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wp-p-cont01\serveur\10 Tarification\104. Méthode de régulation tarifaire 2019-2023\1044. Méthodologie tarifaire 2019-2023\1044.5 Modèles de rapport\"/>
    </mc:Choice>
  </mc:AlternateContent>
  <xr:revisionPtr revIDLastSave="0" documentId="13_ncr:1_{F833F54A-51B7-4FCC-8ED2-E4FA0F26779D}" xr6:coauthVersionLast="47" xr6:coauthVersionMax="47" xr10:uidLastSave="{00000000-0000-0000-0000-000000000000}"/>
  <bookViews>
    <workbookView xWindow="-120" yWindow="-120" windowWidth="25440" windowHeight="15390" xr2:uid="{00000000-000D-0000-FFFF-FFFF00000000}"/>
  </bookViews>
  <sheets>
    <sheet name="TAB00" sheetId="7" r:id="rId1"/>
    <sheet name="TAB A" sheetId="8" r:id="rId2"/>
    <sheet name="TAB B" sheetId="9" r:id="rId3"/>
    <sheet name="TAB 20" sheetId="1" r:id="rId4"/>
    <sheet name="Volumes" sheetId="10" r:id="rId5"/>
    <sheet name="Volumes bis" sheetId="11" r:id="rId6"/>
    <sheet name="Données"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DAT1">[1]ZWEB_0X_EAN_HELP!#REF!</definedName>
    <definedName name="_______DAT1">[1]ZWEB_0X_EAN_HELP!#REF!</definedName>
    <definedName name="______DAT1">[1]ZWEB_0X_EAN_HELP!#REF!</definedName>
    <definedName name="_____DAT1">[1]ZWEB_0X_EAN_HELP!#REF!</definedName>
    <definedName name="____DAT1">[1]ZWEB_0X_EAN_HELP!#REF!</definedName>
    <definedName name="__DAT1">[1]ZWEB_0X_EAN_HELP!#REF!</definedName>
    <definedName name="_DAT1">[1]ZWEB_0X_EAN_HELP!#REF!</definedName>
    <definedName name="_DAT2">#REF!</definedName>
    <definedName name="_DAT3">#REF!</definedName>
    <definedName name="_DAT4">#REF!</definedName>
    <definedName name="_DAT5">#REF!</definedName>
    <definedName name="_GRD2">#REF!</definedName>
    <definedName name="_Key1" localSheetId="6" hidden="1">#REF!</definedName>
    <definedName name="_Key1" localSheetId="4" hidden="1">#REF!</definedName>
    <definedName name="_Key1" localSheetId="5" hidden="1">#REF!</definedName>
    <definedName name="_Key1" hidden="1">#REF!</definedName>
    <definedName name="_Order1" hidden="1">255</definedName>
    <definedName name="_Sort" localSheetId="6" hidden="1">#REF!</definedName>
    <definedName name="_Sort" localSheetId="4" hidden="1">#REF!</definedName>
    <definedName name="_Sort" localSheetId="5" hidden="1">#REF!</definedName>
    <definedName name="_Sort" hidden="1">#REF!</definedName>
    <definedName name="_Tab01">#REF!</definedName>
    <definedName name="_Tab02">#REF!</definedName>
    <definedName name="actif">#REF!</definedName>
    <definedName name="Aftakklem_LS">'[2]BASISPRIJZEN MATERIAAL'!$I$188</definedName>
    <definedName name="Amercoeur">#REF!</definedName>
    <definedName name="AMOKO_WKK_Geel">#REF!</definedName>
    <definedName name="Angleur_3">#REF!</definedName>
    <definedName name="AP_Supplier_GLN">#REF!</definedName>
    <definedName name="Awirs">#REF!</definedName>
    <definedName name="BDQMF">'[3]SAP IMP.'!$A$1:$B$1153</definedName>
    <definedName name="BIBI">'[4]Invoice Base'!#REF!</definedName>
    <definedName name="BilanFction1">#REF!</definedName>
    <definedName name="Cascade">#REF!</definedName>
    <definedName name="CodeGRD">#REF!</definedName>
    <definedName name="CODEIM">#REF!</definedName>
    <definedName name="Codes">'[5]Codes des IM'!$B$2:$D$23</definedName>
    <definedName name="Consomm_nettoyée">#REF!</definedName>
    <definedName name="Consommation">#REF!</definedName>
    <definedName name="Constante">#REF!</definedName>
    <definedName name="Coo">#REF!</definedName>
    <definedName name="COUCOU">'[6]Modèle Invoice Base'!#REF!</definedName>
    <definedName name="COUCOU2">'[6]Modèle Invoice Base'!#REF!</definedName>
    <definedName name="DATA1">#REF!</definedName>
    <definedName name="DATA2">#REF!</definedName>
    <definedName name="DATA3">#REF!</definedName>
    <definedName name="Delta_EUR">#REF!</definedName>
    <definedName name="Doel">#REF!</definedName>
    <definedName name="Doel1_2">#REF!</definedName>
    <definedName name="Doel3_4">#REF!</definedName>
    <definedName name="EAN">#REF!</definedName>
    <definedName name="EAN_Connexion">'[7]BIW 2009'!$F$10:$F$950</definedName>
    <definedName name="EAN_ex">'[7]EAN exonérés'!$B$1:$B$4822</definedName>
    <definedName name="EAN_Fournisseur">#REF!</definedName>
    <definedName name="EAN_Nettoyée">#REF!</definedName>
    <definedName name="ELECTRICITE">'[8]Tableau 17A'!$A$1</definedName>
    <definedName name="Entités">#REF!</definedName>
    <definedName name="Exploit.AA">[9]Invest.ED!#REF!</definedName>
    <definedName name="Exploit.DD">[9]Invest.ED!#REF!</definedName>
    <definedName name="Exploit.DV">[9]Invest.ED!#REF!</definedName>
    <definedName name="Exploit.ED">[9]Invest.ED!#REF!</definedName>
    <definedName name="Exploit.GD">[9]Invest.ED!#REF!</definedName>
    <definedName name="Exploit.MX">[9]Invest.ED!#REF!</definedName>
    <definedName name="Exploit.TD">[9]Invest.ED!#REF!</definedName>
    <definedName name="Exploit.WD">[9]Invest.ED!#REF!</definedName>
    <definedName name="Exploit.WP">[9]Invest.ED!#REF!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luide">#REF!</definedName>
    <definedName name="Forfaitair_feeder">75000</definedName>
    <definedName name="Gent_Ringvaart">#REF!</definedName>
    <definedName name="GpClient">#REF!</definedName>
    <definedName name="GrCl_CREG">#REF!</definedName>
    <definedName name="GRD">#REF!</definedName>
    <definedName name="GRD_METERING">#REF!</definedName>
    <definedName name="GSRN">[10]GridFee_Wallonie_TbCrDyn!$A$1:$A$408</definedName>
    <definedName name="Hangslot">'[2]BASISPRIJZEN MATERIAAL'!$I$138</definedName>
    <definedName name="Herdersbrug">#REF!</definedName>
    <definedName name="Intercommunale_ID">#REF!</definedName>
    <definedName name="Intercommunale_Name">#REF!</definedName>
    <definedName name="Investiss.GD">[9]Invest.ED!#REF!</definedName>
    <definedName name="Investiss.MX">[9]Invest.ED!#REF!</definedName>
    <definedName name="Investiss.TD">[9]Invest.ED!#REF!</definedName>
    <definedName name="Investiss.WD">[9]Invest.ED!#REF!</definedName>
    <definedName name="Investiss.WP">[9]Invest.ED!#REF!</definedName>
    <definedName name="Kabelschoen_HS">'[2]BASISPRIJZEN MATERIAAL'!$I$201</definedName>
    <definedName name="Kabelschoen_LS">'[2]BASISPRIJZEN MATERIAAL'!$I$198</definedName>
    <definedName name="Kallo">#REF!</definedName>
    <definedName name="Kit_kunststof_AL">'[2]BASISPRIJZEN MATERIAAL'!$I$190</definedName>
    <definedName name="Kit_kunststof_papierlood">'[2]BASISPRIJZEN MATERIAAL'!$I$191</definedName>
    <definedName name="Kit_papierlood">'[2]BASISPRIJZEN MATERIAAL'!$I$189</definedName>
    <definedName name="Klein_materiaal_10">10</definedName>
    <definedName name="Klein_materiaal_100">100</definedName>
    <definedName name="Klein_materiaal_25">25</definedName>
    <definedName name="Langerbrugge">#REF!</definedName>
    <definedName name="Langerlo">#REF!</definedName>
    <definedName name="LibIM">[11]Bilan!$CA$1:$CF$28</definedName>
    <definedName name="Market_Type">#REF!</definedName>
    <definedName name="Metering_Method">#REF!</definedName>
    <definedName name="Méthode">#REF!</definedName>
    <definedName name="MetMeth">#REF!</definedName>
    <definedName name="Mol">#REF!</definedName>
    <definedName name="MOL_TAG">#REF!</definedName>
    <definedName name="Mol11_12">#REF!</definedName>
    <definedName name="Monceau">#REF!</definedName>
    <definedName name="Monsin_TAG">#REF!</definedName>
    <definedName name="Nb">#REF!</definedName>
    <definedName name="Nbre">#REF!</definedName>
    <definedName name="Nbre_ex">'[7]EAN exonérés'!$M$1:$M$4822</definedName>
    <definedName name="Ne">#REF!</definedName>
    <definedName name="PARAMS_IMPORT_DIR">[12]Contrôle!#REF!</definedName>
    <definedName name="PARAMS_IMPORT_FILE">[12]Contrôle!#REF!</definedName>
    <definedName name="PARAMS_IMPORT_FILENAME">[12]Contrôle!#REF!</definedName>
    <definedName name="PARAMS_IMPORT_LAST">[12]Contrôle!#REF!</definedName>
    <definedName name="PARAMS_IMPORT_LAST_DIR">[12]Contrôle!#REF!</definedName>
    <definedName name="passif">#REF!</definedName>
    <definedName name="Plaat_postnummer_telefoon">'[2]BASISPRIJZEN MATERIAAL'!$I$160</definedName>
    <definedName name="Prél_Inj">#REF!</definedName>
    <definedName name="Puiss_Casc_ann">#REF!</definedName>
    <definedName name="Puiss_Cascade">#REF!</definedName>
    <definedName name="Puiss_IM">#REF!</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Rodenhuize">#REF!</definedName>
    <definedName name="Ruien">#REF!</definedName>
    <definedName name="SAP">'[13]Modèle Invoice Base'!#REF!</definedName>
    <definedName name="SAPBEXrevision" hidden="1">10</definedName>
    <definedName name="SAPBEXsysID" hidden="1">"BP1"</definedName>
    <definedName name="SAPBEXwbID" hidden="1">"4751QXOCD67AJ09JC6QHJDZY6"</definedName>
    <definedName name="Schelle">#REF!</definedName>
    <definedName name="Seraing_STEG">#REF!</definedName>
    <definedName name="Sleutelkastje">'[2]BASISPRIJZEN MATERIAAL'!$I$159</definedName>
    <definedName name="Slot_voor_sleutelkastje">'[2]BASISPRIJZEN MATERIAAL'!$I$158</definedName>
    <definedName name="SommeDeNb">#REF!</definedName>
    <definedName name="STEG_Drogenbos">#REF!</definedName>
    <definedName name="StGhilain_STEG">#REF!</definedName>
    <definedName name="Surch_Cascade">#REF!</definedName>
    <definedName name="TabLib">'[14]Codes libéllés'!$A$8:$C$95</definedName>
    <definedName name="Tarif">'[7]EAN exonérés'!$L$1:$L$4822</definedName>
    <definedName name="Tarif_ID">#REF!</definedName>
    <definedName name="Tarifs_indexis">'[7]EAN exonérés'!$O$1:$O$4822</definedName>
    <definedName name="Terminal_kunststof">'[2]BASISPRIJZEN MATERIAAL'!$I$195</definedName>
    <definedName name="Terminal_LS">'[2]BASISPRIJZEN MATERIAAL'!$I$200</definedName>
    <definedName name="TEST0">#REF!</definedName>
    <definedName name="TESTHKEY">#REF!</definedName>
    <definedName name="TESTKEYS">#REF!</definedName>
    <definedName name="TESTVKEY">[1]ZWEB_0X_EAN_HELP!#REF!</definedName>
    <definedName name="Tihange">#REF!</definedName>
    <definedName name="TIME_FRAME">[10]GridFee_Wallonie_TbCrDyn!$O$1:$O$408</definedName>
    <definedName name="titreA">#REF!</definedName>
    <definedName name="titreP">#REF!</definedName>
    <definedName name="Tl_EUR">#REF!</definedName>
    <definedName name="TOC">#REF!</definedName>
    <definedName name="Traduction">'[15]Plan Comptable'!$A$1:$R$1009</definedName>
    <definedName name="Traduction1">'[5]Codes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UNT_CODE">[10]GridFee_Wallonie_TbCrDyn!$P$1:$P$408</definedName>
    <definedName name="Val_Journal_H">#REF!</definedName>
    <definedName name="Valeurs_annuelle">#REF!</definedName>
    <definedName name="Valeurs_journalière">#REF!</definedName>
    <definedName name="VALUE">[10]GridFee_Wallonie_TbCrDyn!$Q$1:$Q$408</definedName>
    <definedName name="Verbinder_kunststof_M4">'[2]BASISPRIJZEN MATERIAAL'!$I$192</definedName>
    <definedName name="Verbinder_kunststof_papierlood_M3">'[2]BASISPRIJZEN MATERIAAL'!$I$192</definedName>
    <definedName name="Verbinder_papierlood_M3">'[2]BASISPRIJZEN MATERIAAL'!$I$192</definedName>
    <definedName name="Vilvoorde_STEG">#REF!</definedName>
    <definedName name="Wikkeldoos_LS">'[2]BASISPRIJZEN MATERIAAL'!$I$199</definedName>
    <definedName name="_xlnm.Print_Area" localSheetId="3">'TAB 20'!$A$3:$N$33</definedName>
    <definedName name="_xlnm.Print_Area" localSheetId="1">'TAB A'!$A$3:$D$10</definedName>
    <definedName name="_xlnm.Print_Area" localSheetId="2">'TAB B'!$A$3:$D$11</definedName>
    <definedName name="_xlnm.Print_Area" localSheetId="0">TAB00!$A$1:$J$46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1" l="1"/>
  <c r="J19" i="11"/>
  <c r="K18" i="11"/>
  <c r="J18" i="11"/>
  <c r="K17" i="11"/>
  <c r="J17" i="11"/>
  <c r="K16" i="11"/>
  <c r="J16" i="11"/>
  <c r="K15" i="11"/>
  <c r="J15" i="11"/>
  <c r="K14" i="11"/>
  <c r="J14" i="11"/>
  <c r="K13" i="11"/>
  <c r="J13" i="11"/>
  <c r="K12" i="11"/>
  <c r="J12" i="11"/>
  <c r="K11" i="11"/>
  <c r="J11" i="11"/>
  <c r="K10" i="11"/>
  <c r="J10" i="11"/>
  <c r="K9" i="11"/>
  <c r="J9" i="11"/>
  <c r="K8" i="11"/>
  <c r="J8" i="11"/>
  <c r="K7" i="11"/>
  <c r="K20" i="11" s="1"/>
  <c r="J7" i="11"/>
  <c r="K39" i="11"/>
  <c r="J39" i="11"/>
  <c r="K38" i="11"/>
  <c r="J38" i="11"/>
  <c r="K37" i="11"/>
  <c r="J37" i="11"/>
  <c r="K36" i="11"/>
  <c r="J36" i="11"/>
  <c r="K35" i="11"/>
  <c r="J35" i="11"/>
  <c r="K34" i="11"/>
  <c r="J34" i="11"/>
  <c r="K33" i="11"/>
  <c r="J33" i="11"/>
  <c r="K32" i="11"/>
  <c r="J32" i="11"/>
  <c r="K31" i="11"/>
  <c r="J31" i="11"/>
  <c r="K30" i="11"/>
  <c r="J30" i="11"/>
  <c r="K29" i="11"/>
  <c r="J29" i="11"/>
  <c r="K28" i="11"/>
  <c r="J28" i="11"/>
  <c r="K27" i="11"/>
  <c r="K40" i="11" s="1"/>
  <c r="J27" i="11"/>
  <c r="K60" i="11"/>
  <c r="K59" i="11"/>
  <c r="J59" i="11"/>
  <c r="K58" i="11"/>
  <c r="J58" i="11"/>
  <c r="K57" i="11"/>
  <c r="J57" i="11"/>
  <c r="K56" i="11"/>
  <c r="J56" i="11"/>
  <c r="K55" i="11"/>
  <c r="J55" i="11"/>
  <c r="K54" i="11"/>
  <c r="J54" i="11"/>
  <c r="K53" i="11"/>
  <c r="J53" i="11"/>
  <c r="K52" i="11"/>
  <c r="J52" i="11"/>
  <c r="K51" i="11"/>
  <c r="J51" i="11"/>
  <c r="K50" i="11"/>
  <c r="J50" i="11"/>
  <c r="K49" i="11"/>
  <c r="J49" i="11"/>
  <c r="K48" i="11"/>
  <c r="J48" i="11"/>
  <c r="K47" i="11"/>
  <c r="J47" i="11"/>
  <c r="K79" i="11"/>
  <c r="J79" i="11"/>
  <c r="K78" i="11"/>
  <c r="J78" i="11"/>
  <c r="K77" i="11"/>
  <c r="J77" i="11"/>
  <c r="K76" i="11"/>
  <c r="J76" i="11"/>
  <c r="K75" i="11"/>
  <c r="J75" i="11"/>
  <c r="K74" i="11"/>
  <c r="J74" i="11"/>
  <c r="K73" i="11"/>
  <c r="J73" i="11"/>
  <c r="K72" i="11"/>
  <c r="J72" i="11"/>
  <c r="K71" i="11"/>
  <c r="J71" i="11"/>
  <c r="K70" i="11"/>
  <c r="J70" i="11"/>
  <c r="K69" i="11"/>
  <c r="J69" i="11"/>
  <c r="K68" i="11"/>
  <c r="J68" i="11"/>
  <c r="K67" i="11"/>
  <c r="K80" i="11" s="1"/>
  <c r="J67" i="11"/>
  <c r="K100" i="11"/>
  <c r="K99" i="11"/>
  <c r="J99" i="11"/>
  <c r="K98" i="11"/>
  <c r="J98" i="11"/>
  <c r="K97" i="11"/>
  <c r="J97" i="11"/>
  <c r="K96" i="11"/>
  <c r="J96" i="11"/>
  <c r="K95" i="11"/>
  <c r="J95" i="11"/>
  <c r="K94" i="11"/>
  <c r="J94" i="11"/>
  <c r="K93" i="11"/>
  <c r="J93" i="11"/>
  <c r="K92" i="11"/>
  <c r="J92" i="11"/>
  <c r="K91" i="11"/>
  <c r="J91" i="11"/>
  <c r="K90" i="11"/>
  <c r="J90" i="11"/>
  <c r="K89" i="11"/>
  <c r="J89" i="11"/>
  <c r="K88" i="11"/>
  <c r="J88" i="11"/>
  <c r="K87" i="11"/>
  <c r="J87" i="11"/>
  <c r="J139" i="11"/>
  <c r="J138" i="11"/>
  <c r="J137" i="11"/>
  <c r="J136" i="11"/>
  <c r="J135" i="11"/>
  <c r="J134" i="11"/>
  <c r="J133" i="11"/>
  <c r="J132" i="11"/>
  <c r="J131" i="11"/>
  <c r="J130" i="11"/>
  <c r="J129" i="11"/>
  <c r="J128" i="11"/>
  <c r="J127" i="11"/>
  <c r="J119" i="11"/>
  <c r="J118" i="11"/>
  <c r="J117" i="11"/>
  <c r="J116" i="11"/>
  <c r="J115" i="11"/>
  <c r="J114" i="11"/>
  <c r="J113" i="11"/>
  <c r="J112" i="11"/>
  <c r="J111" i="11"/>
  <c r="J110" i="11"/>
  <c r="J109" i="11"/>
  <c r="J108" i="11"/>
  <c r="J107" i="11"/>
  <c r="K139" i="11"/>
  <c r="K138" i="11"/>
  <c r="K137" i="11"/>
  <c r="K136" i="11"/>
  <c r="K135" i="11"/>
  <c r="K134" i="11"/>
  <c r="K133" i="11"/>
  <c r="K132" i="11"/>
  <c r="K131" i="11"/>
  <c r="K130" i="11"/>
  <c r="K129" i="11"/>
  <c r="K128" i="11"/>
  <c r="K127" i="11"/>
  <c r="K108" i="11"/>
  <c r="K109" i="11"/>
  <c r="K110" i="11"/>
  <c r="K111" i="11"/>
  <c r="K112" i="11"/>
  <c r="K113" i="11"/>
  <c r="K114" i="11"/>
  <c r="K115" i="11"/>
  <c r="K116" i="11"/>
  <c r="K117" i="11"/>
  <c r="K118" i="11"/>
  <c r="K119" i="11"/>
  <c r="K107" i="11"/>
  <c r="K120" i="11" s="1"/>
  <c r="K140" i="11" l="1"/>
  <c r="B14" i="9" l="1"/>
  <c r="A14" i="9"/>
  <c r="A12" i="9"/>
  <c r="A13" i="9"/>
  <c r="B13" i="9"/>
  <c r="B12" i="9"/>
  <c r="A3" i="12" l="1"/>
  <c r="A3" i="11"/>
  <c r="A3" i="10"/>
  <c r="G139" i="11" l="1"/>
  <c r="F139" i="11"/>
  <c r="E139" i="11"/>
  <c r="D139" i="11"/>
  <c r="C139" i="11"/>
  <c r="B139" i="11"/>
  <c r="G138" i="11"/>
  <c r="F138" i="11"/>
  <c r="E138" i="11"/>
  <c r="D138" i="11"/>
  <c r="C138" i="11"/>
  <c r="B138" i="11"/>
  <c r="G137" i="11"/>
  <c r="F137" i="11"/>
  <c r="E137" i="11"/>
  <c r="D137" i="11"/>
  <c r="C137" i="11"/>
  <c r="B137" i="11"/>
  <c r="G136" i="11"/>
  <c r="F136" i="11"/>
  <c r="E136" i="11"/>
  <c r="D136" i="11"/>
  <c r="C136" i="11"/>
  <c r="B136" i="11"/>
  <c r="G135" i="11"/>
  <c r="F135" i="11"/>
  <c r="E135" i="11"/>
  <c r="D135" i="11"/>
  <c r="C135" i="11"/>
  <c r="B135" i="11"/>
  <c r="G134" i="11"/>
  <c r="F134" i="11"/>
  <c r="E134" i="11"/>
  <c r="D134" i="11"/>
  <c r="C134" i="11"/>
  <c r="B134" i="11"/>
  <c r="G133" i="11"/>
  <c r="F133" i="11"/>
  <c r="E133" i="11"/>
  <c r="D133" i="11"/>
  <c r="C133" i="11"/>
  <c r="B133" i="11"/>
  <c r="G132" i="11"/>
  <c r="F132" i="11"/>
  <c r="E132" i="11"/>
  <c r="D132" i="11"/>
  <c r="C132" i="11"/>
  <c r="B132" i="11"/>
  <c r="G131" i="11"/>
  <c r="F131" i="11"/>
  <c r="E131" i="11"/>
  <c r="D131" i="11"/>
  <c r="C131" i="11"/>
  <c r="B131" i="11"/>
  <c r="G130" i="11"/>
  <c r="F130" i="11"/>
  <c r="E130" i="11"/>
  <c r="D130" i="11"/>
  <c r="C130" i="11"/>
  <c r="B130" i="11"/>
  <c r="G129" i="11"/>
  <c r="F129" i="11"/>
  <c r="E129" i="11"/>
  <c r="D129" i="11"/>
  <c r="H129" i="11" s="1"/>
  <c r="C129" i="11"/>
  <c r="B129" i="11"/>
  <c r="G128" i="11"/>
  <c r="F128" i="11"/>
  <c r="E128" i="11"/>
  <c r="D128" i="11"/>
  <c r="C128" i="11"/>
  <c r="B128" i="11"/>
  <c r="G127" i="11"/>
  <c r="F127" i="11"/>
  <c r="E127" i="11"/>
  <c r="D127" i="11"/>
  <c r="H127" i="11" s="1"/>
  <c r="C127" i="11"/>
  <c r="B127" i="11"/>
  <c r="G119" i="11"/>
  <c r="F119" i="11"/>
  <c r="E119" i="11"/>
  <c r="D119" i="11"/>
  <c r="C119" i="11"/>
  <c r="B119" i="11"/>
  <c r="H119" i="11" s="1"/>
  <c r="G118" i="11"/>
  <c r="F118" i="11"/>
  <c r="E118" i="11"/>
  <c r="D118" i="11"/>
  <c r="H118" i="11" s="1"/>
  <c r="C118" i="11"/>
  <c r="B118" i="11"/>
  <c r="G117" i="11"/>
  <c r="F117" i="11"/>
  <c r="E117" i="11"/>
  <c r="D117" i="11"/>
  <c r="C117" i="11"/>
  <c r="B117" i="11"/>
  <c r="G116" i="11"/>
  <c r="F116" i="11"/>
  <c r="E116" i="11"/>
  <c r="D116" i="11"/>
  <c r="H116" i="11" s="1"/>
  <c r="C116" i="11"/>
  <c r="B116" i="11"/>
  <c r="G115" i="11"/>
  <c r="F115" i="11"/>
  <c r="E115" i="11"/>
  <c r="D115" i="11"/>
  <c r="C115" i="11"/>
  <c r="B115" i="11"/>
  <c r="H115" i="11" s="1"/>
  <c r="G114" i="11"/>
  <c r="F114" i="11"/>
  <c r="E114" i="11"/>
  <c r="D114" i="11"/>
  <c r="H114" i="11" s="1"/>
  <c r="C114" i="11"/>
  <c r="B114" i="11"/>
  <c r="G113" i="11"/>
  <c r="F113" i="11"/>
  <c r="E113" i="11"/>
  <c r="D113" i="11"/>
  <c r="C113" i="11"/>
  <c r="B113" i="11"/>
  <c r="G112" i="11"/>
  <c r="F112" i="11"/>
  <c r="E112" i="11"/>
  <c r="D112" i="11"/>
  <c r="H112" i="11" s="1"/>
  <c r="C112" i="11"/>
  <c r="B112" i="11"/>
  <c r="G111" i="11"/>
  <c r="F111" i="11"/>
  <c r="E111" i="11"/>
  <c r="D111" i="11"/>
  <c r="C111" i="11"/>
  <c r="B111" i="11"/>
  <c r="H111" i="11" s="1"/>
  <c r="G110" i="11"/>
  <c r="F110" i="11"/>
  <c r="E110" i="11"/>
  <c r="D110" i="11"/>
  <c r="H110" i="11" s="1"/>
  <c r="C110" i="11"/>
  <c r="B110" i="11"/>
  <c r="G109" i="11"/>
  <c r="F109" i="11"/>
  <c r="E109" i="11"/>
  <c r="D109" i="11"/>
  <c r="C109" i="11"/>
  <c r="B109" i="11"/>
  <c r="G108" i="11"/>
  <c r="F108" i="11"/>
  <c r="E108" i="11"/>
  <c r="D108" i="11"/>
  <c r="H108" i="11" s="1"/>
  <c r="C108" i="11"/>
  <c r="B108" i="11"/>
  <c r="G107" i="11"/>
  <c r="F107" i="11"/>
  <c r="F120" i="11" s="1"/>
  <c r="E107" i="11"/>
  <c r="D107" i="11"/>
  <c r="C107" i="11"/>
  <c r="B107" i="11"/>
  <c r="B120" i="11" s="1"/>
  <c r="G99" i="11"/>
  <c r="F99" i="11"/>
  <c r="E99" i="11"/>
  <c r="D99" i="11"/>
  <c r="H99" i="11" s="1"/>
  <c r="C99" i="11"/>
  <c r="B99" i="11"/>
  <c r="G98" i="11"/>
  <c r="F98" i="11"/>
  <c r="E98" i="11"/>
  <c r="D98" i="11"/>
  <c r="C98" i="11"/>
  <c r="B98" i="11"/>
  <c r="H98" i="11" s="1"/>
  <c r="G97" i="11"/>
  <c r="F97" i="11"/>
  <c r="E97" i="11"/>
  <c r="D97" i="11"/>
  <c r="H97" i="11" s="1"/>
  <c r="C97" i="11"/>
  <c r="B97" i="11"/>
  <c r="G96" i="11"/>
  <c r="F96" i="11"/>
  <c r="E96" i="11"/>
  <c r="D96" i="11"/>
  <c r="C96" i="11"/>
  <c r="B96" i="11"/>
  <c r="G95" i="11"/>
  <c r="F95" i="11"/>
  <c r="E95" i="11"/>
  <c r="D95" i="11"/>
  <c r="H95" i="11" s="1"/>
  <c r="C95" i="11"/>
  <c r="B95" i="11"/>
  <c r="G94" i="11"/>
  <c r="F94" i="11"/>
  <c r="E94" i="11"/>
  <c r="D94" i="11"/>
  <c r="C94" i="11"/>
  <c r="B94" i="11"/>
  <c r="H94" i="11" s="1"/>
  <c r="G93" i="11"/>
  <c r="F93" i="11"/>
  <c r="E93" i="11"/>
  <c r="D93" i="11"/>
  <c r="H93" i="11" s="1"/>
  <c r="C93" i="11"/>
  <c r="B93" i="11"/>
  <c r="G92" i="11"/>
  <c r="F92" i="11"/>
  <c r="E92" i="11"/>
  <c r="D92" i="11"/>
  <c r="C92" i="11"/>
  <c r="B92" i="11"/>
  <c r="G91" i="11"/>
  <c r="F91" i="11"/>
  <c r="E91" i="11"/>
  <c r="D91" i="11"/>
  <c r="H91" i="11" s="1"/>
  <c r="C91" i="11"/>
  <c r="B91" i="11"/>
  <c r="G90" i="11"/>
  <c r="F90" i="11"/>
  <c r="E90" i="11"/>
  <c r="D90" i="11"/>
  <c r="C90" i="11"/>
  <c r="B90" i="11"/>
  <c r="H90" i="11" s="1"/>
  <c r="G89" i="11"/>
  <c r="F89" i="11"/>
  <c r="E89" i="11"/>
  <c r="D89" i="11"/>
  <c r="H89" i="11" s="1"/>
  <c r="C89" i="11"/>
  <c r="B89" i="11"/>
  <c r="G88" i="11"/>
  <c r="F88" i="11"/>
  <c r="F100" i="11" s="1"/>
  <c r="E88" i="11"/>
  <c r="D88" i="11"/>
  <c r="C88" i="11"/>
  <c r="B88" i="11"/>
  <c r="H88" i="11" s="1"/>
  <c r="G87" i="11"/>
  <c r="F87" i="11"/>
  <c r="E87" i="11"/>
  <c r="D87" i="11"/>
  <c r="H87" i="11" s="1"/>
  <c r="C87" i="11"/>
  <c r="B87" i="11"/>
  <c r="G79" i="11"/>
  <c r="F79" i="11"/>
  <c r="E79" i="11"/>
  <c r="D79" i="11"/>
  <c r="C79" i="11"/>
  <c r="B79" i="11"/>
  <c r="H79" i="11" s="1"/>
  <c r="G78" i="11"/>
  <c r="F78" i="11"/>
  <c r="E78" i="11"/>
  <c r="D78" i="11"/>
  <c r="H78" i="11" s="1"/>
  <c r="C78" i="11"/>
  <c r="B78" i="11"/>
  <c r="G77" i="11"/>
  <c r="F77" i="11"/>
  <c r="E77" i="11"/>
  <c r="D77" i="11"/>
  <c r="C77" i="11"/>
  <c r="B77" i="11"/>
  <c r="H77" i="11" s="1"/>
  <c r="G76" i="11"/>
  <c r="F76" i="11"/>
  <c r="E76" i="11"/>
  <c r="D76" i="11"/>
  <c r="H76" i="11" s="1"/>
  <c r="C76" i="11"/>
  <c r="B76" i="11"/>
  <c r="G75" i="11"/>
  <c r="F75" i="11"/>
  <c r="E75" i="11"/>
  <c r="D75" i="11"/>
  <c r="C75" i="11"/>
  <c r="B75" i="11"/>
  <c r="G74" i="11"/>
  <c r="F74" i="11"/>
  <c r="E74" i="11"/>
  <c r="D74" i="11"/>
  <c r="H74" i="11" s="1"/>
  <c r="C74" i="11"/>
  <c r="B74" i="11"/>
  <c r="G73" i="11"/>
  <c r="F73" i="11"/>
  <c r="E73" i="11"/>
  <c r="D73" i="11"/>
  <c r="C73" i="11"/>
  <c r="B73" i="11"/>
  <c r="H73" i="11" s="1"/>
  <c r="G72" i="11"/>
  <c r="F72" i="11"/>
  <c r="E72" i="11"/>
  <c r="D72" i="11"/>
  <c r="H72" i="11" s="1"/>
  <c r="C72" i="11"/>
  <c r="B72" i="11"/>
  <c r="G71" i="11"/>
  <c r="F71" i="11"/>
  <c r="E71" i="11"/>
  <c r="D71" i="11"/>
  <c r="C71" i="11"/>
  <c r="B71" i="11"/>
  <c r="H71" i="11" s="1"/>
  <c r="G70" i="11"/>
  <c r="F70" i="11"/>
  <c r="E70" i="11"/>
  <c r="D70" i="11"/>
  <c r="H70" i="11" s="1"/>
  <c r="C70" i="11"/>
  <c r="B70" i="11"/>
  <c r="G69" i="11"/>
  <c r="F69" i="11"/>
  <c r="E69" i="11"/>
  <c r="D69" i="11"/>
  <c r="C69" i="11"/>
  <c r="B69" i="11"/>
  <c r="H69" i="11" s="1"/>
  <c r="G68" i="11"/>
  <c r="F68" i="11"/>
  <c r="E68" i="11"/>
  <c r="D68" i="11"/>
  <c r="D80" i="11" s="1"/>
  <c r="C68" i="11"/>
  <c r="B68" i="11"/>
  <c r="G67" i="11"/>
  <c r="F67" i="11"/>
  <c r="F80" i="11" s="1"/>
  <c r="E67" i="11"/>
  <c r="D67" i="11"/>
  <c r="C67" i="11"/>
  <c r="B67" i="11"/>
  <c r="B80" i="11" s="1"/>
  <c r="G59" i="11"/>
  <c r="F59" i="11"/>
  <c r="E59" i="11"/>
  <c r="D59" i="11"/>
  <c r="H59" i="11" s="1"/>
  <c r="C59" i="11"/>
  <c r="B59" i="11"/>
  <c r="G58" i="11"/>
  <c r="F58" i="11"/>
  <c r="E58" i="11"/>
  <c r="D58" i="11"/>
  <c r="C58" i="11"/>
  <c r="B58" i="11"/>
  <c r="G57" i="11"/>
  <c r="F57" i="11"/>
  <c r="E57" i="11"/>
  <c r="D57" i="11"/>
  <c r="H57" i="11" s="1"/>
  <c r="C57" i="11"/>
  <c r="B57" i="11"/>
  <c r="G56" i="11"/>
  <c r="F56" i="11"/>
  <c r="E56" i="11"/>
  <c r="D56" i="11"/>
  <c r="C56" i="11"/>
  <c r="B56" i="11"/>
  <c r="H56" i="11" s="1"/>
  <c r="G55" i="11"/>
  <c r="F55" i="11"/>
  <c r="E55" i="11"/>
  <c r="D55" i="11"/>
  <c r="C55" i="11"/>
  <c r="B55" i="11"/>
  <c r="G54" i="11"/>
  <c r="F54" i="11"/>
  <c r="E54" i="11"/>
  <c r="D54" i="11"/>
  <c r="C54" i="11"/>
  <c r="B54" i="11"/>
  <c r="G53" i="11"/>
  <c r="F53" i="11"/>
  <c r="E53" i="11"/>
  <c r="D53" i="11"/>
  <c r="C53" i="11"/>
  <c r="B53" i="11"/>
  <c r="G52" i="11"/>
  <c r="F52" i="11"/>
  <c r="E52" i="11"/>
  <c r="D52" i="11"/>
  <c r="C52" i="11"/>
  <c r="B52" i="11"/>
  <c r="G51" i="11"/>
  <c r="F51" i="11"/>
  <c r="E51" i="11"/>
  <c r="D51" i="11"/>
  <c r="C51" i="11"/>
  <c r="B51" i="11"/>
  <c r="G50" i="11"/>
  <c r="F50" i="11"/>
  <c r="E50" i="11"/>
  <c r="D50" i="11"/>
  <c r="C50" i="11"/>
  <c r="B50" i="11"/>
  <c r="G49" i="11"/>
  <c r="F49" i="11"/>
  <c r="E49" i="11"/>
  <c r="D49" i="11"/>
  <c r="C49" i="11"/>
  <c r="B49" i="11"/>
  <c r="G48" i="11"/>
  <c r="F48" i="11"/>
  <c r="E48" i="11"/>
  <c r="D48" i="11"/>
  <c r="C48" i="11"/>
  <c r="B48" i="11"/>
  <c r="G47" i="11"/>
  <c r="F47" i="11"/>
  <c r="E47" i="11"/>
  <c r="D47" i="11"/>
  <c r="D60" i="11" s="1"/>
  <c r="C47" i="11"/>
  <c r="B47" i="11"/>
  <c r="G39" i="11"/>
  <c r="F39" i="11"/>
  <c r="E39" i="11"/>
  <c r="D39" i="11"/>
  <c r="C39" i="11"/>
  <c r="B39" i="11"/>
  <c r="G38" i="11"/>
  <c r="F38" i="11"/>
  <c r="E38" i="11"/>
  <c r="D38" i="11"/>
  <c r="C38" i="11"/>
  <c r="B38" i="11"/>
  <c r="G37" i="11"/>
  <c r="F37" i="11"/>
  <c r="E37" i="11"/>
  <c r="D37" i="11"/>
  <c r="C37" i="11"/>
  <c r="B37" i="11"/>
  <c r="G36" i="11"/>
  <c r="F36" i="11"/>
  <c r="E36" i="11"/>
  <c r="D36" i="11"/>
  <c r="C36" i="11"/>
  <c r="B36" i="11"/>
  <c r="G35" i="11"/>
  <c r="F35" i="11"/>
  <c r="E35" i="11"/>
  <c r="D35" i="11"/>
  <c r="C35" i="11"/>
  <c r="B35" i="11"/>
  <c r="G34" i="11"/>
  <c r="F34" i="11"/>
  <c r="E34" i="11"/>
  <c r="D34" i="11"/>
  <c r="C34" i="11"/>
  <c r="B34" i="11"/>
  <c r="G33" i="11"/>
  <c r="F33" i="11"/>
  <c r="E33" i="11"/>
  <c r="D33" i="11"/>
  <c r="C33" i="11"/>
  <c r="B33" i="11"/>
  <c r="G32" i="11"/>
  <c r="F32" i="11"/>
  <c r="E32" i="11"/>
  <c r="D32" i="11"/>
  <c r="C32" i="11"/>
  <c r="B32" i="11"/>
  <c r="G31" i="11"/>
  <c r="F31" i="11"/>
  <c r="E31" i="11"/>
  <c r="D31" i="11"/>
  <c r="C31" i="11"/>
  <c r="B31" i="11"/>
  <c r="G30" i="11"/>
  <c r="F30" i="11"/>
  <c r="E30" i="11"/>
  <c r="D30" i="11"/>
  <c r="C30" i="11"/>
  <c r="B30" i="11"/>
  <c r="G29" i="11"/>
  <c r="F29" i="11"/>
  <c r="E29" i="11"/>
  <c r="D29" i="11"/>
  <c r="C29" i="11"/>
  <c r="B29" i="11"/>
  <c r="G28" i="11"/>
  <c r="F28" i="11"/>
  <c r="E28" i="11"/>
  <c r="D28" i="11"/>
  <c r="C28" i="11"/>
  <c r="B28" i="11"/>
  <c r="G27" i="11"/>
  <c r="F27" i="11"/>
  <c r="E27" i="11"/>
  <c r="D27" i="11"/>
  <c r="C27" i="11"/>
  <c r="B27" i="11"/>
  <c r="G140" i="11"/>
  <c r="E140" i="11"/>
  <c r="D140" i="11"/>
  <c r="C140" i="11"/>
  <c r="H138" i="11"/>
  <c r="H136" i="11"/>
  <c r="H134" i="11"/>
  <c r="H132" i="11"/>
  <c r="H130" i="11"/>
  <c r="G120" i="11"/>
  <c r="E120" i="11"/>
  <c r="C120" i="11"/>
  <c r="H117" i="11"/>
  <c r="H113" i="11"/>
  <c r="H109" i="11"/>
  <c r="G100" i="11"/>
  <c r="E100" i="11"/>
  <c r="C100" i="11"/>
  <c r="B100" i="11"/>
  <c r="H96" i="11"/>
  <c r="H92" i="11"/>
  <c r="G80" i="11"/>
  <c r="E80" i="11"/>
  <c r="C80" i="11"/>
  <c r="H75" i="11"/>
  <c r="C60" i="11"/>
  <c r="G19" i="11"/>
  <c r="F19" i="11"/>
  <c r="E19" i="11"/>
  <c r="D19" i="11"/>
  <c r="C19" i="11"/>
  <c r="B19" i="11"/>
  <c r="G18" i="11"/>
  <c r="F18" i="11"/>
  <c r="E18" i="11"/>
  <c r="D18" i="11"/>
  <c r="C18" i="11"/>
  <c r="B18" i="11"/>
  <c r="G17" i="11"/>
  <c r="F17" i="11"/>
  <c r="E17" i="11"/>
  <c r="D17" i="11"/>
  <c r="C17" i="11"/>
  <c r="B17" i="11"/>
  <c r="G16" i="11"/>
  <c r="F16" i="11"/>
  <c r="E16" i="11"/>
  <c r="D16" i="11"/>
  <c r="C16" i="11"/>
  <c r="B16" i="11"/>
  <c r="G15" i="11"/>
  <c r="F15" i="11"/>
  <c r="E15" i="11"/>
  <c r="D15" i="11"/>
  <c r="C15" i="11"/>
  <c r="B15" i="11"/>
  <c r="G14" i="11"/>
  <c r="F14" i="11"/>
  <c r="E14" i="11"/>
  <c r="D14" i="11"/>
  <c r="C14" i="11"/>
  <c r="B14" i="11"/>
  <c r="G13" i="11"/>
  <c r="F13" i="11"/>
  <c r="E13" i="11"/>
  <c r="D13" i="11"/>
  <c r="C13" i="11"/>
  <c r="B13" i="11"/>
  <c r="G12" i="11"/>
  <c r="F12" i="11"/>
  <c r="E12" i="11"/>
  <c r="D12" i="11"/>
  <c r="C12" i="11"/>
  <c r="B12" i="11"/>
  <c r="G11" i="11"/>
  <c r="F11" i="11"/>
  <c r="E11" i="11"/>
  <c r="D11" i="11"/>
  <c r="C11" i="11"/>
  <c r="B11" i="11"/>
  <c r="G10" i="11"/>
  <c r="F10" i="11"/>
  <c r="E10" i="11"/>
  <c r="D10" i="11"/>
  <c r="C10" i="11"/>
  <c r="B10" i="11"/>
  <c r="G9" i="11"/>
  <c r="F9" i="11"/>
  <c r="E9" i="11"/>
  <c r="D9" i="11"/>
  <c r="C9" i="11"/>
  <c r="B9" i="11"/>
  <c r="G8" i="11"/>
  <c r="F8" i="11"/>
  <c r="E8" i="11"/>
  <c r="D8" i="11"/>
  <c r="C8" i="11"/>
  <c r="B8" i="11"/>
  <c r="G7" i="11"/>
  <c r="F7" i="11"/>
  <c r="E7" i="11"/>
  <c r="D7" i="11"/>
  <c r="C7" i="11"/>
  <c r="B7" i="11"/>
  <c r="B140" i="11" l="1"/>
  <c r="F140" i="11"/>
  <c r="H131" i="11"/>
  <c r="H133" i="11"/>
  <c r="H135" i="11"/>
  <c r="H137" i="11"/>
  <c r="H139" i="11"/>
  <c r="H37" i="11"/>
  <c r="F20" i="11"/>
  <c r="H68" i="11"/>
  <c r="D120" i="11"/>
  <c r="C40" i="11"/>
  <c r="G40" i="11"/>
  <c r="E60" i="11"/>
  <c r="H51" i="11"/>
  <c r="C20" i="11"/>
  <c r="D40" i="11"/>
  <c r="B60" i="11"/>
  <c r="F60" i="11"/>
  <c r="D100" i="11"/>
  <c r="H107" i="11"/>
  <c r="H120" i="11" s="1"/>
  <c r="H128" i="11"/>
  <c r="E20" i="11"/>
  <c r="F40" i="11"/>
  <c r="D20" i="11"/>
  <c r="H100" i="11"/>
  <c r="E40" i="11"/>
  <c r="G60" i="11"/>
  <c r="H50" i="11"/>
  <c r="H9" i="11"/>
  <c r="H38" i="11"/>
  <c r="H39" i="11"/>
  <c r="H49" i="11"/>
  <c r="H55" i="11"/>
  <c r="H58" i="11"/>
  <c r="H67" i="11"/>
  <c r="H80" i="11" s="1"/>
  <c r="H19" i="11"/>
  <c r="H31" i="11"/>
  <c r="G20" i="11"/>
  <c r="H15" i="11"/>
  <c r="H7" i="11"/>
  <c r="H8" i="11"/>
  <c r="H10" i="11"/>
  <c r="H11" i="11"/>
  <c r="H12" i="11"/>
  <c r="H13" i="11"/>
  <c r="H14" i="11"/>
  <c r="H16" i="11"/>
  <c r="H17" i="11"/>
  <c r="H18" i="11"/>
  <c r="H32" i="11"/>
  <c r="H33" i="11"/>
  <c r="H52" i="11"/>
  <c r="H53" i="11"/>
  <c r="H54" i="11"/>
  <c r="H27" i="11"/>
  <c r="H28" i="11"/>
  <c r="H29" i="11"/>
  <c r="H30" i="11"/>
  <c r="H34" i="11"/>
  <c r="H35" i="11"/>
  <c r="H36" i="11"/>
  <c r="H48" i="11"/>
  <c r="B40" i="11"/>
  <c r="H47" i="11"/>
  <c r="B20" i="11"/>
  <c r="B34" i="7"/>
  <c r="D77" i="1"/>
  <c r="B77" i="1"/>
  <c r="A11" i="9"/>
  <c r="H140" i="11" l="1"/>
  <c r="H40" i="11"/>
  <c r="H20" i="11"/>
  <c r="H60" i="11"/>
  <c r="A3" i="1"/>
  <c r="B11" i="9"/>
  <c r="C44" i="7"/>
  <c r="C43" i="7"/>
  <c r="F80" i="1" l="1"/>
  <c r="D79" i="1"/>
  <c r="B79" i="1"/>
  <c r="D76" i="1"/>
  <c r="D75" i="1"/>
  <c r="D74" i="1"/>
  <c r="B76" i="1"/>
  <c r="B75" i="1"/>
  <c r="B74" i="1"/>
  <c r="D72" i="1"/>
  <c r="B72" i="1"/>
  <c r="D71" i="1"/>
  <c r="C71" i="1"/>
  <c r="B71" i="1"/>
  <c r="G80" i="1" l="1"/>
  <c r="G78" i="1"/>
  <c r="B63" i="1"/>
  <c r="J43" i="1"/>
  <c r="F43" i="1"/>
  <c r="B89" i="1" s="1"/>
  <c r="E43" i="1"/>
  <c r="D43" i="1"/>
  <c r="E51" i="1" s="1"/>
  <c r="C43" i="1"/>
  <c r="B43" i="1"/>
  <c r="H42" i="1"/>
  <c r="G42" i="1"/>
  <c r="H41" i="1"/>
  <c r="G41" i="1"/>
  <c r="H40" i="1"/>
  <c r="G40" i="1"/>
  <c r="H39" i="1"/>
  <c r="G39" i="1"/>
  <c r="H38" i="1"/>
  <c r="G38" i="1"/>
  <c r="G77" i="1" l="1"/>
  <c r="I41" i="1"/>
  <c r="G79" i="1"/>
  <c r="G75" i="1"/>
  <c r="G76" i="1"/>
  <c r="G74" i="1"/>
  <c r="G43" i="1"/>
  <c r="H43" i="1"/>
  <c r="K44" i="1" s="1"/>
  <c r="G72" i="1"/>
  <c r="I42" i="1"/>
  <c r="I40" i="1"/>
  <c r="I39" i="1"/>
  <c r="F62" i="1"/>
  <c r="I38" i="1"/>
  <c r="F51" i="1"/>
  <c r="D63" i="1" l="1"/>
  <c r="I43" i="1"/>
  <c r="K38" i="1" l="1"/>
  <c r="L38" i="1" s="1"/>
  <c r="L43" i="1" s="1"/>
  <c r="I45" i="1"/>
  <c r="K39" i="1"/>
  <c r="L39" i="1" s="1"/>
  <c r="K40" i="1"/>
  <c r="F44" i="1"/>
  <c r="F45" i="1" s="1"/>
  <c r="K42" i="1"/>
  <c r="L42" i="1" s="1"/>
  <c r="K41" i="1"/>
  <c r="M41" i="1" s="1"/>
  <c r="M40" i="1"/>
  <c r="L40" i="1"/>
  <c r="M39" i="1"/>
  <c r="M38" i="1" l="1"/>
  <c r="M43" i="1" s="1"/>
  <c r="K43" i="1"/>
  <c r="M42" i="1"/>
  <c r="L41" i="1"/>
  <c r="J12" i="1" l="1"/>
  <c r="F12" i="1"/>
  <c r="E12" i="1"/>
  <c r="D12" i="1"/>
  <c r="C12" i="1"/>
  <c r="B12" i="1"/>
  <c r="F20" i="1" l="1"/>
  <c r="F71" i="1" s="1"/>
  <c r="F31" i="1"/>
  <c r="F82" i="1" l="1"/>
  <c r="G82" i="1" s="1"/>
  <c r="B88" i="1" s="1"/>
  <c r="G11" i="1"/>
  <c r="G10" i="1" l="1"/>
  <c r="G8" i="1"/>
  <c r="G9" i="1"/>
  <c r="H11" i="1"/>
  <c r="I11" i="1" s="1"/>
  <c r="H10" i="1" l="1"/>
  <c r="I10" i="1" s="1"/>
  <c r="H8" i="1"/>
  <c r="I8" i="1" s="1"/>
  <c r="E20" i="1"/>
  <c r="G7" i="1"/>
  <c r="G12" i="1" s="1"/>
  <c r="H9" i="1"/>
  <c r="I9" i="1" s="1"/>
  <c r="E71" i="1" l="1"/>
  <c r="G71" i="1" s="1"/>
  <c r="G83" i="1" s="1"/>
  <c r="B87" i="1" s="1"/>
  <c r="H7" i="1"/>
  <c r="H12" i="1" s="1"/>
  <c r="D32" i="1"/>
  <c r="D83" i="1" s="1"/>
  <c r="I7" i="1" l="1"/>
  <c r="I12" i="1" s="1"/>
  <c r="I14" i="1" s="1"/>
  <c r="K13" i="1"/>
  <c r="B32" i="1"/>
  <c r="B83" i="1" s="1"/>
  <c r="K7" i="1" l="1"/>
  <c r="F13" i="1"/>
  <c r="F14" i="1" s="1"/>
  <c r="K10" i="1"/>
  <c r="M10" i="1" s="1"/>
  <c r="K11" i="1"/>
  <c r="M11" i="1" s="1"/>
  <c r="K9" i="1"/>
  <c r="M9" i="1" s="1"/>
  <c r="K8" i="1"/>
  <c r="M8" i="1" s="1"/>
  <c r="M7" i="1" l="1"/>
  <c r="M12" i="1" s="1"/>
  <c r="K12" i="1"/>
  <c r="L11" i="1"/>
  <c r="L10" i="1"/>
  <c r="L7" i="1"/>
  <c r="L12" i="1" s="1"/>
  <c r="L8" i="1"/>
  <c r="L9" i="1"/>
</calcChain>
</file>

<file path=xl/sharedStrings.xml><?xml version="1.0" encoding="utf-8"?>
<sst xmlns="http://schemas.openxmlformats.org/spreadsheetml/2006/main" count="1752" uniqueCount="134">
  <si>
    <t>GRD</t>
  </si>
  <si>
    <t>€ Fournisseurs</t>
  </si>
  <si>
    <t>€ Accès Elia</t>
  </si>
  <si>
    <t>€ Raccordement Elia</t>
  </si>
  <si>
    <t>PMAX</t>
  </si>
  <si>
    <t>AIESH</t>
  </si>
  <si>
    <t>kWh</t>
  </si>
  <si>
    <t>RESA</t>
  </si>
  <si>
    <t>AIEG</t>
  </si>
  <si>
    <t>REW</t>
  </si>
  <si>
    <t>Total</t>
  </si>
  <si>
    <t>Intitulés</t>
  </si>
  <si>
    <t>Autres</t>
  </si>
  <si>
    <t>I. Tarif pour la gestion et le développement de l'infrastructure de réseau</t>
  </si>
  <si>
    <t>II. Tarifs pour les obligations de service public et les surcharges</t>
  </si>
  <si>
    <t>pm</t>
  </si>
  <si>
    <t>Administration de la péréquation</t>
  </si>
  <si>
    <t>III. Tarif pour les soldes régulatoires de transport</t>
  </si>
  <si>
    <t>Soldes individuels</t>
  </si>
  <si>
    <t>Solde régulatoire global de transport</t>
  </si>
  <si>
    <t>signe négatif = créance</t>
  </si>
  <si>
    <t>signe positif = dette</t>
  </si>
  <si>
    <t>Charges globales réelles</t>
  </si>
  <si>
    <t>Montant à répartir:</t>
  </si>
  <si>
    <t>Charges péréquation</t>
  </si>
  <si>
    <t>Répartition</t>
  </si>
  <si>
    <t>Écarts individuels avant répartition</t>
  </si>
  <si>
    <t>Écarts individuels après répartition</t>
  </si>
  <si>
    <t>RTE</t>
  </si>
  <si>
    <t>ORES ASSETS</t>
  </si>
  <si>
    <t>Gestion système et infrastructure (capacitaire)</t>
  </si>
  <si>
    <t>Gestion système et infrastructure (kWh)</t>
  </si>
  <si>
    <t>OSP (CV fédéraux)</t>
  </si>
  <si>
    <t>OSP (raccord. Offshore)</t>
  </si>
  <si>
    <t>OSP (CV Wallons)</t>
  </si>
  <si>
    <t>OSP (rés. strat.)</t>
  </si>
  <si>
    <t>Cotisation fédérale</t>
  </si>
  <si>
    <t>Surch occ.dom.public</t>
  </si>
  <si>
    <t>Remarques</t>
  </si>
  <si>
    <t>Charges globales budgétées</t>
  </si>
  <si>
    <t>e - Solde régulatoire global de transport</t>
  </si>
  <si>
    <t>Soldes des charges globales</t>
  </si>
  <si>
    <t>a - Écarts individuels de transport budgétés</t>
  </si>
  <si>
    <t>c - Écarts individuels de transport réels</t>
  </si>
  <si>
    <t>Charges</t>
  </si>
  <si>
    <t>Recettes</t>
  </si>
  <si>
    <t>Charges  - recettes</t>
  </si>
  <si>
    <t>Soldes des recettes globales</t>
  </si>
  <si>
    <t>Solde global</t>
  </si>
  <si>
    <t>Recettes globales réels</t>
  </si>
  <si>
    <t>Recettes globales budgétés</t>
  </si>
  <si>
    <t>Solde d'uniformisation spécifique à l'AIESH (à imputer en distribution)</t>
  </si>
  <si>
    <t>Différence d'uniformisation (spécifique à AIESH : différence entre factures Elia et RTE)</t>
  </si>
  <si>
    <t>Coordonnées du GRD</t>
  </si>
  <si>
    <t>Dénomination du GRD</t>
  </si>
  <si>
    <t>Numéro d'entreprise</t>
  </si>
  <si>
    <t>Année concernée</t>
  </si>
  <si>
    <t>Coordonnées de la personne de contact à laquelle la CWaPE peut s'adresser pour poser toutes les questions relatives au rapport tarifaire ex-post :</t>
  </si>
  <si>
    <t>NOM:</t>
  </si>
  <si>
    <t>FONCTION:</t>
  </si>
  <si>
    <t>ADRESSE:</t>
  </si>
  <si>
    <t>Mobile:</t>
  </si>
  <si>
    <t>Date de dépôt du rapport ex-post</t>
  </si>
  <si>
    <t>Version</t>
  </si>
  <si>
    <t>Légende des cellules</t>
  </si>
  <si>
    <t>Cellules à remplir par le GRD</t>
  </si>
  <si>
    <t>Azerty</t>
  </si>
  <si>
    <t>Instructions de la CWaPE</t>
  </si>
  <si>
    <t>Paramètres</t>
  </si>
  <si>
    <t>Table des matières</t>
  </si>
  <si>
    <t>TAB A</t>
  </si>
  <si>
    <t>TAB B</t>
  </si>
  <si>
    <t>Retour page de garde</t>
  </si>
  <si>
    <t>Liste des annexes à fournir</t>
  </si>
  <si>
    <t>N° annexe</t>
  </si>
  <si>
    <t>Tableau concerné</t>
  </si>
  <si>
    <t>Description</t>
  </si>
  <si>
    <t>Annexe 1</t>
  </si>
  <si>
    <t>Instructions pour compléter le modèle de rapport</t>
  </si>
  <si>
    <t>SCOPE ORES ASSETS</t>
  </si>
  <si>
    <t>PRÉNOM:</t>
  </si>
  <si>
    <t>Tél:</t>
  </si>
  <si>
    <t>Soldes régulatoires de transport</t>
  </si>
  <si>
    <t>d - Recettes et charges globaux de transport réels</t>
  </si>
  <si>
    <t>TAB 20</t>
  </si>
  <si>
    <t>Courriel:</t>
  </si>
  <si>
    <t>Rapport tarifaire ex-post - Calcul des écarts entre le budget et la réalité  - Électricité: transport</t>
  </si>
  <si>
    <t>TAB20</t>
  </si>
  <si>
    <t>ORES Assets Électricité</t>
  </si>
  <si>
    <t>Cellulée calculée (ne pas modifier)</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</si>
  <si>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merci d'avertir la CWaPE à l'adresse suivante : tarification@cwape.be</t>
  </si>
  <si>
    <r>
      <t>Conformément à l'article 141 de la méthodologie tarifaire 2019-2023, la CWaPE collecte auprès des GRD les données nécessaires pour lad étzermination du solde régulatoire global de transport de l'anéne N (charges réelles individuelles, recettes réelles individuelles, etc) au plus tard</t>
    </r>
    <r>
      <rPr>
        <b/>
        <sz val="11"/>
        <color theme="1"/>
        <rFont val="Calibri"/>
        <family val="2"/>
        <scheme val="minor"/>
      </rPr>
      <t xml:space="preserve"> le 30 juin de l'année N+1</t>
    </r>
    <r>
      <rPr>
        <sz val="11"/>
        <color theme="1"/>
        <rFont val="Calibri"/>
        <family val="2"/>
        <scheme val="minor"/>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</si>
  <si>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présente les budgets pour les écarts individuels de transport et les écarts globaux, les valeurs réelles des mêmes données et calcul le solde régulatoire global de transport. 
Le budget, tiré de l'onglet de (10) Synthèse du fichier de calcul de la péréquation, est repris dans les tableaux a et b. 
Le réel, extrait du même onglet du fichier de calcul de la péréquation mis à jour, est repris dans les tableaux c et d.
Le solde est calculé dans le tableau e.</t>
  </si>
  <si>
    <t>Le fichier de calcul de péréquation complété avec les données de volume et financières mises à jour ex-post par les valeurs réelles plutôt qu'historiques ou prospectives.</t>
  </si>
  <si>
    <t>b - Recettes et charges globaux de transport budgétés</t>
  </si>
  <si>
    <t>dont différence d'uniformisation (imputée en transport)</t>
  </si>
  <si>
    <t>Plafond charges administratives</t>
  </si>
  <si>
    <t>Année</t>
  </si>
  <si>
    <t>GASELWEST</t>
  </si>
  <si>
    <t>ORES Namur</t>
  </si>
  <si>
    <t>ORES Hainaut</t>
  </si>
  <si>
    <t>ORES Est</t>
  </si>
  <si>
    <t>ORES Luxembourg</t>
  </si>
  <si>
    <t>ORES Verviers</t>
  </si>
  <si>
    <t>PBE</t>
  </si>
  <si>
    <t>ORES Brabant Wallon</t>
  </si>
  <si>
    <t>ORES Mouscron</t>
  </si>
  <si>
    <t>Réseau d'Énergies de Wavre</t>
  </si>
  <si>
    <t>Énergies injectées par des UP (&gt;10 kVA) sur les réseaux des GRD (en MWh)</t>
  </si>
  <si>
    <t>Source</t>
  </si>
  <si>
    <t>Injecté (MWh)</t>
  </si>
  <si>
    <t>Volumes</t>
  </si>
  <si>
    <t>Volumes bis</t>
  </si>
  <si>
    <t>Données</t>
  </si>
  <si>
    <t>Ne rien compléter dans ce tableau automatique: les données sont mentionnées dans le TAB Données.</t>
  </si>
  <si>
    <t>Les tableaux du TAB Volumes bis devraient être identiques à ceux du TAB Volumes (aux erreurs d'arrondis près). Dès lors que Volumes est complété, celui-ci est donc optionnel (et vice-versa).</t>
  </si>
  <si>
    <t>Compléter ici les données pour alimenter les tableaux automatiques du TAB Volumes bis.</t>
  </si>
  <si>
    <t>Ces tableaux sont repris ici pour assurer la cohérence. Si les données déjà rapportées doivent faire l'objet d'une rectification, la mention de la donnée rectifiée ci-dessous ne dispense pas d'une rectification du rapportage principal des volumes.</t>
  </si>
  <si>
    <t>Ce tableau rassemble les volumes de production renouvelables ou non injectées sur le réseau du GRD pour chaque année civile de la période régulatoire. 
Ce tableau est complété automatiquement après remplissage des données dans l'onglet Volumes. Il est identique au tableau précédent.</t>
  </si>
  <si>
    <t>Ce tableau rassemble les volumes de production renouvelables ou non injectées sur le réseau du GRD pour chaque année civile de la période régulatoire. 
Ce tableau est complété case par case par le répondant. Il est identique au tableau suivant. Il est facultatif si l'onglet Données est complété.</t>
  </si>
  <si>
    <t>Paramètre issu de la méthodologie</t>
  </si>
  <si>
    <t>Énergie injectée par des UP (&gt;10 kVA) sur les réseaux des GRD (en MWh)</t>
  </si>
  <si>
    <t>Énergie injectée par des UP (&gt;10 kVA) sur les réseaux des GRD (en MWh) (données pour Volumes bis)</t>
  </si>
  <si>
    <t>Ce tableau de données permet un encodage ligne par ligne des données de volume (au lieu d'un encodage, techniquement plus complexe, du tableau Volumes).
La colonne Injectée reprend le volume en MWh des injections dans le réseau du GRD.
La colonne Refoulée reprend le volume en MWh des injections locales qui ont été refoulées dans le réseau du GRT ou d'un autre GRD.</t>
  </si>
  <si>
    <t>Réseau d'Énergie de Wavre</t>
  </si>
  <si>
    <t>Éolien</t>
  </si>
  <si>
    <t>Hydraulique</t>
  </si>
  <si>
    <t>Refoulé</t>
  </si>
  <si>
    <t>Biomasse</t>
  </si>
  <si>
    <t>Photovoltaïque</t>
  </si>
  <si>
    <t>Cogénération</t>
  </si>
  <si>
    <t>Classiques et autres</t>
  </si>
  <si>
    <t>Énergie produite localement mais Refoulée vers un autre réseau (MWh)</t>
  </si>
  <si>
    <t>Refoulée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</si>
</sst>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 #,##0.00_ ;_ * \-#,##0.00_ ;_ * &quot;-&quot;??_ ;_ @_ "/>
    <numFmt numFmtId="165" formatCode="_ * #,##0_ ;_ * \-#,##0_ ;_ * &quot;-&quot;??_ ;_ @_ "/>
    <numFmt numFmtId="166" formatCode="0.0%"/>
    <numFmt numFmtId="167" formatCode="_ * #,##0_ ;_ * \-#,##0_ ;_ * 0_ ;_ @_ "/>
    <numFmt numFmtId="168" formatCode="#,##0.00_ ;[Red]\-#,##0.00\ "/>
    <numFmt numFmtId="169" formatCode="#,##0_ ;[Red]\-#,##0\ "/>
  </numFmts>
  <fonts count="31" x14ac:knownFonts="1">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sz val="8"/>
      <color theme="1"/>
      <name val="Trebuchet MS"/>
      <family val="2"/>
    </font>
    <font>
      <sz val="8"/>
      <color theme="0"/>
      <name val="Trebuchet MS"/>
      <family val="2"/>
    </font>
    <font>
      <sz val="10"/>
      <color theme="0"/>
      <name val="Trebuchet MS"/>
      <family val="2"/>
    </font>
    <font>
      <b/>
      <sz val="12"/>
      <color rgb="FF086F7D"/>
      <name val="Trebuchet MS"/>
      <family val="2"/>
    </font>
    <font>
      <sz val="10"/>
      <name val="Arial"/>
      <family val="2"/>
    </font>
    <font>
      <sz val="10"/>
      <name val="Arial"/>
      <family val="2"/>
    </font>
    <font>
      <sz val="10"/>
      <color theme="1"/>
      <name val="Arial"/>
      <family val="2"/>
    </font>
    <font>
      <b/>
      <sz val="10"/>
      <color theme="1"/>
      <name val="Arial"/>
      <family val="2"/>
    </font>
    <font>
      <b/>
      <sz val="16"/>
      <color theme="0"/>
      <name val="Trebuchet MS"/>
      <family val="2"/>
    </font>
    <font>
      <b/>
      <sz val="8"/>
      <color theme="1"/>
      <name val="Trebuchet MS"/>
      <family val="2"/>
    </font>
    <font>
      <sz val="8"/>
      <name val="Trebuchet MS"/>
      <family val="2"/>
    </font>
    <font>
      <b/>
      <i/>
      <sz val="8"/>
      <color rgb="FFFF0000"/>
      <name val="Trebuchet MS"/>
      <family val="2"/>
    </font>
    <font>
      <u/>
      <sz val="10"/>
      <color theme="10"/>
      <name val="Trebuchet MS"/>
      <family val="2"/>
    </font>
    <font>
      <i/>
      <sz val="8"/>
      <name val="Trebuchet MS"/>
      <family val="2"/>
    </font>
    <font>
      <b/>
      <sz val="8"/>
      <color rgb="FFFF0000"/>
      <name val="Trebuchet MS"/>
      <family val="2"/>
    </font>
    <font>
      <b/>
      <sz val="11"/>
      <color rgb="FFFA7D00"/>
      <name val="Calibri"/>
      <family val="2"/>
      <scheme val="minor"/>
    </font>
    <font>
      <b/>
      <sz val="11"/>
      <color theme="1"/>
      <name val="Calibri"/>
      <family val="2"/>
      <scheme val="minor"/>
    </font>
    <font>
      <b/>
      <sz val="10"/>
      <color rgb="FFFA7D00"/>
      <name val="Trebuchet MS"/>
      <family val="2"/>
    </font>
    <font>
      <b/>
      <sz val="8"/>
      <color rgb="FFFA7D00"/>
      <name val="Trebuchet MS"/>
      <family val="2"/>
    </font>
    <font>
      <sz val="11"/>
      <color rgb="FF3F3F76"/>
      <name val="Calibri"/>
      <family val="2"/>
      <scheme val="minor"/>
    </font>
    <font>
      <b/>
      <u/>
      <sz val="12"/>
      <color theme="1"/>
      <name val="Arial"/>
      <family val="2"/>
    </font>
    <font>
      <sz val="10"/>
      <color theme="1"/>
      <name val="Times New Roman"/>
      <family val="1"/>
    </font>
    <font>
      <sz val="10"/>
      <color rgb="FF000000"/>
      <name val="Arial"/>
      <family val="2"/>
    </font>
    <font>
      <b/>
      <sz val="10"/>
      <color rgb="FF000000"/>
      <name val="Arial"/>
      <family val="2"/>
    </font>
    <font>
      <b/>
      <sz val="10"/>
      <color theme="1"/>
      <name val="Times New Roman"/>
      <family val="1"/>
    </font>
    <font>
      <b/>
      <sz val="8"/>
      <name val="Trebuchet MS"/>
      <family val="2"/>
    </font>
    <font>
      <b/>
      <sz val="10"/>
      <name val="Arial"/>
      <family val="2"/>
    </font>
  </fonts>
  <fills count="15">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4"/>
      </patternFill>
    </fill>
    <fill>
      <patternFill patternType="solid">
        <fgColor rgb="FF1FC1D7"/>
        <bgColor indexed="64"/>
      </patternFill>
    </fill>
    <fill>
      <patternFill patternType="darkUp">
        <fgColor theme="5"/>
        <bgColor theme="0"/>
      </patternFill>
    </fill>
    <fill>
      <patternFill patternType="solid">
        <fgColor rgb="FFF2F2F2"/>
      </patternFill>
    </fill>
    <fill>
      <patternFill patternType="solid">
        <fgColor rgb="FFFFCC99"/>
      </patternFill>
    </fill>
    <fill>
      <patternFill patternType="solid">
        <fgColor rgb="FFCCFFFF"/>
        <bgColor indexed="64"/>
      </patternFill>
    </fill>
    <fill>
      <patternFill patternType="solid">
        <fgColor rgb="FF00FFFF"/>
        <bgColor indexed="64"/>
      </patternFill>
    </fill>
    <fill>
      <patternFill patternType="solid">
        <fgColor theme="6" tint="0.59999389629810485"/>
        <bgColor indexed="64"/>
      </patternFill>
    </fill>
  </fills>
  <borders count="7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dashDot">
        <color indexed="64"/>
      </left>
      <right style="dashDot">
        <color indexed="64"/>
      </right>
      <top style="thin">
        <color theme="0"/>
      </top>
      <bottom/>
      <diagonal/>
    </border>
    <border>
      <left style="dashDot">
        <color indexed="64"/>
      </left>
      <right style="dashDot">
        <color indexed="64"/>
      </right>
      <top/>
      <bottom/>
      <diagonal/>
    </border>
    <border>
      <left style="dashDot">
        <color indexed="64"/>
      </left>
      <right style="dashDot">
        <color indexed="64"/>
      </right>
      <top/>
      <bottom style="dashDot">
        <color indexed="64"/>
      </bottom>
      <diagonal/>
    </border>
    <border>
      <left style="dashDot">
        <color indexed="64"/>
      </left>
      <right style="dashDot">
        <color indexed="64"/>
      </right>
      <top style="dashDot">
        <color indexed="64"/>
      </top>
      <bottom/>
      <diagonal/>
    </border>
    <border>
      <left style="dashDot">
        <color theme="5"/>
      </left>
      <right style="dashDot">
        <color theme="5"/>
      </right>
      <top style="dashDot">
        <color theme="5"/>
      </top>
      <bottom style="dashDot">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top style="thin">
        <color theme="4"/>
      </top>
      <bottom style="thin">
        <color theme="4"/>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F7F7F"/>
      </left>
      <right style="thin">
        <color rgb="FF7F7F7F"/>
      </right>
      <top style="thin">
        <color rgb="FF7F7F7F"/>
      </top>
      <bottom style="thin">
        <color rgb="FF7F7F7F"/>
      </bottom>
      <diagonal/>
    </border>
    <border>
      <left style="dashDot">
        <color theme="5"/>
      </left>
      <right style="dashDot">
        <color theme="5"/>
      </right>
      <top style="dashDot">
        <color theme="5"/>
      </top>
      <bottom/>
      <diagonal/>
    </border>
    <border>
      <left/>
      <right style="dashDot">
        <color theme="5"/>
      </right>
      <top style="dashDot">
        <color theme="5"/>
      </top>
      <bottom/>
      <diagonal/>
    </border>
    <border>
      <left style="dashDot">
        <color theme="5"/>
      </left>
      <right/>
      <top style="dashDot">
        <color theme="5"/>
      </top>
      <bottom/>
      <diagonal/>
    </border>
    <border>
      <left style="thin">
        <color rgb="FF7F7F7F"/>
      </left>
      <right style="thin">
        <color rgb="FF7F7F7F"/>
      </right>
      <top style="thin">
        <color rgb="FF7F7F7F"/>
      </top>
      <bottom/>
      <diagonal/>
    </border>
    <border>
      <left/>
      <right style="dashDot">
        <color indexed="64"/>
      </right>
      <top style="thin">
        <color indexed="64"/>
      </top>
      <bottom/>
      <diagonal/>
    </border>
    <border>
      <left style="dashDot">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dashDot">
        <color theme="5"/>
      </right>
      <top style="medium">
        <color indexed="64"/>
      </top>
      <bottom style="dashDot">
        <color theme="5"/>
      </bottom>
      <diagonal/>
    </border>
    <border>
      <left style="dashDot">
        <color theme="5"/>
      </left>
      <right style="dashDot">
        <color theme="5"/>
      </right>
      <top style="medium">
        <color indexed="64"/>
      </top>
      <bottom style="dashDot">
        <color theme="5"/>
      </bottom>
      <diagonal/>
    </border>
    <border>
      <left style="medium">
        <color theme="5"/>
      </left>
      <right style="dashDot">
        <color theme="5"/>
      </right>
      <top style="medium">
        <color indexed="64"/>
      </top>
      <bottom style="dashDot">
        <color theme="5"/>
      </bottom>
      <diagonal/>
    </border>
    <border>
      <left style="dashDot">
        <color theme="5"/>
      </left>
      <right/>
      <top style="dashDot">
        <color theme="5"/>
      </top>
      <bottom style="dashDot">
        <color theme="5"/>
      </bottom>
      <diagonal/>
    </border>
    <border>
      <left style="dashDot">
        <color theme="5"/>
      </left>
      <right/>
      <top style="medium">
        <color indexed="64"/>
      </top>
      <bottom style="dashDot">
        <color theme="5"/>
      </bottom>
      <diagonal/>
    </border>
    <border>
      <left style="medium">
        <color theme="5"/>
      </left>
      <right style="dashDot">
        <color theme="5"/>
      </right>
      <top style="dashDot">
        <color theme="5"/>
      </top>
      <bottom style="dashDot">
        <color theme="5"/>
      </bottom>
      <diagonal/>
    </border>
    <border>
      <left style="medium">
        <color theme="5"/>
      </left>
      <right style="dashDot">
        <color theme="5"/>
      </right>
      <top style="dashDot">
        <color theme="5"/>
      </top>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s>
  <cellStyleXfs count="23">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4" fillId="0" borderId="0"/>
    <xf numFmtId="0" fontId="5" fillId="2" borderId="0" applyNumberFormat="0" applyBorder="0" applyAlignment="0" applyProtection="0"/>
    <xf numFmtId="0" fontId="8" fillId="0" borderId="0"/>
    <xf numFmtId="0" fontId="8" fillId="0" borderId="0"/>
    <xf numFmtId="0" fontId="8" fillId="0" borderId="0"/>
    <xf numFmtId="44" fontId="8" fillId="0" borderId="0" applyFont="0" applyFill="0" applyBorder="0" applyAlignment="0" applyProtection="0"/>
    <xf numFmtId="0" fontId="9" fillId="0" borderId="0"/>
    <xf numFmtId="0" fontId="6" fillId="7" borderId="0" applyNumberFormat="0" applyBorder="0" applyAlignment="0" applyProtection="0"/>
    <xf numFmtId="0" fontId="6" fillId="2" borderId="0" applyNumberFormat="0" applyBorder="0" applyAlignment="0" applyProtection="0"/>
    <xf numFmtId="3" fontId="4" fillId="5" borderId="20" applyAlignment="0">
      <alignment horizontal="left"/>
      <protection locked="0"/>
    </xf>
    <xf numFmtId="9" fontId="3" fillId="0" borderId="0" applyFont="0" applyFill="0" applyBorder="0" applyAlignment="0" applyProtection="0"/>
    <xf numFmtId="0" fontId="8" fillId="0" borderId="0">
      <alignment vertical="top"/>
    </xf>
    <xf numFmtId="3" fontId="14" fillId="5" borderId="20">
      <protection locked="0"/>
    </xf>
    <xf numFmtId="3" fontId="4" fillId="9" borderId="0">
      <alignment horizontal="right"/>
      <protection hidden="1"/>
    </xf>
    <xf numFmtId="0" fontId="16" fillId="0" borderId="0" applyNumberFormat="0" applyFill="0" applyBorder="0" applyAlignment="0" applyProtection="0"/>
    <xf numFmtId="0" fontId="8" fillId="0" borderId="0"/>
    <xf numFmtId="0" fontId="19" fillId="10" borderId="36" applyNumberFormat="0" applyAlignment="0" applyProtection="0"/>
    <xf numFmtId="165" fontId="21" fillId="10" borderId="36">
      <alignment horizontal="center"/>
    </xf>
    <xf numFmtId="0" fontId="23" fillId="11" borderId="36" applyNumberFormat="0" applyAlignment="0" applyProtection="0"/>
  </cellStyleXfs>
  <cellXfs count="189">
    <xf numFmtId="0" fontId="0" fillId="0" borderId="0" xfId="0"/>
    <xf numFmtId="0" fontId="3" fillId="0" borderId="0" xfId="0" applyFont="1"/>
    <xf numFmtId="165" fontId="3" fillId="0" borderId="0" xfId="1" applyNumberFormat="1" applyFont="1"/>
    <xf numFmtId="165" fontId="3" fillId="0" borderId="1" xfId="1" applyNumberFormat="1" applyFont="1" applyBorder="1"/>
    <xf numFmtId="165" fontId="3" fillId="0" borderId="2" xfId="1" applyNumberFormat="1" applyFont="1" applyBorder="1"/>
    <xf numFmtId="0" fontId="3" fillId="0" borderId="3" xfId="0" applyFont="1" applyBorder="1"/>
    <xf numFmtId="165" fontId="3" fillId="0" borderId="3" xfId="1" applyNumberFormat="1" applyFont="1" applyBorder="1"/>
    <xf numFmtId="165" fontId="3" fillId="0" borderId="4" xfId="1" applyNumberFormat="1" applyFont="1" applyBorder="1"/>
    <xf numFmtId="165" fontId="3" fillId="0" borderId="5" xfId="1" applyNumberFormat="1" applyFont="1" applyBorder="1"/>
    <xf numFmtId="165" fontId="3" fillId="0" borderId="6" xfId="1" applyNumberFormat="1" applyFont="1" applyBorder="1"/>
    <xf numFmtId="165" fontId="3" fillId="4" borderId="0" xfId="1" applyNumberFormat="1" applyFont="1" applyFill="1"/>
    <xf numFmtId="166" fontId="3" fillId="0" borderId="0" xfId="2" applyNumberFormat="1" applyFont="1"/>
    <xf numFmtId="165" fontId="3" fillId="0" borderId="0" xfId="2" applyNumberFormat="1" applyFont="1" applyBorder="1"/>
    <xf numFmtId="165" fontId="3" fillId="0" borderId="0" xfId="1" applyNumberFormat="1" applyFont="1" applyBorder="1"/>
    <xf numFmtId="0" fontId="3" fillId="0" borderId="0" xfId="0" applyFont="1" applyAlignment="1">
      <alignment horizontal="center" vertical="center"/>
    </xf>
    <xf numFmtId="165" fontId="3" fillId="4" borderId="11" xfId="1" applyNumberFormat="1" applyFont="1" applyFill="1" applyBorder="1"/>
    <xf numFmtId="165" fontId="2" fillId="0" borderId="16" xfId="1" applyNumberFormat="1" applyFont="1" applyBorder="1"/>
    <xf numFmtId="165" fontId="3" fillId="0" borderId="17" xfId="1" applyNumberFormat="1" applyFont="1" applyBorder="1"/>
    <xf numFmtId="167" fontId="3" fillId="0" borderId="17" xfId="1" applyNumberFormat="1" applyFont="1" applyBorder="1"/>
    <xf numFmtId="165" fontId="3" fillId="0" borderId="17" xfId="1" applyNumberFormat="1" applyFont="1" applyBorder="1" applyAlignment="1">
      <alignment horizontal="center"/>
    </xf>
    <xf numFmtId="165" fontId="3" fillId="0" borderId="18" xfId="1" applyNumberFormat="1" applyFont="1" applyBorder="1"/>
    <xf numFmtId="165" fontId="2" fillId="0" borderId="16" xfId="0" applyNumberFormat="1" applyFont="1" applyBorder="1"/>
    <xf numFmtId="165" fontId="3" fillId="0" borderId="17" xfId="2" applyNumberFormat="1" applyFont="1" applyBorder="1"/>
    <xf numFmtId="165" fontId="3" fillId="0" borderId="17" xfId="2" applyNumberFormat="1" applyFont="1" applyBorder="1" applyAlignment="1">
      <alignment horizontal="center"/>
    </xf>
    <xf numFmtId="165" fontId="3" fillId="0" borderId="18" xfId="2" applyNumberFormat="1" applyFont="1" applyBorder="1"/>
    <xf numFmtId="165" fontId="3" fillId="0" borderId="16" xfId="1" applyNumberFormat="1" applyFont="1" applyBorder="1"/>
    <xf numFmtId="165" fontId="2" fillId="0" borderId="16" xfId="1" applyNumberFormat="1" applyFont="1" applyFill="1" applyBorder="1"/>
    <xf numFmtId="0" fontId="3" fillId="0" borderId="17" xfId="0" applyFont="1" applyBorder="1"/>
    <xf numFmtId="0" fontId="3" fillId="0" borderId="18" xfId="0" applyFont="1" applyBorder="1"/>
    <xf numFmtId="165" fontId="2" fillId="0" borderId="19" xfId="1" applyNumberFormat="1" applyFont="1" applyFill="1" applyBorder="1"/>
    <xf numFmtId="165" fontId="3" fillId="0" borderId="19" xfId="1" applyNumberFormat="1" applyFont="1" applyBorder="1"/>
    <xf numFmtId="165" fontId="3" fillId="0" borderId="19" xfId="2" applyNumberFormat="1" applyFont="1" applyBorder="1"/>
    <xf numFmtId="0" fontId="2" fillId="0" borderId="19" xfId="0" applyFont="1" applyBorder="1"/>
    <xf numFmtId="3" fontId="3" fillId="5" borderId="7" xfId="4" applyNumberFormat="1" applyFont="1" applyFill="1" applyBorder="1" applyAlignment="1" applyProtection="1">
      <alignment vertical="center"/>
      <protection hidden="1"/>
    </xf>
    <xf numFmtId="3" fontId="3" fillId="5" borderId="8" xfId="4" applyNumberFormat="1" applyFont="1" applyFill="1" applyBorder="1" applyAlignment="1" applyProtection="1">
      <alignment vertical="center" wrapText="1"/>
      <protection hidden="1"/>
    </xf>
    <xf numFmtId="3" fontId="3" fillId="5" borderId="9" xfId="4" applyNumberFormat="1" applyFont="1" applyFill="1" applyBorder="1" applyAlignment="1" applyProtection="1">
      <alignment vertical="center"/>
      <protection hidden="1"/>
    </xf>
    <xf numFmtId="3" fontId="3" fillId="5" borderId="10" xfId="4" applyNumberFormat="1" applyFont="1" applyFill="1" applyBorder="1" applyAlignment="1" applyProtection="1">
      <alignment vertical="center" wrapText="1"/>
      <protection hidden="1"/>
    </xf>
    <xf numFmtId="0" fontId="6" fillId="2" borderId="12" xfId="5" applyFont="1" applyBorder="1" applyAlignment="1" applyProtection="1">
      <alignment horizontal="center" vertical="center" wrapText="1"/>
      <protection hidden="1"/>
    </xf>
    <xf numFmtId="0" fontId="3" fillId="5" borderId="17" xfId="4" applyFont="1" applyFill="1" applyBorder="1" applyAlignment="1" applyProtection="1">
      <alignment vertical="center" wrapText="1"/>
      <protection hidden="1"/>
    </xf>
    <xf numFmtId="0" fontId="3" fillId="5" borderId="18" xfId="4" applyFont="1" applyFill="1" applyBorder="1" applyAlignment="1" applyProtection="1">
      <alignment vertical="center" wrapText="1"/>
      <protection hidden="1"/>
    </xf>
    <xf numFmtId="0" fontId="3" fillId="3" borderId="0" xfId="3" applyFont="1" applyAlignment="1" applyProtection="1">
      <alignment vertical="center" wrapText="1"/>
      <protection hidden="1"/>
    </xf>
    <xf numFmtId="3" fontId="3" fillId="5" borderId="0" xfId="4" applyNumberFormat="1" applyFont="1" applyFill="1" applyAlignment="1" applyProtection="1">
      <alignment vertical="center"/>
      <protection hidden="1"/>
    </xf>
    <xf numFmtId="0" fontId="3" fillId="5" borderId="0" xfId="4" applyFont="1" applyFill="1" applyAlignment="1" applyProtection="1">
      <alignment vertical="center" wrapText="1"/>
      <protection hidden="1"/>
    </xf>
    <xf numFmtId="9" fontId="3" fillId="0" borderId="0" xfId="2" applyFont="1"/>
    <xf numFmtId="3" fontId="3" fillId="6" borderId="11" xfId="4" applyNumberFormat="1" applyFont="1" applyFill="1" applyBorder="1" applyAlignment="1" applyProtection="1">
      <alignment vertical="center" wrapText="1"/>
      <protection hidden="1"/>
    </xf>
    <xf numFmtId="0" fontId="7" fillId="0" borderId="12" xfId="5" applyFont="1" applyFill="1" applyBorder="1" applyAlignment="1" applyProtection="1">
      <alignment horizontal="left" vertical="center"/>
      <protection hidden="1"/>
    </xf>
    <xf numFmtId="3" fontId="6" fillId="2" borderId="13" xfId="5" applyNumberFormat="1" applyFont="1" applyBorder="1" applyAlignment="1" applyProtection="1">
      <alignment horizontal="center" vertical="center"/>
      <protection hidden="1"/>
    </xf>
    <xf numFmtId="0" fontId="0" fillId="5" borderId="0" xfId="0" applyFill="1" applyAlignment="1">
      <alignment vertical="center"/>
    </xf>
    <xf numFmtId="0" fontId="4" fillId="5" borderId="0" xfId="4" applyFill="1" applyAlignment="1" applyProtection="1">
      <alignment vertical="center" wrapText="1"/>
      <protection hidden="1"/>
    </xf>
    <xf numFmtId="0" fontId="4" fillId="5" borderId="0" xfId="4" applyFill="1" applyAlignment="1" applyProtection="1">
      <alignment horizontal="left" vertical="center"/>
      <protection hidden="1"/>
    </xf>
    <xf numFmtId="0" fontId="4" fillId="5" borderId="0" xfId="4" applyFill="1" applyAlignment="1" applyProtection="1">
      <alignment vertical="center"/>
      <protection hidden="1"/>
    </xf>
    <xf numFmtId="0" fontId="0" fillId="5" borderId="0" xfId="0" applyFill="1" applyAlignment="1">
      <alignment horizontal="center" vertical="center"/>
    </xf>
    <xf numFmtId="0" fontId="12" fillId="7" borderId="0" xfId="11" applyFont="1" applyAlignment="1" applyProtection="1">
      <alignment vertical="center"/>
      <protection hidden="1"/>
    </xf>
    <xf numFmtId="168" fontId="6" fillId="2" borderId="12" xfId="5" applyNumberFormat="1" applyFont="1" applyBorder="1" applyAlignment="1" applyProtection="1">
      <alignment horizontal="center" vertical="center" wrapText="1"/>
      <protection hidden="1"/>
    </xf>
    <xf numFmtId="0" fontId="6" fillId="8" borderId="12" xfId="5" applyFont="1" applyFill="1" applyBorder="1" applyAlignment="1" applyProtection="1">
      <alignment horizontal="center" vertical="center" wrapText="1"/>
      <protection hidden="1"/>
    </xf>
    <xf numFmtId="0" fontId="13" fillId="5" borderId="24" xfId="4" applyFont="1" applyFill="1" applyBorder="1" applyAlignment="1" applyProtection="1">
      <alignment horizontal="right" vertical="center"/>
      <protection hidden="1"/>
    </xf>
    <xf numFmtId="0" fontId="1" fillId="3" borderId="0" xfId="3" applyBorder="1" applyAlignment="1" applyProtection="1">
      <alignment vertical="center"/>
      <protection hidden="1"/>
    </xf>
    <xf numFmtId="0" fontId="1" fillId="3" borderId="25" xfId="3" applyBorder="1" applyAlignment="1" applyProtection="1">
      <alignment vertical="center"/>
      <protection hidden="1"/>
    </xf>
    <xf numFmtId="0" fontId="13" fillId="5" borderId="26" xfId="4" applyFont="1" applyFill="1" applyBorder="1" applyAlignment="1" applyProtection="1">
      <alignment horizontal="right" vertical="center"/>
      <protection hidden="1"/>
    </xf>
    <xf numFmtId="0" fontId="13" fillId="5" borderId="0" xfId="4" applyFont="1" applyFill="1" applyAlignment="1" applyProtection="1">
      <alignment horizontal="right" vertical="center"/>
      <protection hidden="1"/>
    </xf>
    <xf numFmtId="0" fontId="1" fillId="5" borderId="0" xfId="3" applyFill="1" applyBorder="1" applyAlignment="1" applyProtection="1">
      <alignment horizontal="center" vertical="center"/>
      <protection hidden="1"/>
    </xf>
    <xf numFmtId="14" fontId="14" fillId="5" borderId="20" xfId="16" applyNumberFormat="1" applyAlignment="1">
      <alignment vertical="center"/>
      <protection locked="0"/>
    </xf>
    <xf numFmtId="0" fontId="15" fillId="5" borderId="0" xfId="4" applyFont="1" applyFill="1" applyAlignment="1" applyProtection="1">
      <alignment vertical="center"/>
      <protection hidden="1"/>
    </xf>
    <xf numFmtId="0" fontId="16" fillId="5" borderId="0" xfId="18" quotePrefix="1" applyFill="1" applyAlignment="1" applyProtection="1">
      <alignment horizontal="center" vertical="center"/>
      <protection hidden="1"/>
    </xf>
    <xf numFmtId="0" fontId="16" fillId="5" borderId="0" xfId="18" applyFill="1" applyAlignment="1" applyProtection="1">
      <alignment horizontal="center" vertical="center"/>
      <protection hidden="1"/>
    </xf>
    <xf numFmtId="0" fontId="16" fillId="5" borderId="0" xfId="18" applyFill="1" applyAlignment="1" applyProtection="1">
      <alignment vertical="center"/>
      <protection hidden="1"/>
    </xf>
    <xf numFmtId="0" fontId="8" fillId="5" borderId="0" xfId="19" applyFill="1" applyAlignment="1">
      <alignment horizontal="center" vertical="center"/>
    </xf>
    <xf numFmtId="0" fontId="8" fillId="5" borderId="0" xfId="19" applyFill="1" applyAlignment="1">
      <alignment vertical="center"/>
    </xf>
    <xf numFmtId="0" fontId="4" fillId="5" borderId="0" xfId="4" applyFill="1" applyAlignment="1">
      <alignment horizontal="center" vertical="center"/>
    </xf>
    <xf numFmtId="4" fontId="17" fillId="5" borderId="0" xfId="5" applyNumberFormat="1" applyFont="1" applyFill="1" applyBorder="1" applyAlignment="1" applyProtection="1">
      <alignment vertical="center" wrapText="1"/>
      <protection hidden="1"/>
    </xf>
    <xf numFmtId="0" fontId="5" fillId="2" borderId="12" xfId="5" applyBorder="1" applyAlignment="1" applyProtection="1">
      <alignment horizontal="center" vertical="center"/>
    </xf>
    <xf numFmtId="0" fontId="5" fillId="2" borderId="12" xfId="5" applyBorder="1" applyAlignment="1" applyProtection="1">
      <alignment horizontal="left" vertical="center"/>
    </xf>
    <xf numFmtId="4" fontId="5" fillId="2" borderId="12" xfId="5" applyNumberFormat="1" applyBorder="1" applyAlignment="1" applyProtection="1">
      <alignment vertical="center" wrapText="1"/>
    </xf>
    <xf numFmtId="0" fontId="4" fillId="5" borderId="0" xfId="4" applyFill="1" applyAlignment="1">
      <alignment vertical="center"/>
    </xf>
    <xf numFmtId="0" fontId="4" fillId="5" borderId="29" xfId="4" applyFill="1" applyBorder="1" applyAlignment="1">
      <alignment vertical="center"/>
    </xf>
    <xf numFmtId="0" fontId="4" fillId="5" borderId="29" xfId="4" applyFill="1" applyBorder="1" applyAlignment="1">
      <alignment horizontal="left" vertical="center" wrapText="1"/>
    </xf>
    <xf numFmtId="0" fontId="10" fillId="5" borderId="0" xfId="19" applyFont="1" applyFill="1" applyAlignment="1">
      <alignment vertical="center" wrapText="1"/>
    </xf>
    <xf numFmtId="0" fontId="11" fillId="0" borderId="0" xfId="19" applyFont="1" applyAlignment="1">
      <alignment horizontal="left" vertical="center"/>
    </xf>
    <xf numFmtId="0" fontId="8" fillId="0" borderId="0" xfId="19" applyAlignment="1">
      <alignment vertical="center"/>
    </xf>
    <xf numFmtId="0" fontId="10" fillId="5" borderId="0" xfId="19" applyFont="1" applyFill="1" applyAlignment="1">
      <alignment horizontal="left" vertical="center"/>
    </xf>
    <xf numFmtId="0" fontId="4" fillId="5" borderId="0" xfId="4" applyFill="1" applyAlignment="1" applyProtection="1">
      <alignment horizontal="center" vertical="center" wrapText="1"/>
      <protection hidden="1"/>
    </xf>
    <xf numFmtId="0" fontId="12" fillId="5" borderId="0" xfId="11" applyFont="1" applyFill="1" applyAlignment="1" applyProtection="1">
      <alignment horizontal="center" vertical="center" wrapText="1"/>
      <protection hidden="1"/>
    </xf>
    <xf numFmtId="0" fontId="12" fillId="5" borderId="0" xfId="11" applyFont="1" applyFill="1" applyAlignment="1" applyProtection="1">
      <alignment vertical="center" wrapText="1"/>
      <protection hidden="1"/>
    </xf>
    <xf numFmtId="0" fontId="12" fillId="5" borderId="0" xfId="11" applyFont="1" applyFill="1" applyAlignment="1" applyProtection="1">
      <alignment horizontal="left" vertical="center" wrapText="1"/>
      <protection hidden="1"/>
    </xf>
    <xf numFmtId="0" fontId="4" fillId="5" borderId="24" xfId="4" applyFill="1" applyBorder="1" applyAlignment="1" applyProtection="1">
      <alignment vertical="center"/>
      <protection hidden="1"/>
    </xf>
    <xf numFmtId="0" fontId="12" fillId="5" borderId="0" xfId="11" applyFont="1" applyFill="1" applyBorder="1" applyAlignment="1" applyProtection="1">
      <alignment horizontal="left" vertical="center" wrapText="1"/>
      <protection hidden="1"/>
    </xf>
    <xf numFmtId="0" fontId="5" fillId="2" borderId="12" xfId="5" applyBorder="1" applyAlignment="1" applyProtection="1">
      <alignment vertical="center"/>
    </xf>
    <xf numFmtId="0" fontId="13" fillId="5" borderId="2" xfId="4" applyFont="1" applyFill="1" applyBorder="1" applyAlignment="1">
      <alignment horizontal="center" vertical="center"/>
    </xf>
    <xf numFmtId="0" fontId="14" fillId="5" borderId="29" xfId="4" applyFont="1" applyFill="1" applyBorder="1" applyAlignment="1">
      <alignment horizontal="center" vertical="center" wrapText="1"/>
    </xf>
    <xf numFmtId="0" fontId="14" fillId="5" borderId="29" xfId="4" applyFont="1" applyFill="1" applyBorder="1" applyAlignment="1">
      <alignment horizontal="left" vertical="center" wrapText="1"/>
    </xf>
    <xf numFmtId="0" fontId="4" fillId="5" borderId="2" xfId="4" applyFill="1" applyBorder="1" applyAlignment="1">
      <alignment vertical="center"/>
    </xf>
    <xf numFmtId="165" fontId="21" fillId="10" borderId="36" xfId="20" applyNumberFormat="1" applyFont="1"/>
    <xf numFmtId="165" fontId="22" fillId="10" borderId="36" xfId="20" applyNumberFormat="1" applyFont="1" applyAlignment="1"/>
    <xf numFmtId="165" fontId="21" fillId="10" borderId="40" xfId="20" applyNumberFormat="1" applyFont="1" applyBorder="1"/>
    <xf numFmtId="165" fontId="24" fillId="0" borderId="0" xfId="1" applyNumberFormat="1" applyFont="1" applyAlignment="1">
      <alignment horizontal="center" vertical="center"/>
    </xf>
    <xf numFmtId="165" fontId="0" fillId="0" borderId="0" xfId="1" applyNumberFormat="1" applyFont="1"/>
    <xf numFmtId="165" fontId="25" fillId="0" borderId="0" xfId="1" applyNumberFormat="1" applyFont="1"/>
    <xf numFmtId="165" fontId="26" fillId="13" borderId="44" xfId="1" applyNumberFormat="1" applyFont="1" applyFill="1" applyBorder="1" applyAlignment="1">
      <alignment vertical="center"/>
    </xf>
    <xf numFmtId="0" fontId="20" fillId="0" borderId="0" xfId="1" applyNumberFormat="1" applyFont="1" applyFill="1" applyBorder="1"/>
    <xf numFmtId="0" fontId="0" fillId="0" borderId="0" xfId="1" applyNumberFormat="1" applyFont="1" applyFill="1" applyBorder="1"/>
    <xf numFmtId="0" fontId="10" fillId="0" borderId="0" xfId="1" applyNumberFormat="1" applyFont="1" applyFill="1" applyBorder="1" applyAlignment="1">
      <alignment vertical="center"/>
    </xf>
    <xf numFmtId="0" fontId="26" fillId="0" borderId="0" xfId="1" applyNumberFormat="1" applyFont="1" applyFill="1" applyBorder="1" applyAlignment="1">
      <alignment horizontal="center" vertical="center"/>
    </xf>
    <xf numFmtId="169" fontId="20" fillId="0" borderId="0" xfId="1" applyNumberFormat="1" applyFont="1" applyFill="1" applyBorder="1"/>
    <xf numFmtId="169" fontId="0" fillId="0" borderId="0" xfId="1" applyNumberFormat="1" applyFont="1" applyFill="1" applyBorder="1"/>
    <xf numFmtId="165" fontId="19" fillId="10" borderId="2" xfId="20" applyNumberFormat="1" applyBorder="1" applyAlignment="1">
      <alignment horizontal="right" vertical="center"/>
    </xf>
    <xf numFmtId="165" fontId="19" fillId="10" borderId="5" xfId="20" applyNumberFormat="1" applyBorder="1" applyAlignment="1">
      <alignment horizontal="right" vertical="center"/>
    </xf>
    <xf numFmtId="165" fontId="19" fillId="10" borderId="48" xfId="20" applyNumberFormat="1" applyBorder="1" applyAlignment="1">
      <alignment horizontal="right" vertical="center"/>
    </xf>
    <xf numFmtId="165" fontId="19" fillId="10" borderId="49" xfId="20" applyNumberFormat="1" applyBorder="1" applyAlignment="1">
      <alignment horizontal="right" vertical="center"/>
    </xf>
    <xf numFmtId="165" fontId="19" fillId="10" borderId="47" xfId="20" applyNumberFormat="1" applyBorder="1" applyAlignment="1">
      <alignment horizontal="right" vertical="center"/>
    </xf>
    <xf numFmtId="165" fontId="19" fillId="10" borderId="52" xfId="20" applyNumberFormat="1" applyBorder="1" applyAlignment="1">
      <alignment horizontal="right" vertical="center"/>
    </xf>
    <xf numFmtId="165" fontId="28" fillId="0" borderId="44" xfId="1" applyNumberFormat="1" applyFont="1" applyFill="1" applyBorder="1"/>
    <xf numFmtId="165" fontId="11" fillId="0" borderId="53" xfId="1" applyNumberFormat="1" applyFont="1" applyFill="1" applyBorder="1" applyAlignment="1">
      <alignment vertical="center"/>
    </xf>
    <xf numFmtId="165" fontId="11" fillId="0" borderId="54" xfId="1" applyNumberFormat="1" applyFont="1" applyFill="1" applyBorder="1" applyAlignment="1">
      <alignment vertical="center"/>
    </xf>
    <xf numFmtId="165" fontId="11" fillId="0" borderId="55" xfId="1" applyNumberFormat="1" applyFont="1" applyFill="1" applyBorder="1" applyAlignment="1">
      <alignment vertical="center"/>
    </xf>
    <xf numFmtId="165" fontId="19" fillId="10" borderId="57" xfId="20" applyNumberFormat="1" applyBorder="1" applyAlignment="1">
      <alignment horizontal="right" vertical="center"/>
    </xf>
    <xf numFmtId="165" fontId="19" fillId="10" borderId="58" xfId="20" applyNumberFormat="1" applyBorder="1" applyAlignment="1">
      <alignment horizontal="right" vertical="center"/>
    </xf>
    <xf numFmtId="165" fontId="19" fillId="10" borderId="59" xfId="20" applyNumberFormat="1" applyBorder="1" applyAlignment="1">
      <alignment horizontal="right" vertical="center"/>
    </xf>
    <xf numFmtId="165" fontId="27" fillId="14" borderId="51" xfId="1" applyNumberFormat="1" applyFont="1" applyFill="1" applyBorder="1" applyAlignment="1">
      <alignment horizontal="center" vertical="center"/>
    </xf>
    <xf numFmtId="165" fontId="27" fillId="14" borderId="50" xfId="1" applyNumberFormat="1" applyFont="1" applyFill="1" applyBorder="1" applyAlignment="1">
      <alignment horizontal="center" vertical="center"/>
    </xf>
    <xf numFmtId="165" fontId="27" fillId="14" borderId="56" xfId="1" applyNumberFormat="1" applyFont="1" applyFill="1" applyBorder="1" applyAlignment="1">
      <alignment horizontal="center" vertical="center"/>
    </xf>
    <xf numFmtId="165" fontId="19" fillId="14" borderId="51" xfId="20" applyNumberFormat="1" applyFill="1" applyBorder="1" applyAlignment="1">
      <alignment horizontal="right" vertical="center"/>
    </xf>
    <xf numFmtId="165" fontId="19" fillId="14" borderId="50" xfId="20" applyNumberFormat="1" applyFill="1" applyBorder="1" applyAlignment="1">
      <alignment horizontal="right" vertical="center"/>
    </xf>
    <xf numFmtId="165" fontId="19" fillId="14" borderId="56" xfId="20" applyNumberFormat="1" applyFill="1" applyBorder="1" applyAlignment="1">
      <alignment horizontal="right" vertical="center"/>
    </xf>
    <xf numFmtId="165" fontId="19" fillId="14" borderId="53" xfId="20" applyNumberFormat="1" applyFill="1" applyBorder="1" applyAlignment="1">
      <alignment horizontal="right" vertical="center"/>
    </xf>
    <xf numFmtId="165" fontId="19" fillId="14" borderId="54" xfId="20" applyNumberFormat="1" applyFill="1" applyBorder="1" applyAlignment="1">
      <alignment horizontal="right" vertical="center"/>
    </xf>
    <xf numFmtId="165" fontId="19" fillId="14" borderId="55" xfId="20" applyNumberFormat="1" applyFill="1" applyBorder="1" applyAlignment="1">
      <alignment horizontal="right" vertical="center"/>
    </xf>
    <xf numFmtId="165" fontId="27" fillId="13" borderId="44" xfId="1" applyNumberFormat="1" applyFont="1" applyFill="1" applyBorder="1" applyAlignment="1">
      <alignment horizontal="center" vertical="center"/>
    </xf>
    <xf numFmtId="165" fontId="19" fillId="13" borderId="44" xfId="20" applyNumberFormat="1" applyFill="1" applyBorder="1" applyAlignment="1">
      <alignment horizontal="right" vertical="center"/>
    </xf>
    <xf numFmtId="165" fontId="27" fillId="13" borderId="44" xfId="1" applyNumberFormat="1" applyFont="1" applyFill="1" applyBorder="1" applyAlignment="1">
      <alignment vertical="center"/>
    </xf>
    <xf numFmtId="44" fontId="23" fillId="11" borderId="36" xfId="22" applyNumberFormat="1" applyAlignment="1" applyProtection="1">
      <alignment vertical="center"/>
      <protection hidden="1"/>
    </xf>
    <xf numFmtId="165" fontId="10" fillId="0" borderId="44" xfId="1" applyNumberFormat="1" applyFont="1" applyBorder="1" applyAlignment="1">
      <alignment vertical="center"/>
    </xf>
    <xf numFmtId="165" fontId="10" fillId="0" borderId="45" xfId="1" applyNumberFormat="1" applyFont="1" applyBorder="1" applyAlignment="1">
      <alignment vertical="center"/>
    </xf>
    <xf numFmtId="165" fontId="10" fillId="0" borderId="60" xfId="1" applyNumberFormat="1" applyFont="1" applyBorder="1" applyAlignment="1">
      <alignment vertical="center"/>
    </xf>
    <xf numFmtId="165" fontId="26" fillId="12" borderId="44" xfId="1" applyNumberFormat="1" applyFont="1" applyFill="1" applyBorder="1" applyAlignment="1">
      <alignment horizontal="center" vertical="center"/>
    </xf>
    <xf numFmtId="165" fontId="26" fillId="12" borderId="43" xfId="1" applyNumberFormat="1" applyFont="1" applyFill="1" applyBorder="1" applyAlignment="1">
      <alignment horizontal="center" vertical="center"/>
    </xf>
    <xf numFmtId="165" fontId="26" fillId="12" borderId="46" xfId="1" applyNumberFormat="1" applyFont="1" applyFill="1" applyBorder="1" applyAlignment="1">
      <alignment horizontal="center" vertical="center"/>
    </xf>
    <xf numFmtId="14" fontId="14" fillId="5" borderId="37" xfId="16" applyNumberFormat="1" applyBorder="1" applyAlignment="1">
      <alignment vertical="center"/>
      <protection locked="0"/>
    </xf>
    <xf numFmtId="14" fontId="29" fillId="5" borderId="61" xfId="16" applyNumberFormat="1" applyFont="1" applyBorder="1" applyAlignment="1">
      <alignment vertical="center"/>
      <protection locked="0"/>
    </xf>
    <xf numFmtId="14" fontId="29" fillId="5" borderId="62" xfId="16" applyNumberFormat="1" applyFont="1" applyBorder="1" applyAlignment="1">
      <alignment vertical="center"/>
      <protection locked="0"/>
    </xf>
    <xf numFmtId="14" fontId="14" fillId="5" borderId="64" xfId="16" applyNumberFormat="1" applyBorder="1" applyAlignment="1">
      <alignment vertical="center"/>
      <protection locked="0"/>
    </xf>
    <xf numFmtId="14" fontId="14" fillId="5" borderId="39" xfId="16" applyNumberFormat="1" applyBorder="1" applyAlignment="1">
      <alignment vertical="center"/>
      <protection locked="0"/>
    </xf>
    <xf numFmtId="14" fontId="29" fillId="5" borderId="65" xfId="16" applyNumberFormat="1" applyFont="1" applyBorder="1" applyAlignment="1">
      <alignment vertical="center"/>
      <protection locked="0"/>
    </xf>
    <xf numFmtId="14" fontId="29" fillId="5" borderId="63" xfId="16" applyNumberFormat="1" applyFont="1" applyBorder="1" applyAlignment="1">
      <alignment vertical="center"/>
      <protection locked="0"/>
    </xf>
    <xf numFmtId="14" fontId="29" fillId="5" borderId="66" xfId="16" applyNumberFormat="1" applyFont="1" applyBorder="1" applyAlignment="1">
      <alignment vertical="center"/>
      <protection locked="0"/>
    </xf>
    <xf numFmtId="14" fontId="29" fillId="5" borderId="67" xfId="16" applyNumberFormat="1" applyFont="1" applyBorder="1" applyAlignment="1">
      <alignment vertical="center"/>
      <protection locked="0"/>
    </xf>
    <xf numFmtId="169" fontId="8" fillId="5" borderId="20" xfId="16" applyNumberFormat="1" applyFont="1" applyAlignment="1">
      <alignment vertical="center"/>
      <protection locked="0"/>
    </xf>
    <xf numFmtId="169" fontId="8" fillId="5" borderId="64" xfId="16" applyNumberFormat="1" applyFont="1" applyBorder="1" applyAlignment="1">
      <alignment vertical="center"/>
      <protection locked="0"/>
    </xf>
    <xf numFmtId="169" fontId="30" fillId="5" borderId="63" xfId="16" applyNumberFormat="1" applyFont="1" applyBorder="1" applyAlignment="1">
      <alignment vertical="center"/>
      <protection locked="0"/>
    </xf>
    <xf numFmtId="169" fontId="30" fillId="5" borderId="66" xfId="16" applyNumberFormat="1" applyFont="1" applyBorder="1" applyAlignment="1">
      <alignment vertical="center"/>
      <protection locked="0"/>
    </xf>
    <xf numFmtId="169" fontId="8" fillId="5" borderId="37" xfId="16" applyNumberFormat="1" applyFont="1" applyBorder="1" applyAlignment="1">
      <alignment vertical="center"/>
      <protection locked="0"/>
    </xf>
    <xf numFmtId="169" fontId="8" fillId="5" borderId="39" xfId="16" applyNumberFormat="1" applyFont="1" applyBorder="1" applyAlignment="1">
      <alignment vertical="center"/>
      <protection locked="0"/>
    </xf>
    <xf numFmtId="169" fontId="30" fillId="5" borderId="67" xfId="16" applyNumberFormat="1" applyFont="1" applyBorder="1" applyAlignment="1">
      <alignment vertical="center"/>
      <protection locked="0"/>
    </xf>
    <xf numFmtId="169" fontId="30" fillId="5" borderId="61" xfId="16" applyNumberFormat="1" applyFont="1" applyBorder="1" applyAlignment="1">
      <alignment vertical="center"/>
      <protection locked="0"/>
    </xf>
    <xf numFmtId="169" fontId="30" fillId="5" borderId="62" xfId="16" applyNumberFormat="1" applyFont="1" applyBorder="1" applyAlignment="1">
      <alignment vertical="center"/>
      <protection locked="0"/>
    </xf>
    <xf numFmtId="169" fontId="30" fillId="5" borderId="65" xfId="16" applyNumberFormat="1" applyFont="1" applyBorder="1" applyAlignment="1">
      <alignment vertical="center"/>
      <protection locked="0"/>
    </xf>
    <xf numFmtId="165" fontId="19" fillId="10" borderId="68" xfId="20" applyNumberFormat="1" applyBorder="1" applyAlignment="1">
      <alignment horizontal="right" vertical="center"/>
    </xf>
    <xf numFmtId="165" fontId="19" fillId="10" borderId="69" xfId="20" applyNumberFormat="1" applyBorder="1" applyAlignment="1">
      <alignment horizontal="right" vertical="center"/>
    </xf>
    <xf numFmtId="165" fontId="19" fillId="10" borderId="70" xfId="20" applyNumberFormat="1" applyBorder="1" applyAlignment="1">
      <alignment horizontal="right" vertical="center"/>
    </xf>
    <xf numFmtId="0" fontId="4" fillId="5" borderId="29" xfId="4" applyFill="1" applyBorder="1" applyAlignment="1">
      <alignment vertical="center" wrapText="1"/>
    </xf>
    <xf numFmtId="0" fontId="6" fillId="7" borderId="21" xfId="11" applyBorder="1" applyAlignment="1" applyProtection="1">
      <alignment horizontal="left" vertical="center" wrapText="1"/>
      <protection hidden="1"/>
    </xf>
    <xf numFmtId="0" fontId="6" fillId="7" borderId="22" xfId="11" applyBorder="1" applyAlignment="1" applyProtection="1">
      <alignment horizontal="left" vertical="center" wrapText="1"/>
      <protection hidden="1"/>
    </xf>
    <xf numFmtId="0" fontId="6" fillId="7" borderId="23" xfId="11" applyBorder="1" applyAlignment="1" applyProtection="1">
      <alignment horizontal="left" vertical="center" wrapText="1"/>
      <protection hidden="1"/>
    </xf>
    <xf numFmtId="0" fontId="6" fillId="7" borderId="0" xfId="11" applyAlignment="1" applyProtection="1">
      <alignment horizontal="center" vertical="center" wrapText="1"/>
      <protection hidden="1"/>
    </xf>
    <xf numFmtId="3" fontId="4" fillId="5" borderId="20" xfId="13" applyAlignment="1">
      <alignment horizontal="left" vertical="center"/>
      <protection locked="0"/>
    </xf>
    <xf numFmtId="3" fontId="4" fillId="5" borderId="38" xfId="13" applyBorder="1" applyAlignment="1">
      <alignment horizontal="left" vertical="center"/>
      <protection locked="0"/>
    </xf>
    <xf numFmtId="3" fontId="4" fillId="5" borderId="37" xfId="13" applyBorder="1" applyAlignment="1">
      <alignment horizontal="left" vertical="center"/>
      <protection locked="0"/>
    </xf>
    <xf numFmtId="3" fontId="4" fillId="5" borderId="39" xfId="13" applyBorder="1" applyAlignment="1">
      <alignment horizontal="left" vertical="center"/>
      <protection locked="0"/>
    </xf>
    <xf numFmtId="0" fontId="1" fillId="3" borderId="0" xfId="3" applyBorder="1" applyAlignment="1" applyProtection="1">
      <alignment horizontal="center" vertical="center"/>
      <protection hidden="1"/>
    </xf>
    <xf numFmtId="0" fontId="1" fillId="3" borderId="25" xfId="3" applyBorder="1" applyAlignment="1" applyProtection="1">
      <alignment horizontal="center" vertical="center"/>
      <protection hidden="1"/>
    </xf>
    <xf numFmtId="0" fontId="1" fillId="3" borderId="27" xfId="3" applyBorder="1" applyAlignment="1" applyProtection="1">
      <alignment horizontal="center" vertical="center"/>
      <protection hidden="1"/>
    </xf>
    <xf numFmtId="0" fontId="1" fillId="3" borderId="28" xfId="3" applyBorder="1" applyAlignment="1" applyProtection="1">
      <alignment horizontal="center" vertical="center"/>
      <protection hidden="1"/>
    </xf>
    <xf numFmtId="0" fontId="12" fillId="7" borderId="0" xfId="11" applyFont="1" applyAlignment="1" applyProtection="1">
      <alignment horizontal="left" vertical="center" wrapText="1"/>
      <protection hidden="1"/>
    </xf>
    <xf numFmtId="0" fontId="0" fillId="5" borderId="30" xfId="11" applyFont="1" applyFill="1" applyBorder="1" applyAlignment="1" applyProtection="1">
      <alignment horizontal="left" vertical="center" wrapText="1"/>
      <protection hidden="1"/>
    </xf>
    <xf numFmtId="0" fontId="1" fillId="5" borderId="31" xfId="11" applyFont="1" applyFill="1" applyBorder="1" applyAlignment="1" applyProtection="1">
      <alignment horizontal="left" vertical="center" wrapText="1"/>
      <protection hidden="1"/>
    </xf>
    <xf numFmtId="0" fontId="20" fillId="5" borderId="32" xfId="11" applyFont="1" applyFill="1" applyBorder="1" applyAlignment="1" applyProtection="1">
      <alignment horizontal="left" vertical="center" wrapText="1"/>
      <protection hidden="1"/>
    </xf>
    <xf numFmtId="0" fontId="18" fillId="5" borderId="33" xfId="11" applyFont="1" applyFill="1" applyBorder="1" applyAlignment="1" applyProtection="1">
      <alignment horizontal="left" vertical="center" wrapText="1"/>
      <protection hidden="1"/>
    </xf>
    <xf numFmtId="0" fontId="18" fillId="5" borderId="34" xfId="11" applyFont="1" applyFill="1" applyBorder="1" applyAlignment="1" applyProtection="1">
      <alignment horizontal="left" vertical="center" wrapText="1"/>
      <protection hidden="1"/>
    </xf>
    <xf numFmtId="0" fontId="18" fillId="5" borderId="35" xfId="11" applyFont="1" applyFill="1" applyBorder="1" applyAlignment="1" applyProtection="1">
      <alignment horizontal="left" vertical="center" wrapText="1"/>
      <protection hidden="1"/>
    </xf>
    <xf numFmtId="3" fontId="6" fillId="8" borderId="14" xfId="5" applyNumberFormat="1" applyFont="1" applyFill="1" applyBorder="1" applyAlignment="1" applyProtection="1">
      <alignment horizontal="center" vertical="center"/>
      <protection hidden="1"/>
    </xf>
    <xf numFmtId="3" fontId="6" fillId="8" borderId="13" xfId="5" applyNumberFormat="1" applyFont="1" applyFill="1" applyBorder="1" applyAlignment="1" applyProtection="1">
      <alignment horizontal="center" vertical="center"/>
      <protection hidden="1"/>
    </xf>
    <xf numFmtId="3" fontId="6" fillId="8" borderId="15" xfId="5" applyNumberFormat="1" applyFont="1" applyFill="1" applyBorder="1" applyAlignment="1" applyProtection="1">
      <alignment horizontal="center" vertical="center"/>
      <protection hidden="1"/>
    </xf>
    <xf numFmtId="3" fontId="3" fillId="6" borderId="11" xfId="4" applyNumberFormat="1" applyFont="1" applyFill="1" applyBorder="1" applyAlignment="1" applyProtection="1">
      <alignment horizontal="center" vertical="center" wrapText="1"/>
      <protection hidden="1"/>
    </xf>
    <xf numFmtId="3" fontId="3" fillId="6" borderId="41" xfId="4" applyNumberFormat="1" applyFont="1" applyFill="1" applyBorder="1" applyAlignment="1" applyProtection="1">
      <alignment horizontal="center" vertical="center" wrapText="1"/>
      <protection hidden="1"/>
    </xf>
    <xf numFmtId="3" fontId="3" fillId="6" borderId="42" xfId="4" applyNumberFormat="1" applyFont="1" applyFill="1" applyBorder="1" applyAlignment="1" applyProtection="1">
      <alignment horizontal="center" vertical="center" wrapText="1"/>
      <protection hidden="1"/>
    </xf>
    <xf numFmtId="3" fontId="6" fillId="2" borderId="14" xfId="5" applyNumberFormat="1" applyFont="1" applyBorder="1" applyAlignment="1" applyProtection="1">
      <alignment horizontal="center" vertical="center"/>
      <protection hidden="1"/>
    </xf>
    <xf numFmtId="3" fontId="6" fillId="2" borderId="13" xfId="5" applyNumberFormat="1" applyFont="1" applyBorder="1" applyAlignment="1" applyProtection="1">
      <alignment horizontal="center" vertical="center"/>
      <protection hidden="1"/>
    </xf>
    <xf numFmtId="3" fontId="6" fillId="2" borderId="15" xfId="5" applyNumberFormat="1" applyFont="1" applyBorder="1" applyAlignment="1" applyProtection="1">
      <alignment horizontal="center" vertical="center"/>
      <protection hidden="1"/>
    </xf>
    <xf numFmtId="165" fontId="24" fillId="0" borderId="0" xfId="1" applyNumberFormat="1" applyFont="1" applyAlignment="1">
      <alignment horizontal="center" vertical="center"/>
    </xf>
    <xf numFmtId="0" fontId="23" fillId="11" borderId="36" xfId="22" applyAlignment="1" applyProtection="1">
      <alignment vertical="center"/>
      <protection hidden="1"/>
    </xf>
  </cellXfs>
  <cellStyles count="23">
    <cellStyle name="20 % - Accent2" xfId="3" builtinId="34"/>
    <cellStyle name="Accent1 2" xfId="11" xr:uid="{00000000-0005-0000-0000-000001000000}"/>
    <cellStyle name="Accent2 2" xfId="5" xr:uid="{00000000-0005-0000-0000-000002000000}"/>
    <cellStyle name="Accent2 3" xfId="12" xr:uid="{00000000-0005-0000-0000-000003000000}"/>
    <cellStyle name="Calcul" xfId="20" builtinId="22"/>
    <cellStyle name="Calcul centré" xfId="21" xr:uid="{00000000-0005-0000-0000-000005000000}"/>
    <cellStyle name="Entrée" xfId="22" builtinId="20"/>
    <cellStyle name="Euro" xfId="9" xr:uid="{00000000-0005-0000-0000-000006000000}"/>
    <cellStyle name="Lien hypertexte" xfId="18" builtinId="8"/>
    <cellStyle name="Milliers" xfId="1" builtinId="3"/>
    <cellStyle name="Normal" xfId="0" builtinId="0"/>
    <cellStyle name="Normal 10" xfId="7" xr:uid="{00000000-0005-0000-0000-00000A000000}"/>
    <cellStyle name="Normal 2" xfId="4" xr:uid="{00000000-0005-0000-0000-00000B000000}"/>
    <cellStyle name="Normal 2 2" xfId="15" xr:uid="{00000000-0005-0000-0000-00000C000000}"/>
    <cellStyle name="Normal 2 2 2" xfId="19" xr:uid="{00000000-0005-0000-0000-00000D000000}"/>
    <cellStyle name="Normal 3" xfId="10" xr:uid="{00000000-0005-0000-0000-00000E000000}"/>
    <cellStyle name="Percent 2" xfId="14" xr:uid="{00000000-0005-0000-0000-00000F000000}"/>
    <cellStyle name="Pourcentage" xfId="2" builtinId="5"/>
    <cellStyle name="Standaard 3" xfId="8" xr:uid="{00000000-0005-0000-0000-000011000000}"/>
    <cellStyle name="Standaard_Balans IL-Glob. PLAU" xfId="6" xr:uid="{00000000-0005-0000-0000-000012000000}"/>
    <cellStyle name="Style 1 2" xfId="16" xr:uid="{00000000-0005-0000-0000-000013000000}"/>
    <cellStyle name="Style 1 3" xfId="13" xr:uid="{00000000-0005-0000-0000-000014000000}"/>
    <cellStyle name="Style 2" xfId="17" xr:uid="{00000000-0005-0000-0000-000015000000}"/>
  </cellStyles>
  <dxfs count="6">
    <dxf>
      <font>
        <strike val="0"/>
        <outline val="0"/>
        <shadow val="0"/>
        <u val="none"/>
        <vertAlign val="baseline"/>
        <sz val="10"/>
        <color auto="1"/>
        <name val="Arial"/>
        <family val="2"/>
        <scheme val="none"/>
      </font>
      <numFmt numFmtId="169" formatCode="#,##0_ ;[Red]\-#,##0\ "/>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dxf>
  </dxfs>
  <tableStyles count="0" defaultTableStyle="TableStyleMedium2" defaultPivotStyle="PivotStyleLight16"/>
  <colors>
    <mruColors>
      <color rgb="FF1FC1D7"/>
      <color rgb="FF00FFFF"/>
      <color rgb="FF086F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319793</xdr:colOff>
      <xdr:row>3</xdr:row>
      <xdr:rowOff>167688</xdr:rowOff>
    </xdr:to>
    <xdr:pic>
      <xdr:nvPicPr>
        <xdr:cNvPr id="3" name="Image 2">
          <a:extLst>
            <a:ext uri="{FF2B5EF4-FFF2-40B4-BE49-F238E27FC236}">
              <a16:creationId xmlns:a16="http://schemas.microsoft.com/office/drawing/2014/main" id="{644EEC61-464C-4762-B298-6EE12D485F5D}"/>
            </a:ext>
          </a:extLst>
        </xdr:cNvPr>
        <xdr:cNvPicPr>
          <a:picLocks noChangeAspect="1"/>
        </xdr:cNvPicPr>
      </xdr:nvPicPr>
      <xdr:blipFill>
        <a:blip xmlns:r="http://schemas.openxmlformats.org/officeDocument/2006/relationships" r:embed="rId1"/>
        <a:stretch>
          <a:fillRect/>
        </a:stretch>
      </xdr:blipFill>
      <xdr:spPr>
        <a:xfrm>
          <a:off x="95250" y="133350"/>
          <a:ext cx="1548518" cy="548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creg%20reporting%202004%20IE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20Tarification/103ter.%20R&#233;gulation%20tarifaire%202018/1035ter.%20Mod&#232;le%20de%20rapport%20m&#224;j/19a14%20-%20MODELE%20DE%20RAPPORT%20EX-POST%202018%20ELEC%20-%20VIERG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
      <sheetName val="F. de travail"/>
      <sheetName val="F. de contrôle"/>
      <sheetName val="Rens. divers"/>
      <sheetName val="CREG reporting"/>
      <sheetName val="BILAN"/>
      <sheetName val="RESULTATS"/>
    </sheetNames>
    <sheetDataSet>
      <sheetData sheetId="0">
        <row r="1">
          <cell r="A1">
            <v>37200000</v>
          </cell>
          <cell r="B1">
            <v>3504347.92</v>
          </cell>
        </row>
        <row r="2">
          <cell r="A2">
            <v>40020000</v>
          </cell>
          <cell r="B2">
            <v>13740.12</v>
          </cell>
        </row>
        <row r="3">
          <cell r="A3">
            <v>40040000</v>
          </cell>
          <cell r="B3">
            <v>10339083.02</v>
          </cell>
        </row>
        <row r="4">
          <cell r="A4">
            <v>40040100</v>
          </cell>
          <cell r="B4">
            <v>1046468.05</v>
          </cell>
        </row>
        <row r="5">
          <cell r="A5">
            <v>40040200</v>
          </cell>
          <cell r="B5">
            <v>167710.87</v>
          </cell>
        </row>
        <row r="6">
          <cell r="A6">
            <v>40040300</v>
          </cell>
          <cell r="B6">
            <v>92969.45</v>
          </cell>
        </row>
        <row r="7">
          <cell r="A7">
            <v>40041200</v>
          </cell>
          <cell r="B7">
            <v>-178674.59</v>
          </cell>
        </row>
        <row r="8">
          <cell r="A8">
            <v>40080000</v>
          </cell>
          <cell r="B8">
            <v>195617.79</v>
          </cell>
        </row>
        <row r="9">
          <cell r="A9">
            <v>40400000</v>
          </cell>
          <cell r="B9">
            <v>10479226.51</v>
          </cell>
        </row>
        <row r="10">
          <cell r="A10">
            <v>40740000</v>
          </cell>
          <cell r="B10">
            <v>201400.07</v>
          </cell>
        </row>
        <row r="11">
          <cell r="A11">
            <v>40940000</v>
          </cell>
          <cell r="B11">
            <v>-193105.43</v>
          </cell>
        </row>
        <row r="12">
          <cell r="A12">
            <v>41613001</v>
          </cell>
          <cell r="B12">
            <v>-77997140.319999993</v>
          </cell>
        </row>
        <row r="13">
          <cell r="A13">
            <v>41613002</v>
          </cell>
          <cell r="B13">
            <v>78958591.900000006</v>
          </cell>
        </row>
        <row r="14">
          <cell r="A14">
            <v>41691000</v>
          </cell>
          <cell r="B14">
            <v>-20701.23</v>
          </cell>
        </row>
        <row r="15">
          <cell r="A15">
            <v>41691001</v>
          </cell>
          <cell r="B15">
            <v>363612.79</v>
          </cell>
        </row>
        <row r="16">
          <cell r="A16">
            <v>49019000</v>
          </cell>
          <cell r="B16">
            <v>5357.71</v>
          </cell>
        </row>
        <row r="17">
          <cell r="A17">
            <v>49020200</v>
          </cell>
          <cell r="B17">
            <v>45801056.939999998</v>
          </cell>
        </row>
        <row r="18">
          <cell r="A18">
            <v>49020300</v>
          </cell>
          <cell r="B18">
            <v>1795392.63</v>
          </cell>
        </row>
        <row r="19">
          <cell r="A19">
            <v>49021000</v>
          </cell>
          <cell r="B19">
            <v>408053.76000000001</v>
          </cell>
        </row>
        <row r="20">
          <cell r="A20">
            <v>42302000</v>
          </cell>
          <cell r="B20">
            <v>-9280000</v>
          </cell>
        </row>
        <row r="21">
          <cell r="A21">
            <v>44000000</v>
          </cell>
          <cell r="B21">
            <v>-522182.67</v>
          </cell>
        </row>
        <row r="22">
          <cell r="A22">
            <v>44400300</v>
          </cell>
          <cell r="B22">
            <v>-8208795.75</v>
          </cell>
        </row>
        <row r="23">
          <cell r="A23">
            <v>44490000</v>
          </cell>
          <cell r="B23">
            <v>1136227.55</v>
          </cell>
        </row>
        <row r="24">
          <cell r="A24">
            <v>45101900</v>
          </cell>
          <cell r="B24">
            <v>-913533.22</v>
          </cell>
        </row>
        <row r="25">
          <cell r="A25">
            <v>45320000</v>
          </cell>
          <cell r="B25">
            <v>-3241105</v>
          </cell>
        </row>
        <row r="26">
          <cell r="A26">
            <v>46112000</v>
          </cell>
          <cell r="B26">
            <v>-93789.02</v>
          </cell>
        </row>
        <row r="27">
          <cell r="A27">
            <v>46120000</v>
          </cell>
          <cell r="B27">
            <v>-664006.71</v>
          </cell>
        </row>
        <row r="28">
          <cell r="A28">
            <v>46162000</v>
          </cell>
          <cell r="B28">
            <v>-1197109.04</v>
          </cell>
        </row>
        <row r="29">
          <cell r="A29">
            <v>47100000</v>
          </cell>
          <cell r="B29">
            <v>-20875.669999999998</v>
          </cell>
        </row>
        <row r="30">
          <cell r="A30">
            <v>47101000</v>
          </cell>
          <cell r="B30">
            <v>-28022706.07</v>
          </cell>
        </row>
        <row r="31">
          <cell r="A31">
            <v>47103000</v>
          </cell>
          <cell r="B31">
            <v>-15877768.73</v>
          </cell>
        </row>
        <row r="32">
          <cell r="A32">
            <v>47111000</v>
          </cell>
          <cell r="B32">
            <v>22784643</v>
          </cell>
        </row>
        <row r="33">
          <cell r="A33">
            <v>47113000</v>
          </cell>
          <cell r="B33">
            <v>12964420</v>
          </cell>
        </row>
        <row r="34">
          <cell r="A34">
            <v>47300000</v>
          </cell>
          <cell r="B34">
            <v>-1135257.8700000001</v>
          </cell>
        </row>
        <row r="35">
          <cell r="A35">
            <v>48996900</v>
          </cell>
          <cell r="B35">
            <v>-41831.17</v>
          </cell>
        </row>
        <row r="36">
          <cell r="A36">
            <v>48999999</v>
          </cell>
          <cell r="B36">
            <v>-2478.9499999999998</v>
          </cell>
        </row>
        <row r="37">
          <cell r="A37">
            <v>49019991</v>
          </cell>
          <cell r="B37">
            <v>-0.01</v>
          </cell>
        </row>
        <row r="38">
          <cell r="A38">
            <v>49211400</v>
          </cell>
          <cell r="B38">
            <v>-123041.31</v>
          </cell>
        </row>
        <row r="39">
          <cell r="A39">
            <v>49211900</v>
          </cell>
          <cell r="B39">
            <v>-174583.34</v>
          </cell>
        </row>
        <row r="40">
          <cell r="A40">
            <v>49248000</v>
          </cell>
          <cell r="B40">
            <v>-12.58</v>
          </cell>
        </row>
        <row r="41">
          <cell r="A41">
            <v>49250100</v>
          </cell>
          <cell r="B41">
            <v>-321644.94</v>
          </cell>
        </row>
        <row r="42">
          <cell r="A42">
            <v>49342100</v>
          </cell>
          <cell r="B42">
            <v>-868858.64</v>
          </cell>
        </row>
        <row r="43">
          <cell r="A43">
            <v>49349000</v>
          </cell>
          <cell r="B43">
            <v>-365063.5</v>
          </cell>
        </row>
        <row r="44">
          <cell r="A44">
            <v>40400000</v>
          </cell>
          <cell r="B44">
            <v>10478603.609999999</v>
          </cell>
        </row>
        <row r="45">
          <cell r="A45">
            <v>40740000</v>
          </cell>
          <cell r="B45">
            <v>201400.07</v>
          </cell>
        </row>
        <row r="46">
          <cell r="A46">
            <v>40940000</v>
          </cell>
          <cell r="B46">
            <v>-193105.43</v>
          </cell>
        </row>
        <row r="47">
          <cell r="A47">
            <v>41613001</v>
          </cell>
          <cell r="B47">
            <v>-77997140.319999993</v>
          </cell>
        </row>
        <row r="48">
          <cell r="A48">
            <v>41613002</v>
          </cell>
          <cell r="B48">
            <v>78546337.439999998</v>
          </cell>
        </row>
        <row r="49">
          <cell r="A49">
            <v>41682000</v>
          </cell>
          <cell r="B49">
            <v>404694.56</v>
          </cell>
        </row>
        <row r="50">
          <cell r="A50">
            <v>41691000</v>
          </cell>
          <cell r="B50">
            <v>-20701.23</v>
          </cell>
        </row>
        <row r="51">
          <cell r="A51">
            <v>41691001</v>
          </cell>
          <cell r="B51">
            <v>363612.79</v>
          </cell>
        </row>
        <row r="52">
          <cell r="A52">
            <v>42302000</v>
          </cell>
          <cell r="B52">
            <v>-9280000</v>
          </cell>
        </row>
        <row r="53">
          <cell r="A53">
            <v>44000000</v>
          </cell>
          <cell r="B53">
            <v>-10089814.439999999</v>
          </cell>
        </row>
        <row r="54">
          <cell r="A54">
            <v>44060000</v>
          </cell>
          <cell r="B54">
            <v>9567631.7699999996</v>
          </cell>
        </row>
        <row r="55">
          <cell r="A55">
            <v>44400300</v>
          </cell>
          <cell r="B55">
            <v>-8208795.75</v>
          </cell>
        </row>
        <row r="56">
          <cell r="A56">
            <v>44490000</v>
          </cell>
          <cell r="B56">
            <v>1221439.98</v>
          </cell>
        </row>
        <row r="57">
          <cell r="A57">
            <v>45101900</v>
          </cell>
          <cell r="B57">
            <v>-913533.22</v>
          </cell>
        </row>
        <row r="58">
          <cell r="A58">
            <v>45320000</v>
          </cell>
          <cell r="B58">
            <v>-3241105</v>
          </cell>
        </row>
        <row r="59">
          <cell r="A59">
            <v>46112000</v>
          </cell>
          <cell r="B59">
            <v>-93789.02</v>
          </cell>
        </row>
        <row r="60">
          <cell r="A60">
            <v>46120000</v>
          </cell>
          <cell r="B60">
            <v>-664006.71</v>
          </cell>
        </row>
        <row r="61">
          <cell r="A61">
            <v>46162000</v>
          </cell>
          <cell r="B61">
            <v>-1197109.04</v>
          </cell>
        </row>
        <row r="62">
          <cell r="A62">
            <v>47111000</v>
          </cell>
          <cell r="B62">
            <v>22784643</v>
          </cell>
        </row>
        <row r="63">
          <cell r="A63">
            <v>47113000</v>
          </cell>
          <cell r="B63">
            <v>12964420</v>
          </cell>
        </row>
        <row r="64">
          <cell r="A64">
            <v>48996900</v>
          </cell>
          <cell r="B64">
            <v>-41831.17</v>
          </cell>
        </row>
        <row r="65">
          <cell r="A65">
            <v>48999999</v>
          </cell>
          <cell r="B65">
            <v>-2478.9499999999998</v>
          </cell>
        </row>
        <row r="66">
          <cell r="A66">
            <v>49019000</v>
          </cell>
          <cell r="B66">
            <v>5357.71</v>
          </cell>
        </row>
        <row r="67">
          <cell r="A67">
            <v>49019991</v>
          </cell>
          <cell r="B67">
            <v>-0.01</v>
          </cell>
        </row>
        <row r="68">
          <cell r="A68">
            <v>49020200</v>
          </cell>
          <cell r="B68">
            <v>45801056.939999998</v>
          </cell>
        </row>
        <row r="69">
          <cell r="A69">
            <v>49020300</v>
          </cell>
          <cell r="B69">
            <v>1795392.63</v>
          </cell>
        </row>
        <row r="70">
          <cell r="A70">
            <v>49021000</v>
          </cell>
          <cell r="B70">
            <v>408053.76000000001</v>
          </cell>
        </row>
        <row r="71">
          <cell r="A71">
            <v>49211400</v>
          </cell>
          <cell r="B71">
            <v>-123041.31</v>
          </cell>
        </row>
        <row r="72">
          <cell r="A72">
            <v>49211900</v>
          </cell>
          <cell r="B72">
            <v>-174583.34</v>
          </cell>
        </row>
        <row r="73">
          <cell r="A73">
            <v>49248000</v>
          </cell>
          <cell r="B73">
            <v>-12.58</v>
          </cell>
        </row>
        <row r="74">
          <cell r="A74">
            <v>49250100</v>
          </cell>
          <cell r="B74">
            <v>-324130.46000000002</v>
          </cell>
        </row>
        <row r="75">
          <cell r="A75">
            <v>49342100</v>
          </cell>
          <cell r="B75">
            <v>-868858.64</v>
          </cell>
        </row>
        <row r="76">
          <cell r="A76">
            <v>49349000</v>
          </cell>
          <cell r="B76">
            <v>-417123.02</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Tableau 17A : Charges fiscales résultant de l'impôt des sociétés sur le résultat des activités régulées</v>
          </cell>
        </row>
      </sheetData>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21AC3F-CD2B-430F-91C4-0DB39D4B0157}" name="Tableau1" displayName="Tableau1" ref="A4:D615" totalsRowShown="0" headerRowDxfId="5" dataDxfId="4" headerRowCellStyle="Milliers">
  <autoFilter ref="A4:D615" xr:uid="{EE21AC3F-CD2B-430F-91C4-0DB39D4B0157}"/>
  <sortState xmlns:xlrd2="http://schemas.microsoft.com/office/spreadsheetml/2017/richdata2" ref="A5:D602">
    <sortCondition ref="A4:A602"/>
  </sortState>
  <tableColumns count="4">
    <tableColumn id="1" xr3:uid="{EDCFB216-37D8-464D-A946-F7CE424BCA35}" name="Année" dataDxfId="3" dataCellStyle="Milliers"/>
    <tableColumn id="2" xr3:uid="{226FC1A0-6A1C-4726-AB5F-5984770E1E66}" name="GRD" dataDxfId="2" dataCellStyle="Milliers"/>
    <tableColumn id="3" xr3:uid="{131DCD7D-0DE7-4AAB-A682-F64BB02F0DFF}" name="Source" dataDxfId="1" dataCellStyle="Milliers"/>
    <tableColumn id="4" xr3:uid="{38EF028E-1BA7-4988-89D4-78514188F767}" name="Injecté (MWh)" dataDxfId="0" dataCellStyle="Style 1 2"/>
  </tableColumns>
  <tableStyleInfo name="TableStyleMedium11" showFirstColumn="0" showLastColumn="0" showRowStripes="1" showColumnStripes="0"/>
</table>
</file>

<file path=xl/theme/theme1.xml><?xml version="1.0" encoding="utf-8"?>
<a:theme xmlns:a="http://schemas.openxmlformats.org/drawingml/2006/main" name="CWAPE_Tarifs">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48"/>
  <sheetViews>
    <sheetView tabSelected="1" zoomScaleNormal="100" workbookViewId="0">
      <selection activeCell="G15" sqref="G15"/>
    </sheetView>
  </sheetViews>
  <sheetFormatPr baseColWidth="10" defaultColWidth="6" defaultRowHeight="13.5" x14ac:dyDescent="0.25"/>
  <cols>
    <col min="1" max="1" width="1.42578125" style="50" customWidth="1"/>
    <col min="2" max="2" width="18.42578125" style="50" customWidth="1"/>
    <col min="3" max="3" width="33.42578125" style="50" customWidth="1"/>
    <col min="4" max="4" width="12.7109375" style="50" customWidth="1"/>
    <col min="5" max="10" width="10.5703125" style="50" customWidth="1"/>
    <col min="11" max="16384" width="6" style="50"/>
  </cols>
  <sheetData>
    <row r="7" spans="2:10" ht="30.6" customHeight="1" x14ac:dyDescent="0.25">
      <c r="B7" s="162" t="s">
        <v>86</v>
      </c>
      <c r="C7" s="162"/>
      <c r="D7" s="162"/>
      <c r="E7" s="162"/>
      <c r="F7" s="162"/>
      <c r="G7" s="162"/>
      <c r="H7" s="162"/>
      <c r="I7" s="162"/>
      <c r="J7" s="162"/>
    </row>
    <row r="9" spans="2:10" ht="15" x14ac:dyDescent="0.25">
      <c r="B9" s="162" t="s">
        <v>53</v>
      </c>
      <c r="C9" s="162"/>
      <c r="D9" s="162"/>
      <c r="E9" s="162"/>
      <c r="F9" s="162"/>
      <c r="G9" s="162"/>
      <c r="H9" s="162"/>
      <c r="I9" s="162"/>
      <c r="J9" s="162"/>
    </row>
    <row r="11" spans="2:10" x14ac:dyDescent="0.25">
      <c r="B11" s="50" t="s">
        <v>54</v>
      </c>
      <c r="C11" s="163"/>
      <c r="D11" s="163"/>
      <c r="E11" s="163"/>
    </row>
    <row r="12" spans="2:10" x14ac:dyDescent="0.25">
      <c r="B12" s="50" t="s">
        <v>55</v>
      </c>
      <c r="C12" s="163"/>
      <c r="D12" s="163"/>
      <c r="E12" s="163"/>
    </row>
    <row r="13" spans="2:10" x14ac:dyDescent="0.25">
      <c r="C13" s="164"/>
      <c r="D13" s="165"/>
      <c r="E13" s="166"/>
    </row>
    <row r="14" spans="2:10" ht="15" x14ac:dyDescent="0.25">
      <c r="B14" s="50" t="s">
        <v>56</v>
      </c>
      <c r="E14" s="188">
        <v>2022</v>
      </c>
    </row>
    <row r="16" spans="2:10" ht="14.25" thickBot="1" x14ac:dyDescent="0.3"/>
    <row r="17" spans="2:10" ht="28.9" customHeight="1" x14ac:dyDescent="0.25">
      <c r="B17" s="159" t="s">
        <v>57</v>
      </c>
      <c r="C17" s="160"/>
      <c r="D17" s="160"/>
      <c r="E17" s="160"/>
      <c r="F17" s="160"/>
      <c r="G17" s="160"/>
      <c r="H17" s="160"/>
      <c r="I17" s="160"/>
      <c r="J17" s="161"/>
    </row>
    <row r="18" spans="2:10" ht="15" x14ac:dyDescent="0.25">
      <c r="B18" s="55" t="s">
        <v>58</v>
      </c>
      <c r="C18" s="167"/>
      <c r="D18" s="167"/>
      <c r="E18" s="167"/>
      <c r="F18" s="167"/>
      <c r="G18" s="167"/>
      <c r="H18" s="167"/>
      <c r="I18" s="167"/>
      <c r="J18" s="168"/>
    </row>
    <row r="19" spans="2:10" ht="15" x14ac:dyDescent="0.25">
      <c r="B19" s="55" t="s">
        <v>80</v>
      </c>
      <c r="C19" s="167"/>
      <c r="D19" s="167"/>
      <c r="E19" s="167"/>
      <c r="F19" s="167"/>
      <c r="G19" s="167"/>
      <c r="H19" s="167"/>
      <c r="I19" s="167"/>
      <c r="J19" s="168"/>
    </row>
    <row r="20" spans="2:10" ht="15" x14ac:dyDescent="0.25">
      <c r="B20" s="55" t="s">
        <v>59</v>
      </c>
      <c r="C20" s="167"/>
      <c r="D20" s="167"/>
      <c r="E20" s="167"/>
      <c r="F20" s="167"/>
      <c r="G20" s="167"/>
      <c r="H20" s="167"/>
      <c r="I20" s="167"/>
      <c r="J20" s="168"/>
    </row>
    <row r="21" spans="2:10" ht="15" x14ac:dyDescent="0.25">
      <c r="B21" s="55" t="s">
        <v>60</v>
      </c>
      <c r="C21" s="167"/>
      <c r="D21" s="167"/>
      <c r="E21" s="167"/>
      <c r="F21" s="167"/>
      <c r="G21" s="167"/>
      <c r="H21" s="167"/>
      <c r="I21" s="167"/>
      <c r="J21" s="168"/>
    </row>
    <row r="22" spans="2:10" ht="15" x14ac:dyDescent="0.25">
      <c r="B22" s="55"/>
      <c r="C22" s="56"/>
      <c r="D22" s="56"/>
      <c r="E22" s="56"/>
      <c r="F22" s="56"/>
      <c r="G22" s="56"/>
      <c r="H22" s="56"/>
      <c r="I22" s="56"/>
      <c r="J22" s="57"/>
    </row>
    <row r="23" spans="2:10" ht="15" x14ac:dyDescent="0.25">
      <c r="B23" s="55" t="s">
        <v>85</v>
      </c>
      <c r="C23" s="167"/>
      <c r="D23" s="167"/>
      <c r="E23" s="167"/>
      <c r="F23" s="167"/>
      <c r="G23" s="167"/>
      <c r="H23" s="167"/>
      <c r="I23" s="167"/>
      <c r="J23" s="168"/>
    </row>
    <row r="24" spans="2:10" ht="15" x14ac:dyDescent="0.25">
      <c r="B24" s="55" t="s">
        <v>81</v>
      </c>
      <c r="C24" s="167"/>
      <c r="D24" s="167"/>
      <c r="E24" s="167"/>
      <c r="F24" s="167"/>
      <c r="G24" s="167"/>
      <c r="H24" s="167"/>
      <c r="I24" s="167"/>
      <c r="J24" s="168"/>
    </row>
    <row r="25" spans="2:10" ht="15.75" thickBot="1" x14ac:dyDescent="0.3">
      <c r="B25" s="58" t="s">
        <v>61</v>
      </c>
      <c r="C25" s="169"/>
      <c r="D25" s="169"/>
      <c r="E25" s="169"/>
      <c r="F25" s="169"/>
      <c r="G25" s="169"/>
      <c r="H25" s="169"/>
      <c r="I25" s="169"/>
      <c r="J25" s="170"/>
    </row>
    <row r="26" spans="2:10" ht="15" x14ac:dyDescent="0.25">
      <c r="B26" s="59"/>
      <c r="C26" s="60"/>
      <c r="D26" s="60"/>
      <c r="E26" s="60"/>
      <c r="F26" s="60"/>
      <c r="G26" s="60"/>
      <c r="H26" s="60"/>
      <c r="I26" s="60"/>
      <c r="J26" s="60"/>
    </row>
    <row r="27" spans="2:10" ht="15" x14ac:dyDescent="0.25">
      <c r="B27" s="50" t="s">
        <v>62</v>
      </c>
      <c r="C27" s="60"/>
      <c r="D27" s="60"/>
      <c r="E27" s="61"/>
      <c r="F27" s="60"/>
      <c r="G27" s="60"/>
      <c r="H27" s="60"/>
      <c r="I27" s="60"/>
      <c r="J27" s="60"/>
    </row>
    <row r="28" spans="2:10" ht="15" x14ac:dyDescent="0.25">
      <c r="B28" s="50" t="s">
        <v>63</v>
      </c>
      <c r="C28" s="60"/>
      <c r="D28" s="60"/>
      <c r="E28" s="61"/>
      <c r="F28" s="60"/>
      <c r="G28" s="60"/>
      <c r="H28" s="60"/>
      <c r="I28" s="60"/>
      <c r="J28" s="60"/>
    </row>
    <row r="30" spans="2:10" ht="15" x14ac:dyDescent="0.25">
      <c r="B30" s="162" t="s">
        <v>64</v>
      </c>
      <c r="C30" s="162"/>
      <c r="D30" s="162"/>
      <c r="E30" s="162"/>
      <c r="F30" s="162"/>
      <c r="G30" s="162"/>
      <c r="H30" s="162"/>
      <c r="I30" s="162"/>
      <c r="J30" s="162"/>
    </row>
    <row r="32" spans="2:10" x14ac:dyDescent="0.25">
      <c r="B32" s="61"/>
      <c r="C32" s="50" t="s">
        <v>65</v>
      </c>
    </row>
    <row r="33" spans="2:10" x14ac:dyDescent="0.25">
      <c r="B33" s="62" t="s">
        <v>66</v>
      </c>
      <c r="C33" s="50" t="s">
        <v>67</v>
      </c>
    </row>
    <row r="34" spans="2:10" x14ac:dyDescent="0.3">
      <c r="B34" s="92">
        <f>123456789</f>
        <v>123456789</v>
      </c>
      <c r="C34" s="50" t="s">
        <v>89</v>
      </c>
    </row>
    <row r="35" spans="2:10" ht="15" x14ac:dyDescent="0.25">
      <c r="B35" s="129">
        <v>123456789</v>
      </c>
      <c r="C35" s="50" t="s">
        <v>120</v>
      </c>
    </row>
    <row r="37" spans="2:10" ht="15" x14ac:dyDescent="0.25">
      <c r="B37" s="162" t="s">
        <v>68</v>
      </c>
      <c r="C37" s="162"/>
      <c r="D37" s="162"/>
      <c r="E37" s="162"/>
      <c r="F37" s="162"/>
      <c r="G37" s="162"/>
      <c r="H37" s="162"/>
      <c r="I37" s="162"/>
      <c r="J37" s="162"/>
    </row>
    <row r="39" spans="2:10" ht="15" x14ac:dyDescent="0.25">
      <c r="C39" s="50" t="s">
        <v>96</v>
      </c>
      <c r="D39" s="129">
        <v>250000</v>
      </c>
    </row>
    <row r="41" spans="2:10" ht="15" x14ac:dyDescent="0.25">
      <c r="B41" s="162" t="s">
        <v>69</v>
      </c>
      <c r="C41" s="162"/>
      <c r="D41" s="162"/>
      <c r="E41" s="162"/>
      <c r="F41" s="162"/>
      <c r="G41" s="162"/>
      <c r="H41" s="162"/>
      <c r="I41" s="162"/>
      <c r="J41" s="162"/>
    </row>
    <row r="43" spans="2:10" ht="25.5" customHeight="1" x14ac:dyDescent="0.25">
      <c r="B43" s="50" t="s">
        <v>70</v>
      </c>
      <c r="C43" s="158" t="str">
        <f>'TAB A'!A3</f>
        <v>Liste des annexes à fournir</v>
      </c>
      <c r="D43" s="158"/>
      <c r="E43" s="158"/>
      <c r="F43" s="158"/>
      <c r="G43" s="158"/>
      <c r="H43" s="158"/>
      <c r="I43" s="158"/>
      <c r="J43" s="63"/>
    </row>
    <row r="44" spans="2:10" ht="25.5" customHeight="1" x14ac:dyDescent="0.25">
      <c r="B44" s="50" t="s">
        <v>71</v>
      </c>
      <c r="C44" s="158" t="str">
        <f>'TAB B'!A3</f>
        <v>Instructions pour compléter le modèle de rapport</v>
      </c>
      <c r="D44" s="158"/>
      <c r="E44" s="158"/>
      <c r="F44" s="158"/>
      <c r="G44" s="158"/>
      <c r="H44" s="158"/>
      <c r="I44" s="158"/>
      <c r="J44" s="63"/>
    </row>
    <row r="45" spans="2:10" ht="25.5" customHeight="1" x14ac:dyDescent="0.25">
      <c r="B45" s="50" t="s">
        <v>87</v>
      </c>
      <c r="C45" s="158" t="s">
        <v>82</v>
      </c>
      <c r="D45" s="158"/>
      <c r="E45" s="158"/>
      <c r="F45" s="158"/>
      <c r="G45" s="158"/>
      <c r="H45" s="158"/>
      <c r="I45" s="158"/>
      <c r="J45" s="63" t="s">
        <v>87</v>
      </c>
    </row>
    <row r="46" spans="2:10" ht="25.5" customHeight="1" x14ac:dyDescent="0.25">
      <c r="B46" s="50" t="s">
        <v>111</v>
      </c>
      <c r="C46" s="158" t="s">
        <v>108</v>
      </c>
      <c r="D46" s="158"/>
      <c r="E46" s="158"/>
      <c r="F46" s="158"/>
      <c r="G46" s="158"/>
      <c r="H46" s="158"/>
      <c r="I46" s="158"/>
      <c r="J46" s="63" t="s">
        <v>111</v>
      </c>
    </row>
    <row r="47" spans="2:10" ht="25.5" customHeight="1" x14ac:dyDescent="0.25">
      <c r="B47" s="50" t="s">
        <v>112</v>
      </c>
      <c r="C47" s="158" t="s">
        <v>121</v>
      </c>
      <c r="D47" s="158"/>
      <c r="E47" s="158"/>
      <c r="F47" s="158"/>
      <c r="G47" s="158"/>
      <c r="H47" s="158"/>
      <c r="I47" s="158"/>
      <c r="J47" s="63" t="s">
        <v>112</v>
      </c>
    </row>
    <row r="48" spans="2:10" ht="25.5" customHeight="1" x14ac:dyDescent="0.25">
      <c r="B48" s="50" t="s">
        <v>113</v>
      </c>
      <c r="C48" s="158" t="s">
        <v>122</v>
      </c>
      <c r="D48" s="158"/>
      <c r="E48" s="158"/>
      <c r="F48" s="158"/>
      <c r="G48" s="158"/>
      <c r="H48" s="158"/>
      <c r="I48" s="158"/>
      <c r="J48" s="63" t="s">
        <v>113</v>
      </c>
    </row>
  </sheetData>
  <mergeCells count="22">
    <mergeCell ref="B30:J30"/>
    <mergeCell ref="B37:J37"/>
    <mergeCell ref="C45:I45"/>
    <mergeCell ref="C43:I43"/>
    <mergeCell ref="C44:I44"/>
    <mergeCell ref="B41:J41"/>
    <mergeCell ref="C46:I46"/>
    <mergeCell ref="C47:I47"/>
    <mergeCell ref="C48:I48"/>
    <mergeCell ref="B17:J17"/>
    <mergeCell ref="B7:J7"/>
    <mergeCell ref="B9:J9"/>
    <mergeCell ref="C11:E11"/>
    <mergeCell ref="C12:E12"/>
    <mergeCell ref="C13:E13"/>
    <mergeCell ref="C18:J18"/>
    <mergeCell ref="C19:J19"/>
    <mergeCell ref="C20:J20"/>
    <mergeCell ref="C21:J21"/>
    <mergeCell ref="C23:J23"/>
    <mergeCell ref="C24:J24"/>
    <mergeCell ref="C25:J25"/>
  </mergeCells>
  <dataValidations count="1">
    <dataValidation type="list" allowBlank="1" showInputMessage="1" showErrorMessage="1" sqref="E14" xr:uid="{00000000-0002-0000-0000-000000000000}">
      <formula1>"2019,2020,2021,2022,2023"</formula1>
    </dataValidation>
  </dataValidations>
  <hyperlinks>
    <hyperlink ref="J45" location="'TAB 20'!Zone_d_impression" display="TAB20" xr:uid="{00000000-0004-0000-0000-000000000000}"/>
    <hyperlink ref="J46" location="Volumes!A1" display="Volumes" xr:uid="{168F82D3-9538-41D8-8EC9-9CFB04836115}"/>
    <hyperlink ref="J47" location="'Volumes bis'!A1" display="Volumes bis" xr:uid="{2CEA5323-318F-45C0-BD03-2664EEBADB39}"/>
    <hyperlink ref="J48" location="'Données volumes bis'!A1" display="Données" xr:uid="{8EE29DD6-CEC6-44C5-B953-EC2B9DB2D7D9}"/>
  </hyperlinks>
  <pageMargins left="0.7" right="0.7" top="0.75" bottom="0.75" header="0.3" footer="0.3"/>
  <pageSetup paperSize="9" scale="48" orientation="portrait" verticalDpi="300" r:id="rId1"/>
  <rowBreaks count="1" manualBreakCount="1">
    <brk id="40" max="9" man="1"/>
  </rowBreaks>
  <colBreaks count="1" manualBreakCount="1">
    <brk id="11" max="15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D17"/>
  <sheetViews>
    <sheetView zoomScaleNormal="100" workbookViewId="0">
      <selection activeCell="C10" sqref="C10"/>
    </sheetView>
  </sheetViews>
  <sheetFormatPr baseColWidth="10" defaultColWidth="10.28515625" defaultRowHeight="12.75" x14ac:dyDescent="0.25"/>
  <cols>
    <col min="1" max="1" width="21.85546875" style="66" customWidth="1"/>
    <col min="2" max="2" width="25.42578125" style="67" customWidth="1"/>
    <col min="3" max="3" width="125" style="67" customWidth="1"/>
    <col min="4" max="4" width="2.42578125" style="66" customWidth="1"/>
    <col min="5" max="16384" width="10.28515625" style="67"/>
  </cols>
  <sheetData>
    <row r="1" spans="1:4" ht="15" x14ac:dyDescent="0.25">
      <c r="A1" s="65" t="s">
        <v>72</v>
      </c>
      <c r="B1" s="50"/>
      <c r="C1" s="48"/>
    </row>
    <row r="2" spans="1:4" ht="13.5" x14ac:dyDescent="0.25">
      <c r="A2" s="48"/>
      <c r="B2" s="50"/>
      <c r="C2" s="48"/>
    </row>
    <row r="3" spans="1:4" ht="21" customHeight="1" x14ac:dyDescent="0.25">
      <c r="A3" s="171" t="s">
        <v>73</v>
      </c>
      <c r="B3" s="171"/>
      <c r="C3" s="171"/>
    </row>
    <row r="4" spans="1:4" ht="13.5" x14ac:dyDescent="0.25">
      <c r="A4" s="68"/>
      <c r="B4" s="69"/>
      <c r="C4" s="68"/>
    </row>
    <row r="5" spans="1:4" ht="13.5" x14ac:dyDescent="0.25">
      <c r="A5" s="70" t="s">
        <v>74</v>
      </c>
      <c r="B5" s="71" t="s">
        <v>75</v>
      </c>
      <c r="C5" s="72" t="s">
        <v>76</v>
      </c>
    </row>
    <row r="6" spans="1:4" ht="13.5" x14ac:dyDescent="0.25">
      <c r="A6" s="73"/>
      <c r="B6" s="73"/>
      <c r="C6" s="73"/>
    </row>
    <row r="7" spans="1:4" ht="38.25" customHeight="1" x14ac:dyDescent="0.25">
      <c r="A7" s="74" t="s">
        <v>77</v>
      </c>
      <c r="B7" s="74" t="s">
        <v>84</v>
      </c>
      <c r="C7" s="75" t="s">
        <v>93</v>
      </c>
    </row>
    <row r="9" spans="1:4" x14ac:dyDescent="0.25">
      <c r="A9" s="76"/>
    </row>
    <row r="10" spans="1:4" x14ac:dyDescent="0.25">
      <c r="A10" s="76"/>
    </row>
    <row r="13" spans="1:4" ht="34.5" customHeight="1" x14ac:dyDescent="0.25">
      <c r="A13" s="77"/>
      <c r="C13" s="78"/>
      <c r="D13" s="67"/>
    </row>
    <row r="14" spans="1:4" x14ac:dyDescent="0.25">
      <c r="A14" s="76"/>
      <c r="B14" s="79"/>
      <c r="C14" s="76"/>
    </row>
    <row r="15" spans="1:4" x14ac:dyDescent="0.25">
      <c r="A15" s="76"/>
      <c r="B15" s="79"/>
      <c r="C15" s="76"/>
    </row>
    <row r="16" spans="1:4" x14ac:dyDescent="0.25">
      <c r="A16" s="67"/>
      <c r="D16" s="67"/>
    </row>
    <row r="17" s="67" customFormat="1" x14ac:dyDescent="0.25"/>
  </sheetData>
  <mergeCells count="1">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zoomScaleNormal="100" zoomScaleSheetLayoutView="100" workbookViewId="0">
      <selection activeCell="C15" sqref="C15"/>
    </sheetView>
  </sheetViews>
  <sheetFormatPr baseColWidth="10" defaultColWidth="7.85546875" defaultRowHeight="13.5" x14ac:dyDescent="0.25"/>
  <cols>
    <col min="1" max="1" width="23" style="68" customWidth="1"/>
    <col min="2" max="2" width="76" style="73" customWidth="1"/>
    <col min="3" max="3" width="106" style="73" customWidth="1"/>
    <col min="4" max="4" width="0.42578125" style="73" customWidth="1"/>
    <col min="5" max="5" width="38" style="73" customWidth="1"/>
    <col min="6" max="16384" width="7.85546875" style="73"/>
  </cols>
  <sheetData>
    <row r="1" spans="1:5" s="50" customFormat="1" ht="15" x14ac:dyDescent="0.25">
      <c r="A1" s="64" t="s">
        <v>72</v>
      </c>
      <c r="B1" s="65"/>
    </row>
    <row r="2" spans="1:5" s="50" customFormat="1" x14ac:dyDescent="0.25">
      <c r="A2" s="80"/>
      <c r="B2" s="48"/>
    </row>
    <row r="3" spans="1:5" s="50" customFormat="1" ht="21" x14ac:dyDescent="0.25">
      <c r="A3" s="171" t="s">
        <v>78</v>
      </c>
      <c r="B3" s="171"/>
      <c r="C3" s="171"/>
    </row>
    <row r="4" spans="1:5" s="50" customFormat="1" ht="21.75" thickBot="1" x14ac:dyDescent="0.3">
      <c r="A4" s="81"/>
      <c r="B4" s="82"/>
      <c r="C4" s="83"/>
    </row>
    <row r="5" spans="1:5" s="50" customFormat="1" ht="54.75" customHeight="1" thickBot="1" x14ac:dyDescent="0.3">
      <c r="A5" s="172" t="s">
        <v>91</v>
      </c>
      <c r="B5" s="173"/>
      <c r="C5" s="174"/>
      <c r="D5" s="84"/>
    </row>
    <row r="6" spans="1:5" s="50" customFormat="1" ht="21.75" thickBot="1" x14ac:dyDescent="0.3">
      <c r="A6" s="81"/>
      <c r="B6" s="82"/>
      <c r="C6" s="85"/>
    </row>
    <row r="7" spans="1:5" s="50" customFormat="1" ht="33" customHeight="1" thickBot="1" x14ac:dyDescent="0.3">
      <c r="A7" s="175" t="s">
        <v>90</v>
      </c>
      <c r="B7" s="176"/>
      <c r="C7" s="177"/>
    </row>
    <row r="8" spans="1:5" x14ac:dyDescent="0.25">
      <c r="C8" s="69"/>
    </row>
    <row r="9" spans="1:5" x14ac:dyDescent="0.25">
      <c r="A9" s="70" t="s">
        <v>75</v>
      </c>
      <c r="B9" s="86"/>
      <c r="C9" s="71" t="s">
        <v>76</v>
      </c>
    </row>
    <row r="10" spans="1:5" x14ac:dyDescent="0.25">
      <c r="E10" s="87" t="s">
        <v>79</v>
      </c>
    </row>
    <row r="11" spans="1:5" ht="67.5" x14ac:dyDescent="0.25">
      <c r="A11" s="88" t="str">
        <f>TAB00!B45</f>
        <v>TAB20</v>
      </c>
      <c r="B11" s="89" t="str">
        <f>TAB00!C45</f>
        <v>Soldes régulatoires de transport</v>
      </c>
      <c r="C11" s="89" t="s">
        <v>92</v>
      </c>
      <c r="E11" s="90" t="s">
        <v>88</v>
      </c>
    </row>
    <row r="12" spans="1:5" ht="40.5" x14ac:dyDescent="0.25">
      <c r="A12" s="88" t="str">
        <f>TAB00!B46</f>
        <v>Volumes</v>
      </c>
      <c r="B12" s="89" t="str">
        <f>TAB00!C46</f>
        <v>Énergies injectées par des UP (&gt;10 kVA) sur les réseaux des GRD (en MWh)</v>
      </c>
      <c r="C12" s="89" t="s">
        <v>119</v>
      </c>
      <c r="E12" s="90" t="s">
        <v>88</v>
      </c>
    </row>
    <row r="13" spans="1:5" ht="40.5" x14ac:dyDescent="0.25">
      <c r="A13" s="88" t="str">
        <f>TAB00!B47</f>
        <v>Volumes bis</v>
      </c>
      <c r="B13" s="89" t="str">
        <f>TAB00!C47</f>
        <v>Énergie injectée par des UP (&gt;10 kVA) sur les réseaux des GRD (en MWh)</v>
      </c>
      <c r="C13" s="89" t="s">
        <v>118</v>
      </c>
      <c r="E13" s="90" t="s">
        <v>88</v>
      </c>
    </row>
    <row r="14" spans="1:5" ht="54" x14ac:dyDescent="0.25">
      <c r="A14" s="88" t="str">
        <f>TAB00!B48</f>
        <v>Données</v>
      </c>
      <c r="B14" s="89" t="str">
        <f>TAB00!C48</f>
        <v>Énergie injectée par des UP (&gt;10 kVA) sur les réseaux des GRD (en MWh) (données pour Volumes bis)</v>
      </c>
      <c r="C14" s="89" t="s">
        <v>123</v>
      </c>
      <c r="E14" s="90" t="s">
        <v>88</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3:N92"/>
  <sheetViews>
    <sheetView workbookViewId="0">
      <selection activeCell="N6" sqref="N6:N7"/>
    </sheetView>
  </sheetViews>
  <sheetFormatPr baseColWidth="10" defaultColWidth="16.5703125" defaultRowHeight="15" x14ac:dyDescent="0.3"/>
  <cols>
    <col min="1" max="1" width="68" style="2" bestFit="1" customWidth="1"/>
    <col min="2" max="3" width="16.5703125" style="2"/>
    <col min="4" max="4" width="17.5703125" style="2" bestFit="1" customWidth="1"/>
    <col min="5" max="5" width="19.5703125" style="2" bestFit="1" customWidth="1"/>
    <col min="6" max="6" width="16.5703125" style="2"/>
    <col min="7" max="7" width="31.7109375" style="2" customWidth="1"/>
    <col min="8" max="8" width="16.5703125" style="2"/>
    <col min="9" max="9" width="17.5703125" style="2" bestFit="1" customWidth="1"/>
    <col min="10" max="11" width="16.5703125" style="2"/>
    <col min="12" max="13" width="21.28515625" style="2" customWidth="1"/>
    <col min="14" max="14" width="38.7109375" style="2" customWidth="1"/>
    <col min="15" max="16384" width="16.5703125" style="1"/>
  </cols>
  <sheetData>
    <row r="3" spans="1:14" s="47" customFormat="1" ht="22.15" customHeight="1" x14ac:dyDescent="0.25">
      <c r="A3" s="52" t="str">
        <f>"TAB 20 : "&amp;TAB00!C45</f>
        <v>TAB 20 : Soldes régulatoires de transport</v>
      </c>
      <c r="B3" s="52"/>
      <c r="C3" s="52"/>
      <c r="D3" s="52"/>
      <c r="E3" s="52"/>
      <c r="F3" s="52"/>
      <c r="G3" s="52"/>
      <c r="H3" s="52"/>
      <c r="I3" s="52"/>
      <c r="J3" s="52"/>
      <c r="K3" s="52"/>
      <c r="L3" s="52"/>
      <c r="M3" s="52"/>
      <c r="N3" s="52"/>
    </row>
    <row r="4" spans="1:14" s="47" customFormat="1" x14ac:dyDescent="0.25">
      <c r="B4" s="48"/>
      <c r="C4" s="49"/>
      <c r="D4" s="48"/>
      <c r="E4" s="48"/>
      <c r="F4" s="50"/>
      <c r="H4" s="51"/>
    </row>
    <row r="5" spans="1:14" ht="18" x14ac:dyDescent="0.3">
      <c r="A5" s="45" t="s">
        <v>42</v>
      </c>
    </row>
    <row r="6" spans="1:14" s="14" customFormat="1" ht="30.75" customHeight="1" x14ac:dyDescent="0.25">
      <c r="A6" s="54" t="s">
        <v>0</v>
      </c>
      <c r="B6" s="54" t="s">
        <v>1</v>
      </c>
      <c r="C6" s="54" t="s">
        <v>2</v>
      </c>
      <c r="D6" s="54" t="s">
        <v>3</v>
      </c>
      <c r="E6" s="54" t="s">
        <v>4</v>
      </c>
      <c r="F6" s="54" t="s">
        <v>28</v>
      </c>
      <c r="G6" s="54" t="s">
        <v>44</v>
      </c>
      <c r="H6" s="54" t="s">
        <v>45</v>
      </c>
      <c r="I6" s="54" t="s">
        <v>26</v>
      </c>
      <c r="J6" s="54" t="s">
        <v>6</v>
      </c>
      <c r="K6" s="54" t="s">
        <v>25</v>
      </c>
      <c r="L6" s="54" t="s">
        <v>27</v>
      </c>
      <c r="M6" s="54" t="s">
        <v>18</v>
      </c>
      <c r="N6" s="54" t="s">
        <v>38</v>
      </c>
    </row>
    <row r="7" spans="1:14" x14ac:dyDescent="0.3">
      <c r="A7" s="3" t="s">
        <v>29</v>
      </c>
      <c r="B7" s="4"/>
      <c r="C7" s="4"/>
      <c r="D7" s="4"/>
      <c r="E7" s="4"/>
      <c r="F7" s="4">
        <v>0</v>
      </c>
      <c r="G7" s="91">
        <f>C7+D7-F7</f>
        <v>0</v>
      </c>
      <c r="H7" s="91">
        <f t="shared" ref="H7" si="0">B7+E7</f>
        <v>0</v>
      </c>
      <c r="I7" s="91">
        <f>H7-G7</f>
        <v>0</v>
      </c>
      <c r="J7" s="4"/>
      <c r="K7" s="91" t="e">
        <f>J7*($I$12-$F$12)/$J$12+F7</f>
        <v>#DIV/0!</v>
      </c>
      <c r="L7" s="91" t="e">
        <f t="shared" ref="L7" si="1">K7-I7</f>
        <v>#DIV/0!</v>
      </c>
      <c r="M7" s="91" t="e">
        <f>K7-F7-$F$29*J7/$J$12</f>
        <v>#DIV/0!</v>
      </c>
      <c r="N7" s="5"/>
    </row>
    <row r="8" spans="1:14" x14ac:dyDescent="0.3">
      <c r="A8" s="3" t="s">
        <v>7</v>
      </c>
      <c r="B8" s="4"/>
      <c r="C8" s="4"/>
      <c r="D8" s="4"/>
      <c r="E8" s="4"/>
      <c r="F8" s="4">
        <v>0</v>
      </c>
      <c r="G8" s="91">
        <f t="shared" ref="G8:G11" si="2">C8+D8-F8</f>
        <v>0</v>
      </c>
      <c r="H8" s="91">
        <f>B8+E8</f>
        <v>0</v>
      </c>
      <c r="I8" s="91">
        <f t="shared" ref="I8:I11" si="3">H8-G8</f>
        <v>0</v>
      </c>
      <c r="J8" s="4"/>
      <c r="K8" s="91" t="e">
        <f>J8*($I$12-$F$12)/$J$12+F8</f>
        <v>#DIV/0!</v>
      </c>
      <c r="L8" s="91" t="e">
        <f>K8-I8</f>
        <v>#DIV/0!</v>
      </c>
      <c r="M8" s="91" t="e">
        <f>K8-F8-$F$29*J8/$J$12</f>
        <v>#DIV/0!</v>
      </c>
      <c r="N8" s="5"/>
    </row>
    <row r="9" spans="1:14" x14ac:dyDescent="0.3">
      <c r="A9" s="3" t="s">
        <v>5</v>
      </c>
      <c r="B9" s="4"/>
      <c r="C9" s="4"/>
      <c r="D9" s="4"/>
      <c r="E9" s="4"/>
      <c r="F9" s="4"/>
      <c r="G9" s="91">
        <f>C9+D9-F9</f>
        <v>0</v>
      </c>
      <c r="H9" s="91">
        <f>B9+E9</f>
        <v>0</v>
      </c>
      <c r="I9" s="91">
        <f>H9-G9</f>
        <v>0</v>
      </c>
      <c r="J9" s="4"/>
      <c r="K9" s="91" t="e">
        <f>J9*($I$12-$F$12)/$J$12+F9</f>
        <v>#DIV/0!</v>
      </c>
      <c r="L9" s="91" t="e">
        <f>K9-I9</f>
        <v>#DIV/0!</v>
      </c>
      <c r="M9" s="91" t="e">
        <f>K9-F9-$F$29*J9/$J$12</f>
        <v>#DIV/0!</v>
      </c>
      <c r="N9" s="5"/>
    </row>
    <row r="10" spans="1:14" x14ac:dyDescent="0.3">
      <c r="A10" s="3" t="s">
        <v>8</v>
      </c>
      <c r="B10" s="4"/>
      <c r="C10" s="4"/>
      <c r="D10" s="4"/>
      <c r="E10" s="4"/>
      <c r="F10" s="4">
        <v>0</v>
      </c>
      <c r="G10" s="91">
        <f t="shared" si="2"/>
        <v>0</v>
      </c>
      <c r="H10" s="91">
        <f>B10+E10</f>
        <v>0</v>
      </c>
      <c r="I10" s="91">
        <f t="shared" si="3"/>
        <v>0</v>
      </c>
      <c r="J10" s="4"/>
      <c r="K10" s="91" t="e">
        <f>J10*($I$12-$F$12)/$J$12+F10</f>
        <v>#DIV/0!</v>
      </c>
      <c r="L10" s="91" t="e">
        <f>K10-I10</f>
        <v>#DIV/0!</v>
      </c>
      <c r="M10" s="91" t="e">
        <f>K10-F10-$F$29*J10/$J$12</f>
        <v>#DIV/0!</v>
      </c>
      <c r="N10" s="6"/>
    </row>
    <row r="11" spans="1:14" x14ac:dyDescent="0.3">
      <c r="A11" s="7" t="s">
        <v>9</v>
      </c>
      <c r="B11" s="4"/>
      <c r="C11" s="4"/>
      <c r="D11" s="4"/>
      <c r="E11" s="4"/>
      <c r="F11" s="8">
        <v>0</v>
      </c>
      <c r="G11" s="91">
        <f t="shared" si="2"/>
        <v>0</v>
      </c>
      <c r="H11" s="91">
        <f>B11+E11</f>
        <v>0</v>
      </c>
      <c r="I11" s="91">
        <f t="shared" si="3"/>
        <v>0</v>
      </c>
      <c r="J11" s="8"/>
      <c r="K11" s="91" t="e">
        <f>J11*($I$12-$F$12)/$J$12+F11</f>
        <v>#DIV/0!</v>
      </c>
      <c r="L11" s="91" t="e">
        <f>K11-I11</f>
        <v>#DIV/0!</v>
      </c>
      <c r="M11" s="91" t="e">
        <f>K11-F11-$F$29*J11/$J$12</f>
        <v>#DIV/0!</v>
      </c>
      <c r="N11" s="9"/>
    </row>
    <row r="12" spans="1:14" x14ac:dyDescent="0.3">
      <c r="A12" s="40" t="s">
        <v>10</v>
      </c>
      <c r="B12" s="44">
        <f t="shared" ref="B12:M12" si="4">SUM(B7:B11)</f>
        <v>0</v>
      </c>
      <c r="C12" s="44">
        <f t="shared" si="4"/>
        <v>0</v>
      </c>
      <c r="D12" s="44">
        <f t="shared" si="4"/>
        <v>0</v>
      </c>
      <c r="E12" s="44">
        <f t="shared" si="4"/>
        <v>0</v>
      </c>
      <c r="F12" s="44">
        <f t="shared" si="4"/>
        <v>0</v>
      </c>
      <c r="G12" s="44">
        <f t="shared" si="4"/>
        <v>0</v>
      </c>
      <c r="H12" s="44">
        <f t="shared" si="4"/>
        <v>0</v>
      </c>
      <c r="I12" s="44">
        <f t="shared" si="4"/>
        <v>0</v>
      </c>
      <c r="J12" s="44">
        <f t="shared" si="4"/>
        <v>0</v>
      </c>
      <c r="K12" s="44" t="e">
        <f t="shared" si="4"/>
        <v>#DIV/0!</v>
      </c>
      <c r="L12" s="44" t="e">
        <f t="shared" si="4"/>
        <v>#DIV/0!</v>
      </c>
      <c r="M12" s="44" t="e">
        <f t="shared" si="4"/>
        <v>#DIV/0!</v>
      </c>
      <c r="N12" s="40"/>
    </row>
    <row r="13" spans="1:14" ht="15.75" thickBot="1" x14ac:dyDescent="0.35">
      <c r="E13" s="2" t="s">
        <v>24</v>
      </c>
      <c r="F13" s="10">
        <f>($I$12-$F$12)</f>
        <v>0</v>
      </c>
      <c r="K13" s="2">
        <f>H12-G12</f>
        <v>0</v>
      </c>
    </row>
    <row r="14" spans="1:14" x14ac:dyDescent="0.3">
      <c r="E14" s="2" t="s">
        <v>23</v>
      </c>
      <c r="F14" s="15">
        <f>F12+F13</f>
        <v>0</v>
      </c>
      <c r="I14" s="10">
        <f>I12-F9-TAB00!$D$39</f>
        <v>-250000</v>
      </c>
      <c r="J14" s="43"/>
      <c r="K14" s="1"/>
      <c r="L14" s="33" t="s">
        <v>20</v>
      </c>
      <c r="M14" s="34"/>
      <c r="N14" s="11"/>
    </row>
    <row r="15" spans="1:14" ht="15.75" thickBot="1" x14ac:dyDescent="0.35">
      <c r="K15" s="1"/>
      <c r="L15" s="35" t="s">
        <v>21</v>
      </c>
      <c r="M15" s="36"/>
    </row>
    <row r="16" spans="1:14" ht="18" x14ac:dyDescent="0.3">
      <c r="A16" s="45" t="s">
        <v>94</v>
      </c>
      <c r="K16" s="1"/>
      <c r="L16" s="1"/>
    </row>
    <row r="17" spans="1:8" x14ac:dyDescent="0.3">
      <c r="A17" s="54" t="s">
        <v>11</v>
      </c>
      <c r="B17" s="178" t="s">
        <v>50</v>
      </c>
      <c r="C17" s="179"/>
      <c r="D17" s="178" t="s">
        <v>39</v>
      </c>
      <c r="E17" s="180"/>
      <c r="F17" s="179"/>
    </row>
    <row r="18" spans="1:8" x14ac:dyDescent="0.3">
      <c r="A18" s="54"/>
      <c r="B18" s="54" t="s">
        <v>1</v>
      </c>
      <c r="C18" s="54" t="s">
        <v>4</v>
      </c>
      <c r="D18" s="54" t="s">
        <v>2</v>
      </c>
      <c r="E18" s="54" t="s">
        <v>3</v>
      </c>
      <c r="F18" s="54" t="s">
        <v>12</v>
      </c>
    </row>
    <row r="19" spans="1:8" x14ac:dyDescent="0.3">
      <c r="A19" s="26" t="s">
        <v>13</v>
      </c>
      <c r="B19" s="16"/>
      <c r="C19" s="16"/>
      <c r="D19" s="21"/>
      <c r="E19" s="16"/>
      <c r="F19" s="16"/>
    </row>
    <row r="20" spans="1:8" x14ac:dyDescent="0.3">
      <c r="A20" s="27" t="s">
        <v>30</v>
      </c>
      <c r="B20" s="17"/>
      <c r="C20" s="17"/>
      <c r="D20" s="22"/>
      <c r="E20" s="91">
        <f>D12</f>
        <v>0</v>
      </c>
      <c r="F20" s="91">
        <f>-F12</f>
        <v>0</v>
      </c>
    </row>
    <row r="21" spans="1:8" x14ac:dyDescent="0.3">
      <c r="A21" s="28" t="s">
        <v>31</v>
      </c>
      <c r="B21" s="20"/>
      <c r="C21" s="20"/>
      <c r="D21" s="24"/>
      <c r="E21" s="20"/>
      <c r="F21" s="20"/>
    </row>
    <row r="22" spans="1:8" x14ac:dyDescent="0.3">
      <c r="A22" s="29" t="s">
        <v>14</v>
      </c>
      <c r="B22" s="30"/>
      <c r="C22" s="30"/>
      <c r="D22" s="31"/>
      <c r="E22" s="30"/>
      <c r="F22" s="30"/>
    </row>
    <row r="23" spans="1:8" x14ac:dyDescent="0.3">
      <c r="A23" s="38" t="s">
        <v>32</v>
      </c>
      <c r="B23" s="17"/>
      <c r="C23" s="17"/>
      <c r="D23" s="22"/>
      <c r="E23" s="17"/>
      <c r="F23" s="17"/>
    </row>
    <row r="24" spans="1:8" x14ac:dyDescent="0.3">
      <c r="A24" s="38" t="s">
        <v>33</v>
      </c>
      <c r="B24" s="17"/>
      <c r="C24" s="17"/>
      <c r="D24" s="22"/>
      <c r="E24" s="17"/>
      <c r="F24" s="17"/>
    </row>
    <row r="25" spans="1:8" x14ac:dyDescent="0.3">
      <c r="A25" s="38" t="s">
        <v>34</v>
      </c>
      <c r="B25" s="17"/>
      <c r="C25" s="17"/>
      <c r="D25" s="22"/>
      <c r="E25" s="17"/>
      <c r="F25" s="17"/>
    </row>
    <row r="26" spans="1:8" x14ac:dyDescent="0.3">
      <c r="A26" s="38" t="s">
        <v>35</v>
      </c>
      <c r="B26" s="18">
        <v>0</v>
      </c>
      <c r="C26" s="17"/>
      <c r="D26" s="18">
        <v>0</v>
      </c>
      <c r="E26" s="17"/>
      <c r="F26" s="17"/>
    </row>
    <row r="27" spans="1:8" x14ac:dyDescent="0.3">
      <c r="A27" s="38" t="s">
        <v>36</v>
      </c>
      <c r="B27" s="19" t="s">
        <v>15</v>
      </c>
      <c r="C27" s="17"/>
      <c r="D27" s="23" t="s">
        <v>15</v>
      </c>
      <c r="E27" s="17"/>
      <c r="F27" s="17"/>
    </row>
    <row r="28" spans="1:8" x14ac:dyDescent="0.3">
      <c r="A28" s="38" t="s">
        <v>37</v>
      </c>
      <c r="B28" s="17"/>
      <c r="C28" s="17"/>
      <c r="D28" s="22"/>
      <c r="E28" s="17"/>
      <c r="F28" s="17"/>
    </row>
    <row r="29" spans="1:8" x14ac:dyDescent="0.3">
      <c r="A29" s="39" t="s">
        <v>16</v>
      </c>
      <c r="B29" s="20"/>
      <c r="C29" s="20"/>
      <c r="D29" s="24"/>
      <c r="E29" s="20"/>
      <c r="F29" s="24"/>
    </row>
    <row r="30" spans="1:8" x14ac:dyDescent="0.3">
      <c r="A30" s="32" t="s">
        <v>17</v>
      </c>
      <c r="B30" s="30"/>
      <c r="C30" s="30"/>
      <c r="D30" s="31"/>
      <c r="E30" s="30"/>
      <c r="F30" s="31"/>
    </row>
    <row r="31" spans="1:8" x14ac:dyDescent="0.3">
      <c r="A31" s="28" t="s">
        <v>52</v>
      </c>
      <c r="B31" s="17"/>
      <c r="C31" s="17"/>
      <c r="D31" s="22"/>
      <c r="E31" s="17"/>
      <c r="F31" s="91">
        <f>F12</f>
        <v>0</v>
      </c>
    </row>
    <row r="32" spans="1:8" x14ac:dyDescent="0.3">
      <c r="A32" s="40" t="s">
        <v>10</v>
      </c>
      <c r="B32" s="181">
        <f>SUM(B20:C31)</f>
        <v>0</v>
      </c>
      <c r="C32" s="182"/>
      <c r="D32" s="183">
        <f>SUM(D20:F31)</f>
        <v>0</v>
      </c>
      <c r="E32" s="181"/>
      <c r="F32" s="182"/>
      <c r="H32" s="41"/>
    </row>
    <row r="33" spans="1:14" x14ac:dyDescent="0.3">
      <c r="C33" s="12"/>
      <c r="F33" s="13"/>
    </row>
    <row r="36" spans="1:14" ht="18" x14ac:dyDescent="0.3">
      <c r="A36" s="45" t="s">
        <v>43</v>
      </c>
    </row>
    <row r="37" spans="1:14" s="14" customFormat="1" ht="30.75" customHeight="1" x14ac:dyDescent="0.25">
      <c r="A37" s="37" t="s">
        <v>0</v>
      </c>
      <c r="B37" s="37" t="s">
        <v>1</v>
      </c>
      <c r="C37" s="37" t="s">
        <v>2</v>
      </c>
      <c r="D37" s="37" t="s">
        <v>3</v>
      </c>
      <c r="E37" s="37" t="s">
        <v>4</v>
      </c>
      <c r="F37" s="37" t="s">
        <v>28</v>
      </c>
      <c r="G37" s="37" t="s">
        <v>44</v>
      </c>
      <c r="H37" s="37" t="s">
        <v>45</v>
      </c>
      <c r="I37" s="37" t="s">
        <v>26</v>
      </c>
      <c r="J37" s="37" t="s">
        <v>6</v>
      </c>
      <c r="K37" s="37" t="s">
        <v>25</v>
      </c>
      <c r="L37" s="37" t="s">
        <v>27</v>
      </c>
      <c r="M37" s="37" t="s">
        <v>18</v>
      </c>
      <c r="N37" s="37" t="s">
        <v>38</v>
      </c>
    </row>
    <row r="38" spans="1:14" x14ac:dyDescent="0.3">
      <c r="A38" s="3" t="s">
        <v>29</v>
      </c>
      <c r="B38" s="4"/>
      <c r="C38" s="4"/>
      <c r="D38" s="4"/>
      <c r="E38" s="4"/>
      <c r="F38" s="4">
        <v>0</v>
      </c>
      <c r="G38" s="91">
        <f>C38+D38-F38</f>
        <v>0</v>
      </c>
      <c r="H38" s="91">
        <f t="shared" ref="H38" si="5">B38+E38</f>
        <v>0</v>
      </c>
      <c r="I38" s="91">
        <f>H38-G38</f>
        <v>0</v>
      </c>
      <c r="J38" s="4"/>
      <c r="K38" s="91" t="e">
        <f>J38*($I$43-$F$43)/$J$43+F38</f>
        <v>#DIV/0!</v>
      </c>
      <c r="L38" s="91" t="e">
        <f t="shared" ref="L38" si="6">K38-I38</f>
        <v>#DIV/0!</v>
      </c>
      <c r="M38" s="91" t="e">
        <f>K38-F38-$F$29*J38/$J$43</f>
        <v>#DIV/0!</v>
      </c>
      <c r="N38" s="5"/>
    </row>
    <row r="39" spans="1:14" x14ac:dyDescent="0.3">
      <c r="A39" s="3" t="s">
        <v>7</v>
      </c>
      <c r="B39" s="4"/>
      <c r="C39" s="4"/>
      <c r="D39" s="4"/>
      <c r="E39" s="4"/>
      <c r="F39" s="4">
        <v>0</v>
      </c>
      <c r="G39" s="91">
        <f t="shared" ref="G39" si="7">C39+D39-F39</f>
        <v>0</v>
      </c>
      <c r="H39" s="91">
        <f>B39+E39</f>
        <v>0</v>
      </c>
      <c r="I39" s="91">
        <f t="shared" ref="I39" si="8">H39-G39</f>
        <v>0</v>
      </c>
      <c r="J39" s="4"/>
      <c r="K39" s="91" t="e">
        <f>J39*($I$43-$F$43)/$J$43+F39</f>
        <v>#DIV/0!</v>
      </c>
      <c r="L39" s="91" t="e">
        <f>K39-I39</f>
        <v>#DIV/0!</v>
      </c>
      <c r="M39" s="91" t="e">
        <f>K39-F39-$F$29*J39/$J$43</f>
        <v>#DIV/0!</v>
      </c>
      <c r="N39" s="5"/>
    </row>
    <row r="40" spans="1:14" x14ac:dyDescent="0.3">
      <c r="A40" s="3" t="s">
        <v>5</v>
      </c>
      <c r="B40" s="4"/>
      <c r="C40" s="4"/>
      <c r="D40" s="4"/>
      <c r="E40" s="4"/>
      <c r="F40" s="4"/>
      <c r="G40" s="91">
        <f>C40+D40-F40</f>
        <v>0</v>
      </c>
      <c r="H40" s="91">
        <f>B40+E40</f>
        <v>0</v>
      </c>
      <c r="I40" s="91">
        <f>H40-G40</f>
        <v>0</v>
      </c>
      <c r="J40" s="4"/>
      <c r="K40" s="91" t="e">
        <f>J40*($I$43-$F$43)/$J$43+F40</f>
        <v>#DIV/0!</v>
      </c>
      <c r="L40" s="91" t="e">
        <f>K40-I40</f>
        <v>#DIV/0!</v>
      </c>
      <c r="M40" s="91" t="e">
        <f>K40-F40-$F$29*J40/$J$43</f>
        <v>#DIV/0!</v>
      </c>
      <c r="N40" s="5"/>
    </row>
    <row r="41" spans="1:14" x14ac:dyDescent="0.3">
      <c r="A41" s="3" t="s">
        <v>8</v>
      </c>
      <c r="B41" s="4"/>
      <c r="C41" s="4"/>
      <c r="D41" s="4"/>
      <c r="E41" s="4"/>
      <c r="F41" s="4">
        <v>0</v>
      </c>
      <c r="G41" s="91">
        <f t="shared" ref="G41:G42" si="9">C41+D41-F41</f>
        <v>0</v>
      </c>
      <c r="H41" s="91">
        <f>B41+E41</f>
        <v>0</v>
      </c>
      <c r="I41" s="91">
        <f t="shared" ref="I41:I42" si="10">H41-G41</f>
        <v>0</v>
      </c>
      <c r="J41" s="4"/>
      <c r="K41" s="91" t="e">
        <f>J41*($I$43-$F$43)/$J$43+F41</f>
        <v>#DIV/0!</v>
      </c>
      <c r="L41" s="91" t="e">
        <f>K41-I41</f>
        <v>#DIV/0!</v>
      </c>
      <c r="M41" s="91" t="e">
        <f>K41-F41-$F$29*J41/$J$43</f>
        <v>#DIV/0!</v>
      </c>
      <c r="N41" s="6"/>
    </row>
    <row r="42" spans="1:14" x14ac:dyDescent="0.3">
      <c r="A42" s="7" t="s">
        <v>9</v>
      </c>
      <c r="B42" s="4"/>
      <c r="C42" s="4"/>
      <c r="D42" s="4"/>
      <c r="E42" s="4"/>
      <c r="F42" s="8">
        <v>0</v>
      </c>
      <c r="G42" s="91">
        <f t="shared" si="9"/>
        <v>0</v>
      </c>
      <c r="H42" s="91">
        <f>B42+E42</f>
        <v>0</v>
      </c>
      <c r="I42" s="91">
        <f t="shared" si="10"/>
        <v>0</v>
      </c>
      <c r="J42" s="8"/>
      <c r="K42" s="91" t="e">
        <f>J42*($I$43-$F$43)/$J$43+F42</f>
        <v>#DIV/0!</v>
      </c>
      <c r="L42" s="91" t="e">
        <f>K42-I42</f>
        <v>#DIV/0!</v>
      </c>
      <c r="M42" s="91" t="e">
        <f>K42-F42-$F$29*J42/$J$43</f>
        <v>#DIV/0!</v>
      </c>
      <c r="N42" s="9"/>
    </row>
    <row r="43" spans="1:14" x14ac:dyDescent="0.3">
      <c r="A43" s="40" t="s">
        <v>10</v>
      </c>
      <c r="B43" s="44">
        <f t="shared" ref="B43" si="11">SUM(B38:B42)</f>
        <v>0</v>
      </c>
      <c r="C43" s="44">
        <f t="shared" ref="C43" si="12">SUM(C38:C42)</f>
        <v>0</v>
      </c>
      <c r="D43" s="44">
        <f t="shared" ref="D43" si="13">SUM(D38:D42)</f>
        <v>0</v>
      </c>
      <c r="E43" s="44">
        <f t="shared" ref="E43" si="14">SUM(E38:E42)</f>
        <v>0</v>
      </c>
      <c r="F43" s="44">
        <f t="shared" ref="F43" si="15">SUM(F38:F42)</f>
        <v>0</v>
      </c>
      <c r="G43" s="44">
        <f t="shared" ref="G43" si="16">SUM(G38:G42)</f>
        <v>0</v>
      </c>
      <c r="H43" s="44">
        <f t="shared" ref="H43" si="17">SUM(H38:H42)</f>
        <v>0</v>
      </c>
      <c r="I43" s="44">
        <f t="shared" ref="I43" si="18">SUM(I38:I42)</f>
        <v>0</v>
      </c>
      <c r="J43" s="44">
        <f t="shared" ref="J43" si="19">SUM(J38:J42)</f>
        <v>0</v>
      </c>
      <c r="K43" s="44" t="e">
        <f t="shared" ref="K43" si="20">SUM(K38:K42)</f>
        <v>#DIV/0!</v>
      </c>
      <c r="L43" s="44" t="e">
        <f t="shared" ref="L43" si="21">SUM(L38:L42)</f>
        <v>#DIV/0!</v>
      </c>
      <c r="M43" s="44" t="e">
        <f t="shared" ref="M43" si="22">SUM(M38:M42)</f>
        <v>#DIV/0!</v>
      </c>
      <c r="N43" s="40"/>
    </row>
    <row r="44" spans="1:14" ht="15.75" thickBot="1" x14ac:dyDescent="0.35">
      <c r="E44" s="2" t="s">
        <v>24</v>
      </c>
      <c r="F44" s="10">
        <f>($I$43-$F$43)</f>
        <v>0</v>
      </c>
      <c r="K44" s="2">
        <f>H43-G43</f>
        <v>0</v>
      </c>
    </row>
    <row r="45" spans="1:14" x14ac:dyDescent="0.3">
      <c r="E45" s="2" t="s">
        <v>23</v>
      </c>
      <c r="F45" s="15">
        <f>F43+F44</f>
        <v>0</v>
      </c>
      <c r="I45" s="10">
        <f>I43-F40-TAB00!$D$39</f>
        <v>-250000</v>
      </c>
      <c r="J45" s="43"/>
      <c r="K45" s="1"/>
      <c r="L45" s="33" t="s">
        <v>20</v>
      </c>
      <c r="M45" s="34"/>
      <c r="N45" s="11"/>
    </row>
    <row r="46" spans="1:14" ht="15.75" thickBot="1" x14ac:dyDescent="0.35">
      <c r="K46" s="1"/>
      <c r="L46" s="35" t="s">
        <v>21</v>
      </c>
      <c r="M46" s="36"/>
    </row>
    <row r="47" spans="1:14" ht="18" x14ac:dyDescent="0.3">
      <c r="A47" s="45" t="s">
        <v>83</v>
      </c>
      <c r="K47" s="1"/>
      <c r="L47" s="1"/>
    </row>
    <row r="48" spans="1:14" x14ac:dyDescent="0.3">
      <c r="A48" s="37" t="s">
        <v>11</v>
      </c>
      <c r="B48" s="184" t="s">
        <v>49</v>
      </c>
      <c r="C48" s="185"/>
      <c r="D48" s="184" t="s">
        <v>22</v>
      </c>
      <c r="E48" s="186"/>
      <c r="F48" s="185"/>
    </row>
    <row r="49" spans="1:8" x14ac:dyDescent="0.3">
      <c r="A49" s="37"/>
      <c r="B49" s="46" t="s">
        <v>1</v>
      </c>
      <c r="C49" s="37" t="s">
        <v>4</v>
      </c>
      <c r="D49" s="46" t="s">
        <v>2</v>
      </c>
      <c r="E49" s="37" t="s">
        <v>3</v>
      </c>
      <c r="F49" s="46" t="s">
        <v>12</v>
      </c>
    </row>
    <row r="50" spans="1:8" x14ac:dyDescent="0.3">
      <c r="A50" s="26" t="s">
        <v>13</v>
      </c>
      <c r="B50" s="16"/>
      <c r="C50" s="16"/>
      <c r="D50" s="21"/>
      <c r="E50" s="16"/>
      <c r="F50" s="16"/>
    </row>
    <row r="51" spans="1:8" x14ac:dyDescent="0.3">
      <c r="A51" s="27" t="s">
        <v>30</v>
      </c>
      <c r="B51" s="17"/>
      <c r="C51" s="17"/>
      <c r="D51" s="22"/>
      <c r="E51" s="91">
        <f>D43</f>
        <v>0</v>
      </c>
      <c r="F51" s="91">
        <f>-F43</f>
        <v>0</v>
      </c>
    </row>
    <row r="52" spans="1:8" x14ac:dyDescent="0.3">
      <c r="A52" s="28" t="s">
        <v>31</v>
      </c>
      <c r="B52" s="20"/>
      <c r="C52" s="20"/>
      <c r="D52" s="24"/>
      <c r="E52" s="20"/>
      <c r="F52" s="20"/>
    </row>
    <row r="53" spans="1:8" x14ac:dyDescent="0.3">
      <c r="A53" s="29" t="s">
        <v>14</v>
      </c>
      <c r="B53" s="30"/>
      <c r="C53" s="30"/>
      <c r="D53" s="31"/>
      <c r="E53" s="30"/>
      <c r="F53" s="30"/>
    </row>
    <row r="54" spans="1:8" x14ac:dyDescent="0.3">
      <c r="A54" s="38" t="s">
        <v>32</v>
      </c>
      <c r="B54" s="17"/>
      <c r="C54" s="17"/>
      <c r="D54" s="22"/>
      <c r="E54" s="17"/>
      <c r="F54" s="17"/>
    </row>
    <row r="55" spans="1:8" x14ac:dyDescent="0.3">
      <c r="A55" s="38" t="s">
        <v>33</v>
      </c>
      <c r="B55" s="17"/>
      <c r="C55" s="17"/>
      <c r="D55" s="22"/>
      <c r="E55" s="17"/>
      <c r="F55" s="17"/>
    </row>
    <row r="56" spans="1:8" x14ac:dyDescent="0.3">
      <c r="A56" s="38" t="s">
        <v>34</v>
      </c>
      <c r="B56" s="17"/>
      <c r="C56" s="17"/>
      <c r="D56" s="22"/>
      <c r="E56" s="17"/>
      <c r="F56" s="17"/>
    </row>
    <row r="57" spans="1:8" x14ac:dyDescent="0.3">
      <c r="A57" s="38" t="s">
        <v>35</v>
      </c>
      <c r="B57" s="18">
        <v>0</v>
      </c>
      <c r="C57" s="17"/>
      <c r="D57" s="18">
        <v>0</v>
      </c>
      <c r="E57" s="17"/>
      <c r="F57" s="17"/>
    </row>
    <row r="58" spans="1:8" x14ac:dyDescent="0.3">
      <c r="A58" s="38" t="s">
        <v>36</v>
      </c>
      <c r="B58" s="19" t="s">
        <v>15</v>
      </c>
      <c r="C58" s="17"/>
      <c r="D58" s="23" t="s">
        <v>15</v>
      </c>
      <c r="E58" s="17"/>
      <c r="F58" s="17"/>
    </row>
    <row r="59" spans="1:8" x14ac:dyDescent="0.3">
      <c r="A59" s="38" t="s">
        <v>37</v>
      </c>
      <c r="B59" s="17"/>
      <c r="C59" s="17"/>
      <c r="D59" s="22"/>
      <c r="E59" s="17"/>
      <c r="F59" s="17"/>
    </row>
    <row r="60" spans="1:8" x14ac:dyDescent="0.3">
      <c r="A60" s="39" t="s">
        <v>16</v>
      </c>
      <c r="B60" s="20"/>
      <c r="C60" s="20"/>
      <c r="D60" s="24"/>
      <c r="E60" s="20"/>
      <c r="F60" s="24"/>
    </row>
    <row r="61" spans="1:8" x14ac:dyDescent="0.3">
      <c r="A61" s="32" t="s">
        <v>17</v>
      </c>
      <c r="B61" s="30"/>
      <c r="C61" s="30"/>
      <c r="D61" s="31"/>
      <c r="E61" s="30"/>
      <c r="F61" s="31"/>
    </row>
    <row r="62" spans="1:8" x14ac:dyDescent="0.3">
      <c r="A62" s="28" t="s">
        <v>52</v>
      </c>
      <c r="B62" s="17"/>
      <c r="C62" s="17"/>
      <c r="D62" s="22"/>
      <c r="E62" s="17"/>
      <c r="F62" s="91">
        <f>F43</f>
        <v>0</v>
      </c>
    </row>
    <row r="63" spans="1:8" x14ac:dyDescent="0.3">
      <c r="A63" s="40" t="s">
        <v>10</v>
      </c>
      <c r="B63" s="181">
        <f>SUM(B51:C62)</f>
        <v>0</v>
      </c>
      <c r="C63" s="182"/>
      <c r="D63" s="183">
        <f>SUM(D51:F62)</f>
        <v>0</v>
      </c>
      <c r="E63" s="181"/>
      <c r="F63" s="182"/>
      <c r="H63" s="41"/>
    </row>
    <row r="64" spans="1:8" x14ac:dyDescent="0.3">
      <c r="C64" s="12"/>
      <c r="F64" s="13"/>
    </row>
    <row r="65" spans="1:8" x14ac:dyDescent="0.3">
      <c r="H65" s="1"/>
    </row>
    <row r="67" spans="1:8" ht="18" x14ac:dyDescent="0.3">
      <c r="A67" s="45" t="s">
        <v>40</v>
      </c>
    </row>
    <row r="68" spans="1:8" x14ac:dyDescent="0.3">
      <c r="A68" s="37" t="s">
        <v>11</v>
      </c>
      <c r="B68" s="184" t="s">
        <v>47</v>
      </c>
      <c r="C68" s="185"/>
      <c r="D68" s="184" t="s">
        <v>41</v>
      </c>
      <c r="E68" s="186"/>
      <c r="F68" s="185"/>
      <c r="G68" s="37" t="s">
        <v>48</v>
      </c>
    </row>
    <row r="69" spans="1:8" x14ac:dyDescent="0.3">
      <c r="A69" s="37"/>
      <c r="B69" s="46" t="s">
        <v>1</v>
      </c>
      <c r="C69" s="37" t="s">
        <v>4</v>
      </c>
      <c r="D69" s="46" t="s">
        <v>2</v>
      </c>
      <c r="E69" s="37" t="s">
        <v>3</v>
      </c>
      <c r="F69" s="46" t="s">
        <v>12</v>
      </c>
      <c r="G69" s="37" t="s">
        <v>46</v>
      </c>
    </row>
    <row r="70" spans="1:8" x14ac:dyDescent="0.3">
      <c r="A70" s="26" t="s">
        <v>13</v>
      </c>
      <c r="B70" s="16"/>
      <c r="C70" s="16"/>
      <c r="D70" s="21"/>
      <c r="E70" s="16"/>
      <c r="F70" s="16"/>
      <c r="G70" s="25"/>
    </row>
    <row r="71" spans="1:8" x14ac:dyDescent="0.3">
      <c r="A71" s="27" t="s">
        <v>30</v>
      </c>
      <c r="B71" s="91">
        <f>B20-B51</f>
        <v>0</v>
      </c>
      <c r="C71" s="91">
        <f t="shared" ref="C71:F71" si="23">C20-C51</f>
        <v>0</v>
      </c>
      <c r="D71" s="91">
        <f t="shared" si="23"/>
        <v>0</v>
      </c>
      <c r="E71" s="91">
        <f t="shared" si="23"/>
        <v>0</v>
      </c>
      <c r="F71" s="91">
        <f t="shared" si="23"/>
        <v>0</v>
      </c>
      <c r="G71" s="91">
        <f>SUM(D71:F71)-SUM(B71:C71)</f>
        <v>0</v>
      </c>
    </row>
    <row r="72" spans="1:8" x14ac:dyDescent="0.3">
      <c r="A72" s="28" t="s">
        <v>31</v>
      </c>
      <c r="B72" s="91">
        <f>B21-B52</f>
        <v>0</v>
      </c>
      <c r="C72" s="20"/>
      <c r="D72" s="91">
        <f>D21-D52</f>
        <v>0</v>
      </c>
      <c r="E72" s="20"/>
      <c r="F72" s="20"/>
      <c r="G72" s="91">
        <f t="shared" ref="G72:G82" si="24">SUM(D72:F72)-SUM(B72:C72)</f>
        <v>0</v>
      </c>
    </row>
    <row r="73" spans="1:8" x14ac:dyDescent="0.3">
      <c r="A73" s="29" t="s">
        <v>14</v>
      </c>
      <c r="B73" s="30"/>
      <c r="C73" s="30"/>
      <c r="D73" s="31"/>
      <c r="E73" s="30"/>
      <c r="F73" s="30"/>
      <c r="G73" s="30"/>
    </row>
    <row r="74" spans="1:8" x14ac:dyDescent="0.3">
      <c r="A74" s="38" t="s">
        <v>32</v>
      </c>
      <c r="B74" s="91">
        <f t="shared" ref="B74:B77" si="25">B23-B54</f>
        <v>0</v>
      </c>
      <c r="C74" s="17"/>
      <c r="D74" s="91">
        <f t="shared" ref="D74:D77" si="26">D23-D54</f>
        <v>0</v>
      </c>
      <c r="E74" s="17"/>
      <c r="F74" s="17"/>
      <c r="G74" s="91">
        <f t="shared" si="24"/>
        <v>0</v>
      </c>
    </row>
    <row r="75" spans="1:8" x14ac:dyDescent="0.3">
      <c r="A75" s="38" t="s">
        <v>33</v>
      </c>
      <c r="B75" s="91">
        <f t="shared" si="25"/>
        <v>0</v>
      </c>
      <c r="C75" s="17"/>
      <c r="D75" s="91">
        <f t="shared" si="26"/>
        <v>0</v>
      </c>
      <c r="E75" s="17"/>
      <c r="F75" s="17"/>
      <c r="G75" s="91">
        <f t="shared" si="24"/>
        <v>0</v>
      </c>
    </row>
    <row r="76" spans="1:8" x14ac:dyDescent="0.3">
      <c r="A76" s="38" t="s">
        <v>34</v>
      </c>
      <c r="B76" s="91">
        <f t="shared" si="25"/>
        <v>0</v>
      </c>
      <c r="C76" s="17"/>
      <c r="D76" s="91">
        <f t="shared" si="26"/>
        <v>0</v>
      </c>
      <c r="E76" s="17"/>
      <c r="F76" s="17"/>
      <c r="G76" s="91">
        <f t="shared" si="24"/>
        <v>0</v>
      </c>
    </row>
    <row r="77" spans="1:8" x14ac:dyDescent="0.3">
      <c r="A77" s="38" t="s">
        <v>35</v>
      </c>
      <c r="B77" s="91">
        <f t="shared" si="25"/>
        <v>0</v>
      </c>
      <c r="C77" s="17"/>
      <c r="D77" s="91">
        <f t="shared" si="26"/>
        <v>0</v>
      </c>
      <c r="E77" s="17"/>
      <c r="F77" s="17"/>
      <c r="G77" s="91">
        <f t="shared" si="24"/>
        <v>0</v>
      </c>
    </row>
    <row r="78" spans="1:8" x14ac:dyDescent="0.3">
      <c r="A78" s="38" t="s">
        <v>36</v>
      </c>
      <c r="B78" s="19" t="s">
        <v>15</v>
      </c>
      <c r="C78" s="17"/>
      <c r="D78" s="23" t="s">
        <v>15</v>
      </c>
      <c r="E78" s="17"/>
      <c r="F78" s="17"/>
      <c r="G78" s="91">
        <f t="shared" si="24"/>
        <v>0</v>
      </c>
    </row>
    <row r="79" spans="1:8" x14ac:dyDescent="0.3">
      <c r="A79" s="38" t="s">
        <v>37</v>
      </c>
      <c r="B79" s="91">
        <f>B28-B59</f>
        <v>0</v>
      </c>
      <c r="C79" s="17"/>
      <c r="D79" s="91">
        <f>D28-D59</f>
        <v>0</v>
      </c>
      <c r="E79" s="17"/>
      <c r="F79" s="17"/>
      <c r="G79" s="91">
        <f t="shared" si="24"/>
        <v>0</v>
      </c>
    </row>
    <row r="80" spans="1:8" x14ac:dyDescent="0.3">
      <c r="A80" s="39" t="s">
        <v>16</v>
      </c>
      <c r="B80" s="20"/>
      <c r="C80" s="20"/>
      <c r="D80" s="24"/>
      <c r="E80" s="20"/>
      <c r="F80" s="91">
        <f>F29-F60</f>
        <v>0</v>
      </c>
      <c r="G80" s="91">
        <f t="shared" si="24"/>
        <v>0</v>
      </c>
    </row>
    <row r="81" spans="1:7" x14ac:dyDescent="0.3">
      <c r="A81" s="32" t="s">
        <v>17</v>
      </c>
      <c r="B81" s="30"/>
      <c r="C81" s="30"/>
      <c r="D81" s="31"/>
      <c r="E81" s="30"/>
      <c r="F81" s="31"/>
      <c r="G81" s="30"/>
    </row>
    <row r="82" spans="1:7" x14ac:dyDescent="0.3">
      <c r="A82" s="28" t="s">
        <v>52</v>
      </c>
      <c r="B82" s="17"/>
      <c r="C82" s="17"/>
      <c r="D82" s="22"/>
      <c r="E82" s="17"/>
      <c r="F82" s="93">
        <f>F31-F62</f>
        <v>0</v>
      </c>
      <c r="G82" s="93">
        <f t="shared" si="24"/>
        <v>0</v>
      </c>
    </row>
    <row r="83" spans="1:7" x14ac:dyDescent="0.3">
      <c r="A83" s="40" t="s">
        <v>10</v>
      </c>
      <c r="B83" s="181">
        <f>B32-B63</f>
        <v>0</v>
      </c>
      <c r="C83" s="182"/>
      <c r="D83" s="183">
        <f>D32-D63</f>
        <v>0</v>
      </c>
      <c r="E83" s="181"/>
      <c r="F83" s="182"/>
      <c r="G83" s="44">
        <f>SUM(G70:G82)</f>
        <v>0</v>
      </c>
    </row>
    <row r="87" spans="1:7" x14ac:dyDescent="0.3">
      <c r="A87" s="37" t="s">
        <v>19</v>
      </c>
      <c r="B87" s="53">
        <f>G83</f>
        <v>0</v>
      </c>
      <c r="C87" s="12"/>
    </row>
    <row r="88" spans="1:7" x14ac:dyDescent="0.3">
      <c r="A88" s="37" t="s">
        <v>95</v>
      </c>
      <c r="B88" s="53">
        <f>G82</f>
        <v>0</v>
      </c>
      <c r="C88" s="12"/>
    </row>
    <row r="89" spans="1:7" x14ac:dyDescent="0.3">
      <c r="A89" s="37" t="s">
        <v>51</v>
      </c>
      <c r="B89" s="53">
        <f>F43</f>
        <v>0</v>
      </c>
      <c r="C89" s="12"/>
    </row>
    <row r="90" spans="1:7" ht="15.75" thickBot="1" x14ac:dyDescent="0.35">
      <c r="A90" s="42"/>
      <c r="B90" s="42"/>
    </row>
    <row r="91" spans="1:7" x14ac:dyDescent="0.3">
      <c r="A91" s="33" t="s">
        <v>20</v>
      </c>
      <c r="B91" s="34"/>
    </row>
    <row r="92" spans="1:7" ht="15.75" thickBot="1" x14ac:dyDescent="0.35">
      <c r="A92" s="35" t="s">
        <v>21</v>
      </c>
      <c r="B92" s="36"/>
    </row>
  </sheetData>
  <mergeCells count="12">
    <mergeCell ref="B17:C17"/>
    <mergeCell ref="D17:F17"/>
    <mergeCell ref="B32:C32"/>
    <mergeCell ref="D32:F32"/>
    <mergeCell ref="B83:C83"/>
    <mergeCell ref="D83:F83"/>
    <mergeCell ref="B48:C48"/>
    <mergeCell ref="D48:F48"/>
    <mergeCell ref="B63:C63"/>
    <mergeCell ref="D63:F63"/>
    <mergeCell ref="B68:C68"/>
    <mergeCell ref="D68:F68"/>
  </mergeCells>
  <pageMargins left="0.23622047244094491" right="0.23622047244094491" top="0.74803149606299213" bottom="0.74803149606299213" header="0.31496062992125984" footer="0.31496062992125984"/>
  <pageSetup paperSize="9" scale="42" orientation="landscape" r:id="rId1"/>
  <headerFooter>
    <oddFooter>&amp;L&amp;F;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C2582-59FD-4E92-8D9E-80B91120C4AD}">
  <sheetPr published="0">
    <tabColor rgb="FF7030A0"/>
  </sheetPr>
  <dimension ref="A1:N143"/>
  <sheetViews>
    <sheetView topLeftCell="A98" workbookViewId="0">
      <selection activeCell="B104" sqref="B104:H104"/>
    </sheetView>
  </sheetViews>
  <sheetFormatPr baseColWidth="10" defaultRowHeight="15" x14ac:dyDescent="0.25"/>
  <cols>
    <col min="1" max="1" width="26.140625" style="95" bestFit="1" customWidth="1"/>
    <col min="2" max="8" width="19" style="95" customWidth="1"/>
    <col min="9" max="16384" width="11.42578125" style="95"/>
  </cols>
  <sheetData>
    <row r="1" spans="1:14" s="1" customFormat="1" x14ac:dyDescent="0.3">
      <c r="A1" s="62" t="s">
        <v>117</v>
      </c>
      <c r="B1" s="2"/>
      <c r="C1" s="2"/>
      <c r="D1" s="2"/>
      <c r="E1" s="2"/>
      <c r="F1" s="2"/>
      <c r="G1" s="2"/>
      <c r="H1" s="2"/>
      <c r="I1" s="2"/>
      <c r="J1" s="2"/>
      <c r="K1" s="2"/>
      <c r="L1" s="2"/>
      <c r="M1" s="2"/>
      <c r="N1" s="2"/>
    </row>
    <row r="2" spans="1:14" s="1" customFormat="1" x14ac:dyDescent="0.3">
      <c r="A2" s="2"/>
      <c r="B2" s="2"/>
      <c r="C2" s="2"/>
      <c r="D2" s="2"/>
      <c r="E2" s="2"/>
      <c r="F2" s="2"/>
      <c r="G2" s="2"/>
      <c r="H2" s="2"/>
      <c r="I2" s="2"/>
      <c r="J2" s="2"/>
      <c r="K2" s="2"/>
      <c r="L2" s="2"/>
      <c r="M2" s="2"/>
      <c r="N2" s="2"/>
    </row>
    <row r="3" spans="1:14" s="47" customFormat="1" ht="22.15" customHeight="1" x14ac:dyDescent="0.25">
      <c r="A3" s="52" t="str">
        <f>"TAB Volumes: "&amp;TAB00!C46</f>
        <v>TAB Volumes: Énergies injectées par des UP (&gt;10 kVA) sur les réseaux des GRD (en MWh)</v>
      </c>
      <c r="B3" s="52"/>
      <c r="C3" s="52"/>
      <c r="D3" s="52"/>
      <c r="E3" s="52"/>
      <c r="F3" s="52"/>
      <c r="G3" s="52"/>
      <c r="H3" s="52"/>
      <c r="I3" s="52"/>
      <c r="J3" s="52"/>
      <c r="K3" s="52"/>
      <c r="L3" s="52"/>
      <c r="M3" s="52"/>
      <c r="N3" s="52"/>
    </row>
    <row r="4" spans="1:14" ht="15.75" x14ac:dyDescent="0.25">
      <c r="A4" s="94">
        <v>2017</v>
      </c>
      <c r="B4" s="187" t="s">
        <v>121</v>
      </c>
      <c r="C4" s="187"/>
      <c r="D4" s="187"/>
      <c r="E4" s="187"/>
      <c r="F4" s="187"/>
      <c r="G4" s="187"/>
      <c r="H4" s="187"/>
    </row>
    <row r="5" spans="1:14" ht="15.75" thickBot="1" x14ac:dyDescent="0.3">
      <c r="A5" s="96"/>
      <c r="B5" s="96"/>
      <c r="C5" s="96"/>
      <c r="D5" s="96"/>
      <c r="E5" s="96"/>
      <c r="F5" s="96"/>
      <c r="G5" s="96"/>
      <c r="H5" s="96"/>
    </row>
    <row r="6" spans="1:14" ht="15.75" thickBot="1" x14ac:dyDescent="0.3">
      <c r="A6" s="96"/>
      <c r="B6" s="133" t="s">
        <v>126</v>
      </c>
      <c r="C6" s="134" t="s">
        <v>125</v>
      </c>
      <c r="D6" s="134" t="s">
        <v>128</v>
      </c>
      <c r="E6" s="134" t="s">
        <v>130</v>
      </c>
      <c r="F6" s="135" t="s">
        <v>129</v>
      </c>
      <c r="G6" s="133" t="s">
        <v>131</v>
      </c>
      <c r="H6" s="126" t="s">
        <v>10</v>
      </c>
    </row>
    <row r="7" spans="1:14" ht="15.75" thickBot="1" x14ac:dyDescent="0.3">
      <c r="A7" s="130" t="s">
        <v>8</v>
      </c>
      <c r="B7" s="145">
        <v>22814</v>
      </c>
      <c r="C7" s="145">
        <v>0</v>
      </c>
      <c r="D7" s="145">
        <v>5699</v>
      </c>
      <c r="E7" s="145">
        <v>21</v>
      </c>
      <c r="F7" s="145">
        <v>320</v>
      </c>
      <c r="G7" s="146">
        <v>0</v>
      </c>
      <c r="H7" s="147">
        <v>28854</v>
      </c>
    </row>
    <row r="8" spans="1:14" ht="15.75" thickBot="1" x14ac:dyDescent="0.3">
      <c r="A8" s="131" t="s">
        <v>5</v>
      </c>
      <c r="B8" s="145">
        <v>0</v>
      </c>
      <c r="C8" s="145">
        <v>76189</v>
      </c>
      <c r="D8" s="145">
        <v>0</v>
      </c>
      <c r="E8" s="145">
        <v>0</v>
      </c>
      <c r="F8" s="145">
        <v>0</v>
      </c>
      <c r="G8" s="146">
        <v>0</v>
      </c>
      <c r="H8" s="148">
        <v>76189</v>
      </c>
    </row>
    <row r="9" spans="1:14" ht="15.75" thickBot="1" x14ac:dyDescent="0.3">
      <c r="A9" s="131" t="s">
        <v>7</v>
      </c>
      <c r="B9" s="145">
        <v>96149</v>
      </c>
      <c r="C9" s="145">
        <v>115336</v>
      </c>
      <c r="D9" s="145">
        <v>6290</v>
      </c>
      <c r="E9" s="145">
        <v>9759</v>
      </c>
      <c r="F9" s="145">
        <v>9330</v>
      </c>
      <c r="G9" s="146">
        <v>0</v>
      </c>
      <c r="H9" s="148">
        <v>236864</v>
      </c>
    </row>
    <row r="10" spans="1:14" ht="15.75" thickBot="1" x14ac:dyDescent="0.3">
      <c r="A10" s="131" t="s">
        <v>98</v>
      </c>
      <c r="B10" s="145">
        <v>0</v>
      </c>
      <c r="C10" s="145">
        <v>0</v>
      </c>
      <c r="D10" s="145">
        <v>0</v>
      </c>
      <c r="E10" s="145">
        <v>0</v>
      </c>
      <c r="F10" s="145">
        <v>0</v>
      </c>
      <c r="G10" s="146">
        <v>0</v>
      </c>
      <c r="H10" s="148">
        <v>0</v>
      </c>
    </row>
    <row r="11" spans="1:14" ht="15.75" thickBot="1" x14ac:dyDescent="0.3">
      <c r="A11" s="131" t="s">
        <v>99</v>
      </c>
      <c r="B11" s="145">
        <v>35543</v>
      </c>
      <c r="C11" s="145">
        <v>406715</v>
      </c>
      <c r="D11" s="145">
        <v>7</v>
      </c>
      <c r="E11" s="145">
        <v>1945</v>
      </c>
      <c r="F11" s="145">
        <v>10950</v>
      </c>
      <c r="G11" s="146">
        <v>0</v>
      </c>
      <c r="H11" s="148">
        <v>455159</v>
      </c>
    </row>
    <row r="12" spans="1:14" ht="15.75" thickBot="1" x14ac:dyDescent="0.3">
      <c r="A12" s="131" t="s">
        <v>100</v>
      </c>
      <c r="B12" s="145">
        <v>1157</v>
      </c>
      <c r="C12" s="145">
        <v>358060</v>
      </c>
      <c r="D12" s="145">
        <v>27229</v>
      </c>
      <c r="E12" s="145">
        <v>20072</v>
      </c>
      <c r="F12" s="145">
        <v>9675</v>
      </c>
      <c r="G12" s="146">
        <v>1298</v>
      </c>
      <c r="H12" s="148">
        <v>417492</v>
      </c>
    </row>
    <row r="13" spans="1:14" ht="15.75" thickBot="1" x14ac:dyDescent="0.3">
      <c r="A13" s="131" t="s">
        <v>101</v>
      </c>
      <c r="B13" s="145">
        <v>24033</v>
      </c>
      <c r="C13" s="145">
        <v>96965</v>
      </c>
      <c r="D13" s="145">
        <v>68550</v>
      </c>
      <c r="E13" s="145">
        <v>2625</v>
      </c>
      <c r="F13" s="145">
        <v>1298</v>
      </c>
      <c r="G13" s="146">
        <v>15</v>
      </c>
      <c r="H13" s="148">
        <v>193485</v>
      </c>
    </row>
    <row r="14" spans="1:14" ht="15.75" thickBot="1" x14ac:dyDescent="0.3">
      <c r="A14" s="131" t="s">
        <v>102</v>
      </c>
      <c r="B14" s="145">
        <v>6060</v>
      </c>
      <c r="C14" s="145">
        <v>160943</v>
      </c>
      <c r="D14" s="145">
        <v>142531</v>
      </c>
      <c r="E14" s="145">
        <v>34610</v>
      </c>
      <c r="F14" s="145">
        <v>3068</v>
      </c>
      <c r="G14" s="146">
        <v>0</v>
      </c>
      <c r="H14" s="148">
        <v>347211</v>
      </c>
    </row>
    <row r="15" spans="1:14" ht="15.75" thickBot="1" x14ac:dyDescent="0.3">
      <c r="A15" s="131" t="s">
        <v>103</v>
      </c>
      <c r="B15" s="145">
        <v>1375</v>
      </c>
      <c r="C15" s="145">
        <v>419</v>
      </c>
      <c r="D15" s="145">
        <v>2667</v>
      </c>
      <c r="E15" s="145">
        <v>16188</v>
      </c>
      <c r="F15" s="145">
        <v>2596</v>
      </c>
      <c r="G15" s="146">
        <v>0</v>
      </c>
      <c r="H15" s="148">
        <v>23244</v>
      </c>
    </row>
    <row r="16" spans="1:14" ht="15.75" thickBot="1" x14ac:dyDescent="0.3">
      <c r="A16" s="131" t="s">
        <v>104</v>
      </c>
      <c r="B16" s="145">
        <v>0</v>
      </c>
      <c r="C16" s="145">
        <v>92015</v>
      </c>
      <c r="D16" s="145">
        <v>0</v>
      </c>
      <c r="E16" s="145">
        <v>6</v>
      </c>
      <c r="F16" s="145">
        <v>97</v>
      </c>
      <c r="G16" s="146">
        <v>0</v>
      </c>
      <c r="H16" s="148">
        <v>92118</v>
      </c>
    </row>
    <row r="17" spans="1:8" ht="15.75" thickBot="1" x14ac:dyDescent="0.3">
      <c r="A17" s="131" t="s">
        <v>105</v>
      </c>
      <c r="B17" s="145">
        <v>1916</v>
      </c>
      <c r="C17" s="145">
        <v>6512</v>
      </c>
      <c r="D17" s="145">
        <v>0</v>
      </c>
      <c r="E17" s="145">
        <v>56931</v>
      </c>
      <c r="F17" s="145">
        <v>4058</v>
      </c>
      <c r="G17" s="146">
        <v>0</v>
      </c>
      <c r="H17" s="148">
        <v>69417</v>
      </c>
    </row>
    <row r="18" spans="1:8" ht="15.75" thickBot="1" x14ac:dyDescent="0.3">
      <c r="A18" s="131" t="s">
        <v>106</v>
      </c>
      <c r="B18" s="145">
        <v>0</v>
      </c>
      <c r="C18" s="145">
        <v>2383</v>
      </c>
      <c r="D18" s="145">
        <v>96355</v>
      </c>
      <c r="E18" s="145">
        <v>17100</v>
      </c>
      <c r="F18" s="145">
        <v>4124</v>
      </c>
      <c r="G18" s="146">
        <v>0</v>
      </c>
      <c r="H18" s="148">
        <v>119961</v>
      </c>
    </row>
    <row r="19" spans="1:8" ht="15.75" thickBot="1" x14ac:dyDescent="0.3">
      <c r="A19" s="132" t="s">
        <v>107</v>
      </c>
      <c r="B19" s="149">
        <v>0</v>
      </c>
      <c r="C19" s="149">
        <v>0</v>
      </c>
      <c r="D19" s="149">
        <v>0</v>
      </c>
      <c r="E19" s="149">
        <v>0</v>
      </c>
      <c r="F19" s="149">
        <v>585</v>
      </c>
      <c r="G19" s="150">
        <v>0</v>
      </c>
      <c r="H19" s="151">
        <v>585</v>
      </c>
    </row>
    <row r="20" spans="1:8" ht="15.75" thickBot="1" x14ac:dyDescent="0.3">
      <c r="A20" s="97" t="s">
        <v>10</v>
      </c>
      <c r="B20" s="152">
        <v>189047</v>
      </c>
      <c r="C20" s="153">
        <v>1315536</v>
      </c>
      <c r="D20" s="153">
        <v>349327</v>
      </c>
      <c r="E20" s="153">
        <v>159255</v>
      </c>
      <c r="F20" s="153">
        <v>46100</v>
      </c>
      <c r="G20" s="154">
        <v>1313</v>
      </c>
      <c r="H20" s="147">
        <v>2060578</v>
      </c>
    </row>
    <row r="21" spans="1:8" x14ac:dyDescent="0.25">
      <c r="A21" s="96"/>
      <c r="B21" s="96"/>
      <c r="C21" s="96"/>
      <c r="D21" s="96"/>
      <c r="E21" s="96"/>
      <c r="F21" s="96"/>
      <c r="G21" s="96"/>
      <c r="H21" s="96"/>
    </row>
    <row r="22" spans="1:8" x14ac:dyDescent="0.25">
      <c r="A22" s="96"/>
      <c r="B22" s="96"/>
      <c r="C22" s="96"/>
      <c r="D22" s="96"/>
      <c r="E22" s="96"/>
      <c r="F22" s="96"/>
    </row>
    <row r="23" spans="1:8" x14ac:dyDescent="0.25">
      <c r="A23" s="96"/>
      <c r="B23" s="96"/>
      <c r="C23" s="96"/>
      <c r="D23" s="96"/>
      <c r="E23" s="96"/>
      <c r="F23" s="96"/>
      <c r="G23" s="96"/>
      <c r="H23" s="96"/>
    </row>
    <row r="24" spans="1:8" ht="15.75" x14ac:dyDescent="0.25">
      <c r="A24" s="94">
        <v>2018</v>
      </c>
      <c r="B24" s="187" t="s">
        <v>121</v>
      </c>
      <c r="C24" s="187"/>
      <c r="D24" s="187"/>
      <c r="E24" s="187"/>
      <c r="F24" s="187"/>
      <c r="G24" s="187"/>
      <c r="H24" s="187"/>
    </row>
    <row r="25" spans="1:8" ht="15.75" thickBot="1" x14ac:dyDescent="0.3">
      <c r="A25" s="96"/>
      <c r="B25" s="96"/>
      <c r="C25" s="96"/>
      <c r="D25" s="96"/>
      <c r="E25" s="96"/>
      <c r="F25" s="96"/>
      <c r="G25" s="96"/>
      <c r="H25" s="96"/>
    </row>
    <row r="26" spans="1:8" ht="15.75" thickBot="1" x14ac:dyDescent="0.3">
      <c r="A26" s="96"/>
      <c r="B26" s="133" t="s">
        <v>126</v>
      </c>
      <c r="C26" s="134" t="s">
        <v>125</v>
      </c>
      <c r="D26" s="134" t="s">
        <v>128</v>
      </c>
      <c r="E26" s="134" t="s">
        <v>130</v>
      </c>
      <c r="F26" s="135" t="s">
        <v>129</v>
      </c>
      <c r="G26" s="133" t="s">
        <v>131</v>
      </c>
      <c r="H26" s="126" t="s">
        <v>10</v>
      </c>
    </row>
    <row r="27" spans="1:8" ht="15.75" thickBot="1" x14ac:dyDescent="0.3">
      <c r="A27" s="130" t="s">
        <v>8</v>
      </c>
      <c r="B27" s="145">
        <v>25073</v>
      </c>
      <c r="C27" s="145">
        <v>8500</v>
      </c>
      <c r="D27" s="145">
        <v>8842</v>
      </c>
      <c r="E27" s="145">
        <v>31</v>
      </c>
      <c r="F27" s="145">
        <v>349</v>
      </c>
      <c r="G27" s="146">
        <v>0</v>
      </c>
      <c r="H27" s="147">
        <v>42795</v>
      </c>
    </row>
    <row r="28" spans="1:8" ht="15.75" thickBot="1" x14ac:dyDescent="0.3">
      <c r="A28" s="131" t="s">
        <v>5</v>
      </c>
      <c r="B28" s="145">
        <v>0</v>
      </c>
      <c r="C28" s="145">
        <v>74660</v>
      </c>
      <c r="D28" s="145">
        <v>0</v>
      </c>
      <c r="E28" s="145">
        <v>0</v>
      </c>
      <c r="F28" s="145">
        <v>0</v>
      </c>
      <c r="G28" s="146">
        <v>0</v>
      </c>
      <c r="H28" s="148">
        <v>74660</v>
      </c>
    </row>
    <row r="29" spans="1:8" ht="15.75" thickBot="1" x14ac:dyDescent="0.3">
      <c r="A29" s="131" t="s">
        <v>7</v>
      </c>
      <c r="B29" s="145">
        <v>118247</v>
      </c>
      <c r="C29" s="145">
        <v>128097</v>
      </c>
      <c r="D29" s="145">
        <v>4974</v>
      </c>
      <c r="E29" s="145">
        <v>8567</v>
      </c>
      <c r="F29" s="145">
        <v>13622</v>
      </c>
      <c r="G29" s="146">
        <v>0</v>
      </c>
      <c r="H29" s="148">
        <v>273508</v>
      </c>
    </row>
    <row r="30" spans="1:8" ht="15.75" thickBot="1" x14ac:dyDescent="0.3">
      <c r="A30" s="131" t="s">
        <v>98</v>
      </c>
      <c r="B30" s="145">
        <v>0</v>
      </c>
      <c r="C30" s="145">
        <v>0</v>
      </c>
      <c r="D30" s="145">
        <v>0</v>
      </c>
      <c r="E30" s="145">
        <v>0</v>
      </c>
      <c r="F30" s="145">
        <v>0</v>
      </c>
      <c r="G30" s="146">
        <v>0</v>
      </c>
      <c r="H30" s="148">
        <v>0</v>
      </c>
    </row>
    <row r="31" spans="1:8" ht="15.75" thickBot="1" x14ac:dyDescent="0.3">
      <c r="A31" s="131" t="s">
        <v>99</v>
      </c>
      <c r="B31" s="145">
        <v>39931</v>
      </c>
      <c r="C31" s="145">
        <v>422715</v>
      </c>
      <c r="D31" s="145">
        <v>3</v>
      </c>
      <c r="E31" s="145">
        <v>2013</v>
      </c>
      <c r="F31" s="145">
        <v>17924</v>
      </c>
      <c r="G31" s="146">
        <v>18</v>
      </c>
      <c r="H31" s="148">
        <v>482603</v>
      </c>
    </row>
    <row r="32" spans="1:8" ht="15.75" thickBot="1" x14ac:dyDescent="0.3">
      <c r="A32" s="131" t="s">
        <v>100</v>
      </c>
      <c r="B32" s="145">
        <v>2492</v>
      </c>
      <c r="C32" s="145">
        <v>402268</v>
      </c>
      <c r="D32" s="145">
        <v>8796</v>
      </c>
      <c r="E32" s="145">
        <v>42638</v>
      </c>
      <c r="F32" s="145">
        <v>14875</v>
      </c>
      <c r="G32" s="146">
        <v>316</v>
      </c>
      <c r="H32" s="148">
        <v>471385</v>
      </c>
    </row>
    <row r="33" spans="1:8" ht="15.75" thickBot="1" x14ac:dyDescent="0.3">
      <c r="A33" s="131" t="s">
        <v>101</v>
      </c>
      <c r="B33" s="145">
        <v>18053</v>
      </c>
      <c r="C33" s="145">
        <v>102005</v>
      </c>
      <c r="D33" s="145">
        <v>65438</v>
      </c>
      <c r="E33" s="145">
        <v>3243</v>
      </c>
      <c r="F33" s="145">
        <v>2021</v>
      </c>
      <c r="G33" s="146">
        <v>14</v>
      </c>
      <c r="H33" s="148">
        <v>190775</v>
      </c>
    </row>
    <row r="34" spans="1:8" ht="15.75" thickBot="1" x14ac:dyDescent="0.3">
      <c r="A34" s="131" t="s">
        <v>102</v>
      </c>
      <c r="B34" s="145">
        <v>6034</v>
      </c>
      <c r="C34" s="145">
        <v>166771</v>
      </c>
      <c r="D34" s="145">
        <v>132548</v>
      </c>
      <c r="E34" s="145">
        <v>38841</v>
      </c>
      <c r="F34" s="145">
        <v>6092</v>
      </c>
      <c r="G34" s="146">
        <v>0</v>
      </c>
      <c r="H34" s="148">
        <v>350286</v>
      </c>
    </row>
    <row r="35" spans="1:8" ht="15.75" thickBot="1" x14ac:dyDescent="0.3">
      <c r="A35" s="131" t="s">
        <v>103</v>
      </c>
      <c r="B35" s="145">
        <v>1994</v>
      </c>
      <c r="C35" s="145">
        <v>1389</v>
      </c>
      <c r="D35" s="145">
        <v>4493</v>
      </c>
      <c r="E35" s="145">
        <v>15391</v>
      </c>
      <c r="F35" s="145">
        <v>3826</v>
      </c>
      <c r="G35" s="146">
        <v>0</v>
      </c>
      <c r="H35" s="148">
        <v>27093</v>
      </c>
    </row>
    <row r="36" spans="1:8" ht="15.75" thickBot="1" x14ac:dyDescent="0.3">
      <c r="A36" s="131" t="s">
        <v>104</v>
      </c>
      <c r="B36" s="145">
        <v>0</v>
      </c>
      <c r="C36" s="145">
        <v>0</v>
      </c>
      <c r="D36" s="145">
        <v>0</v>
      </c>
      <c r="E36" s="145">
        <v>0</v>
      </c>
      <c r="F36" s="145">
        <v>0</v>
      </c>
      <c r="G36" s="146">
        <v>0</v>
      </c>
      <c r="H36" s="148">
        <v>0</v>
      </c>
    </row>
    <row r="37" spans="1:8" ht="15.75" thickBot="1" x14ac:dyDescent="0.3">
      <c r="A37" s="131" t="s">
        <v>105</v>
      </c>
      <c r="B37" s="145">
        <v>1753</v>
      </c>
      <c r="C37" s="145">
        <v>60684</v>
      </c>
      <c r="D37" s="145">
        <v>0</v>
      </c>
      <c r="E37" s="145">
        <v>60460</v>
      </c>
      <c r="F37" s="145">
        <v>6067</v>
      </c>
      <c r="G37" s="146">
        <v>0</v>
      </c>
      <c r="H37" s="148">
        <v>128965</v>
      </c>
    </row>
    <row r="38" spans="1:8" ht="15.75" thickBot="1" x14ac:dyDescent="0.3">
      <c r="A38" s="131" t="s">
        <v>106</v>
      </c>
      <c r="B38" s="145">
        <v>0</v>
      </c>
      <c r="C38" s="145">
        <v>35184</v>
      </c>
      <c r="D38" s="145">
        <v>85674</v>
      </c>
      <c r="E38" s="145">
        <v>15685</v>
      </c>
      <c r="F38" s="145">
        <v>5613</v>
      </c>
      <c r="G38" s="146">
        <v>0</v>
      </c>
      <c r="H38" s="148">
        <v>142155</v>
      </c>
    </row>
    <row r="39" spans="1:8" ht="15.75" thickBot="1" x14ac:dyDescent="0.3">
      <c r="A39" s="132" t="s">
        <v>107</v>
      </c>
      <c r="B39" s="149">
        <v>0</v>
      </c>
      <c r="C39" s="149">
        <v>0</v>
      </c>
      <c r="D39" s="149">
        <v>0</v>
      </c>
      <c r="E39" s="149">
        <v>0</v>
      </c>
      <c r="F39" s="149">
        <v>785</v>
      </c>
      <c r="G39" s="150">
        <v>0</v>
      </c>
      <c r="H39" s="151">
        <v>785</v>
      </c>
    </row>
    <row r="40" spans="1:8" ht="15.75" thickBot="1" x14ac:dyDescent="0.3">
      <c r="A40" s="97" t="s">
        <v>10</v>
      </c>
      <c r="B40" s="152">
        <v>213577</v>
      </c>
      <c r="C40" s="153">
        <v>1402272</v>
      </c>
      <c r="D40" s="153">
        <v>310767</v>
      </c>
      <c r="E40" s="153">
        <v>186870</v>
      </c>
      <c r="F40" s="153">
        <v>71175</v>
      </c>
      <c r="G40" s="154">
        <v>348</v>
      </c>
      <c r="H40" s="147">
        <v>2185009</v>
      </c>
    </row>
    <row r="41" spans="1:8" x14ac:dyDescent="0.25">
      <c r="A41" s="96"/>
      <c r="B41" s="96"/>
      <c r="C41" s="96"/>
      <c r="D41" s="96"/>
      <c r="E41" s="96"/>
      <c r="F41" s="96"/>
      <c r="G41" s="96"/>
      <c r="H41" s="96"/>
    </row>
    <row r="42" spans="1:8" x14ac:dyDescent="0.25">
      <c r="A42" s="96"/>
      <c r="B42" s="96"/>
      <c r="C42" s="96"/>
      <c r="D42" s="96"/>
      <c r="E42" s="96"/>
      <c r="F42" s="96"/>
      <c r="G42" s="96"/>
    </row>
    <row r="43" spans="1:8" x14ac:dyDescent="0.25">
      <c r="A43" s="96"/>
      <c r="B43" s="96"/>
      <c r="C43" s="96"/>
      <c r="D43" s="96"/>
      <c r="E43" s="96"/>
      <c r="F43" s="96"/>
      <c r="G43" s="96"/>
      <c r="H43" s="96"/>
    </row>
    <row r="44" spans="1:8" ht="17.45" customHeight="1" x14ac:dyDescent="0.25">
      <c r="A44" s="94">
        <v>2019</v>
      </c>
      <c r="B44" s="187" t="s">
        <v>121</v>
      </c>
      <c r="C44" s="187"/>
      <c r="D44" s="187"/>
      <c r="E44" s="187"/>
      <c r="F44" s="187"/>
      <c r="G44" s="187"/>
      <c r="H44" s="187"/>
    </row>
    <row r="45" spans="1:8" ht="15.75" thickBot="1" x14ac:dyDescent="0.3">
      <c r="A45" s="96"/>
      <c r="B45" s="96"/>
      <c r="C45" s="96"/>
      <c r="D45" s="96"/>
      <c r="E45" s="96"/>
      <c r="F45" s="96"/>
      <c r="G45" s="96"/>
      <c r="H45" s="96"/>
    </row>
    <row r="46" spans="1:8" ht="15.75" thickBot="1" x14ac:dyDescent="0.3">
      <c r="A46" s="96"/>
      <c r="B46" s="133" t="s">
        <v>126</v>
      </c>
      <c r="C46" s="134" t="s">
        <v>125</v>
      </c>
      <c r="D46" s="134" t="s">
        <v>128</v>
      </c>
      <c r="E46" s="134" t="s">
        <v>130</v>
      </c>
      <c r="F46" s="135" t="s">
        <v>129</v>
      </c>
      <c r="G46" s="133" t="s">
        <v>131</v>
      </c>
      <c r="H46" s="126" t="s">
        <v>10</v>
      </c>
    </row>
    <row r="47" spans="1:8" ht="15.75" thickBot="1" x14ac:dyDescent="0.3">
      <c r="A47" s="130" t="s">
        <v>8</v>
      </c>
      <c r="B47" s="145">
        <v>28020</v>
      </c>
      <c r="C47" s="145">
        <v>41589</v>
      </c>
      <c r="D47" s="145">
        <v>8594</v>
      </c>
      <c r="E47" s="145">
        <v>23</v>
      </c>
      <c r="F47" s="145">
        <v>386</v>
      </c>
      <c r="G47" s="146">
        <v>0</v>
      </c>
      <c r="H47" s="147">
        <v>78612</v>
      </c>
    </row>
    <row r="48" spans="1:8" ht="15.75" thickBot="1" x14ac:dyDescent="0.3">
      <c r="A48" s="131" t="s">
        <v>5</v>
      </c>
      <c r="B48" s="145">
        <v>0</v>
      </c>
      <c r="C48" s="145">
        <v>80339</v>
      </c>
      <c r="D48" s="145">
        <v>0</v>
      </c>
      <c r="E48" s="145">
        <v>0</v>
      </c>
      <c r="F48" s="145">
        <v>0</v>
      </c>
      <c r="G48" s="146">
        <v>0</v>
      </c>
      <c r="H48" s="148">
        <v>80339</v>
      </c>
    </row>
    <row r="49" spans="1:8" ht="15.75" thickBot="1" x14ac:dyDescent="0.3">
      <c r="A49" s="131" t="s">
        <v>7</v>
      </c>
      <c r="B49" s="145">
        <v>104517</v>
      </c>
      <c r="C49" s="145">
        <v>187659</v>
      </c>
      <c r="D49" s="145">
        <v>3881</v>
      </c>
      <c r="E49" s="145">
        <v>6520</v>
      </c>
      <c r="F49" s="145">
        <v>28427</v>
      </c>
      <c r="G49" s="146">
        <v>11</v>
      </c>
      <c r="H49" s="148">
        <v>331015</v>
      </c>
    </row>
    <row r="50" spans="1:8" ht="15.75" thickBot="1" x14ac:dyDescent="0.3">
      <c r="A50" s="131" t="s">
        <v>98</v>
      </c>
      <c r="B50" s="145">
        <v>0</v>
      </c>
      <c r="C50" s="145">
        <v>0</v>
      </c>
      <c r="D50" s="145">
        <v>0</v>
      </c>
      <c r="E50" s="145">
        <v>0</v>
      </c>
      <c r="F50" s="145">
        <v>0</v>
      </c>
      <c r="G50" s="146">
        <v>0</v>
      </c>
      <c r="H50" s="148">
        <v>0</v>
      </c>
    </row>
    <row r="51" spans="1:8" ht="15.75" thickBot="1" x14ac:dyDescent="0.3">
      <c r="A51" s="131" t="s">
        <v>99</v>
      </c>
      <c r="B51" s="145">
        <v>53921</v>
      </c>
      <c r="C51" s="145">
        <v>489242</v>
      </c>
      <c r="D51" s="145">
        <v>2</v>
      </c>
      <c r="E51" s="145">
        <v>1799</v>
      </c>
      <c r="F51" s="145">
        <v>20294</v>
      </c>
      <c r="G51" s="146">
        <v>0</v>
      </c>
      <c r="H51" s="148">
        <v>565258</v>
      </c>
    </row>
    <row r="52" spans="1:8" ht="15.75" thickBot="1" x14ac:dyDescent="0.3">
      <c r="A52" s="131" t="s">
        <v>100</v>
      </c>
      <c r="B52" s="145">
        <v>3260</v>
      </c>
      <c r="C52" s="145">
        <v>457290</v>
      </c>
      <c r="D52" s="145">
        <v>3221</v>
      </c>
      <c r="E52" s="145">
        <v>79415</v>
      </c>
      <c r="F52" s="145">
        <v>17767</v>
      </c>
      <c r="G52" s="146">
        <v>0</v>
      </c>
      <c r="H52" s="148">
        <v>560952</v>
      </c>
    </row>
    <row r="53" spans="1:8" ht="15.75" thickBot="1" x14ac:dyDescent="0.3">
      <c r="A53" s="131" t="s">
        <v>101</v>
      </c>
      <c r="B53" s="145">
        <v>25177</v>
      </c>
      <c r="C53" s="145">
        <v>109672</v>
      </c>
      <c r="D53" s="145">
        <v>80969</v>
      </c>
      <c r="E53" s="145">
        <v>4243</v>
      </c>
      <c r="F53" s="145">
        <v>3019</v>
      </c>
      <c r="G53" s="146">
        <v>0</v>
      </c>
      <c r="H53" s="148">
        <v>223080</v>
      </c>
    </row>
    <row r="54" spans="1:8" ht="15.75" thickBot="1" x14ac:dyDescent="0.3">
      <c r="A54" s="131" t="s">
        <v>102</v>
      </c>
      <c r="B54" s="145">
        <v>9395</v>
      </c>
      <c r="C54" s="145">
        <v>180282</v>
      </c>
      <c r="D54" s="145">
        <v>126438</v>
      </c>
      <c r="E54" s="145">
        <v>35406</v>
      </c>
      <c r="F54" s="145">
        <v>7727</v>
      </c>
      <c r="G54" s="146">
        <v>0</v>
      </c>
      <c r="H54" s="148">
        <v>359248</v>
      </c>
    </row>
    <row r="55" spans="1:8" ht="15.75" thickBot="1" x14ac:dyDescent="0.3">
      <c r="A55" s="131" t="s">
        <v>103</v>
      </c>
      <c r="B55" s="145">
        <v>1704</v>
      </c>
      <c r="C55" s="145">
        <v>34847</v>
      </c>
      <c r="D55" s="145">
        <v>4567</v>
      </c>
      <c r="E55" s="145">
        <v>15336</v>
      </c>
      <c r="F55" s="145">
        <v>3924</v>
      </c>
      <c r="G55" s="146">
        <v>0</v>
      </c>
      <c r="H55" s="148">
        <v>60378</v>
      </c>
    </row>
    <row r="56" spans="1:8" ht="15.75" thickBot="1" x14ac:dyDescent="0.3">
      <c r="A56" s="131" t="s">
        <v>104</v>
      </c>
      <c r="B56" s="145">
        <v>0</v>
      </c>
      <c r="C56" s="145">
        <v>0</v>
      </c>
      <c r="D56" s="145">
        <v>0</v>
      </c>
      <c r="E56" s="145">
        <v>0</v>
      </c>
      <c r="F56" s="145">
        <v>0</v>
      </c>
      <c r="G56" s="146">
        <v>0</v>
      </c>
      <c r="H56" s="148">
        <v>0</v>
      </c>
    </row>
    <row r="57" spans="1:8" ht="15.75" thickBot="1" x14ac:dyDescent="0.3">
      <c r="A57" s="131" t="s">
        <v>105</v>
      </c>
      <c r="B57" s="145">
        <v>739</v>
      </c>
      <c r="C57" s="145">
        <v>143433</v>
      </c>
      <c r="D57" s="145">
        <v>0</v>
      </c>
      <c r="E57" s="145">
        <v>58722</v>
      </c>
      <c r="F57" s="145">
        <v>6961</v>
      </c>
      <c r="G57" s="146">
        <v>0</v>
      </c>
      <c r="H57" s="148">
        <v>209855</v>
      </c>
    </row>
    <row r="58" spans="1:8" ht="15.75" thickBot="1" x14ac:dyDescent="0.3">
      <c r="A58" s="131" t="s">
        <v>106</v>
      </c>
      <c r="B58" s="145">
        <v>0</v>
      </c>
      <c r="C58" s="145">
        <v>55672</v>
      </c>
      <c r="D58" s="145">
        <v>98303</v>
      </c>
      <c r="E58" s="145">
        <v>23332</v>
      </c>
      <c r="F58" s="145">
        <v>7079</v>
      </c>
      <c r="G58" s="146">
        <v>0</v>
      </c>
      <c r="H58" s="148">
        <v>184386</v>
      </c>
    </row>
    <row r="59" spans="1:8" ht="15.75" thickBot="1" x14ac:dyDescent="0.3">
      <c r="A59" s="132" t="s">
        <v>107</v>
      </c>
      <c r="B59" s="149">
        <v>0</v>
      </c>
      <c r="C59" s="149">
        <v>0</v>
      </c>
      <c r="D59" s="149">
        <v>0</v>
      </c>
      <c r="E59" s="149">
        <v>0</v>
      </c>
      <c r="F59" s="149">
        <v>942</v>
      </c>
      <c r="G59" s="150">
        <v>0</v>
      </c>
      <c r="H59" s="151">
        <v>942</v>
      </c>
    </row>
    <row r="60" spans="1:8" ht="15.75" thickBot="1" x14ac:dyDescent="0.3">
      <c r="A60" s="97" t="s">
        <v>10</v>
      </c>
      <c r="B60" s="152">
        <v>226732</v>
      </c>
      <c r="C60" s="153">
        <v>1780025</v>
      </c>
      <c r="D60" s="153">
        <v>325975</v>
      </c>
      <c r="E60" s="153">
        <v>224796</v>
      </c>
      <c r="F60" s="153">
        <v>96525</v>
      </c>
      <c r="G60" s="154">
        <v>11</v>
      </c>
      <c r="H60" s="147">
        <v>2654064</v>
      </c>
    </row>
    <row r="61" spans="1:8" x14ac:dyDescent="0.25">
      <c r="A61" s="96"/>
      <c r="B61" s="96"/>
      <c r="C61" s="96"/>
      <c r="D61" s="96"/>
      <c r="E61" s="96"/>
      <c r="F61" s="96"/>
      <c r="G61" s="96"/>
      <c r="H61" s="96"/>
    </row>
    <row r="62" spans="1:8" x14ac:dyDescent="0.25">
      <c r="A62" s="96"/>
      <c r="B62" s="96"/>
      <c r="C62" s="96"/>
      <c r="D62" s="96"/>
      <c r="E62" s="96"/>
      <c r="F62" s="96"/>
    </row>
    <row r="63" spans="1:8" x14ac:dyDescent="0.25">
      <c r="A63" s="96"/>
      <c r="B63" s="96"/>
      <c r="C63" s="96"/>
      <c r="D63" s="96"/>
      <c r="E63" s="96"/>
      <c r="F63" s="96"/>
      <c r="G63" s="96"/>
      <c r="H63" s="96"/>
    </row>
    <row r="64" spans="1:8" ht="17.45" customHeight="1" x14ac:dyDescent="0.25">
      <c r="A64" s="94">
        <v>2020</v>
      </c>
      <c r="B64" s="187" t="s">
        <v>121</v>
      </c>
      <c r="C64" s="187"/>
      <c r="D64" s="187"/>
      <c r="E64" s="187"/>
      <c r="F64" s="187"/>
      <c r="G64" s="187"/>
      <c r="H64" s="187"/>
    </row>
    <row r="65" spans="1:8" ht="15.75" thickBot="1" x14ac:dyDescent="0.3">
      <c r="A65" s="96"/>
      <c r="B65" s="96"/>
      <c r="C65" s="96"/>
      <c r="D65" s="96"/>
      <c r="E65" s="96"/>
      <c r="F65" s="96"/>
      <c r="G65" s="96"/>
      <c r="H65" s="96"/>
    </row>
    <row r="66" spans="1:8" ht="15.75" thickBot="1" x14ac:dyDescent="0.3">
      <c r="A66" s="96"/>
      <c r="B66" s="133" t="s">
        <v>126</v>
      </c>
      <c r="C66" s="134" t="s">
        <v>125</v>
      </c>
      <c r="D66" s="134" t="s">
        <v>128</v>
      </c>
      <c r="E66" s="134" t="s">
        <v>130</v>
      </c>
      <c r="F66" s="135" t="s">
        <v>129</v>
      </c>
      <c r="G66" s="133" t="s">
        <v>131</v>
      </c>
      <c r="H66" s="126" t="s">
        <v>10</v>
      </c>
    </row>
    <row r="67" spans="1:8" ht="15.75" thickBot="1" x14ac:dyDescent="0.3">
      <c r="A67" s="130" t="s">
        <v>8</v>
      </c>
      <c r="B67" s="145">
        <v>23329</v>
      </c>
      <c r="C67" s="145">
        <v>46905</v>
      </c>
      <c r="D67" s="145">
        <v>8431</v>
      </c>
      <c r="E67" s="145">
        <v>24</v>
      </c>
      <c r="F67" s="145">
        <v>660</v>
      </c>
      <c r="G67" s="146">
        <v>0</v>
      </c>
      <c r="H67" s="147">
        <v>79349</v>
      </c>
    </row>
    <row r="68" spans="1:8" ht="15.75" thickBot="1" x14ac:dyDescent="0.3">
      <c r="A68" s="131" t="s">
        <v>5</v>
      </c>
      <c r="B68" s="145">
        <v>0</v>
      </c>
      <c r="C68" s="145">
        <v>95177</v>
      </c>
      <c r="D68" s="145">
        <v>0</v>
      </c>
      <c r="E68" s="145">
        <v>0</v>
      </c>
      <c r="F68" s="145">
        <v>0</v>
      </c>
      <c r="G68" s="146">
        <v>0</v>
      </c>
      <c r="H68" s="148">
        <v>95177</v>
      </c>
    </row>
    <row r="69" spans="1:8" ht="15.75" thickBot="1" x14ac:dyDescent="0.3">
      <c r="A69" s="131" t="s">
        <v>7</v>
      </c>
      <c r="B69" s="145">
        <v>106638</v>
      </c>
      <c r="C69" s="145">
        <v>239111</v>
      </c>
      <c r="D69" s="145">
        <v>3956</v>
      </c>
      <c r="E69" s="145">
        <v>18023</v>
      </c>
      <c r="F69" s="145">
        <v>23609</v>
      </c>
      <c r="G69" s="146">
        <v>25</v>
      </c>
      <c r="H69" s="148">
        <v>391363</v>
      </c>
    </row>
    <row r="70" spans="1:8" ht="15.75" thickBot="1" x14ac:dyDescent="0.3">
      <c r="A70" s="131" t="s">
        <v>98</v>
      </c>
      <c r="B70" s="145">
        <v>0</v>
      </c>
      <c r="C70" s="145">
        <v>0</v>
      </c>
      <c r="D70" s="145">
        <v>0</v>
      </c>
      <c r="E70" s="145">
        <v>0</v>
      </c>
      <c r="F70" s="145">
        <v>0</v>
      </c>
      <c r="G70" s="146">
        <v>0</v>
      </c>
      <c r="H70" s="148">
        <v>0</v>
      </c>
    </row>
    <row r="71" spans="1:8" ht="15.75" thickBot="1" x14ac:dyDescent="0.3">
      <c r="A71" s="131" t="s">
        <v>99</v>
      </c>
      <c r="B71" s="145">
        <v>44180</v>
      </c>
      <c r="C71" s="145">
        <v>539385</v>
      </c>
      <c r="D71" s="145">
        <v>2</v>
      </c>
      <c r="E71" s="145">
        <v>1707</v>
      </c>
      <c r="F71" s="145">
        <v>24745</v>
      </c>
      <c r="G71" s="146">
        <v>0</v>
      </c>
      <c r="H71" s="148">
        <v>610019</v>
      </c>
    </row>
    <row r="72" spans="1:8" ht="15.75" thickBot="1" x14ac:dyDescent="0.3">
      <c r="A72" s="131" t="s">
        <v>100</v>
      </c>
      <c r="B72" s="145">
        <v>2881</v>
      </c>
      <c r="C72" s="145">
        <v>553924</v>
      </c>
      <c r="D72" s="145">
        <v>4190</v>
      </c>
      <c r="E72" s="145">
        <v>109489</v>
      </c>
      <c r="F72" s="145">
        <v>42704</v>
      </c>
      <c r="G72" s="146">
        <v>0</v>
      </c>
      <c r="H72" s="148">
        <v>713189</v>
      </c>
    </row>
    <row r="73" spans="1:8" ht="15.75" thickBot="1" x14ac:dyDescent="0.3">
      <c r="A73" s="131" t="s">
        <v>101</v>
      </c>
      <c r="B73" s="145">
        <v>18689</v>
      </c>
      <c r="C73" s="145">
        <v>111236</v>
      </c>
      <c r="D73" s="145">
        <v>80302</v>
      </c>
      <c r="E73" s="145">
        <v>5334</v>
      </c>
      <c r="F73" s="145">
        <v>4705</v>
      </c>
      <c r="G73" s="146">
        <v>0</v>
      </c>
      <c r="H73" s="148">
        <v>220266</v>
      </c>
    </row>
    <row r="74" spans="1:8" ht="15.75" thickBot="1" x14ac:dyDescent="0.3">
      <c r="A74" s="131" t="s">
        <v>102</v>
      </c>
      <c r="B74" s="145">
        <v>8624</v>
      </c>
      <c r="C74" s="145">
        <v>195470</v>
      </c>
      <c r="D74" s="145">
        <v>117488</v>
      </c>
      <c r="E74" s="145">
        <v>38999</v>
      </c>
      <c r="F74" s="145">
        <v>9851</v>
      </c>
      <c r="G74" s="146">
        <v>0</v>
      </c>
      <c r="H74" s="148">
        <v>370432</v>
      </c>
    </row>
    <row r="75" spans="1:8" ht="15.75" thickBot="1" x14ac:dyDescent="0.3">
      <c r="A75" s="131" t="s">
        <v>103</v>
      </c>
      <c r="B75" s="145">
        <v>1229</v>
      </c>
      <c r="C75" s="145">
        <v>48383</v>
      </c>
      <c r="D75" s="145">
        <v>5356</v>
      </c>
      <c r="E75" s="145">
        <v>14081</v>
      </c>
      <c r="F75" s="145">
        <v>4994</v>
      </c>
      <c r="G75" s="146">
        <v>0</v>
      </c>
      <c r="H75" s="148">
        <v>74043</v>
      </c>
    </row>
    <row r="76" spans="1:8" ht="15.75" thickBot="1" x14ac:dyDescent="0.3">
      <c r="A76" s="131" t="s">
        <v>104</v>
      </c>
      <c r="B76" s="145">
        <v>0</v>
      </c>
      <c r="C76" s="145">
        <v>0</v>
      </c>
      <c r="D76" s="145">
        <v>0</v>
      </c>
      <c r="E76" s="145">
        <v>0</v>
      </c>
      <c r="F76" s="145">
        <v>0</v>
      </c>
      <c r="G76" s="146">
        <v>0</v>
      </c>
      <c r="H76" s="148">
        <v>0</v>
      </c>
    </row>
    <row r="77" spans="1:8" ht="15.75" thickBot="1" x14ac:dyDescent="0.3">
      <c r="A77" s="131" t="s">
        <v>105</v>
      </c>
      <c r="B77" s="145">
        <v>988</v>
      </c>
      <c r="C77" s="145">
        <v>167062</v>
      </c>
      <c r="D77" s="145">
        <v>0</v>
      </c>
      <c r="E77" s="145">
        <v>53202</v>
      </c>
      <c r="F77" s="145">
        <v>9964</v>
      </c>
      <c r="G77" s="146">
        <v>0</v>
      </c>
      <c r="H77" s="148">
        <v>231217</v>
      </c>
    </row>
    <row r="78" spans="1:8" ht="15.75" thickBot="1" x14ac:dyDescent="0.3">
      <c r="A78" s="131" t="s">
        <v>106</v>
      </c>
      <c r="B78" s="145">
        <v>0</v>
      </c>
      <c r="C78" s="145">
        <v>63895</v>
      </c>
      <c r="D78" s="145">
        <v>74976</v>
      </c>
      <c r="E78" s="145">
        <v>22743</v>
      </c>
      <c r="F78" s="145">
        <v>9201</v>
      </c>
      <c r="G78" s="146">
        <v>0</v>
      </c>
      <c r="H78" s="148">
        <v>170815</v>
      </c>
    </row>
    <row r="79" spans="1:8" ht="15.75" thickBot="1" x14ac:dyDescent="0.3">
      <c r="A79" s="132" t="s">
        <v>107</v>
      </c>
      <c r="B79" s="149">
        <v>0</v>
      </c>
      <c r="C79" s="149">
        <v>0</v>
      </c>
      <c r="D79" s="149">
        <v>0</v>
      </c>
      <c r="E79" s="149">
        <v>0</v>
      </c>
      <c r="F79" s="149">
        <v>1467</v>
      </c>
      <c r="G79" s="150">
        <v>0</v>
      </c>
      <c r="H79" s="151">
        <v>1467</v>
      </c>
    </row>
    <row r="80" spans="1:8" ht="15.75" thickBot="1" x14ac:dyDescent="0.3">
      <c r="A80" s="97" t="s">
        <v>10</v>
      </c>
      <c r="B80" s="152">
        <v>206557</v>
      </c>
      <c r="C80" s="153">
        <v>2060549</v>
      </c>
      <c r="D80" s="153">
        <v>294702</v>
      </c>
      <c r="E80" s="153">
        <v>263603</v>
      </c>
      <c r="F80" s="153">
        <v>131900</v>
      </c>
      <c r="G80" s="154">
        <v>25</v>
      </c>
      <c r="H80" s="147">
        <v>2957337</v>
      </c>
    </row>
    <row r="81" spans="1:8" x14ac:dyDescent="0.25">
      <c r="A81" s="96"/>
      <c r="B81" s="96"/>
      <c r="C81" s="96"/>
      <c r="D81" s="96"/>
      <c r="E81" s="96"/>
      <c r="F81" s="96"/>
      <c r="G81" s="96"/>
      <c r="H81" s="96"/>
    </row>
    <row r="82" spans="1:8" x14ac:dyDescent="0.25">
      <c r="A82" s="96"/>
      <c r="B82" s="96"/>
      <c r="C82" s="96"/>
      <c r="D82" s="96"/>
      <c r="E82" s="96"/>
    </row>
    <row r="83" spans="1:8" x14ac:dyDescent="0.25">
      <c r="A83" s="96"/>
      <c r="B83" s="96"/>
      <c r="C83" s="96"/>
      <c r="D83" s="96"/>
      <c r="E83" s="96"/>
      <c r="F83" s="96"/>
      <c r="G83" s="96"/>
      <c r="H83" s="96"/>
    </row>
    <row r="84" spans="1:8" ht="17.45" customHeight="1" x14ac:dyDescent="0.25">
      <c r="A84" s="94">
        <v>2021</v>
      </c>
      <c r="B84" s="187" t="s">
        <v>121</v>
      </c>
      <c r="C84" s="187"/>
      <c r="D84" s="187"/>
      <c r="E84" s="187"/>
      <c r="F84" s="187"/>
      <c r="G84" s="187"/>
      <c r="H84" s="187"/>
    </row>
    <row r="85" spans="1:8" ht="15.75" thickBot="1" x14ac:dyDescent="0.3">
      <c r="A85" s="96"/>
      <c r="B85" s="96"/>
      <c r="C85" s="96"/>
      <c r="D85" s="96"/>
      <c r="E85" s="96"/>
      <c r="F85" s="96"/>
      <c r="G85" s="96"/>
      <c r="H85" s="96"/>
    </row>
    <row r="86" spans="1:8" ht="15.75" thickBot="1" x14ac:dyDescent="0.3">
      <c r="A86" s="96"/>
      <c r="B86" s="133" t="s">
        <v>126</v>
      </c>
      <c r="C86" s="134" t="s">
        <v>125</v>
      </c>
      <c r="D86" s="134" t="s">
        <v>128</v>
      </c>
      <c r="E86" s="134" t="s">
        <v>130</v>
      </c>
      <c r="F86" s="135" t="s">
        <v>129</v>
      </c>
      <c r="G86" s="133" t="s">
        <v>131</v>
      </c>
      <c r="H86" s="126" t="s">
        <v>10</v>
      </c>
    </row>
    <row r="87" spans="1:8" ht="15.75" thickBot="1" x14ac:dyDescent="0.3">
      <c r="A87" s="130" t="s">
        <v>8</v>
      </c>
      <c r="B87" s="145">
        <v>34767.955674999997</v>
      </c>
      <c r="C87" s="145">
        <v>37173.397725000003</v>
      </c>
      <c r="D87" s="145">
        <v>7870.3419000000004</v>
      </c>
      <c r="E87" s="145">
        <v>25.873275</v>
      </c>
      <c r="F87" s="145">
        <v>1263.4685050360947</v>
      </c>
      <c r="G87" s="146">
        <v>0</v>
      </c>
      <c r="H87" s="147">
        <v>81101.037080036098</v>
      </c>
    </row>
    <row r="88" spans="1:8" ht="15.75" thickBot="1" x14ac:dyDescent="0.3">
      <c r="A88" s="131" t="s">
        <v>5</v>
      </c>
      <c r="B88" s="145">
        <v>0</v>
      </c>
      <c r="C88" s="145">
        <v>102611</v>
      </c>
      <c r="D88" s="145">
        <v>0</v>
      </c>
      <c r="E88" s="145">
        <v>0</v>
      </c>
      <c r="F88" s="145">
        <v>4204</v>
      </c>
      <c r="G88" s="146">
        <v>0</v>
      </c>
      <c r="H88" s="148">
        <v>106815</v>
      </c>
    </row>
    <row r="89" spans="1:8" ht="15.75" thickBot="1" x14ac:dyDescent="0.3">
      <c r="A89" s="131" t="s">
        <v>7</v>
      </c>
      <c r="B89" s="145">
        <v>164760.75168374501</v>
      </c>
      <c r="C89" s="145">
        <v>209345.135235244</v>
      </c>
      <c r="D89" s="145">
        <v>3603.44977670764</v>
      </c>
      <c r="E89" s="145">
        <v>10353.3574458</v>
      </c>
      <c r="F89" s="145">
        <v>29114.739570152902</v>
      </c>
      <c r="G89" s="146">
        <v>663.22017000000005</v>
      </c>
      <c r="H89" s="148">
        <v>417840.65388164949</v>
      </c>
    </row>
    <row r="90" spans="1:8" ht="15.75" thickBot="1" x14ac:dyDescent="0.3">
      <c r="A90" s="131" t="s">
        <v>98</v>
      </c>
      <c r="B90" s="145">
        <v>0</v>
      </c>
      <c r="C90" s="145">
        <v>0</v>
      </c>
      <c r="D90" s="145">
        <v>0</v>
      </c>
      <c r="E90" s="145">
        <v>0</v>
      </c>
      <c r="F90" s="145">
        <v>0</v>
      </c>
      <c r="G90" s="146">
        <v>0</v>
      </c>
      <c r="H90" s="148">
        <v>0</v>
      </c>
    </row>
    <row r="91" spans="1:8" ht="15.75" thickBot="1" x14ac:dyDescent="0.3">
      <c r="A91" s="131" t="s">
        <v>99</v>
      </c>
      <c r="B91" s="145">
        <v>78037.690749295696</v>
      </c>
      <c r="C91" s="145">
        <v>449664.45487724501</v>
      </c>
      <c r="D91" s="145">
        <v>0</v>
      </c>
      <c r="E91" s="145">
        <v>1676.7987796421401</v>
      </c>
      <c r="F91" s="145">
        <v>21887.669909073698</v>
      </c>
      <c r="G91" s="146">
        <v>0</v>
      </c>
      <c r="H91" s="148">
        <v>551266.61431525659</v>
      </c>
    </row>
    <row r="92" spans="1:8" ht="15.75" thickBot="1" x14ac:dyDescent="0.3">
      <c r="A92" s="131" t="s">
        <v>100</v>
      </c>
      <c r="B92" s="145">
        <v>2360.4634528035099</v>
      </c>
      <c r="C92" s="145">
        <v>459696.09752124199</v>
      </c>
      <c r="D92" s="145">
        <v>4444.3375228449704</v>
      </c>
      <c r="E92" s="145">
        <v>86817.456705304605</v>
      </c>
      <c r="F92" s="145">
        <v>59198.433232183197</v>
      </c>
      <c r="G92" s="146">
        <v>0</v>
      </c>
      <c r="H92" s="148">
        <v>612516.78843437822</v>
      </c>
    </row>
    <row r="93" spans="1:8" ht="15.75" thickBot="1" x14ac:dyDescent="0.3">
      <c r="A93" s="131" t="s">
        <v>101</v>
      </c>
      <c r="B93" s="145">
        <v>23278.577000000001</v>
      </c>
      <c r="C93" s="145">
        <v>89480.035999999993</v>
      </c>
      <c r="D93" s="145">
        <v>79324.517000000007</v>
      </c>
      <c r="E93" s="145">
        <v>4797.9639999999999</v>
      </c>
      <c r="F93" s="145">
        <v>4358.7640000000001</v>
      </c>
      <c r="G93" s="146">
        <v>0</v>
      </c>
      <c r="H93" s="148">
        <v>201239.85800000001</v>
      </c>
    </row>
    <row r="94" spans="1:8" ht="15.75" thickBot="1" x14ac:dyDescent="0.3">
      <c r="A94" s="131" t="s">
        <v>102</v>
      </c>
      <c r="B94" s="145">
        <v>8825.4700901069791</v>
      </c>
      <c r="C94" s="145">
        <v>191623.70496053499</v>
      </c>
      <c r="D94" s="145">
        <v>120504.502976123</v>
      </c>
      <c r="E94" s="145">
        <v>40208.154714318502</v>
      </c>
      <c r="F94" s="145">
        <v>12242.8297655434</v>
      </c>
      <c r="G94" s="146">
        <v>0</v>
      </c>
      <c r="H94" s="148">
        <v>373404.66250662686</v>
      </c>
    </row>
    <row r="95" spans="1:8" ht="15.75" thickBot="1" x14ac:dyDescent="0.3">
      <c r="A95" s="131" t="s">
        <v>103</v>
      </c>
      <c r="B95" s="145">
        <v>2243.93509268255</v>
      </c>
      <c r="C95" s="145">
        <v>64389.1174826965</v>
      </c>
      <c r="D95" s="145">
        <v>7438.2719475735403</v>
      </c>
      <c r="E95" s="145">
        <v>15056.883902477501</v>
      </c>
      <c r="F95" s="145">
        <v>4096.3148227949396</v>
      </c>
      <c r="G95" s="146">
        <v>0</v>
      </c>
      <c r="H95" s="148">
        <v>93224.523248225029</v>
      </c>
    </row>
    <row r="96" spans="1:8" ht="15.75" thickBot="1" x14ac:dyDescent="0.3">
      <c r="A96" s="131" t="s">
        <v>104</v>
      </c>
      <c r="B96" s="145">
        <v>0</v>
      </c>
      <c r="C96" s="145">
        <v>0</v>
      </c>
      <c r="D96" s="145">
        <v>0</v>
      </c>
      <c r="E96" s="145">
        <v>0</v>
      </c>
      <c r="F96" s="145">
        <v>0</v>
      </c>
      <c r="G96" s="146">
        <v>0</v>
      </c>
      <c r="H96" s="148">
        <v>0</v>
      </c>
    </row>
    <row r="97" spans="1:8" ht="15.75" thickBot="1" x14ac:dyDescent="0.3">
      <c r="A97" s="131" t="s">
        <v>105</v>
      </c>
      <c r="B97" s="145">
        <v>6.5163645766359197</v>
      </c>
      <c r="C97" s="145">
        <v>132193.55799999999</v>
      </c>
      <c r="D97" s="145">
        <v>0</v>
      </c>
      <c r="E97" s="145">
        <v>62205.423999999999</v>
      </c>
      <c r="F97" s="145">
        <v>10335.928</v>
      </c>
      <c r="G97" s="146">
        <v>0</v>
      </c>
      <c r="H97" s="148">
        <v>204741.42636457662</v>
      </c>
    </row>
    <row r="98" spans="1:8" ht="15.75" thickBot="1" x14ac:dyDescent="0.3">
      <c r="A98" s="131" t="s">
        <v>106</v>
      </c>
      <c r="B98" s="145">
        <v>0</v>
      </c>
      <c r="C98" s="145">
        <v>56422.599125105502</v>
      </c>
      <c r="D98" s="145">
        <v>32316.917985129301</v>
      </c>
      <c r="E98" s="145">
        <v>24896.193065570202</v>
      </c>
      <c r="F98" s="145">
        <v>12035.6126915769</v>
      </c>
      <c r="G98" s="146">
        <v>0</v>
      </c>
      <c r="H98" s="148">
        <v>125671.3228673819</v>
      </c>
    </row>
    <row r="99" spans="1:8" ht="15.75" thickBot="1" x14ac:dyDescent="0.3">
      <c r="A99" s="132" t="s">
        <v>107</v>
      </c>
      <c r="B99" s="149">
        <v>0</v>
      </c>
      <c r="C99" s="149">
        <v>0</v>
      </c>
      <c r="D99" s="149">
        <v>0</v>
      </c>
      <c r="E99" s="149">
        <v>0</v>
      </c>
      <c r="F99" s="149">
        <v>1741</v>
      </c>
      <c r="G99" s="150">
        <v>0</v>
      </c>
      <c r="H99" s="151">
        <v>1741</v>
      </c>
    </row>
    <row r="100" spans="1:8" ht="15.75" thickBot="1" x14ac:dyDescent="0.3">
      <c r="A100" s="128" t="s">
        <v>10</v>
      </c>
      <c r="B100" s="152">
        <v>314281.36010821036</v>
      </c>
      <c r="C100" s="153">
        <v>1792599.1009270679</v>
      </c>
      <c r="D100" s="153">
        <v>255502.33910837845</v>
      </c>
      <c r="E100" s="153">
        <v>246038.10588811297</v>
      </c>
      <c r="F100" s="153">
        <v>160478.76049636115</v>
      </c>
      <c r="G100" s="154">
        <v>663.22017000000005</v>
      </c>
      <c r="H100" s="147">
        <v>2769562.8866981305</v>
      </c>
    </row>
    <row r="101" spans="1:8" x14ac:dyDescent="0.25">
      <c r="A101" s="96"/>
      <c r="B101" s="96"/>
      <c r="C101" s="96"/>
      <c r="D101" s="96"/>
      <c r="E101" s="96"/>
      <c r="F101" s="96"/>
      <c r="G101" s="96"/>
      <c r="H101" s="96"/>
    </row>
    <row r="102" spans="1:8" x14ac:dyDescent="0.25">
      <c r="A102" s="96"/>
      <c r="B102" s="96"/>
      <c r="C102" s="96"/>
      <c r="D102" s="96"/>
      <c r="E102" s="96"/>
      <c r="F102" s="96"/>
    </row>
    <row r="103" spans="1:8" x14ac:dyDescent="0.25">
      <c r="A103" s="96"/>
      <c r="B103" s="96"/>
      <c r="C103" s="96"/>
      <c r="D103" s="96"/>
      <c r="E103" s="96"/>
      <c r="F103" s="96"/>
      <c r="G103" s="96"/>
      <c r="H103" s="96"/>
    </row>
    <row r="104" spans="1:8" ht="17.45" customHeight="1" x14ac:dyDescent="0.25">
      <c r="A104" s="94">
        <v>2022</v>
      </c>
      <c r="B104" s="187" t="s">
        <v>121</v>
      </c>
      <c r="C104" s="187"/>
      <c r="D104" s="187"/>
      <c r="E104" s="187"/>
      <c r="F104" s="187"/>
      <c r="G104" s="187"/>
      <c r="H104" s="187"/>
    </row>
    <row r="105" spans="1:8" ht="15.75" thickBot="1" x14ac:dyDescent="0.3">
      <c r="A105" s="96"/>
      <c r="B105" s="96"/>
      <c r="C105" s="96"/>
      <c r="D105" s="96"/>
      <c r="E105" s="96"/>
      <c r="F105" s="96"/>
      <c r="G105" s="96"/>
      <c r="H105" s="96"/>
    </row>
    <row r="106" spans="1:8" ht="15.75" thickBot="1" x14ac:dyDescent="0.3">
      <c r="A106" s="96"/>
      <c r="B106" s="133" t="s">
        <v>126</v>
      </c>
      <c r="C106" s="134" t="s">
        <v>125</v>
      </c>
      <c r="D106" s="134" t="s">
        <v>128</v>
      </c>
      <c r="E106" s="134" t="s">
        <v>130</v>
      </c>
      <c r="F106" s="135" t="s">
        <v>129</v>
      </c>
      <c r="G106" s="133" t="s">
        <v>131</v>
      </c>
      <c r="H106" s="126" t="s">
        <v>10</v>
      </c>
    </row>
    <row r="107" spans="1:8" ht="15.75" thickBot="1" x14ac:dyDescent="0.3">
      <c r="A107" s="130" t="s">
        <v>8</v>
      </c>
      <c r="B107" s="61"/>
      <c r="C107" s="61"/>
      <c r="D107" s="61"/>
      <c r="E107" s="61"/>
      <c r="F107" s="61"/>
      <c r="G107" s="139"/>
      <c r="H107" s="142"/>
    </row>
    <row r="108" spans="1:8" ht="15.75" thickBot="1" x14ac:dyDescent="0.3">
      <c r="A108" s="131" t="s">
        <v>5</v>
      </c>
      <c r="B108" s="61"/>
      <c r="C108" s="61"/>
      <c r="D108" s="61"/>
      <c r="E108" s="61"/>
      <c r="F108" s="61"/>
      <c r="G108" s="139"/>
      <c r="H108" s="143"/>
    </row>
    <row r="109" spans="1:8" ht="15.75" thickBot="1" x14ac:dyDescent="0.3">
      <c r="A109" s="131" t="s">
        <v>7</v>
      </c>
      <c r="B109" s="61"/>
      <c r="C109" s="61"/>
      <c r="D109" s="61"/>
      <c r="E109" s="61"/>
      <c r="F109" s="61"/>
      <c r="G109" s="139"/>
      <c r="H109" s="143"/>
    </row>
    <row r="110" spans="1:8" ht="15.75" thickBot="1" x14ac:dyDescent="0.3">
      <c r="A110" s="131" t="s">
        <v>98</v>
      </c>
      <c r="B110" s="61"/>
      <c r="C110" s="61"/>
      <c r="D110" s="61"/>
      <c r="E110" s="61"/>
      <c r="F110" s="61"/>
      <c r="G110" s="139"/>
      <c r="H110" s="143"/>
    </row>
    <row r="111" spans="1:8" ht="15.75" thickBot="1" x14ac:dyDescent="0.3">
      <c r="A111" s="131" t="s">
        <v>99</v>
      </c>
      <c r="B111" s="61"/>
      <c r="C111" s="61"/>
      <c r="D111" s="61"/>
      <c r="E111" s="61"/>
      <c r="F111" s="61"/>
      <c r="G111" s="139"/>
      <c r="H111" s="143"/>
    </row>
    <row r="112" spans="1:8" ht="15.75" thickBot="1" x14ac:dyDescent="0.3">
      <c r="A112" s="131" t="s">
        <v>100</v>
      </c>
      <c r="B112" s="61"/>
      <c r="C112" s="61"/>
      <c r="D112" s="61"/>
      <c r="E112" s="61"/>
      <c r="F112" s="61"/>
      <c r="G112" s="139"/>
      <c r="H112" s="143"/>
    </row>
    <row r="113" spans="1:8" ht="15.75" thickBot="1" x14ac:dyDescent="0.3">
      <c r="A113" s="131" t="s">
        <v>101</v>
      </c>
      <c r="B113" s="61"/>
      <c r="C113" s="61"/>
      <c r="D113" s="61"/>
      <c r="E113" s="61"/>
      <c r="F113" s="61"/>
      <c r="G113" s="139"/>
      <c r="H113" s="143"/>
    </row>
    <row r="114" spans="1:8" ht="15.75" thickBot="1" x14ac:dyDescent="0.3">
      <c r="A114" s="131" t="s">
        <v>102</v>
      </c>
      <c r="B114" s="61"/>
      <c r="C114" s="61"/>
      <c r="D114" s="61"/>
      <c r="E114" s="61"/>
      <c r="F114" s="61"/>
      <c r="G114" s="139"/>
      <c r="H114" s="143"/>
    </row>
    <row r="115" spans="1:8" ht="15.75" thickBot="1" x14ac:dyDescent="0.3">
      <c r="A115" s="131" t="s">
        <v>103</v>
      </c>
      <c r="B115" s="61"/>
      <c r="C115" s="61"/>
      <c r="D115" s="61"/>
      <c r="E115" s="61"/>
      <c r="F115" s="61"/>
      <c r="G115" s="139"/>
      <c r="H115" s="143"/>
    </row>
    <row r="116" spans="1:8" ht="15.75" thickBot="1" x14ac:dyDescent="0.3">
      <c r="A116" s="131" t="s">
        <v>104</v>
      </c>
      <c r="B116" s="61"/>
      <c r="C116" s="61"/>
      <c r="D116" s="61"/>
      <c r="E116" s="61"/>
      <c r="F116" s="61"/>
      <c r="G116" s="139"/>
      <c r="H116" s="143"/>
    </row>
    <row r="117" spans="1:8" ht="15.75" thickBot="1" x14ac:dyDescent="0.3">
      <c r="A117" s="131" t="s">
        <v>105</v>
      </c>
      <c r="B117" s="61"/>
      <c r="C117" s="61"/>
      <c r="D117" s="61"/>
      <c r="E117" s="61"/>
      <c r="F117" s="61"/>
      <c r="G117" s="139"/>
      <c r="H117" s="143"/>
    </row>
    <row r="118" spans="1:8" ht="15.75" thickBot="1" x14ac:dyDescent="0.3">
      <c r="A118" s="131" t="s">
        <v>106</v>
      </c>
      <c r="B118" s="61"/>
      <c r="C118" s="61"/>
      <c r="D118" s="61"/>
      <c r="E118" s="61"/>
      <c r="F118" s="61"/>
      <c r="G118" s="139"/>
      <c r="H118" s="143"/>
    </row>
    <row r="119" spans="1:8" ht="15.75" thickBot="1" x14ac:dyDescent="0.3">
      <c r="A119" s="132" t="s">
        <v>107</v>
      </c>
      <c r="B119" s="136"/>
      <c r="C119" s="136"/>
      <c r="D119" s="136"/>
      <c r="E119" s="136"/>
      <c r="F119" s="136"/>
      <c r="G119" s="140"/>
      <c r="H119" s="144"/>
    </row>
    <row r="120" spans="1:8" ht="15.75" thickBot="1" x14ac:dyDescent="0.3">
      <c r="A120" s="97" t="s">
        <v>10</v>
      </c>
      <c r="B120" s="137"/>
      <c r="C120" s="138"/>
      <c r="D120" s="138"/>
      <c r="E120" s="138"/>
      <c r="F120" s="138"/>
      <c r="G120" s="141"/>
      <c r="H120" s="142"/>
    </row>
    <row r="121" spans="1:8" x14ac:dyDescent="0.25">
      <c r="A121" s="96"/>
      <c r="B121" s="96"/>
      <c r="C121" s="96"/>
      <c r="D121" s="96"/>
      <c r="E121" s="96"/>
      <c r="F121" s="96"/>
      <c r="G121" s="96"/>
      <c r="H121" s="96"/>
    </row>
    <row r="122" spans="1:8" x14ac:dyDescent="0.25">
      <c r="A122" s="96"/>
      <c r="B122" s="96"/>
      <c r="C122" s="96"/>
      <c r="D122" s="96"/>
      <c r="E122" s="96"/>
      <c r="F122" s="96"/>
    </row>
    <row r="123" spans="1:8" x14ac:dyDescent="0.25">
      <c r="A123" s="96"/>
      <c r="B123" s="96"/>
      <c r="C123" s="96"/>
      <c r="D123" s="96"/>
      <c r="E123" s="96"/>
      <c r="F123" s="96"/>
      <c r="G123" s="96"/>
      <c r="H123" s="96"/>
    </row>
    <row r="124" spans="1:8" ht="17.45" customHeight="1" x14ac:dyDescent="0.25">
      <c r="A124" s="94">
        <v>2023</v>
      </c>
      <c r="B124" s="187" t="s">
        <v>121</v>
      </c>
      <c r="C124" s="187"/>
      <c r="D124" s="187"/>
      <c r="E124" s="187"/>
      <c r="F124" s="187"/>
      <c r="G124" s="187"/>
      <c r="H124" s="187"/>
    </row>
    <row r="125" spans="1:8" ht="15.75" thickBot="1" x14ac:dyDescent="0.3">
      <c r="A125" s="96"/>
      <c r="B125" s="96"/>
      <c r="C125" s="96"/>
      <c r="D125" s="96"/>
      <c r="E125" s="96"/>
      <c r="F125" s="96"/>
      <c r="G125" s="96"/>
      <c r="H125" s="96"/>
    </row>
    <row r="126" spans="1:8" ht="15.75" thickBot="1" x14ac:dyDescent="0.3">
      <c r="A126" s="96"/>
      <c r="B126" s="133" t="s">
        <v>126</v>
      </c>
      <c r="C126" s="134" t="s">
        <v>125</v>
      </c>
      <c r="D126" s="134" t="s">
        <v>128</v>
      </c>
      <c r="E126" s="134" t="s">
        <v>130</v>
      </c>
      <c r="F126" s="135" t="s">
        <v>129</v>
      </c>
      <c r="G126" s="133" t="s">
        <v>131</v>
      </c>
      <c r="H126" s="126" t="s">
        <v>10</v>
      </c>
    </row>
    <row r="127" spans="1:8" ht="15.75" thickBot="1" x14ac:dyDescent="0.3">
      <c r="A127" s="130" t="s">
        <v>8</v>
      </c>
      <c r="B127" s="61"/>
      <c r="C127" s="61"/>
      <c r="D127" s="61"/>
      <c r="E127" s="61"/>
      <c r="F127" s="61"/>
      <c r="G127" s="139"/>
      <c r="H127" s="142"/>
    </row>
    <row r="128" spans="1:8" ht="15.75" thickBot="1" x14ac:dyDescent="0.3">
      <c r="A128" s="131" t="s">
        <v>5</v>
      </c>
      <c r="B128" s="61"/>
      <c r="C128" s="61"/>
      <c r="D128" s="61"/>
      <c r="E128" s="61"/>
      <c r="F128" s="61"/>
      <c r="G128" s="139"/>
      <c r="H128" s="143"/>
    </row>
    <row r="129" spans="1:8" ht="15.75" thickBot="1" x14ac:dyDescent="0.3">
      <c r="A129" s="131" t="s">
        <v>7</v>
      </c>
      <c r="B129" s="61"/>
      <c r="C129" s="61"/>
      <c r="D129" s="61"/>
      <c r="E129" s="61"/>
      <c r="F129" s="61"/>
      <c r="G129" s="139"/>
      <c r="H129" s="143"/>
    </row>
    <row r="130" spans="1:8" ht="15.75" thickBot="1" x14ac:dyDescent="0.3">
      <c r="A130" s="131" t="s">
        <v>98</v>
      </c>
      <c r="B130" s="61"/>
      <c r="C130" s="61"/>
      <c r="D130" s="61"/>
      <c r="E130" s="61"/>
      <c r="F130" s="61"/>
      <c r="G130" s="139"/>
      <c r="H130" s="143"/>
    </row>
    <row r="131" spans="1:8" ht="15.75" thickBot="1" x14ac:dyDescent="0.3">
      <c r="A131" s="131" t="s">
        <v>99</v>
      </c>
      <c r="B131" s="61"/>
      <c r="C131" s="61"/>
      <c r="D131" s="61"/>
      <c r="E131" s="61"/>
      <c r="F131" s="61"/>
      <c r="G131" s="139"/>
      <c r="H131" s="143"/>
    </row>
    <row r="132" spans="1:8" ht="15.75" thickBot="1" x14ac:dyDescent="0.3">
      <c r="A132" s="131" t="s">
        <v>100</v>
      </c>
      <c r="B132" s="61"/>
      <c r="C132" s="61"/>
      <c r="D132" s="61"/>
      <c r="E132" s="61"/>
      <c r="F132" s="61"/>
      <c r="G132" s="139"/>
      <c r="H132" s="143"/>
    </row>
    <row r="133" spans="1:8" ht="15.75" thickBot="1" x14ac:dyDescent="0.3">
      <c r="A133" s="131" t="s">
        <v>101</v>
      </c>
      <c r="B133" s="61"/>
      <c r="C133" s="61"/>
      <c r="D133" s="61"/>
      <c r="E133" s="61"/>
      <c r="F133" s="61"/>
      <c r="G133" s="139"/>
      <c r="H133" s="143"/>
    </row>
    <row r="134" spans="1:8" ht="15.75" thickBot="1" x14ac:dyDescent="0.3">
      <c r="A134" s="131" t="s">
        <v>102</v>
      </c>
      <c r="B134" s="61"/>
      <c r="C134" s="61"/>
      <c r="D134" s="61"/>
      <c r="E134" s="61"/>
      <c r="F134" s="61"/>
      <c r="G134" s="139"/>
      <c r="H134" s="143"/>
    </row>
    <row r="135" spans="1:8" ht="15.75" thickBot="1" x14ac:dyDescent="0.3">
      <c r="A135" s="131" t="s">
        <v>103</v>
      </c>
      <c r="B135" s="61"/>
      <c r="C135" s="61"/>
      <c r="D135" s="61"/>
      <c r="E135" s="61"/>
      <c r="F135" s="61"/>
      <c r="G135" s="139"/>
      <c r="H135" s="143"/>
    </row>
    <row r="136" spans="1:8" ht="15.75" thickBot="1" x14ac:dyDescent="0.3">
      <c r="A136" s="131" t="s">
        <v>104</v>
      </c>
      <c r="B136" s="61"/>
      <c r="C136" s="61"/>
      <c r="D136" s="61"/>
      <c r="E136" s="61"/>
      <c r="F136" s="61"/>
      <c r="G136" s="139"/>
      <c r="H136" s="143"/>
    </row>
    <row r="137" spans="1:8" ht="15.75" thickBot="1" x14ac:dyDescent="0.3">
      <c r="A137" s="131" t="s">
        <v>105</v>
      </c>
      <c r="B137" s="61"/>
      <c r="C137" s="61"/>
      <c r="D137" s="61"/>
      <c r="E137" s="61"/>
      <c r="F137" s="61"/>
      <c r="G137" s="139"/>
      <c r="H137" s="143"/>
    </row>
    <row r="138" spans="1:8" ht="15.75" thickBot="1" x14ac:dyDescent="0.3">
      <c r="A138" s="131" t="s">
        <v>106</v>
      </c>
      <c r="B138" s="61"/>
      <c r="C138" s="61"/>
      <c r="D138" s="61"/>
      <c r="E138" s="61"/>
      <c r="F138" s="61"/>
      <c r="G138" s="139"/>
      <c r="H138" s="143"/>
    </row>
    <row r="139" spans="1:8" ht="15.75" thickBot="1" x14ac:dyDescent="0.3">
      <c r="A139" s="132" t="s">
        <v>107</v>
      </c>
      <c r="B139" s="136"/>
      <c r="C139" s="136"/>
      <c r="D139" s="136"/>
      <c r="E139" s="136"/>
      <c r="F139" s="136"/>
      <c r="G139" s="140"/>
      <c r="H139" s="144"/>
    </row>
    <row r="140" spans="1:8" ht="15.75" thickBot="1" x14ac:dyDescent="0.3">
      <c r="A140" s="97" t="s">
        <v>10</v>
      </c>
      <c r="B140" s="137"/>
      <c r="C140" s="138"/>
      <c r="D140" s="138"/>
      <c r="E140" s="138"/>
      <c r="F140" s="138"/>
      <c r="G140" s="141"/>
      <c r="H140" s="142"/>
    </row>
    <row r="141" spans="1:8" x14ac:dyDescent="0.25">
      <c r="B141" s="96"/>
      <c r="C141" s="96"/>
      <c r="D141" s="96"/>
      <c r="E141" s="96"/>
      <c r="F141" s="96"/>
      <c r="G141" s="96"/>
      <c r="H141" s="96"/>
    </row>
    <row r="142" spans="1:8" x14ac:dyDescent="0.25">
      <c r="B142" s="96"/>
      <c r="C142" s="96"/>
      <c r="D142" s="96"/>
      <c r="E142" s="96"/>
      <c r="F142" s="96"/>
    </row>
    <row r="143" spans="1:8" x14ac:dyDescent="0.25">
      <c r="B143" s="96"/>
      <c r="C143" s="96"/>
      <c r="D143" s="96"/>
      <c r="E143" s="96"/>
      <c r="F143" s="96"/>
      <c r="G143" s="96"/>
      <c r="H143" s="96"/>
    </row>
  </sheetData>
  <mergeCells count="7">
    <mergeCell ref="B124:H124"/>
    <mergeCell ref="B4:H4"/>
    <mergeCell ref="B24:H24"/>
    <mergeCell ref="B44:H44"/>
    <mergeCell ref="B64:H64"/>
    <mergeCell ref="B84:H84"/>
    <mergeCell ref="B104:H10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29D50-3B9E-4ADA-8229-1E1018CF9BC4}">
  <sheetPr published="0">
    <tabColor theme="8" tint="0.39997558519241921"/>
  </sheetPr>
  <dimension ref="A1:P142"/>
  <sheetViews>
    <sheetView topLeftCell="A98" workbookViewId="0">
      <selection activeCell="K109" sqref="K109"/>
    </sheetView>
  </sheetViews>
  <sheetFormatPr baseColWidth="10" defaultRowHeight="15" x14ac:dyDescent="0.25"/>
  <cols>
    <col min="1" max="1" width="28.5703125" style="95" bestFit="1" customWidth="1"/>
    <col min="2" max="8" width="19" style="95" customWidth="1"/>
    <col min="9" max="9" width="11.42578125" style="95"/>
    <col min="10" max="10" width="27" style="95" customWidth="1"/>
    <col min="11" max="16384" width="11.42578125" style="95"/>
  </cols>
  <sheetData>
    <row r="1" spans="1:16" s="1" customFormat="1" x14ac:dyDescent="0.3">
      <c r="A1" s="62" t="s">
        <v>114</v>
      </c>
      <c r="B1" s="2"/>
      <c r="C1" s="2"/>
      <c r="D1" s="2"/>
      <c r="E1" s="2"/>
      <c r="F1" s="2"/>
      <c r="G1" s="2"/>
      <c r="H1" s="2"/>
      <c r="I1" s="2"/>
      <c r="J1" s="2"/>
      <c r="K1" s="2"/>
      <c r="L1" s="2"/>
      <c r="M1" s="2"/>
      <c r="N1" s="2"/>
    </row>
    <row r="2" spans="1:16" s="1" customFormat="1" x14ac:dyDescent="0.3">
      <c r="A2" s="62" t="s">
        <v>115</v>
      </c>
      <c r="B2" s="2"/>
      <c r="C2" s="2"/>
      <c r="D2" s="2"/>
      <c r="E2" s="2"/>
      <c r="F2" s="2"/>
      <c r="G2" s="2"/>
      <c r="H2" s="2"/>
      <c r="I2" s="2"/>
      <c r="J2" s="2"/>
      <c r="K2" s="2"/>
      <c r="L2" s="2"/>
      <c r="M2" s="2"/>
      <c r="N2" s="2"/>
    </row>
    <row r="3" spans="1:16" s="47" customFormat="1" ht="22.15" customHeight="1" x14ac:dyDescent="0.25">
      <c r="A3" s="52" t="str">
        <f>"TAB Volumes bis: "&amp;TAB00!C47</f>
        <v>TAB Volumes bis: Énergie injectée par des UP (&gt;10 kVA) sur les réseaux des GRD (en MWh)</v>
      </c>
      <c r="B3" s="52"/>
      <c r="C3" s="52"/>
      <c r="D3" s="52"/>
      <c r="E3" s="52"/>
      <c r="F3" s="52"/>
      <c r="G3" s="52"/>
      <c r="H3" s="52"/>
      <c r="I3" s="52"/>
      <c r="J3" s="52"/>
      <c r="K3" s="52"/>
      <c r="L3" s="52"/>
      <c r="M3" s="52"/>
      <c r="N3" s="52"/>
    </row>
    <row r="4" spans="1:16" ht="17.45" customHeight="1" x14ac:dyDescent="0.25">
      <c r="A4" s="94">
        <v>2017</v>
      </c>
      <c r="B4" s="187" t="s">
        <v>121</v>
      </c>
      <c r="C4" s="187"/>
      <c r="D4" s="187"/>
      <c r="E4" s="187"/>
      <c r="F4" s="187"/>
      <c r="G4" s="187"/>
      <c r="H4" s="187"/>
      <c r="J4" s="187" t="s">
        <v>132</v>
      </c>
      <c r="K4" s="187"/>
      <c r="L4" s="187"/>
      <c r="M4" s="187"/>
      <c r="N4" s="187"/>
      <c r="O4" s="187"/>
      <c r="P4" s="187"/>
    </row>
    <row r="5" spans="1:16" ht="15.75" thickBot="1" x14ac:dyDescent="0.3">
      <c r="A5" s="96"/>
      <c r="B5" s="96"/>
      <c r="C5" s="96"/>
      <c r="D5" s="96"/>
      <c r="E5" s="96"/>
      <c r="F5" s="96"/>
      <c r="G5" s="96"/>
      <c r="H5" s="96"/>
    </row>
    <row r="6" spans="1:16" ht="15.75" thickBot="1" x14ac:dyDescent="0.3">
      <c r="A6" s="110"/>
      <c r="B6" s="117" t="s">
        <v>126</v>
      </c>
      <c r="C6" s="118" t="s">
        <v>125</v>
      </c>
      <c r="D6" s="118" t="s">
        <v>128</v>
      </c>
      <c r="E6" s="118" t="s">
        <v>130</v>
      </c>
      <c r="F6" s="118" t="s">
        <v>129</v>
      </c>
      <c r="G6" s="119" t="s">
        <v>131</v>
      </c>
      <c r="H6" s="126" t="s">
        <v>10</v>
      </c>
      <c r="J6" s="110"/>
      <c r="K6" s="126" t="s">
        <v>133</v>
      </c>
    </row>
    <row r="7" spans="1:16" x14ac:dyDescent="0.25">
      <c r="A7" s="111" t="s">
        <v>8</v>
      </c>
      <c r="B7" s="107">
        <f>SUMIFS(Tableau1[Injecté (MWh)],Tableau1[Année],'Volumes bis'!$A$4,Tableau1[GRD],'Volumes bis'!$A7,Tableau1[Source],'Volumes bis'!B$6)</f>
        <v>22814</v>
      </c>
      <c r="C7" s="106">
        <f>SUMIFS(Tableau1[Injecté (MWh)],Tableau1[Année],'Volumes bis'!$A$4,Tableau1[GRD],'Volumes bis'!$A7,Tableau1[Source],'Volumes bis'!C$6)</f>
        <v>0</v>
      </c>
      <c r="D7" s="106">
        <f>SUMIFS(Tableau1[Injecté (MWh)],Tableau1[Année],'Volumes bis'!$A$4,Tableau1[GRD],'Volumes bis'!$A7,Tableau1[Source],'Volumes bis'!D$6)</f>
        <v>5699</v>
      </c>
      <c r="E7" s="106">
        <f>SUMIFS(Tableau1[Injecté (MWh)],Tableau1[Année],'Volumes bis'!$A$4,Tableau1[GRD],'Volumes bis'!$A7,Tableau1[Source],'Volumes bis'!E$6)</f>
        <v>21</v>
      </c>
      <c r="F7" s="106">
        <f>SUMIFS(Tableau1[Injecté (MWh)],Tableau1[Année],'Volumes bis'!$A$4,Tableau1[GRD],'Volumes bis'!$A7,Tableau1[Source],'Volumes bis'!F$6)</f>
        <v>320</v>
      </c>
      <c r="G7" s="114">
        <f>SUMIFS(Tableau1[Injecté (MWh)],Tableau1[Année],'Volumes bis'!$A$4,Tableau1[GRD],'Volumes bis'!$A7,Tableau1[Source],'Volumes bis'!G$6)</f>
        <v>0</v>
      </c>
      <c r="H7" s="123">
        <f>SUM(B7:G7)</f>
        <v>28854</v>
      </c>
      <c r="J7" s="111" t="str">
        <f>A7</f>
        <v>AIEG</v>
      </c>
      <c r="K7" s="155">
        <f>SUMIFS(Tableau1[Injecté (MWh)],Tableau1[Année],'Volumes bis'!$A$104,Tableau1[GRD],'Volumes bis'!$A7,Tableau1[Source],'Volumes bis'!K$6)</f>
        <v>0</v>
      </c>
    </row>
    <row r="8" spans="1:16" x14ac:dyDescent="0.25">
      <c r="A8" s="112" t="s">
        <v>5</v>
      </c>
      <c r="B8" s="108">
        <f>SUMIFS(Tableau1[Injecté (MWh)],Tableau1[Année],'Volumes bis'!$A$4,Tableau1[GRD],'Volumes bis'!$A8,Tableau1[Source],'Volumes bis'!B$6)</f>
        <v>0</v>
      </c>
      <c r="C8" s="104">
        <f>SUMIFS(Tableau1[Injecté (MWh)],Tableau1[Année],'Volumes bis'!$A$4,Tableau1[GRD],'Volumes bis'!$A8,Tableau1[Source],'Volumes bis'!C$6)</f>
        <v>76189</v>
      </c>
      <c r="D8" s="104">
        <f>SUMIFS(Tableau1[Injecté (MWh)],Tableau1[Année],'Volumes bis'!$A$4,Tableau1[GRD],'Volumes bis'!$A8,Tableau1[Source],'Volumes bis'!D$6)</f>
        <v>0</v>
      </c>
      <c r="E8" s="104">
        <f>SUMIFS(Tableau1[Injecté (MWh)],Tableau1[Année],'Volumes bis'!$A$4,Tableau1[GRD],'Volumes bis'!$A8,Tableau1[Source],'Volumes bis'!E$6)</f>
        <v>0</v>
      </c>
      <c r="F8" s="104">
        <f>SUMIFS(Tableau1[Injecté (MWh)],Tableau1[Année],'Volumes bis'!$A$4,Tableau1[GRD],'Volumes bis'!$A8,Tableau1[Source],'Volumes bis'!F$6)</f>
        <v>0</v>
      </c>
      <c r="G8" s="115">
        <f>SUMIFS(Tableau1[Injecté (MWh)],Tableau1[Année],'Volumes bis'!$A$4,Tableau1[GRD],'Volumes bis'!$A8,Tableau1[Source],'Volumes bis'!G$6)</f>
        <v>0</v>
      </c>
      <c r="H8" s="124">
        <f t="shared" ref="H8:H19" si="0">SUM(B8:G8)</f>
        <v>76189</v>
      </c>
      <c r="J8" s="112" t="str">
        <f t="shared" ref="J8:J19" si="1">A8</f>
        <v>AIESH</v>
      </c>
      <c r="K8" s="156">
        <f>SUMIFS(Tableau1[Injecté (MWh)],Tableau1[Année],'Volumes bis'!$A$104,Tableau1[GRD],'Volumes bis'!$A8,Tableau1[Source],'Volumes bis'!K$6)</f>
        <v>0</v>
      </c>
    </row>
    <row r="9" spans="1:16" x14ac:dyDescent="0.25">
      <c r="A9" s="112" t="s">
        <v>7</v>
      </c>
      <c r="B9" s="108">
        <f>SUMIFS(Tableau1[Injecté (MWh)],Tableau1[Année],'Volumes bis'!$A$4,Tableau1[GRD],'Volumes bis'!$A9,Tableau1[Source],'Volumes bis'!B$6)</f>
        <v>96149</v>
      </c>
      <c r="C9" s="104">
        <f>SUMIFS(Tableau1[Injecté (MWh)],Tableau1[Année],'Volumes bis'!$A$4,Tableau1[GRD],'Volumes bis'!$A9,Tableau1[Source],'Volumes bis'!C$6)</f>
        <v>115336</v>
      </c>
      <c r="D9" s="104">
        <f>SUMIFS(Tableau1[Injecté (MWh)],Tableau1[Année],'Volumes bis'!$A$4,Tableau1[GRD],'Volumes bis'!$A9,Tableau1[Source],'Volumes bis'!D$6)</f>
        <v>6290</v>
      </c>
      <c r="E9" s="104">
        <f>SUMIFS(Tableau1[Injecté (MWh)],Tableau1[Année],'Volumes bis'!$A$4,Tableau1[GRD],'Volumes bis'!$A9,Tableau1[Source],'Volumes bis'!E$6)</f>
        <v>9759</v>
      </c>
      <c r="F9" s="104">
        <f>SUMIFS(Tableau1[Injecté (MWh)],Tableau1[Année],'Volumes bis'!$A$4,Tableau1[GRD],'Volumes bis'!$A9,Tableau1[Source],'Volumes bis'!F$6)</f>
        <v>9330</v>
      </c>
      <c r="G9" s="115">
        <f>SUMIFS(Tableau1[Injecté (MWh)],Tableau1[Année],'Volumes bis'!$A$4,Tableau1[GRD],'Volumes bis'!$A9,Tableau1[Source],'Volumes bis'!G$6)</f>
        <v>0</v>
      </c>
      <c r="H9" s="124">
        <f t="shared" si="0"/>
        <v>236864</v>
      </c>
      <c r="J9" s="112" t="str">
        <f t="shared" si="1"/>
        <v>RESA</v>
      </c>
      <c r="K9" s="156">
        <f>SUMIFS(Tableau1[Injecté (MWh)],Tableau1[Année],'Volumes bis'!$A$104,Tableau1[GRD],'Volumes bis'!$A9,Tableau1[Source],'Volumes bis'!K$6)</f>
        <v>0</v>
      </c>
    </row>
    <row r="10" spans="1:16" x14ac:dyDescent="0.25">
      <c r="A10" s="112" t="s">
        <v>98</v>
      </c>
      <c r="B10" s="108">
        <f>SUMIFS(Tableau1[Injecté (MWh)],Tableau1[Année],'Volumes bis'!$A$4,Tableau1[GRD],'Volumes bis'!$A10,Tableau1[Source],'Volumes bis'!B$6)</f>
        <v>0</v>
      </c>
      <c r="C10" s="104">
        <f>SUMIFS(Tableau1[Injecté (MWh)],Tableau1[Année],'Volumes bis'!$A$4,Tableau1[GRD],'Volumes bis'!$A10,Tableau1[Source],'Volumes bis'!C$6)</f>
        <v>0</v>
      </c>
      <c r="D10" s="104">
        <f>SUMIFS(Tableau1[Injecté (MWh)],Tableau1[Année],'Volumes bis'!$A$4,Tableau1[GRD],'Volumes bis'!$A10,Tableau1[Source],'Volumes bis'!D$6)</f>
        <v>0</v>
      </c>
      <c r="E10" s="104">
        <f>SUMIFS(Tableau1[Injecté (MWh)],Tableau1[Année],'Volumes bis'!$A$4,Tableau1[GRD],'Volumes bis'!$A10,Tableau1[Source],'Volumes bis'!E$6)</f>
        <v>0</v>
      </c>
      <c r="F10" s="104">
        <f>SUMIFS(Tableau1[Injecté (MWh)],Tableau1[Année],'Volumes bis'!$A$4,Tableau1[GRD],'Volumes bis'!$A10,Tableau1[Source],'Volumes bis'!F$6)</f>
        <v>0</v>
      </c>
      <c r="G10" s="115">
        <f>SUMIFS(Tableau1[Injecté (MWh)],Tableau1[Année],'Volumes bis'!$A$4,Tableau1[GRD],'Volumes bis'!$A10,Tableau1[Source],'Volumes bis'!G$6)</f>
        <v>0</v>
      </c>
      <c r="H10" s="124">
        <f t="shared" si="0"/>
        <v>0</v>
      </c>
      <c r="J10" s="112" t="str">
        <f t="shared" si="1"/>
        <v>GASELWEST</v>
      </c>
      <c r="K10" s="156">
        <f>SUMIFS(Tableau1[Injecté (MWh)],Tableau1[Année],'Volumes bis'!$A$104,Tableau1[GRD],'Volumes bis'!$A10,Tableau1[Source],'Volumes bis'!K$6)</f>
        <v>0</v>
      </c>
    </row>
    <row r="11" spans="1:16" x14ac:dyDescent="0.25">
      <c r="A11" s="112" t="s">
        <v>99</v>
      </c>
      <c r="B11" s="108">
        <f>SUMIFS(Tableau1[Injecté (MWh)],Tableau1[Année],'Volumes bis'!$A$4,Tableau1[GRD],'Volumes bis'!$A11,Tableau1[Source],'Volumes bis'!B$6)</f>
        <v>35543</v>
      </c>
      <c r="C11" s="104">
        <f>SUMIFS(Tableau1[Injecté (MWh)],Tableau1[Année],'Volumes bis'!$A$4,Tableau1[GRD],'Volumes bis'!$A11,Tableau1[Source],'Volumes bis'!C$6)</f>
        <v>406715</v>
      </c>
      <c r="D11" s="104">
        <f>SUMIFS(Tableau1[Injecté (MWh)],Tableau1[Année],'Volumes bis'!$A$4,Tableau1[GRD],'Volumes bis'!$A11,Tableau1[Source],'Volumes bis'!D$6)</f>
        <v>7</v>
      </c>
      <c r="E11" s="104">
        <f>SUMIFS(Tableau1[Injecté (MWh)],Tableau1[Année],'Volumes bis'!$A$4,Tableau1[GRD],'Volumes bis'!$A11,Tableau1[Source],'Volumes bis'!E$6)</f>
        <v>1945</v>
      </c>
      <c r="F11" s="104">
        <f>SUMIFS(Tableau1[Injecté (MWh)],Tableau1[Année],'Volumes bis'!$A$4,Tableau1[GRD],'Volumes bis'!$A11,Tableau1[Source],'Volumes bis'!F$6)</f>
        <v>10950</v>
      </c>
      <c r="G11" s="115">
        <f>SUMIFS(Tableau1[Injecté (MWh)],Tableau1[Année],'Volumes bis'!$A$4,Tableau1[GRD],'Volumes bis'!$A11,Tableau1[Source],'Volumes bis'!G$6)</f>
        <v>0</v>
      </c>
      <c r="H11" s="124">
        <f t="shared" si="0"/>
        <v>455160</v>
      </c>
      <c r="J11" s="112" t="str">
        <f t="shared" si="1"/>
        <v>ORES Namur</v>
      </c>
      <c r="K11" s="156">
        <f>SUMIFS(Tableau1[Injecté (MWh)],Tableau1[Année],'Volumes bis'!$A$104,Tableau1[GRD],'Volumes bis'!$A11,Tableau1[Source],'Volumes bis'!K$6)</f>
        <v>0</v>
      </c>
    </row>
    <row r="12" spans="1:16" x14ac:dyDescent="0.25">
      <c r="A12" s="112" t="s">
        <v>100</v>
      </c>
      <c r="B12" s="108">
        <f>SUMIFS(Tableau1[Injecté (MWh)],Tableau1[Année],'Volumes bis'!$A$4,Tableau1[GRD],'Volumes bis'!$A12,Tableau1[Source],'Volumes bis'!B$6)</f>
        <v>1157</v>
      </c>
      <c r="C12" s="104">
        <f>SUMIFS(Tableau1[Injecté (MWh)],Tableau1[Année],'Volumes bis'!$A$4,Tableau1[GRD],'Volumes bis'!$A12,Tableau1[Source],'Volumes bis'!C$6)</f>
        <v>358060</v>
      </c>
      <c r="D12" s="104">
        <f>SUMIFS(Tableau1[Injecté (MWh)],Tableau1[Année],'Volumes bis'!$A$4,Tableau1[GRD],'Volumes bis'!$A12,Tableau1[Source],'Volumes bis'!D$6)</f>
        <v>27229</v>
      </c>
      <c r="E12" s="104">
        <f>SUMIFS(Tableau1[Injecté (MWh)],Tableau1[Année],'Volumes bis'!$A$4,Tableau1[GRD],'Volumes bis'!$A12,Tableau1[Source],'Volumes bis'!E$6)</f>
        <v>20072</v>
      </c>
      <c r="F12" s="104">
        <f>SUMIFS(Tableau1[Injecté (MWh)],Tableau1[Année],'Volumes bis'!$A$4,Tableau1[GRD],'Volumes bis'!$A12,Tableau1[Source],'Volumes bis'!F$6)</f>
        <v>9675</v>
      </c>
      <c r="G12" s="115">
        <f>SUMIFS(Tableau1[Injecté (MWh)],Tableau1[Année],'Volumes bis'!$A$4,Tableau1[GRD],'Volumes bis'!$A12,Tableau1[Source],'Volumes bis'!G$6)</f>
        <v>1298</v>
      </c>
      <c r="H12" s="124">
        <f t="shared" si="0"/>
        <v>417491</v>
      </c>
      <c r="J12" s="112" t="str">
        <f t="shared" si="1"/>
        <v>ORES Hainaut</v>
      </c>
      <c r="K12" s="156">
        <f>SUMIFS(Tableau1[Injecté (MWh)],Tableau1[Année],'Volumes bis'!$A$104,Tableau1[GRD],'Volumes bis'!$A12,Tableau1[Source],'Volumes bis'!K$6)</f>
        <v>0</v>
      </c>
    </row>
    <row r="13" spans="1:16" x14ac:dyDescent="0.25">
      <c r="A13" s="112" t="s">
        <v>101</v>
      </c>
      <c r="B13" s="108">
        <f>SUMIFS(Tableau1[Injecté (MWh)],Tableau1[Année],'Volumes bis'!$A$4,Tableau1[GRD],'Volumes bis'!$A13,Tableau1[Source],'Volumes bis'!B$6)</f>
        <v>24033</v>
      </c>
      <c r="C13" s="104">
        <f>SUMIFS(Tableau1[Injecté (MWh)],Tableau1[Année],'Volumes bis'!$A$4,Tableau1[GRD],'Volumes bis'!$A13,Tableau1[Source],'Volumes bis'!C$6)</f>
        <v>96965</v>
      </c>
      <c r="D13" s="104">
        <f>SUMIFS(Tableau1[Injecté (MWh)],Tableau1[Année],'Volumes bis'!$A$4,Tableau1[GRD],'Volumes bis'!$A13,Tableau1[Source],'Volumes bis'!D$6)</f>
        <v>68550</v>
      </c>
      <c r="E13" s="104">
        <f>SUMIFS(Tableau1[Injecté (MWh)],Tableau1[Année],'Volumes bis'!$A$4,Tableau1[GRD],'Volumes bis'!$A13,Tableau1[Source],'Volumes bis'!E$6)</f>
        <v>2625</v>
      </c>
      <c r="F13" s="104">
        <f>SUMIFS(Tableau1[Injecté (MWh)],Tableau1[Année],'Volumes bis'!$A$4,Tableau1[GRD],'Volumes bis'!$A13,Tableau1[Source],'Volumes bis'!F$6)</f>
        <v>1298</v>
      </c>
      <c r="G13" s="115">
        <f>SUMIFS(Tableau1[Injecté (MWh)],Tableau1[Année],'Volumes bis'!$A$4,Tableau1[GRD],'Volumes bis'!$A13,Tableau1[Source],'Volumes bis'!G$6)</f>
        <v>15</v>
      </c>
      <c r="H13" s="124">
        <f t="shared" si="0"/>
        <v>193486</v>
      </c>
      <c r="J13" s="112" t="str">
        <f t="shared" si="1"/>
        <v>ORES Est</v>
      </c>
      <c r="K13" s="156">
        <f>SUMIFS(Tableau1[Injecté (MWh)],Tableau1[Année],'Volumes bis'!$A$104,Tableau1[GRD],'Volumes bis'!$A13,Tableau1[Source],'Volumes bis'!K$6)</f>
        <v>0</v>
      </c>
    </row>
    <row r="14" spans="1:16" x14ac:dyDescent="0.25">
      <c r="A14" s="112" t="s">
        <v>102</v>
      </c>
      <c r="B14" s="108">
        <f>SUMIFS(Tableau1[Injecté (MWh)],Tableau1[Année],'Volumes bis'!$A$4,Tableau1[GRD],'Volumes bis'!$A14,Tableau1[Source],'Volumes bis'!B$6)</f>
        <v>6060</v>
      </c>
      <c r="C14" s="104">
        <f>SUMIFS(Tableau1[Injecté (MWh)],Tableau1[Année],'Volumes bis'!$A$4,Tableau1[GRD],'Volumes bis'!$A14,Tableau1[Source],'Volumes bis'!C$6)</f>
        <v>160943</v>
      </c>
      <c r="D14" s="104">
        <f>SUMIFS(Tableau1[Injecté (MWh)],Tableau1[Année],'Volumes bis'!$A$4,Tableau1[GRD],'Volumes bis'!$A14,Tableau1[Source],'Volumes bis'!D$6)</f>
        <v>142531</v>
      </c>
      <c r="E14" s="104">
        <f>SUMIFS(Tableau1[Injecté (MWh)],Tableau1[Année],'Volumes bis'!$A$4,Tableau1[GRD],'Volumes bis'!$A14,Tableau1[Source],'Volumes bis'!E$6)</f>
        <v>34610</v>
      </c>
      <c r="F14" s="104">
        <f>SUMIFS(Tableau1[Injecté (MWh)],Tableau1[Année],'Volumes bis'!$A$4,Tableau1[GRD],'Volumes bis'!$A14,Tableau1[Source],'Volumes bis'!F$6)</f>
        <v>3068</v>
      </c>
      <c r="G14" s="115">
        <f>SUMIFS(Tableau1[Injecté (MWh)],Tableau1[Année],'Volumes bis'!$A$4,Tableau1[GRD],'Volumes bis'!$A14,Tableau1[Source],'Volumes bis'!G$6)</f>
        <v>0</v>
      </c>
      <c r="H14" s="124">
        <f t="shared" si="0"/>
        <v>347212</v>
      </c>
      <c r="J14" s="112" t="str">
        <f t="shared" si="1"/>
        <v>ORES Luxembourg</v>
      </c>
      <c r="K14" s="156">
        <f>SUMIFS(Tableau1[Injecté (MWh)],Tableau1[Année],'Volumes bis'!$A$104,Tableau1[GRD],'Volumes bis'!$A14,Tableau1[Source],'Volumes bis'!K$6)</f>
        <v>0</v>
      </c>
    </row>
    <row r="15" spans="1:16" x14ac:dyDescent="0.25">
      <c r="A15" s="112" t="s">
        <v>103</v>
      </c>
      <c r="B15" s="108">
        <f>SUMIFS(Tableau1[Injecté (MWh)],Tableau1[Année],'Volumes bis'!$A$4,Tableau1[GRD],'Volumes bis'!$A15,Tableau1[Source],'Volumes bis'!B$6)</f>
        <v>1375</v>
      </c>
      <c r="C15" s="104">
        <f>SUMIFS(Tableau1[Injecté (MWh)],Tableau1[Année],'Volumes bis'!$A$4,Tableau1[GRD],'Volumes bis'!$A15,Tableau1[Source],'Volumes bis'!C$6)</f>
        <v>419</v>
      </c>
      <c r="D15" s="104">
        <f>SUMIFS(Tableau1[Injecté (MWh)],Tableau1[Année],'Volumes bis'!$A$4,Tableau1[GRD],'Volumes bis'!$A15,Tableau1[Source],'Volumes bis'!D$6)</f>
        <v>2667</v>
      </c>
      <c r="E15" s="104">
        <f>SUMIFS(Tableau1[Injecté (MWh)],Tableau1[Année],'Volumes bis'!$A$4,Tableau1[GRD],'Volumes bis'!$A15,Tableau1[Source],'Volumes bis'!E$6)</f>
        <v>16188</v>
      </c>
      <c r="F15" s="104">
        <f>SUMIFS(Tableau1[Injecté (MWh)],Tableau1[Année],'Volumes bis'!$A$4,Tableau1[GRD],'Volumes bis'!$A15,Tableau1[Source],'Volumes bis'!F$6)</f>
        <v>2596</v>
      </c>
      <c r="G15" s="115">
        <f>SUMIFS(Tableau1[Injecté (MWh)],Tableau1[Année],'Volumes bis'!$A$4,Tableau1[GRD],'Volumes bis'!$A15,Tableau1[Source],'Volumes bis'!G$6)</f>
        <v>0</v>
      </c>
      <c r="H15" s="124">
        <f t="shared" si="0"/>
        <v>23245</v>
      </c>
      <c r="J15" s="112" t="str">
        <f t="shared" si="1"/>
        <v>ORES Verviers</v>
      </c>
      <c r="K15" s="156">
        <f>SUMIFS(Tableau1[Injecté (MWh)],Tableau1[Année],'Volumes bis'!$A$104,Tableau1[GRD],'Volumes bis'!$A15,Tableau1[Source],'Volumes bis'!K$6)</f>
        <v>0</v>
      </c>
    </row>
    <row r="16" spans="1:16" x14ac:dyDescent="0.25">
      <c r="A16" s="112" t="s">
        <v>104</v>
      </c>
      <c r="B16" s="108">
        <f>SUMIFS(Tableau1[Injecté (MWh)],Tableau1[Année],'Volumes bis'!$A$4,Tableau1[GRD],'Volumes bis'!$A16,Tableau1[Source],'Volumes bis'!B$6)</f>
        <v>0</v>
      </c>
      <c r="C16" s="104">
        <f>SUMIFS(Tableau1[Injecté (MWh)],Tableau1[Année],'Volumes bis'!$A$4,Tableau1[GRD],'Volumes bis'!$A16,Tableau1[Source],'Volumes bis'!C$6)</f>
        <v>92015</v>
      </c>
      <c r="D16" s="104">
        <f>SUMIFS(Tableau1[Injecté (MWh)],Tableau1[Année],'Volumes bis'!$A$4,Tableau1[GRD],'Volumes bis'!$A16,Tableau1[Source],'Volumes bis'!D$6)</f>
        <v>0</v>
      </c>
      <c r="E16" s="104">
        <f>SUMIFS(Tableau1[Injecté (MWh)],Tableau1[Année],'Volumes bis'!$A$4,Tableau1[GRD],'Volumes bis'!$A16,Tableau1[Source],'Volumes bis'!E$6)</f>
        <v>6</v>
      </c>
      <c r="F16" s="104">
        <f>SUMIFS(Tableau1[Injecté (MWh)],Tableau1[Année],'Volumes bis'!$A$4,Tableau1[GRD],'Volumes bis'!$A16,Tableau1[Source],'Volumes bis'!F$6)</f>
        <v>97</v>
      </c>
      <c r="G16" s="115">
        <f>SUMIFS(Tableau1[Injecté (MWh)],Tableau1[Année],'Volumes bis'!$A$4,Tableau1[GRD],'Volumes bis'!$A16,Tableau1[Source],'Volumes bis'!G$6)</f>
        <v>0</v>
      </c>
      <c r="H16" s="124">
        <f t="shared" si="0"/>
        <v>92118</v>
      </c>
      <c r="J16" s="112" t="str">
        <f t="shared" si="1"/>
        <v>PBE</v>
      </c>
      <c r="K16" s="156">
        <f>SUMIFS(Tableau1[Injecté (MWh)],Tableau1[Année],'Volumes bis'!$A$104,Tableau1[GRD],'Volumes bis'!$A16,Tableau1[Source],'Volumes bis'!K$6)</f>
        <v>0</v>
      </c>
    </row>
    <row r="17" spans="1:16" x14ac:dyDescent="0.25">
      <c r="A17" s="112" t="s">
        <v>105</v>
      </c>
      <c r="B17" s="108">
        <f>SUMIFS(Tableau1[Injecté (MWh)],Tableau1[Année],'Volumes bis'!$A$4,Tableau1[GRD],'Volumes bis'!$A17,Tableau1[Source],'Volumes bis'!B$6)</f>
        <v>1916</v>
      </c>
      <c r="C17" s="104">
        <f>SUMIFS(Tableau1[Injecté (MWh)],Tableau1[Année],'Volumes bis'!$A$4,Tableau1[GRD],'Volumes bis'!$A17,Tableau1[Source],'Volumes bis'!C$6)</f>
        <v>6512</v>
      </c>
      <c r="D17" s="104">
        <f>SUMIFS(Tableau1[Injecté (MWh)],Tableau1[Année],'Volumes bis'!$A$4,Tableau1[GRD],'Volumes bis'!$A17,Tableau1[Source],'Volumes bis'!D$6)</f>
        <v>0</v>
      </c>
      <c r="E17" s="104">
        <f>SUMIFS(Tableau1[Injecté (MWh)],Tableau1[Année],'Volumes bis'!$A$4,Tableau1[GRD],'Volumes bis'!$A17,Tableau1[Source],'Volumes bis'!E$6)</f>
        <v>56931</v>
      </c>
      <c r="F17" s="104">
        <f>SUMIFS(Tableau1[Injecté (MWh)],Tableau1[Année],'Volumes bis'!$A$4,Tableau1[GRD],'Volumes bis'!$A17,Tableau1[Source],'Volumes bis'!F$6)</f>
        <v>4058</v>
      </c>
      <c r="G17" s="115">
        <f>SUMIFS(Tableau1[Injecté (MWh)],Tableau1[Année],'Volumes bis'!$A$4,Tableau1[GRD],'Volumes bis'!$A17,Tableau1[Source],'Volumes bis'!G$6)</f>
        <v>0</v>
      </c>
      <c r="H17" s="124">
        <f t="shared" si="0"/>
        <v>69417</v>
      </c>
      <c r="J17" s="112" t="str">
        <f t="shared" si="1"/>
        <v>ORES Brabant Wallon</v>
      </c>
      <c r="K17" s="156">
        <f>SUMIFS(Tableau1[Injecté (MWh)],Tableau1[Année],'Volumes bis'!$A$104,Tableau1[GRD],'Volumes bis'!$A17,Tableau1[Source],'Volumes bis'!K$6)</f>
        <v>0</v>
      </c>
    </row>
    <row r="18" spans="1:16" x14ac:dyDescent="0.25">
      <c r="A18" s="112" t="s">
        <v>106</v>
      </c>
      <c r="B18" s="108">
        <f>SUMIFS(Tableau1[Injecté (MWh)],Tableau1[Année],'Volumes bis'!$A$4,Tableau1[GRD],'Volumes bis'!$A18,Tableau1[Source],'Volumes bis'!B$6)</f>
        <v>0</v>
      </c>
      <c r="C18" s="104">
        <f>SUMIFS(Tableau1[Injecté (MWh)],Tableau1[Année],'Volumes bis'!$A$4,Tableau1[GRD],'Volumes bis'!$A18,Tableau1[Source],'Volumes bis'!C$6)</f>
        <v>2383</v>
      </c>
      <c r="D18" s="104">
        <f>SUMIFS(Tableau1[Injecté (MWh)],Tableau1[Année],'Volumes bis'!$A$4,Tableau1[GRD],'Volumes bis'!$A18,Tableau1[Source],'Volumes bis'!D$6)</f>
        <v>96355</v>
      </c>
      <c r="E18" s="104">
        <f>SUMIFS(Tableau1[Injecté (MWh)],Tableau1[Année],'Volumes bis'!$A$4,Tableau1[GRD],'Volumes bis'!$A18,Tableau1[Source],'Volumes bis'!E$6)</f>
        <v>17100</v>
      </c>
      <c r="F18" s="104">
        <f>SUMIFS(Tableau1[Injecté (MWh)],Tableau1[Année],'Volumes bis'!$A$4,Tableau1[GRD],'Volumes bis'!$A18,Tableau1[Source],'Volumes bis'!F$6)</f>
        <v>4124</v>
      </c>
      <c r="G18" s="115">
        <f>SUMIFS(Tableau1[Injecté (MWh)],Tableau1[Année],'Volumes bis'!$A$4,Tableau1[GRD],'Volumes bis'!$A18,Tableau1[Source],'Volumes bis'!G$6)</f>
        <v>0</v>
      </c>
      <c r="H18" s="124">
        <f t="shared" si="0"/>
        <v>119962</v>
      </c>
      <c r="J18" s="112" t="str">
        <f t="shared" si="1"/>
        <v>ORES Mouscron</v>
      </c>
      <c r="K18" s="156">
        <f>SUMIFS(Tableau1[Injecté (MWh)],Tableau1[Année],'Volumes bis'!$A$104,Tableau1[GRD],'Volumes bis'!$A18,Tableau1[Source],'Volumes bis'!K$6)</f>
        <v>0</v>
      </c>
    </row>
    <row r="19" spans="1:16" ht="15.75" thickBot="1" x14ac:dyDescent="0.3">
      <c r="A19" s="113" t="s">
        <v>124</v>
      </c>
      <c r="B19" s="109">
        <f>SUMIFS(Tableau1[Injecté (MWh)],Tableau1[Année],'Volumes bis'!$A$4,Tableau1[GRD],'Volumes bis'!$A19,Tableau1[Source],'Volumes bis'!B$6)</f>
        <v>0</v>
      </c>
      <c r="C19" s="105">
        <f>SUMIFS(Tableau1[Injecté (MWh)],Tableau1[Année],'Volumes bis'!$A$4,Tableau1[GRD],'Volumes bis'!$A19,Tableau1[Source],'Volumes bis'!C$6)</f>
        <v>0</v>
      </c>
      <c r="D19" s="105">
        <f>SUMIFS(Tableau1[Injecté (MWh)],Tableau1[Année],'Volumes bis'!$A$4,Tableau1[GRD],'Volumes bis'!$A19,Tableau1[Source],'Volumes bis'!D$6)</f>
        <v>0</v>
      </c>
      <c r="E19" s="105">
        <f>SUMIFS(Tableau1[Injecté (MWh)],Tableau1[Année],'Volumes bis'!$A$4,Tableau1[GRD],'Volumes bis'!$A19,Tableau1[Source],'Volumes bis'!E$6)</f>
        <v>0</v>
      </c>
      <c r="F19" s="105">
        <f>SUMIFS(Tableau1[Injecté (MWh)],Tableau1[Année],'Volumes bis'!$A$4,Tableau1[GRD],'Volumes bis'!$A19,Tableau1[Source],'Volumes bis'!F$6)</f>
        <v>0</v>
      </c>
      <c r="G19" s="116">
        <f>SUMIFS(Tableau1[Injecté (MWh)],Tableau1[Année],'Volumes bis'!$A$4,Tableau1[GRD],'Volumes bis'!$A19,Tableau1[Source],'Volumes bis'!G$6)</f>
        <v>0</v>
      </c>
      <c r="H19" s="125">
        <f t="shared" si="0"/>
        <v>0</v>
      </c>
      <c r="J19" s="113" t="str">
        <f t="shared" si="1"/>
        <v>Réseau d'Énergie de Wavre</v>
      </c>
      <c r="K19" s="157">
        <f>SUMIFS(Tableau1[Injecté (MWh)],Tableau1[Année],'Volumes bis'!$A$104,Tableau1[GRD],'Volumes bis'!$A19,Tableau1[Source],'Volumes bis'!K$6)</f>
        <v>0</v>
      </c>
    </row>
    <row r="20" spans="1:16" ht="15.75" thickBot="1" x14ac:dyDescent="0.3">
      <c r="A20" s="128" t="s">
        <v>10</v>
      </c>
      <c r="B20" s="120">
        <f>SUM(B7:B19)</f>
        <v>189047</v>
      </c>
      <c r="C20" s="121">
        <f t="shared" ref="C20:G20" si="2">SUM(C7:C19)</f>
        <v>1315537</v>
      </c>
      <c r="D20" s="121">
        <f t="shared" si="2"/>
        <v>349328</v>
      </c>
      <c r="E20" s="121">
        <f t="shared" si="2"/>
        <v>159257</v>
      </c>
      <c r="F20" s="121">
        <f t="shared" si="2"/>
        <v>45516</v>
      </c>
      <c r="G20" s="122">
        <f t="shared" si="2"/>
        <v>1313</v>
      </c>
      <c r="H20" s="127">
        <f>SUM(H7:H19)</f>
        <v>2059998</v>
      </c>
      <c r="J20" s="128" t="s">
        <v>10</v>
      </c>
      <c r="K20" s="127">
        <f>SUM(K7:K19)</f>
        <v>0</v>
      </c>
    </row>
    <row r="21" spans="1:16" x14ac:dyDescent="0.25">
      <c r="A21" s="96"/>
      <c r="B21" s="96"/>
      <c r="C21" s="96"/>
      <c r="D21" s="96"/>
      <c r="E21" s="96"/>
      <c r="F21" s="96"/>
      <c r="G21" s="96"/>
      <c r="H21" s="96"/>
    </row>
    <row r="22" spans="1:16" x14ac:dyDescent="0.25">
      <c r="A22" s="96"/>
      <c r="B22" s="96"/>
      <c r="C22" s="96"/>
      <c r="D22" s="96"/>
      <c r="E22" s="96"/>
      <c r="F22" s="96"/>
      <c r="G22" s="96"/>
      <c r="H22" s="96"/>
      <c r="I22" s="96"/>
    </row>
    <row r="23" spans="1:16" x14ac:dyDescent="0.25">
      <c r="A23" s="96"/>
      <c r="B23" s="96"/>
      <c r="C23" s="96"/>
      <c r="D23" s="96"/>
      <c r="E23" s="96"/>
      <c r="F23" s="96"/>
      <c r="G23" s="96"/>
      <c r="H23" s="96"/>
    </row>
    <row r="24" spans="1:16" ht="15.75" x14ac:dyDescent="0.25">
      <c r="A24" s="94">
        <v>2018</v>
      </c>
      <c r="B24" s="187" t="s">
        <v>121</v>
      </c>
      <c r="C24" s="187"/>
      <c r="D24" s="187"/>
      <c r="E24" s="187"/>
      <c r="F24" s="187"/>
      <c r="G24" s="187"/>
      <c r="H24" s="187"/>
      <c r="J24" s="187" t="s">
        <v>132</v>
      </c>
      <c r="K24" s="187"/>
      <c r="L24" s="187"/>
      <c r="M24" s="187"/>
      <c r="N24" s="187"/>
      <c r="O24" s="187"/>
      <c r="P24" s="187"/>
    </row>
    <row r="25" spans="1:16" ht="15.75" thickBot="1" x14ac:dyDescent="0.3">
      <c r="A25" s="96"/>
      <c r="B25" s="96"/>
      <c r="C25" s="96"/>
      <c r="D25" s="96"/>
      <c r="E25" s="96"/>
      <c r="F25" s="96"/>
      <c r="G25" s="96"/>
      <c r="H25" s="96"/>
    </row>
    <row r="26" spans="1:16" ht="15.75" thickBot="1" x14ac:dyDescent="0.3">
      <c r="A26" s="110"/>
      <c r="B26" s="117" t="s">
        <v>126</v>
      </c>
      <c r="C26" s="118" t="s">
        <v>125</v>
      </c>
      <c r="D26" s="118" t="s">
        <v>128</v>
      </c>
      <c r="E26" s="118" t="s">
        <v>130</v>
      </c>
      <c r="F26" s="118" t="s">
        <v>129</v>
      </c>
      <c r="G26" s="119" t="s">
        <v>131</v>
      </c>
      <c r="H26" s="126" t="s">
        <v>10</v>
      </c>
      <c r="J26" s="110"/>
      <c r="K26" s="126" t="s">
        <v>133</v>
      </c>
    </row>
    <row r="27" spans="1:16" x14ac:dyDescent="0.25">
      <c r="A27" s="111" t="s">
        <v>8</v>
      </c>
      <c r="B27" s="107">
        <f>SUMIFS(Tableau1[Injecté (MWh)],Tableau1[Année],'Volumes bis'!$A$24,Tableau1[GRD],'Volumes bis'!$A27,Tableau1[Source],'Volumes bis'!B$6)</f>
        <v>25073</v>
      </c>
      <c r="C27" s="106">
        <f>SUMIFS(Tableau1[Injecté (MWh)],Tableau1[Année],'Volumes bis'!$A$24,Tableau1[GRD],'Volumes bis'!$A27,Tableau1[Source],'Volumes bis'!C$6)</f>
        <v>8500</v>
      </c>
      <c r="D27" s="106">
        <f>SUMIFS(Tableau1[Injecté (MWh)],Tableau1[Année],'Volumes bis'!$A$24,Tableau1[GRD],'Volumes bis'!$A27,Tableau1[Source],'Volumes bis'!D$6)</f>
        <v>8842</v>
      </c>
      <c r="E27" s="106">
        <f>SUMIFS(Tableau1[Injecté (MWh)],Tableau1[Année],'Volumes bis'!$A$24,Tableau1[GRD],'Volumes bis'!$A27,Tableau1[Source],'Volumes bis'!E$6)</f>
        <v>31</v>
      </c>
      <c r="F27" s="106">
        <f>SUMIFS(Tableau1[Injecté (MWh)],Tableau1[Année],'Volumes bis'!$A$24,Tableau1[GRD],'Volumes bis'!$A27,Tableau1[Source],'Volumes bis'!F$6)</f>
        <v>349</v>
      </c>
      <c r="G27" s="114">
        <f>SUMIFS(Tableau1[Injecté (MWh)],Tableau1[Année],'Volumes bis'!$A$24,Tableau1[GRD],'Volumes bis'!$A27,Tableau1[Source],'Volumes bis'!G$6)</f>
        <v>0</v>
      </c>
      <c r="H27" s="123">
        <f>SUM(B27:G27)</f>
        <v>42795</v>
      </c>
      <c r="J27" s="111" t="str">
        <f>A27</f>
        <v>AIEG</v>
      </c>
      <c r="K27" s="155">
        <f>SUMIFS(Tableau1[Injecté (MWh)],Tableau1[Année],'Volumes bis'!$A$104,Tableau1[GRD],'Volumes bis'!$A27,Tableau1[Source],'Volumes bis'!K$6)</f>
        <v>0</v>
      </c>
    </row>
    <row r="28" spans="1:16" x14ac:dyDescent="0.25">
      <c r="A28" s="112" t="s">
        <v>5</v>
      </c>
      <c r="B28" s="108">
        <f>SUMIFS(Tableau1[Injecté (MWh)],Tableau1[Année],'Volumes bis'!$A$24,Tableau1[GRD],'Volumes bis'!$A28,Tableau1[Source],'Volumes bis'!B$6)</f>
        <v>0</v>
      </c>
      <c r="C28" s="104">
        <f>SUMIFS(Tableau1[Injecté (MWh)],Tableau1[Année],'Volumes bis'!$A$24,Tableau1[GRD],'Volumes bis'!$A28,Tableau1[Source],'Volumes bis'!C$6)</f>
        <v>74660</v>
      </c>
      <c r="D28" s="104">
        <f>SUMIFS(Tableau1[Injecté (MWh)],Tableau1[Année],'Volumes bis'!$A$24,Tableau1[GRD],'Volumes bis'!$A28,Tableau1[Source],'Volumes bis'!D$6)</f>
        <v>0</v>
      </c>
      <c r="E28" s="104">
        <f>SUMIFS(Tableau1[Injecté (MWh)],Tableau1[Année],'Volumes bis'!$A$24,Tableau1[GRD],'Volumes bis'!$A28,Tableau1[Source],'Volumes bis'!E$6)</f>
        <v>0</v>
      </c>
      <c r="F28" s="104">
        <f>SUMIFS(Tableau1[Injecté (MWh)],Tableau1[Année],'Volumes bis'!$A$24,Tableau1[GRD],'Volumes bis'!$A28,Tableau1[Source],'Volumes bis'!F$6)</f>
        <v>0</v>
      </c>
      <c r="G28" s="115">
        <f>SUMIFS(Tableau1[Injecté (MWh)],Tableau1[Année],'Volumes bis'!$A$24,Tableau1[GRD],'Volumes bis'!$A28,Tableau1[Source],'Volumes bis'!G$6)</f>
        <v>0</v>
      </c>
      <c r="H28" s="124">
        <f t="shared" ref="H28:H39" si="3">SUM(B28:G28)</f>
        <v>74660</v>
      </c>
      <c r="J28" s="112" t="str">
        <f t="shared" ref="J28:J39" si="4">A28</f>
        <v>AIESH</v>
      </c>
      <c r="K28" s="156">
        <f>SUMIFS(Tableau1[Injecté (MWh)],Tableau1[Année],'Volumes bis'!$A$104,Tableau1[GRD],'Volumes bis'!$A28,Tableau1[Source],'Volumes bis'!K$6)</f>
        <v>0</v>
      </c>
    </row>
    <row r="29" spans="1:16" x14ac:dyDescent="0.25">
      <c r="A29" s="112" t="s">
        <v>7</v>
      </c>
      <c r="B29" s="108">
        <f>SUMIFS(Tableau1[Injecté (MWh)],Tableau1[Année],'Volumes bis'!$A$24,Tableau1[GRD],'Volumes bis'!$A29,Tableau1[Source],'Volumes bis'!B$6)</f>
        <v>118247</v>
      </c>
      <c r="C29" s="104">
        <f>SUMIFS(Tableau1[Injecté (MWh)],Tableau1[Année],'Volumes bis'!$A$24,Tableau1[GRD],'Volumes bis'!$A29,Tableau1[Source],'Volumes bis'!C$6)</f>
        <v>128097</v>
      </c>
      <c r="D29" s="104">
        <f>SUMIFS(Tableau1[Injecté (MWh)],Tableau1[Année],'Volumes bis'!$A$24,Tableau1[GRD],'Volumes bis'!$A29,Tableau1[Source],'Volumes bis'!D$6)</f>
        <v>4974</v>
      </c>
      <c r="E29" s="104">
        <f>SUMIFS(Tableau1[Injecté (MWh)],Tableau1[Année],'Volumes bis'!$A$24,Tableau1[GRD],'Volumes bis'!$A29,Tableau1[Source],'Volumes bis'!E$6)</f>
        <v>8567</v>
      </c>
      <c r="F29" s="104">
        <f>SUMIFS(Tableau1[Injecté (MWh)],Tableau1[Année],'Volumes bis'!$A$24,Tableau1[GRD],'Volumes bis'!$A29,Tableau1[Source],'Volumes bis'!F$6)</f>
        <v>13622</v>
      </c>
      <c r="G29" s="115">
        <f>SUMIFS(Tableau1[Injecté (MWh)],Tableau1[Année],'Volumes bis'!$A$24,Tableau1[GRD],'Volumes bis'!$A29,Tableau1[Source],'Volumes bis'!G$6)</f>
        <v>0</v>
      </c>
      <c r="H29" s="124">
        <f t="shared" si="3"/>
        <v>273507</v>
      </c>
      <c r="J29" s="112" t="str">
        <f t="shared" si="4"/>
        <v>RESA</v>
      </c>
      <c r="K29" s="156">
        <f>SUMIFS(Tableau1[Injecté (MWh)],Tableau1[Année],'Volumes bis'!$A$104,Tableau1[GRD],'Volumes bis'!$A29,Tableau1[Source],'Volumes bis'!K$6)</f>
        <v>0</v>
      </c>
    </row>
    <row r="30" spans="1:16" x14ac:dyDescent="0.25">
      <c r="A30" s="112" t="s">
        <v>98</v>
      </c>
      <c r="B30" s="108">
        <f>SUMIFS(Tableau1[Injecté (MWh)],Tableau1[Année],'Volumes bis'!$A$24,Tableau1[GRD],'Volumes bis'!$A30,Tableau1[Source],'Volumes bis'!B$6)</f>
        <v>0</v>
      </c>
      <c r="C30" s="104">
        <f>SUMIFS(Tableau1[Injecté (MWh)],Tableau1[Année],'Volumes bis'!$A$24,Tableau1[GRD],'Volumes bis'!$A30,Tableau1[Source],'Volumes bis'!C$6)</f>
        <v>0</v>
      </c>
      <c r="D30" s="104">
        <f>SUMIFS(Tableau1[Injecté (MWh)],Tableau1[Année],'Volumes bis'!$A$24,Tableau1[GRD],'Volumes bis'!$A30,Tableau1[Source],'Volumes bis'!D$6)</f>
        <v>0</v>
      </c>
      <c r="E30" s="104">
        <f>SUMIFS(Tableau1[Injecté (MWh)],Tableau1[Année],'Volumes bis'!$A$24,Tableau1[GRD],'Volumes bis'!$A30,Tableau1[Source],'Volumes bis'!E$6)</f>
        <v>0</v>
      </c>
      <c r="F30" s="104">
        <f>SUMIFS(Tableau1[Injecté (MWh)],Tableau1[Année],'Volumes bis'!$A$24,Tableau1[GRD],'Volumes bis'!$A30,Tableau1[Source],'Volumes bis'!F$6)</f>
        <v>0</v>
      </c>
      <c r="G30" s="115">
        <f>SUMIFS(Tableau1[Injecté (MWh)],Tableau1[Année],'Volumes bis'!$A$24,Tableau1[GRD],'Volumes bis'!$A30,Tableau1[Source],'Volumes bis'!G$6)</f>
        <v>0</v>
      </c>
      <c r="H30" s="124">
        <f t="shared" si="3"/>
        <v>0</v>
      </c>
      <c r="J30" s="112" t="str">
        <f t="shared" si="4"/>
        <v>GASELWEST</v>
      </c>
      <c r="K30" s="156">
        <f>SUMIFS(Tableau1[Injecté (MWh)],Tableau1[Année],'Volumes bis'!$A$104,Tableau1[GRD],'Volumes bis'!$A30,Tableau1[Source],'Volumes bis'!K$6)</f>
        <v>0</v>
      </c>
    </row>
    <row r="31" spans="1:16" x14ac:dyDescent="0.25">
      <c r="A31" s="112" t="s">
        <v>99</v>
      </c>
      <c r="B31" s="108">
        <f>SUMIFS(Tableau1[Injecté (MWh)],Tableau1[Année],'Volumes bis'!$A$24,Tableau1[GRD],'Volumes bis'!$A31,Tableau1[Source],'Volumes bis'!B$6)</f>
        <v>39931</v>
      </c>
      <c r="C31" s="104">
        <f>SUMIFS(Tableau1[Injecté (MWh)],Tableau1[Année],'Volumes bis'!$A$24,Tableau1[GRD],'Volumes bis'!$A31,Tableau1[Source],'Volumes bis'!C$6)</f>
        <v>422715</v>
      </c>
      <c r="D31" s="104">
        <f>SUMIFS(Tableau1[Injecté (MWh)],Tableau1[Année],'Volumes bis'!$A$24,Tableau1[GRD],'Volumes bis'!$A31,Tableau1[Source],'Volumes bis'!D$6)</f>
        <v>3</v>
      </c>
      <c r="E31" s="104">
        <f>SUMIFS(Tableau1[Injecté (MWh)],Tableau1[Année],'Volumes bis'!$A$24,Tableau1[GRD],'Volumes bis'!$A31,Tableau1[Source],'Volumes bis'!E$6)</f>
        <v>2013</v>
      </c>
      <c r="F31" s="104">
        <f>SUMIFS(Tableau1[Injecté (MWh)],Tableau1[Année],'Volumes bis'!$A$24,Tableau1[GRD],'Volumes bis'!$A31,Tableau1[Source],'Volumes bis'!F$6)</f>
        <v>17924</v>
      </c>
      <c r="G31" s="115">
        <f>SUMIFS(Tableau1[Injecté (MWh)],Tableau1[Année],'Volumes bis'!$A$24,Tableau1[GRD],'Volumes bis'!$A31,Tableau1[Source],'Volumes bis'!G$6)</f>
        <v>18</v>
      </c>
      <c r="H31" s="124">
        <f t="shared" si="3"/>
        <v>482604</v>
      </c>
      <c r="J31" s="112" t="str">
        <f t="shared" si="4"/>
        <v>ORES Namur</v>
      </c>
      <c r="K31" s="156">
        <f>SUMIFS(Tableau1[Injecté (MWh)],Tableau1[Année],'Volumes bis'!$A$104,Tableau1[GRD],'Volumes bis'!$A31,Tableau1[Source],'Volumes bis'!K$6)</f>
        <v>0</v>
      </c>
    </row>
    <row r="32" spans="1:16" x14ac:dyDescent="0.25">
      <c r="A32" s="112" t="s">
        <v>100</v>
      </c>
      <c r="B32" s="108">
        <f>SUMIFS(Tableau1[Injecté (MWh)],Tableau1[Année],'Volumes bis'!$A$24,Tableau1[GRD],'Volumes bis'!$A32,Tableau1[Source],'Volumes bis'!B$6)</f>
        <v>2492</v>
      </c>
      <c r="C32" s="104">
        <f>SUMIFS(Tableau1[Injecté (MWh)],Tableau1[Année],'Volumes bis'!$A$24,Tableau1[GRD],'Volumes bis'!$A32,Tableau1[Source],'Volumes bis'!C$6)</f>
        <v>402268</v>
      </c>
      <c r="D32" s="104">
        <f>SUMIFS(Tableau1[Injecté (MWh)],Tableau1[Année],'Volumes bis'!$A$24,Tableau1[GRD],'Volumes bis'!$A32,Tableau1[Source],'Volumes bis'!D$6)</f>
        <v>8796</v>
      </c>
      <c r="E32" s="104">
        <f>SUMIFS(Tableau1[Injecté (MWh)],Tableau1[Année],'Volumes bis'!$A$24,Tableau1[GRD],'Volumes bis'!$A32,Tableau1[Source],'Volumes bis'!E$6)</f>
        <v>42638</v>
      </c>
      <c r="F32" s="104">
        <f>SUMIFS(Tableau1[Injecté (MWh)],Tableau1[Année],'Volumes bis'!$A$24,Tableau1[GRD],'Volumes bis'!$A32,Tableau1[Source],'Volumes bis'!F$6)</f>
        <v>14875</v>
      </c>
      <c r="G32" s="115">
        <f>SUMIFS(Tableau1[Injecté (MWh)],Tableau1[Année],'Volumes bis'!$A$24,Tableau1[GRD],'Volumes bis'!$A32,Tableau1[Source],'Volumes bis'!G$6)</f>
        <v>316</v>
      </c>
      <c r="H32" s="124">
        <f t="shared" si="3"/>
        <v>471385</v>
      </c>
      <c r="J32" s="112" t="str">
        <f t="shared" si="4"/>
        <v>ORES Hainaut</v>
      </c>
      <c r="K32" s="156">
        <f>SUMIFS(Tableau1[Injecté (MWh)],Tableau1[Année],'Volumes bis'!$A$104,Tableau1[GRD],'Volumes bis'!$A32,Tableau1[Source],'Volumes bis'!K$6)</f>
        <v>0</v>
      </c>
    </row>
    <row r="33" spans="1:16" x14ac:dyDescent="0.25">
      <c r="A33" s="112" t="s">
        <v>101</v>
      </c>
      <c r="B33" s="108">
        <f>SUMIFS(Tableau1[Injecté (MWh)],Tableau1[Année],'Volumes bis'!$A$24,Tableau1[GRD],'Volumes bis'!$A33,Tableau1[Source],'Volumes bis'!B$6)</f>
        <v>18053</v>
      </c>
      <c r="C33" s="104">
        <f>SUMIFS(Tableau1[Injecté (MWh)],Tableau1[Année],'Volumes bis'!$A$24,Tableau1[GRD],'Volumes bis'!$A33,Tableau1[Source],'Volumes bis'!C$6)</f>
        <v>102005</v>
      </c>
      <c r="D33" s="104">
        <f>SUMIFS(Tableau1[Injecté (MWh)],Tableau1[Année],'Volumes bis'!$A$24,Tableau1[GRD],'Volumes bis'!$A33,Tableau1[Source],'Volumes bis'!D$6)</f>
        <v>65438</v>
      </c>
      <c r="E33" s="104">
        <f>SUMIFS(Tableau1[Injecté (MWh)],Tableau1[Année],'Volumes bis'!$A$24,Tableau1[GRD],'Volumes bis'!$A33,Tableau1[Source],'Volumes bis'!E$6)</f>
        <v>3243</v>
      </c>
      <c r="F33" s="104">
        <f>SUMIFS(Tableau1[Injecté (MWh)],Tableau1[Année],'Volumes bis'!$A$24,Tableau1[GRD],'Volumes bis'!$A33,Tableau1[Source],'Volumes bis'!F$6)</f>
        <v>2021</v>
      </c>
      <c r="G33" s="115">
        <f>SUMIFS(Tableau1[Injecté (MWh)],Tableau1[Année],'Volumes bis'!$A$24,Tableau1[GRD],'Volumes bis'!$A33,Tableau1[Source],'Volumes bis'!G$6)</f>
        <v>14</v>
      </c>
      <c r="H33" s="124">
        <f t="shared" si="3"/>
        <v>190774</v>
      </c>
      <c r="J33" s="112" t="str">
        <f t="shared" si="4"/>
        <v>ORES Est</v>
      </c>
      <c r="K33" s="156">
        <f>SUMIFS(Tableau1[Injecté (MWh)],Tableau1[Année],'Volumes bis'!$A$104,Tableau1[GRD],'Volumes bis'!$A33,Tableau1[Source],'Volumes bis'!K$6)</f>
        <v>0</v>
      </c>
    </row>
    <row r="34" spans="1:16" x14ac:dyDescent="0.25">
      <c r="A34" s="112" t="s">
        <v>102</v>
      </c>
      <c r="B34" s="108">
        <f>SUMIFS(Tableau1[Injecté (MWh)],Tableau1[Année],'Volumes bis'!$A$24,Tableau1[GRD],'Volumes bis'!$A34,Tableau1[Source],'Volumes bis'!B$6)</f>
        <v>6034</v>
      </c>
      <c r="C34" s="104">
        <f>SUMIFS(Tableau1[Injecté (MWh)],Tableau1[Année],'Volumes bis'!$A$24,Tableau1[GRD],'Volumes bis'!$A34,Tableau1[Source],'Volumes bis'!C$6)</f>
        <v>166771</v>
      </c>
      <c r="D34" s="104">
        <f>SUMIFS(Tableau1[Injecté (MWh)],Tableau1[Année],'Volumes bis'!$A$24,Tableau1[GRD],'Volumes bis'!$A34,Tableau1[Source],'Volumes bis'!D$6)</f>
        <v>132548</v>
      </c>
      <c r="E34" s="104">
        <f>SUMIFS(Tableau1[Injecté (MWh)],Tableau1[Année],'Volumes bis'!$A$24,Tableau1[GRD],'Volumes bis'!$A34,Tableau1[Source],'Volumes bis'!E$6)</f>
        <v>38841</v>
      </c>
      <c r="F34" s="104">
        <f>SUMIFS(Tableau1[Injecté (MWh)],Tableau1[Année],'Volumes bis'!$A$24,Tableau1[GRD],'Volumes bis'!$A34,Tableau1[Source],'Volumes bis'!F$6)</f>
        <v>6092</v>
      </c>
      <c r="G34" s="115">
        <f>SUMIFS(Tableau1[Injecté (MWh)],Tableau1[Année],'Volumes bis'!$A$24,Tableau1[GRD],'Volumes bis'!$A34,Tableau1[Source],'Volumes bis'!G$6)</f>
        <v>0</v>
      </c>
      <c r="H34" s="124">
        <f t="shared" si="3"/>
        <v>350286</v>
      </c>
      <c r="J34" s="112" t="str">
        <f t="shared" si="4"/>
        <v>ORES Luxembourg</v>
      </c>
      <c r="K34" s="156">
        <f>SUMIFS(Tableau1[Injecté (MWh)],Tableau1[Année],'Volumes bis'!$A$104,Tableau1[GRD],'Volumes bis'!$A34,Tableau1[Source],'Volumes bis'!K$6)</f>
        <v>0</v>
      </c>
    </row>
    <row r="35" spans="1:16" x14ac:dyDescent="0.25">
      <c r="A35" s="112" t="s">
        <v>103</v>
      </c>
      <c r="B35" s="108">
        <f>SUMIFS(Tableau1[Injecté (MWh)],Tableau1[Année],'Volumes bis'!$A$24,Tableau1[GRD],'Volumes bis'!$A35,Tableau1[Source],'Volumes bis'!B$6)</f>
        <v>1994</v>
      </c>
      <c r="C35" s="104">
        <f>SUMIFS(Tableau1[Injecté (MWh)],Tableau1[Année],'Volumes bis'!$A$24,Tableau1[GRD],'Volumes bis'!$A35,Tableau1[Source],'Volumes bis'!C$6)</f>
        <v>1389</v>
      </c>
      <c r="D35" s="104">
        <f>SUMIFS(Tableau1[Injecté (MWh)],Tableau1[Année],'Volumes bis'!$A$24,Tableau1[GRD],'Volumes bis'!$A35,Tableau1[Source],'Volumes bis'!D$6)</f>
        <v>4493</v>
      </c>
      <c r="E35" s="104">
        <f>SUMIFS(Tableau1[Injecté (MWh)],Tableau1[Année],'Volumes bis'!$A$24,Tableau1[GRD],'Volumes bis'!$A35,Tableau1[Source],'Volumes bis'!E$6)</f>
        <v>15391</v>
      </c>
      <c r="F35" s="104">
        <f>SUMIFS(Tableau1[Injecté (MWh)],Tableau1[Année],'Volumes bis'!$A$24,Tableau1[GRD],'Volumes bis'!$A35,Tableau1[Source],'Volumes bis'!F$6)</f>
        <v>3826</v>
      </c>
      <c r="G35" s="115">
        <f>SUMIFS(Tableau1[Injecté (MWh)],Tableau1[Année],'Volumes bis'!$A$24,Tableau1[GRD],'Volumes bis'!$A35,Tableau1[Source],'Volumes bis'!G$6)</f>
        <v>0</v>
      </c>
      <c r="H35" s="124">
        <f t="shared" si="3"/>
        <v>27093</v>
      </c>
      <c r="J35" s="112" t="str">
        <f t="shared" si="4"/>
        <v>ORES Verviers</v>
      </c>
      <c r="K35" s="156">
        <f>SUMIFS(Tableau1[Injecté (MWh)],Tableau1[Année],'Volumes bis'!$A$104,Tableau1[GRD],'Volumes bis'!$A35,Tableau1[Source],'Volumes bis'!K$6)</f>
        <v>0</v>
      </c>
    </row>
    <row r="36" spans="1:16" x14ac:dyDescent="0.25">
      <c r="A36" s="112" t="s">
        <v>104</v>
      </c>
      <c r="B36" s="108">
        <f>SUMIFS(Tableau1[Injecté (MWh)],Tableau1[Année],'Volumes bis'!$A$24,Tableau1[GRD],'Volumes bis'!$A36,Tableau1[Source],'Volumes bis'!B$6)</f>
        <v>0</v>
      </c>
      <c r="C36" s="104">
        <f>SUMIFS(Tableau1[Injecté (MWh)],Tableau1[Année],'Volumes bis'!$A$24,Tableau1[GRD],'Volumes bis'!$A36,Tableau1[Source],'Volumes bis'!C$6)</f>
        <v>0</v>
      </c>
      <c r="D36" s="104">
        <f>SUMIFS(Tableau1[Injecté (MWh)],Tableau1[Année],'Volumes bis'!$A$24,Tableau1[GRD],'Volumes bis'!$A36,Tableau1[Source],'Volumes bis'!D$6)</f>
        <v>0</v>
      </c>
      <c r="E36" s="104">
        <f>SUMIFS(Tableau1[Injecté (MWh)],Tableau1[Année],'Volumes bis'!$A$24,Tableau1[GRD],'Volumes bis'!$A36,Tableau1[Source],'Volumes bis'!E$6)</f>
        <v>0</v>
      </c>
      <c r="F36" s="104">
        <f>SUMIFS(Tableau1[Injecté (MWh)],Tableau1[Année],'Volumes bis'!$A$24,Tableau1[GRD],'Volumes bis'!$A36,Tableau1[Source],'Volumes bis'!F$6)</f>
        <v>0</v>
      </c>
      <c r="G36" s="115">
        <f>SUMIFS(Tableau1[Injecté (MWh)],Tableau1[Année],'Volumes bis'!$A$24,Tableau1[GRD],'Volumes bis'!$A36,Tableau1[Source],'Volumes bis'!G$6)</f>
        <v>0</v>
      </c>
      <c r="H36" s="124">
        <f t="shared" si="3"/>
        <v>0</v>
      </c>
      <c r="J36" s="112" t="str">
        <f t="shared" si="4"/>
        <v>PBE</v>
      </c>
      <c r="K36" s="156">
        <f>SUMIFS(Tableau1[Injecté (MWh)],Tableau1[Année],'Volumes bis'!$A$104,Tableau1[GRD],'Volumes bis'!$A36,Tableau1[Source],'Volumes bis'!K$6)</f>
        <v>0</v>
      </c>
    </row>
    <row r="37" spans="1:16" x14ac:dyDescent="0.25">
      <c r="A37" s="112" t="s">
        <v>105</v>
      </c>
      <c r="B37" s="108">
        <f>SUMIFS(Tableau1[Injecté (MWh)],Tableau1[Année],'Volumes bis'!$A$24,Tableau1[GRD],'Volumes bis'!$A37,Tableau1[Source],'Volumes bis'!B$6)</f>
        <v>1753</v>
      </c>
      <c r="C37" s="104">
        <f>SUMIFS(Tableau1[Injecté (MWh)],Tableau1[Année],'Volumes bis'!$A$24,Tableau1[GRD],'Volumes bis'!$A37,Tableau1[Source],'Volumes bis'!C$6)</f>
        <v>60684</v>
      </c>
      <c r="D37" s="104">
        <f>SUMIFS(Tableau1[Injecté (MWh)],Tableau1[Année],'Volumes bis'!$A$24,Tableau1[GRD],'Volumes bis'!$A37,Tableau1[Source],'Volumes bis'!D$6)</f>
        <v>0</v>
      </c>
      <c r="E37" s="104">
        <f>SUMIFS(Tableau1[Injecté (MWh)],Tableau1[Année],'Volumes bis'!$A$24,Tableau1[GRD],'Volumes bis'!$A37,Tableau1[Source],'Volumes bis'!E$6)</f>
        <v>60460</v>
      </c>
      <c r="F37" s="104">
        <f>SUMIFS(Tableau1[Injecté (MWh)],Tableau1[Année],'Volumes bis'!$A$24,Tableau1[GRD],'Volumes bis'!$A37,Tableau1[Source],'Volumes bis'!F$6)</f>
        <v>6067</v>
      </c>
      <c r="G37" s="115">
        <f>SUMIFS(Tableau1[Injecté (MWh)],Tableau1[Année],'Volumes bis'!$A$24,Tableau1[GRD],'Volumes bis'!$A37,Tableau1[Source],'Volumes bis'!G$6)</f>
        <v>0</v>
      </c>
      <c r="H37" s="124">
        <f t="shared" si="3"/>
        <v>128964</v>
      </c>
      <c r="J37" s="112" t="str">
        <f t="shared" si="4"/>
        <v>ORES Brabant Wallon</v>
      </c>
      <c r="K37" s="156">
        <f>SUMIFS(Tableau1[Injecté (MWh)],Tableau1[Année],'Volumes bis'!$A$104,Tableau1[GRD],'Volumes bis'!$A37,Tableau1[Source],'Volumes bis'!K$6)</f>
        <v>0</v>
      </c>
    </row>
    <row r="38" spans="1:16" x14ac:dyDescent="0.25">
      <c r="A38" s="112" t="s">
        <v>106</v>
      </c>
      <c r="B38" s="108">
        <f>SUMIFS(Tableau1[Injecté (MWh)],Tableau1[Année],'Volumes bis'!$A$24,Tableau1[GRD],'Volumes bis'!$A38,Tableau1[Source],'Volumes bis'!B$6)</f>
        <v>0</v>
      </c>
      <c r="C38" s="104">
        <f>SUMIFS(Tableau1[Injecté (MWh)],Tableau1[Année],'Volumes bis'!$A$24,Tableau1[GRD],'Volumes bis'!$A38,Tableau1[Source],'Volumes bis'!C$6)</f>
        <v>35184</v>
      </c>
      <c r="D38" s="104">
        <f>SUMIFS(Tableau1[Injecté (MWh)],Tableau1[Année],'Volumes bis'!$A$24,Tableau1[GRD],'Volumes bis'!$A38,Tableau1[Source],'Volumes bis'!D$6)</f>
        <v>85674</v>
      </c>
      <c r="E38" s="104">
        <f>SUMIFS(Tableau1[Injecté (MWh)],Tableau1[Année],'Volumes bis'!$A$24,Tableau1[GRD],'Volumes bis'!$A38,Tableau1[Source],'Volumes bis'!E$6)</f>
        <v>15685</v>
      </c>
      <c r="F38" s="104">
        <f>SUMIFS(Tableau1[Injecté (MWh)],Tableau1[Année],'Volumes bis'!$A$24,Tableau1[GRD],'Volumes bis'!$A38,Tableau1[Source],'Volumes bis'!F$6)</f>
        <v>5613</v>
      </c>
      <c r="G38" s="115">
        <f>SUMIFS(Tableau1[Injecté (MWh)],Tableau1[Année],'Volumes bis'!$A$24,Tableau1[GRD],'Volumes bis'!$A38,Tableau1[Source],'Volumes bis'!G$6)</f>
        <v>0</v>
      </c>
      <c r="H38" s="124">
        <f t="shared" si="3"/>
        <v>142156</v>
      </c>
      <c r="J38" s="112" t="str">
        <f t="shared" si="4"/>
        <v>ORES Mouscron</v>
      </c>
      <c r="K38" s="156">
        <f>SUMIFS(Tableau1[Injecté (MWh)],Tableau1[Année],'Volumes bis'!$A$104,Tableau1[GRD],'Volumes bis'!$A38,Tableau1[Source],'Volumes bis'!K$6)</f>
        <v>0</v>
      </c>
    </row>
    <row r="39" spans="1:16" ht="15.75" thickBot="1" x14ac:dyDescent="0.3">
      <c r="A39" s="113" t="s">
        <v>124</v>
      </c>
      <c r="B39" s="109">
        <f>SUMIFS(Tableau1[Injecté (MWh)],Tableau1[Année],'Volumes bis'!$A$24,Tableau1[GRD],'Volumes bis'!$A39,Tableau1[Source],'Volumes bis'!B$6)</f>
        <v>0</v>
      </c>
      <c r="C39" s="105">
        <f>SUMIFS(Tableau1[Injecté (MWh)],Tableau1[Année],'Volumes bis'!$A$24,Tableau1[GRD],'Volumes bis'!$A39,Tableau1[Source],'Volumes bis'!C$6)</f>
        <v>0</v>
      </c>
      <c r="D39" s="105">
        <f>SUMIFS(Tableau1[Injecté (MWh)],Tableau1[Année],'Volumes bis'!$A$24,Tableau1[GRD],'Volumes bis'!$A39,Tableau1[Source],'Volumes bis'!D$6)</f>
        <v>0</v>
      </c>
      <c r="E39" s="105">
        <f>SUMIFS(Tableau1[Injecté (MWh)],Tableau1[Année],'Volumes bis'!$A$24,Tableau1[GRD],'Volumes bis'!$A39,Tableau1[Source],'Volumes bis'!E$6)</f>
        <v>0</v>
      </c>
      <c r="F39" s="105">
        <f>SUMIFS(Tableau1[Injecté (MWh)],Tableau1[Année],'Volumes bis'!$A$24,Tableau1[GRD],'Volumes bis'!$A39,Tableau1[Source],'Volumes bis'!F$6)</f>
        <v>0</v>
      </c>
      <c r="G39" s="116">
        <f>SUMIFS(Tableau1[Injecté (MWh)],Tableau1[Année],'Volumes bis'!$A$24,Tableau1[GRD],'Volumes bis'!$A39,Tableau1[Source],'Volumes bis'!G$6)</f>
        <v>0</v>
      </c>
      <c r="H39" s="125">
        <f t="shared" si="3"/>
        <v>0</v>
      </c>
      <c r="J39" s="113" t="str">
        <f t="shared" si="4"/>
        <v>Réseau d'Énergie de Wavre</v>
      </c>
      <c r="K39" s="157">
        <f>SUMIFS(Tableau1[Injecté (MWh)],Tableau1[Année],'Volumes bis'!$A$104,Tableau1[GRD],'Volumes bis'!$A39,Tableau1[Source],'Volumes bis'!K$6)</f>
        <v>0</v>
      </c>
    </row>
    <row r="40" spans="1:16" ht="15.75" thickBot="1" x14ac:dyDescent="0.3">
      <c r="A40" s="128" t="s">
        <v>10</v>
      </c>
      <c r="B40" s="120">
        <f>SUM(B27:B39)</f>
        <v>213577</v>
      </c>
      <c r="C40" s="121">
        <f t="shared" ref="C40" si="5">SUM(C27:C39)</f>
        <v>1402273</v>
      </c>
      <c r="D40" s="121">
        <f t="shared" ref="D40" si="6">SUM(D27:D39)</f>
        <v>310768</v>
      </c>
      <c r="E40" s="121">
        <f t="shared" ref="E40" si="7">SUM(E27:E39)</f>
        <v>186869</v>
      </c>
      <c r="F40" s="121">
        <f t="shared" ref="F40" si="8">SUM(F27:F39)</f>
        <v>70389</v>
      </c>
      <c r="G40" s="122">
        <f t="shared" ref="G40" si="9">SUM(G27:G39)</f>
        <v>348</v>
      </c>
      <c r="H40" s="127">
        <f>SUM(H27:H39)</f>
        <v>2184224</v>
      </c>
      <c r="J40" s="128" t="s">
        <v>10</v>
      </c>
      <c r="K40" s="127">
        <f>SUM(K27:K39)</f>
        <v>0</v>
      </c>
    </row>
    <row r="41" spans="1:16" x14ac:dyDescent="0.25">
      <c r="A41" s="96"/>
      <c r="B41" s="96"/>
      <c r="C41" s="96"/>
      <c r="D41" s="96"/>
      <c r="E41" s="96"/>
      <c r="F41" s="96"/>
      <c r="G41" s="96"/>
      <c r="H41" s="96"/>
    </row>
    <row r="42" spans="1:16" x14ac:dyDescent="0.25">
      <c r="A42" s="96"/>
      <c r="B42" s="96"/>
      <c r="C42" s="96"/>
      <c r="D42" s="96"/>
      <c r="E42" s="96"/>
      <c r="F42" s="96"/>
      <c r="G42" s="96"/>
      <c r="H42" s="96"/>
    </row>
    <row r="43" spans="1:16" x14ac:dyDescent="0.25">
      <c r="A43" s="96"/>
      <c r="B43" s="96"/>
      <c r="C43" s="96"/>
      <c r="D43" s="96"/>
      <c r="E43" s="96"/>
      <c r="F43" s="96"/>
      <c r="G43" s="96"/>
      <c r="H43" s="96"/>
    </row>
    <row r="44" spans="1:16" ht="17.45" customHeight="1" x14ac:dyDescent="0.25">
      <c r="A44" s="94">
        <v>2019</v>
      </c>
      <c r="B44" s="187" t="s">
        <v>121</v>
      </c>
      <c r="C44" s="187"/>
      <c r="D44" s="187"/>
      <c r="E44" s="187"/>
      <c r="F44" s="187"/>
      <c r="G44" s="187"/>
      <c r="H44" s="187"/>
      <c r="J44" s="187" t="s">
        <v>132</v>
      </c>
      <c r="K44" s="187"/>
      <c r="L44" s="187"/>
      <c r="M44" s="187"/>
      <c r="N44" s="187"/>
      <c r="O44" s="187"/>
      <c r="P44" s="187"/>
    </row>
    <row r="45" spans="1:16" ht="15.75" thickBot="1" x14ac:dyDescent="0.3">
      <c r="A45" s="96"/>
      <c r="B45" s="96"/>
      <c r="C45" s="96"/>
      <c r="D45" s="96"/>
      <c r="E45" s="96"/>
      <c r="F45" s="96"/>
      <c r="G45" s="96"/>
      <c r="H45" s="96"/>
    </row>
    <row r="46" spans="1:16" ht="15.75" thickBot="1" x14ac:dyDescent="0.3">
      <c r="A46" s="110"/>
      <c r="B46" s="117" t="s">
        <v>126</v>
      </c>
      <c r="C46" s="118" t="s">
        <v>125</v>
      </c>
      <c r="D46" s="118" t="s">
        <v>128</v>
      </c>
      <c r="E46" s="118" t="s">
        <v>130</v>
      </c>
      <c r="F46" s="118" t="s">
        <v>129</v>
      </c>
      <c r="G46" s="119" t="s">
        <v>131</v>
      </c>
      <c r="H46" s="126" t="s">
        <v>10</v>
      </c>
      <c r="J46" s="110"/>
      <c r="K46" s="126" t="s">
        <v>133</v>
      </c>
    </row>
    <row r="47" spans="1:16" x14ac:dyDescent="0.25">
      <c r="A47" s="111" t="s">
        <v>8</v>
      </c>
      <c r="B47" s="107">
        <f>SUMIFS(Tableau1[Injecté (MWh)],Tableau1[Année],'Volumes bis'!$A$44,Tableau1[GRD],'Volumes bis'!$A47,Tableau1[Source],'Volumes bis'!B$6)</f>
        <v>28020</v>
      </c>
      <c r="C47" s="106">
        <f>SUMIFS(Tableau1[Injecté (MWh)],Tableau1[Année],'Volumes bis'!$A$44,Tableau1[GRD],'Volumes bis'!$A47,Tableau1[Source],'Volumes bis'!C$6)</f>
        <v>41589</v>
      </c>
      <c r="D47" s="106">
        <f>SUMIFS(Tableau1[Injecté (MWh)],Tableau1[Année],'Volumes bis'!$A$44,Tableau1[GRD],'Volumes bis'!$A47,Tableau1[Source],'Volumes bis'!D$6)</f>
        <v>8594</v>
      </c>
      <c r="E47" s="106">
        <f>SUMIFS(Tableau1[Injecté (MWh)],Tableau1[Année],'Volumes bis'!$A$44,Tableau1[GRD],'Volumes bis'!$A47,Tableau1[Source],'Volumes bis'!E$6)</f>
        <v>23</v>
      </c>
      <c r="F47" s="106">
        <f>SUMIFS(Tableau1[Injecté (MWh)],Tableau1[Année],'Volumes bis'!$A$44,Tableau1[GRD],'Volumes bis'!$A47,Tableau1[Source],'Volumes bis'!F$6)</f>
        <v>386</v>
      </c>
      <c r="G47" s="114">
        <f>SUMIFS(Tableau1[Injecté (MWh)],Tableau1[Année],'Volumes bis'!$A$44,Tableau1[GRD],'Volumes bis'!$A47,Tableau1[Source],'Volumes bis'!G$6)</f>
        <v>0</v>
      </c>
      <c r="H47" s="123">
        <f>SUM(B47:G47)</f>
        <v>78612</v>
      </c>
      <c r="J47" s="111" t="str">
        <f>A47</f>
        <v>AIEG</v>
      </c>
      <c r="K47" s="155">
        <f>SUMIFS(Tableau1[Injecté (MWh)],Tableau1[Année],'Volumes bis'!$A$104,Tableau1[GRD],'Volumes bis'!$A47,Tableau1[Source],'Volumes bis'!K$6)</f>
        <v>0</v>
      </c>
    </row>
    <row r="48" spans="1:16" x14ac:dyDescent="0.25">
      <c r="A48" s="112" t="s">
        <v>5</v>
      </c>
      <c r="B48" s="108">
        <f>SUMIFS(Tableau1[Injecté (MWh)],Tableau1[Année],'Volumes bis'!$A$44,Tableau1[GRD],'Volumes bis'!$A48,Tableau1[Source],'Volumes bis'!B$6)</f>
        <v>0</v>
      </c>
      <c r="C48" s="104">
        <f>SUMIFS(Tableau1[Injecté (MWh)],Tableau1[Année],'Volumes bis'!$A$44,Tableau1[GRD],'Volumes bis'!$A48,Tableau1[Source],'Volumes bis'!C$6)</f>
        <v>80339</v>
      </c>
      <c r="D48" s="104">
        <f>SUMIFS(Tableau1[Injecté (MWh)],Tableau1[Année],'Volumes bis'!$A$44,Tableau1[GRD],'Volumes bis'!$A48,Tableau1[Source],'Volumes bis'!D$6)</f>
        <v>0</v>
      </c>
      <c r="E48" s="104">
        <f>SUMIFS(Tableau1[Injecté (MWh)],Tableau1[Année],'Volumes bis'!$A$44,Tableau1[GRD],'Volumes bis'!$A48,Tableau1[Source],'Volumes bis'!E$6)</f>
        <v>0</v>
      </c>
      <c r="F48" s="104">
        <f>SUMIFS(Tableau1[Injecté (MWh)],Tableau1[Année],'Volumes bis'!$A$44,Tableau1[GRD],'Volumes bis'!$A48,Tableau1[Source],'Volumes bis'!F$6)</f>
        <v>0</v>
      </c>
      <c r="G48" s="115">
        <f>SUMIFS(Tableau1[Injecté (MWh)],Tableau1[Année],'Volumes bis'!$A$44,Tableau1[GRD],'Volumes bis'!$A48,Tableau1[Source],'Volumes bis'!G$6)</f>
        <v>0</v>
      </c>
      <c r="H48" s="124">
        <f t="shared" ref="H48:H59" si="10">SUM(B48:G48)</f>
        <v>80339</v>
      </c>
      <c r="J48" s="112" t="str">
        <f t="shared" ref="J48:J59" si="11">A48</f>
        <v>AIESH</v>
      </c>
      <c r="K48" s="156">
        <f>SUMIFS(Tableau1[Injecté (MWh)],Tableau1[Année],'Volumes bis'!$A$104,Tableau1[GRD],'Volumes bis'!$A48,Tableau1[Source],'Volumes bis'!K$6)</f>
        <v>0</v>
      </c>
    </row>
    <row r="49" spans="1:16" x14ac:dyDescent="0.25">
      <c r="A49" s="112" t="s">
        <v>7</v>
      </c>
      <c r="B49" s="108">
        <f>SUMIFS(Tableau1[Injecté (MWh)],Tableau1[Année],'Volumes bis'!$A$44,Tableau1[GRD],'Volumes bis'!$A49,Tableau1[Source],'Volumes bis'!B$6)</f>
        <v>104517</v>
      </c>
      <c r="C49" s="104">
        <f>SUMIFS(Tableau1[Injecté (MWh)],Tableau1[Année],'Volumes bis'!$A$44,Tableau1[GRD],'Volumes bis'!$A49,Tableau1[Source],'Volumes bis'!C$6)</f>
        <v>187659</v>
      </c>
      <c r="D49" s="104">
        <f>SUMIFS(Tableau1[Injecté (MWh)],Tableau1[Année],'Volumes bis'!$A$44,Tableau1[GRD],'Volumes bis'!$A49,Tableau1[Source],'Volumes bis'!D$6)</f>
        <v>3881</v>
      </c>
      <c r="E49" s="104">
        <f>SUMIFS(Tableau1[Injecté (MWh)],Tableau1[Année],'Volumes bis'!$A$44,Tableau1[GRD],'Volumes bis'!$A49,Tableau1[Source],'Volumes bis'!E$6)</f>
        <v>6520</v>
      </c>
      <c r="F49" s="104">
        <f>SUMIFS(Tableau1[Injecté (MWh)],Tableau1[Année],'Volumes bis'!$A$44,Tableau1[GRD],'Volumes bis'!$A49,Tableau1[Source],'Volumes bis'!F$6)</f>
        <v>28427</v>
      </c>
      <c r="G49" s="115">
        <f>SUMIFS(Tableau1[Injecté (MWh)],Tableau1[Année],'Volumes bis'!$A$44,Tableau1[GRD],'Volumes bis'!$A49,Tableau1[Source],'Volumes bis'!G$6)</f>
        <v>11</v>
      </c>
      <c r="H49" s="124">
        <f t="shared" si="10"/>
        <v>331015</v>
      </c>
      <c r="J49" s="112" t="str">
        <f t="shared" si="11"/>
        <v>RESA</v>
      </c>
      <c r="K49" s="156">
        <f>SUMIFS(Tableau1[Injecté (MWh)],Tableau1[Année],'Volumes bis'!$A$104,Tableau1[GRD],'Volumes bis'!$A49,Tableau1[Source],'Volumes bis'!K$6)</f>
        <v>0</v>
      </c>
    </row>
    <row r="50" spans="1:16" x14ac:dyDescent="0.25">
      <c r="A50" s="112" t="s">
        <v>98</v>
      </c>
      <c r="B50" s="108">
        <f>SUMIFS(Tableau1[Injecté (MWh)],Tableau1[Année],'Volumes bis'!$A$44,Tableau1[GRD],'Volumes bis'!$A50,Tableau1[Source],'Volumes bis'!B$6)</f>
        <v>0</v>
      </c>
      <c r="C50" s="104">
        <f>SUMIFS(Tableau1[Injecté (MWh)],Tableau1[Année],'Volumes bis'!$A$44,Tableau1[GRD],'Volumes bis'!$A50,Tableau1[Source],'Volumes bis'!C$6)</f>
        <v>0</v>
      </c>
      <c r="D50" s="104">
        <f>SUMIFS(Tableau1[Injecté (MWh)],Tableau1[Année],'Volumes bis'!$A$44,Tableau1[GRD],'Volumes bis'!$A50,Tableau1[Source],'Volumes bis'!D$6)</f>
        <v>0</v>
      </c>
      <c r="E50" s="104">
        <f>SUMIFS(Tableau1[Injecté (MWh)],Tableau1[Année],'Volumes bis'!$A$44,Tableau1[GRD],'Volumes bis'!$A50,Tableau1[Source],'Volumes bis'!E$6)</f>
        <v>0</v>
      </c>
      <c r="F50" s="104">
        <f>SUMIFS(Tableau1[Injecté (MWh)],Tableau1[Année],'Volumes bis'!$A$44,Tableau1[GRD],'Volumes bis'!$A50,Tableau1[Source],'Volumes bis'!F$6)</f>
        <v>0</v>
      </c>
      <c r="G50" s="115">
        <f>SUMIFS(Tableau1[Injecté (MWh)],Tableau1[Année],'Volumes bis'!$A$44,Tableau1[GRD],'Volumes bis'!$A50,Tableau1[Source],'Volumes bis'!G$6)</f>
        <v>0</v>
      </c>
      <c r="H50" s="124">
        <f t="shared" si="10"/>
        <v>0</v>
      </c>
      <c r="J50" s="112" t="str">
        <f t="shared" si="11"/>
        <v>GASELWEST</v>
      </c>
      <c r="K50" s="156">
        <f>SUMIFS(Tableau1[Injecté (MWh)],Tableau1[Année],'Volumes bis'!$A$104,Tableau1[GRD],'Volumes bis'!$A50,Tableau1[Source],'Volumes bis'!K$6)</f>
        <v>0</v>
      </c>
    </row>
    <row r="51" spans="1:16" x14ac:dyDescent="0.25">
      <c r="A51" s="112" t="s">
        <v>99</v>
      </c>
      <c r="B51" s="108">
        <f>SUMIFS(Tableau1[Injecté (MWh)],Tableau1[Année],'Volumes bis'!$A$44,Tableau1[GRD],'Volumes bis'!$A51,Tableau1[Source],'Volumes bis'!B$6)</f>
        <v>53921</v>
      </c>
      <c r="C51" s="104">
        <f>SUMIFS(Tableau1[Injecté (MWh)],Tableau1[Année],'Volumes bis'!$A$44,Tableau1[GRD],'Volumes bis'!$A51,Tableau1[Source],'Volumes bis'!C$6)</f>
        <v>489242</v>
      </c>
      <c r="D51" s="104">
        <f>SUMIFS(Tableau1[Injecté (MWh)],Tableau1[Année],'Volumes bis'!$A$44,Tableau1[GRD],'Volumes bis'!$A51,Tableau1[Source],'Volumes bis'!D$6)</f>
        <v>2</v>
      </c>
      <c r="E51" s="104">
        <f>SUMIFS(Tableau1[Injecté (MWh)],Tableau1[Année],'Volumes bis'!$A$44,Tableau1[GRD],'Volumes bis'!$A51,Tableau1[Source],'Volumes bis'!E$6)</f>
        <v>1799</v>
      </c>
      <c r="F51" s="104">
        <f>SUMIFS(Tableau1[Injecté (MWh)],Tableau1[Année],'Volumes bis'!$A$44,Tableau1[GRD],'Volumes bis'!$A51,Tableau1[Source],'Volumes bis'!F$6)</f>
        <v>20294</v>
      </c>
      <c r="G51" s="115">
        <f>SUMIFS(Tableau1[Injecté (MWh)],Tableau1[Année],'Volumes bis'!$A$44,Tableau1[GRD],'Volumes bis'!$A51,Tableau1[Source],'Volumes bis'!G$6)</f>
        <v>0</v>
      </c>
      <c r="H51" s="124">
        <f t="shared" si="10"/>
        <v>565258</v>
      </c>
      <c r="J51" s="112" t="str">
        <f t="shared" si="11"/>
        <v>ORES Namur</v>
      </c>
      <c r="K51" s="156">
        <f>SUMIFS(Tableau1[Injecté (MWh)],Tableau1[Année],'Volumes bis'!$A$104,Tableau1[GRD],'Volumes bis'!$A51,Tableau1[Source],'Volumes bis'!K$6)</f>
        <v>0</v>
      </c>
    </row>
    <row r="52" spans="1:16" x14ac:dyDescent="0.25">
      <c r="A52" s="112" t="s">
        <v>100</v>
      </c>
      <c r="B52" s="108">
        <f>SUMIFS(Tableau1[Injecté (MWh)],Tableau1[Année],'Volumes bis'!$A$44,Tableau1[GRD],'Volumes bis'!$A52,Tableau1[Source],'Volumes bis'!B$6)</f>
        <v>3260</v>
      </c>
      <c r="C52" s="104">
        <f>SUMIFS(Tableau1[Injecté (MWh)],Tableau1[Année],'Volumes bis'!$A$44,Tableau1[GRD],'Volumes bis'!$A52,Tableau1[Source],'Volumes bis'!C$6)</f>
        <v>457290</v>
      </c>
      <c r="D52" s="104">
        <f>SUMIFS(Tableau1[Injecté (MWh)],Tableau1[Année],'Volumes bis'!$A$44,Tableau1[GRD],'Volumes bis'!$A52,Tableau1[Source],'Volumes bis'!D$6)</f>
        <v>3221</v>
      </c>
      <c r="E52" s="104">
        <f>SUMIFS(Tableau1[Injecté (MWh)],Tableau1[Année],'Volumes bis'!$A$44,Tableau1[GRD],'Volumes bis'!$A52,Tableau1[Source],'Volumes bis'!E$6)</f>
        <v>79415</v>
      </c>
      <c r="F52" s="104">
        <f>SUMIFS(Tableau1[Injecté (MWh)],Tableau1[Année],'Volumes bis'!$A$44,Tableau1[GRD],'Volumes bis'!$A52,Tableau1[Source],'Volumes bis'!F$6)</f>
        <v>17767</v>
      </c>
      <c r="G52" s="115">
        <f>SUMIFS(Tableau1[Injecté (MWh)],Tableau1[Année],'Volumes bis'!$A$44,Tableau1[GRD],'Volumes bis'!$A52,Tableau1[Source],'Volumes bis'!G$6)</f>
        <v>0</v>
      </c>
      <c r="H52" s="124">
        <f t="shared" si="10"/>
        <v>560953</v>
      </c>
      <c r="J52" s="112" t="str">
        <f t="shared" si="11"/>
        <v>ORES Hainaut</v>
      </c>
      <c r="K52" s="156">
        <f>SUMIFS(Tableau1[Injecté (MWh)],Tableau1[Année],'Volumes bis'!$A$104,Tableau1[GRD],'Volumes bis'!$A52,Tableau1[Source],'Volumes bis'!K$6)</f>
        <v>0</v>
      </c>
    </row>
    <row r="53" spans="1:16" x14ac:dyDescent="0.25">
      <c r="A53" s="112" t="s">
        <v>101</v>
      </c>
      <c r="B53" s="108">
        <f>SUMIFS(Tableau1[Injecté (MWh)],Tableau1[Année],'Volumes bis'!$A$44,Tableau1[GRD],'Volumes bis'!$A53,Tableau1[Source],'Volumes bis'!B$6)</f>
        <v>25177</v>
      </c>
      <c r="C53" s="104">
        <f>SUMIFS(Tableau1[Injecté (MWh)],Tableau1[Année],'Volumes bis'!$A$44,Tableau1[GRD],'Volumes bis'!$A53,Tableau1[Source],'Volumes bis'!C$6)</f>
        <v>109672</v>
      </c>
      <c r="D53" s="104">
        <f>SUMIFS(Tableau1[Injecté (MWh)],Tableau1[Année],'Volumes bis'!$A$44,Tableau1[GRD],'Volumes bis'!$A53,Tableau1[Source],'Volumes bis'!D$6)</f>
        <v>80969</v>
      </c>
      <c r="E53" s="104">
        <f>SUMIFS(Tableau1[Injecté (MWh)],Tableau1[Année],'Volumes bis'!$A$44,Tableau1[GRD],'Volumes bis'!$A53,Tableau1[Source],'Volumes bis'!E$6)</f>
        <v>4243</v>
      </c>
      <c r="F53" s="104">
        <f>SUMIFS(Tableau1[Injecté (MWh)],Tableau1[Année],'Volumes bis'!$A$44,Tableau1[GRD],'Volumes bis'!$A53,Tableau1[Source],'Volumes bis'!F$6)</f>
        <v>3019</v>
      </c>
      <c r="G53" s="115">
        <f>SUMIFS(Tableau1[Injecté (MWh)],Tableau1[Année],'Volumes bis'!$A$44,Tableau1[GRD],'Volumes bis'!$A53,Tableau1[Source],'Volumes bis'!G$6)</f>
        <v>0</v>
      </c>
      <c r="H53" s="124">
        <f t="shared" si="10"/>
        <v>223080</v>
      </c>
      <c r="J53" s="112" t="str">
        <f t="shared" si="11"/>
        <v>ORES Est</v>
      </c>
      <c r="K53" s="156">
        <f>SUMIFS(Tableau1[Injecté (MWh)],Tableau1[Année],'Volumes bis'!$A$104,Tableau1[GRD],'Volumes bis'!$A53,Tableau1[Source],'Volumes bis'!K$6)</f>
        <v>0</v>
      </c>
    </row>
    <row r="54" spans="1:16" x14ac:dyDescent="0.25">
      <c r="A54" s="112" t="s">
        <v>102</v>
      </c>
      <c r="B54" s="108">
        <f>SUMIFS(Tableau1[Injecté (MWh)],Tableau1[Année],'Volumes bis'!$A$44,Tableau1[GRD],'Volumes bis'!$A54,Tableau1[Source],'Volumes bis'!B$6)</f>
        <v>9395</v>
      </c>
      <c r="C54" s="104">
        <f>SUMIFS(Tableau1[Injecté (MWh)],Tableau1[Année],'Volumes bis'!$A$44,Tableau1[GRD],'Volumes bis'!$A54,Tableau1[Source],'Volumes bis'!C$6)</f>
        <v>180282</v>
      </c>
      <c r="D54" s="104">
        <f>SUMIFS(Tableau1[Injecté (MWh)],Tableau1[Année],'Volumes bis'!$A$44,Tableau1[GRD],'Volumes bis'!$A54,Tableau1[Source],'Volumes bis'!D$6)</f>
        <v>126438</v>
      </c>
      <c r="E54" s="104">
        <f>SUMIFS(Tableau1[Injecté (MWh)],Tableau1[Année],'Volumes bis'!$A$44,Tableau1[GRD],'Volumes bis'!$A54,Tableau1[Source],'Volumes bis'!E$6)</f>
        <v>35406</v>
      </c>
      <c r="F54" s="104">
        <f>SUMIFS(Tableau1[Injecté (MWh)],Tableau1[Année],'Volumes bis'!$A$44,Tableau1[GRD],'Volumes bis'!$A54,Tableau1[Source],'Volumes bis'!F$6)</f>
        <v>7727</v>
      </c>
      <c r="G54" s="115">
        <f>SUMIFS(Tableau1[Injecté (MWh)],Tableau1[Année],'Volumes bis'!$A$44,Tableau1[GRD],'Volumes bis'!$A54,Tableau1[Source],'Volumes bis'!G$6)</f>
        <v>0</v>
      </c>
      <c r="H54" s="124">
        <f t="shared" si="10"/>
        <v>359248</v>
      </c>
      <c r="J54" s="112" t="str">
        <f t="shared" si="11"/>
        <v>ORES Luxembourg</v>
      </c>
      <c r="K54" s="156">
        <f>SUMIFS(Tableau1[Injecté (MWh)],Tableau1[Année],'Volumes bis'!$A$104,Tableau1[GRD],'Volumes bis'!$A54,Tableau1[Source],'Volumes bis'!K$6)</f>
        <v>0</v>
      </c>
    </row>
    <row r="55" spans="1:16" x14ac:dyDescent="0.25">
      <c r="A55" s="112" t="s">
        <v>103</v>
      </c>
      <c r="B55" s="108">
        <f>SUMIFS(Tableau1[Injecté (MWh)],Tableau1[Année],'Volumes bis'!$A$44,Tableau1[GRD],'Volumes bis'!$A55,Tableau1[Source],'Volumes bis'!B$6)</f>
        <v>1704</v>
      </c>
      <c r="C55" s="104">
        <f>SUMIFS(Tableau1[Injecté (MWh)],Tableau1[Année],'Volumes bis'!$A$44,Tableau1[GRD],'Volumes bis'!$A55,Tableau1[Source],'Volumes bis'!C$6)</f>
        <v>34847</v>
      </c>
      <c r="D55" s="104">
        <f>SUMIFS(Tableau1[Injecté (MWh)],Tableau1[Année],'Volumes bis'!$A$44,Tableau1[GRD],'Volumes bis'!$A55,Tableau1[Source],'Volumes bis'!D$6)</f>
        <v>4567</v>
      </c>
      <c r="E55" s="104">
        <f>SUMIFS(Tableau1[Injecté (MWh)],Tableau1[Année],'Volumes bis'!$A$44,Tableau1[GRD],'Volumes bis'!$A55,Tableau1[Source],'Volumes bis'!E$6)</f>
        <v>15336</v>
      </c>
      <c r="F55" s="104">
        <f>SUMIFS(Tableau1[Injecté (MWh)],Tableau1[Année],'Volumes bis'!$A$44,Tableau1[GRD],'Volumes bis'!$A55,Tableau1[Source],'Volumes bis'!F$6)</f>
        <v>3924</v>
      </c>
      <c r="G55" s="115">
        <f>SUMIFS(Tableau1[Injecté (MWh)],Tableau1[Année],'Volumes bis'!$A$44,Tableau1[GRD],'Volumes bis'!$A55,Tableau1[Source],'Volumes bis'!G$6)</f>
        <v>0</v>
      </c>
      <c r="H55" s="124">
        <f t="shared" si="10"/>
        <v>60378</v>
      </c>
      <c r="J55" s="112" t="str">
        <f t="shared" si="11"/>
        <v>ORES Verviers</v>
      </c>
      <c r="K55" s="156">
        <f>SUMIFS(Tableau1[Injecté (MWh)],Tableau1[Année],'Volumes bis'!$A$104,Tableau1[GRD],'Volumes bis'!$A55,Tableau1[Source],'Volumes bis'!K$6)</f>
        <v>0</v>
      </c>
    </row>
    <row r="56" spans="1:16" x14ac:dyDescent="0.25">
      <c r="A56" s="112" t="s">
        <v>104</v>
      </c>
      <c r="B56" s="108">
        <f>SUMIFS(Tableau1[Injecté (MWh)],Tableau1[Année],'Volumes bis'!$A$44,Tableau1[GRD],'Volumes bis'!$A56,Tableau1[Source],'Volumes bis'!B$6)</f>
        <v>0</v>
      </c>
      <c r="C56" s="104">
        <f>SUMIFS(Tableau1[Injecté (MWh)],Tableau1[Année],'Volumes bis'!$A$44,Tableau1[GRD],'Volumes bis'!$A56,Tableau1[Source],'Volumes bis'!C$6)</f>
        <v>0</v>
      </c>
      <c r="D56" s="104">
        <f>SUMIFS(Tableau1[Injecté (MWh)],Tableau1[Année],'Volumes bis'!$A$44,Tableau1[GRD],'Volumes bis'!$A56,Tableau1[Source],'Volumes bis'!D$6)</f>
        <v>0</v>
      </c>
      <c r="E56" s="104">
        <f>SUMIFS(Tableau1[Injecté (MWh)],Tableau1[Année],'Volumes bis'!$A$44,Tableau1[GRD],'Volumes bis'!$A56,Tableau1[Source],'Volumes bis'!E$6)</f>
        <v>0</v>
      </c>
      <c r="F56" s="104">
        <f>SUMIFS(Tableau1[Injecté (MWh)],Tableau1[Année],'Volumes bis'!$A$44,Tableau1[GRD],'Volumes bis'!$A56,Tableau1[Source],'Volumes bis'!F$6)</f>
        <v>0</v>
      </c>
      <c r="G56" s="115">
        <f>SUMIFS(Tableau1[Injecté (MWh)],Tableau1[Année],'Volumes bis'!$A$44,Tableau1[GRD],'Volumes bis'!$A56,Tableau1[Source],'Volumes bis'!G$6)</f>
        <v>0</v>
      </c>
      <c r="H56" s="124">
        <f t="shared" si="10"/>
        <v>0</v>
      </c>
      <c r="J56" s="112" t="str">
        <f t="shared" si="11"/>
        <v>PBE</v>
      </c>
      <c r="K56" s="156">
        <f>SUMIFS(Tableau1[Injecté (MWh)],Tableau1[Année],'Volumes bis'!$A$104,Tableau1[GRD],'Volumes bis'!$A56,Tableau1[Source],'Volumes bis'!K$6)</f>
        <v>0</v>
      </c>
    </row>
    <row r="57" spans="1:16" x14ac:dyDescent="0.25">
      <c r="A57" s="112" t="s">
        <v>105</v>
      </c>
      <c r="B57" s="108">
        <f>SUMIFS(Tableau1[Injecté (MWh)],Tableau1[Année],'Volumes bis'!$A$44,Tableau1[GRD],'Volumes bis'!$A57,Tableau1[Source],'Volumes bis'!B$6)</f>
        <v>739</v>
      </c>
      <c r="C57" s="104">
        <f>SUMIFS(Tableau1[Injecté (MWh)],Tableau1[Année],'Volumes bis'!$A$44,Tableau1[GRD],'Volumes bis'!$A57,Tableau1[Source],'Volumes bis'!C$6)</f>
        <v>143433</v>
      </c>
      <c r="D57" s="104">
        <f>SUMIFS(Tableau1[Injecté (MWh)],Tableau1[Année],'Volumes bis'!$A$44,Tableau1[GRD],'Volumes bis'!$A57,Tableau1[Source],'Volumes bis'!D$6)</f>
        <v>0</v>
      </c>
      <c r="E57" s="104">
        <f>SUMIFS(Tableau1[Injecté (MWh)],Tableau1[Année],'Volumes bis'!$A$44,Tableau1[GRD],'Volumes bis'!$A57,Tableau1[Source],'Volumes bis'!E$6)</f>
        <v>58722</v>
      </c>
      <c r="F57" s="104">
        <f>SUMIFS(Tableau1[Injecté (MWh)],Tableau1[Année],'Volumes bis'!$A$44,Tableau1[GRD],'Volumes bis'!$A57,Tableau1[Source],'Volumes bis'!F$6)</f>
        <v>6961</v>
      </c>
      <c r="G57" s="115">
        <f>SUMIFS(Tableau1[Injecté (MWh)],Tableau1[Année],'Volumes bis'!$A$44,Tableau1[GRD],'Volumes bis'!$A57,Tableau1[Source],'Volumes bis'!G$6)</f>
        <v>0</v>
      </c>
      <c r="H57" s="124">
        <f t="shared" si="10"/>
        <v>209855</v>
      </c>
      <c r="J57" s="112" t="str">
        <f t="shared" si="11"/>
        <v>ORES Brabant Wallon</v>
      </c>
      <c r="K57" s="156">
        <f>SUMIFS(Tableau1[Injecté (MWh)],Tableau1[Année],'Volumes bis'!$A$104,Tableau1[GRD],'Volumes bis'!$A57,Tableau1[Source],'Volumes bis'!K$6)</f>
        <v>0</v>
      </c>
    </row>
    <row r="58" spans="1:16" x14ac:dyDescent="0.25">
      <c r="A58" s="112" t="s">
        <v>106</v>
      </c>
      <c r="B58" s="108">
        <f>SUMIFS(Tableau1[Injecté (MWh)],Tableau1[Année],'Volumes bis'!$A$44,Tableau1[GRD],'Volumes bis'!$A58,Tableau1[Source],'Volumes bis'!B$6)</f>
        <v>0</v>
      </c>
      <c r="C58" s="104">
        <f>SUMIFS(Tableau1[Injecté (MWh)],Tableau1[Année],'Volumes bis'!$A$44,Tableau1[GRD],'Volumes bis'!$A58,Tableau1[Source],'Volumes bis'!C$6)</f>
        <v>55672</v>
      </c>
      <c r="D58" s="104">
        <f>SUMIFS(Tableau1[Injecté (MWh)],Tableau1[Année],'Volumes bis'!$A$44,Tableau1[GRD],'Volumes bis'!$A58,Tableau1[Source],'Volumes bis'!D$6)</f>
        <v>98303</v>
      </c>
      <c r="E58" s="104">
        <f>SUMIFS(Tableau1[Injecté (MWh)],Tableau1[Année],'Volumes bis'!$A$44,Tableau1[GRD],'Volumes bis'!$A58,Tableau1[Source],'Volumes bis'!E$6)</f>
        <v>23332</v>
      </c>
      <c r="F58" s="104">
        <f>SUMIFS(Tableau1[Injecté (MWh)],Tableau1[Année],'Volumes bis'!$A$44,Tableau1[GRD],'Volumes bis'!$A58,Tableau1[Source],'Volumes bis'!F$6)</f>
        <v>7079</v>
      </c>
      <c r="G58" s="115">
        <f>SUMIFS(Tableau1[Injecté (MWh)],Tableau1[Année],'Volumes bis'!$A$44,Tableau1[GRD],'Volumes bis'!$A58,Tableau1[Source],'Volumes bis'!G$6)</f>
        <v>0</v>
      </c>
      <c r="H58" s="124">
        <f t="shared" si="10"/>
        <v>184386</v>
      </c>
      <c r="J58" s="112" t="str">
        <f t="shared" si="11"/>
        <v>ORES Mouscron</v>
      </c>
      <c r="K58" s="156">
        <f>SUMIFS(Tableau1[Injecté (MWh)],Tableau1[Année],'Volumes bis'!$A$104,Tableau1[GRD],'Volumes bis'!$A58,Tableau1[Source],'Volumes bis'!K$6)</f>
        <v>0</v>
      </c>
    </row>
    <row r="59" spans="1:16" ht="15.75" thickBot="1" x14ac:dyDescent="0.3">
      <c r="A59" s="113" t="s">
        <v>124</v>
      </c>
      <c r="B59" s="109">
        <f>SUMIFS(Tableau1[Injecté (MWh)],Tableau1[Année],'Volumes bis'!$A$44,Tableau1[GRD],'Volumes bis'!$A59,Tableau1[Source],'Volumes bis'!B$6)</f>
        <v>0</v>
      </c>
      <c r="C59" s="105">
        <f>SUMIFS(Tableau1[Injecté (MWh)],Tableau1[Année],'Volumes bis'!$A$44,Tableau1[GRD],'Volumes bis'!$A59,Tableau1[Source],'Volumes bis'!C$6)</f>
        <v>0</v>
      </c>
      <c r="D59" s="105">
        <f>SUMIFS(Tableau1[Injecté (MWh)],Tableau1[Année],'Volumes bis'!$A$44,Tableau1[GRD],'Volumes bis'!$A59,Tableau1[Source],'Volumes bis'!D$6)</f>
        <v>0</v>
      </c>
      <c r="E59" s="105">
        <f>SUMIFS(Tableau1[Injecté (MWh)],Tableau1[Année],'Volumes bis'!$A$44,Tableau1[GRD],'Volumes bis'!$A59,Tableau1[Source],'Volumes bis'!E$6)</f>
        <v>0</v>
      </c>
      <c r="F59" s="105">
        <f>SUMIFS(Tableau1[Injecté (MWh)],Tableau1[Année],'Volumes bis'!$A$44,Tableau1[GRD],'Volumes bis'!$A59,Tableau1[Source],'Volumes bis'!F$6)</f>
        <v>0</v>
      </c>
      <c r="G59" s="116">
        <f>SUMIFS(Tableau1[Injecté (MWh)],Tableau1[Année],'Volumes bis'!$A$44,Tableau1[GRD],'Volumes bis'!$A59,Tableau1[Source],'Volumes bis'!G$6)</f>
        <v>0</v>
      </c>
      <c r="H59" s="125">
        <f t="shared" si="10"/>
        <v>0</v>
      </c>
      <c r="J59" s="113" t="str">
        <f t="shared" si="11"/>
        <v>Réseau d'Énergie de Wavre</v>
      </c>
      <c r="K59" s="157">
        <f>SUMIFS(Tableau1[Injecté (MWh)],Tableau1[Année],'Volumes bis'!$A$104,Tableau1[GRD],'Volumes bis'!$A59,Tableau1[Source],'Volumes bis'!K$6)</f>
        <v>0</v>
      </c>
    </row>
    <row r="60" spans="1:16" ht="15.75" thickBot="1" x14ac:dyDescent="0.3">
      <c r="A60" s="128" t="s">
        <v>10</v>
      </c>
      <c r="B60" s="120">
        <f>SUM(B47:B59)</f>
        <v>226733</v>
      </c>
      <c r="C60" s="121">
        <f t="shared" ref="C60" si="12">SUM(C47:C59)</f>
        <v>1780025</v>
      </c>
      <c r="D60" s="121">
        <f t="shared" ref="D60" si="13">SUM(D47:D59)</f>
        <v>325975</v>
      </c>
      <c r="E60" s="121">
        <f t="shared" ref="E60" si="14">SUM(E47:E59)</f>
        <v>224796</v>
      </c>
      <c r="F60" s="121">
        <f t="shared" ref="F60" si="15">SUM(F47:F59)</f>
        <v>95584</v>
      </c>
      <c r="G60" s="122">
        <f t="shared" ref="G60" si="16">SUM(G47:G59)</f>
        <v>11</v>
      </c>
      <c r="H60" s="127">
        <f>SUM(H47:H59)</f>
        <v>2653124</v>
      </c>
      <c r="J60" s="128" t="s">
        <v>10</v>
      </c>
      <c r="K60" s="127">
        <f>SUM(K47:K59)</f>
        <v>0</v>
      </c>
    </row>
    <row r="61" spans="1:16" x14ac:dyDescent="0.25">
      <c r="A61" s="96"/>
      <c r="B61" s="96"/>
      <c r="C61" s="96"/>
      <c r="D61" s="96"/>
      <c r="E61" s="96"/>
      <c r="F61" s="96"/>
      <c r="G61" s="96"/>
      <c r="H61" s="96"/>
    </row>
    <row r="62" spans="1:16" x14ac:dyDescent="0.25">
      <c r="A62" s="96"/>
      <c r="B62" s="96"/>
      <c r="C62" s="96"/>
      <c r="D62" s="96"/>
      <c r="E62" s="96"/>
      <c r="F62" s="96"/>
      <c r="G62" s="96"/>
      <c r="H62" s="96"/>
    </row>
    <row r="63" spans="1:16" x14ac:dyDescent="0.25">
      <c r="A63" s="96"/>
      <c r="B63" s="96"/>
      <c r="C63" s="96"/>
      <c r="D63" s="96"/>
      <c r="E63" s="96"/>
      <c r="F63" s="96"/>
      <c r="G63" s="96"/>
      <c r="H63" s="96"/>
    </row>
    <row r="64" spans="1:16" ht="17.45" customHeight="1" x14ac:dyDescent="0.25">
      <c r="A64" s="94">
        <v>2020</v>
      </c>
      <c r="B64" s="187" t="s">
        <v>121</v>
      </c>
      <c r="C64" s="187"/>
      <c r="D64" s="187"/>
      <c r="E64" s="187"/>
      <c r="F64" s="187"/>
      <c r="G64" s="187"/>
      <c r="H64" s="187"/>
      <c r="J64" s="187" t="s">
        <v>132</v>
      </c>
      <c r="K64" s="187"/>
      <c r="L64" s="187"/>
      <c r="M64" s="187"/>
      <c r="N64" s="187"/>
      <c r="O64" s="187"/>
      <c r="P64" s="187"/>
    </row>
    <row r="65" spans="1:11" ht="15.75" thickBot="1" x14ac:dyDescent="0.3">
      <c r="A65" s="96"/>
      <c r="B65" s="96"/>
      <c r="C65" s="96"/>
      <c r="D65" s="96"/>
      <c r="E65" s="96"/>
      <c r="F65" s="96"/>
      <c r="G65" s="96"/>
      <c r="H65" s="96"/>
    </row>
    <row r="66" spans="1:11" ht="15.75" thickBot="1" x14ac:dyDescent="0.3">
      <c r="A66" s="110"/>
      <c r="B66" s="117" t="s">
        <v>126</v>
      </c>
      <c r="C66" s="118" t="s">
        <v>125</v>
      </c>
      <c r="D66" s="118" t="s">
        <v>128</v>
      </c>
      <c r="E66" s="118" t="s">
        <v>130</v>
      </c>
      <c r="F66" s="118" t="s">
        <v>129</v>
      </c>
      <c r="G66" s="119" t="s">
        <v>131</v>
      </c>
      <c r="H66" s="126" t="s">
        <v>10</v>
      </c>
      <c r="J66" s="110"/>
      <c r="K66" s="126" t="s">
        <v>133</v>
      </c>
    </row>
    <row r="67" spans="1:11" x14ac:dyDescent="0.25">
      <c r="A67" s="111" t="s">
        <v>8</v>
      </c>
      <c r="B67" s="107">
        <f>SUMIFS(Tableau1[Injecté (MWh)],Tableau1[Année],'Volumes bis'!$A$64,Tableau1[GRD],'Volumes bis'!$A67,Tableau1[Source],'Volumes bis'!B$6)</f>
        <v>23329</v>
      </c>
      <c r="C67" s="106">
        <f>SUMIFS(Tableau1[Injecté (MWh)],Tableau1[Année],'Volumes bis'!$A$64,Tableau1[GRD],'Volumes bis'!$A67,Tableau1[Source],'Volumes bis'!C$6)</f>
        <v>46905</v>
      </c>
      <c r="D67" s="106">
        <f>SUMIFS(Tableau1[Injecté (MWh)],Tableau1[Année],'Volumes bis'!$A$64,Tableau1[GRD],'Volumes bis'!$A67,Tableau1[Source],'Volumes bis'!D$6)</f>
        <v>8431</v>
      </c>
      <c r="E67" s="106">
        <f>SUMIFS(Tableau1[Injecté (MWh)],Tableau1[Année],'Volumes bis'!$A$64,Tableau1[GRD],'Volumes bis'!$A67,Tableau1[Source],'Volumes bis'!E$6)</f>
        <v>24</v>
      </c>
      <c r="F67" s="106">
        <f>SUMIFS(Tableau1[Injecté (MWh)],Tableau1[Année],'Volumes bis'!$A$64,Tableau1[GRD],'Volumes bis'!$A67,Tableau1[Source],'Volumes bis'!F$6)</f>
        <v>660</v>
      </c>
      <c r="G67" s="114">
        <f>SUMIFS(Tableau1[Injecté (MWh)],Tableau1[Année],'Volumes bis'!$A$64,Tableau1[GRD],'Volumes bis'!$A67,Tableau1[Source],'Volumes bis'!G$6)</f>
        <v>0</v>
      </c>
      <c r="H67" s="123">
        <f>SUM(B67:G67)</f>
        <v>79349</v>
      </c>
      <c r="J67" s="111" t="str">
        <f>A67</f>
        <v>AIEG</v>
      </c>
      <c r="K67" s="155">
        <f>SUMIFS(Tableau1[Injecté (MWh)],Tableau1[Année],'Volumes bis'!$A$104,Tableau1[GRD],'Volumes bis'!$A67,Tableau1[Source],'Volumes bis'!K$6)</f>
        <v>0</v>
      </c>
    </row>
    <row r="68" spans="1:11" x14ac:dyDescent="0.25">
      <c r="A68" s="112" t="s">
        <v>5</v>
      </c>
      <c r="B68" s="108">
        <f>SUMIFS(Tableau1[Injecté (MWh)],Tableau1[Année],'Volumes bis'!$A$64,Tableau1[GRD],'Volumes bis'!$A68,Tableau1[Source],'Volumes bis'!B$6)</f>
        <v>0</v>
      </c>
      <c r="C68" s="104">
        <f>SUMIFS(Tableau1[Injecté (MWh)],Tableau1[Année],'Volumes bis'!$A$64,Tableau1[GRD],'Volumes bis'!$A68,Tableau1[Source],'Volumes bis'!C$6)</f>
        <v>95177</v>
      </c>
      <c r="D68" s="104">
        <f>SUMIFS(Tableau1[Injecté (MWh)],Tableau1[Année],'Volumes bis'!$A$64,Tableau1[GRD],'Volumes bis'!$A68,Tableau1[Source],'Volumes bis'!D$6)</f>
        <v>0</v>
      </c>
      <c r="E68" s="104">
        <f>SUMIFS(Tableau1[Injecté (MWh)],Tableau1[Année],'Volumes bis'!$A$64,Tableau1[GRD],'Volumes bis'!$A68,Tableau1[Source],'Volumes bis'!E$6)</f>
        <v>0</v>
      </c>
      <c r="F68" s="104">
        <f>SUMIFS(Tableau1[Injecté (MWh)],Tableau1[Année],'Volumes bis'!$A$64,Tableau1[GRD],'Volumes bis'!$A68,Tableau1[Source],'Volumes bis'!F$6)</f>
        <v>0</v>
      </c>
      <c r="G68" s="115">
        <f>SUMIFS(Tableau1[Injecté (MWh)],Tableau1[Année],'Volumes bis'!$A$64,Tableau1[GRD],'Volumes bis'!$A68,Tableau1[Source],'Volumes bis'!G$6)</f>
        <v>0</v>
      </c>
      <c r="H68" s="124">
        <f t="shared" ref="H68:H79" si="17">SUM(B68:G68)</f>
        <v>95177</v>
      </c>
      <c r="J68" s="112" t="str">
        <f t="shared" ref="J68:J79" si="18">A68</f>
        <v>AIESH</v>
      </c>
      <c r="K68" s="156">
        <f>SUMIFS(Tableau1[Injecté (MWh)],Tableau1[Année],'Volumes bis'!$A$104,Tableau1[GRD],'Volumes bis'!$A68,Tableau1[Source],'Volumes bis'!K$6)</f>
        <v>0</v>
      </c>
    </row>
    <row r="69" spans="1:11" x14ac:dyDescent="0.25">
      <c r="A69" s="112" t="s">
        <v>7</v>
      </c>
      <c r="B69" s="108">
        <f>SUMIFS(Tableau1[Injecté (MWh)],Tableau1[Année],'Volumes bis'!$A$64,Tableau1[GRD],'Volumes bis'!$A69,Tableau1[Source],'Volumes bis'!B$6)</f>
        <v>106638</v>
      </c>
      <c r="C69" s="104">
        <f>SUMIFS(Tableau1[Injecté (MWh)],Tableau1[Année],'Volumes bis'!$A$64,Tableau1[GRD],'Volumes bis'!$A69,Tableau1[Source],'Volumes bis'!C$6)</f>
        <v>239111</v>
      </c>
      <c r="D69" s="104">
        <f>SUMIFS(Tableau1[Injecté (MWh)],Tableau1[Année],'Volumes bis'!$A$64,Tableau1[GRD],'Volumes bis'!$A69,Tableau1[Source],'Volumes bis'!D$6)</f>
        <v>3956</v>
      </c>
      <c r="E69" s="104">
        <f>SUMIFS(Tableau1[Injecté (MWh)],Tableau1[Année],'Volumes bis'!$A$64,Tableau1[GRD],'Volumes bis'!$A69,Tableau1[Source],'Volumes bis'!E$6)</f>
        <v>18023</v>
      </c>
      <c r="F69" s="104">
        <f>SUMIFS(Tableau1[Injecté (MWh)],Tableau1[Année],'Volumes bis'!$A$64,Tableau1[GRD],'Volumes bis'!$A69,Tableau1[Source],'Volumes bis'!F$6)</f>
        <v>23609</v>
      </c>
      <c r="G69" s="115">
        <f>SUMIFS(Tableau1[Injecté (MWh)],Tableau1[Année],'Volumes bis'!$A$64,Tableau1[GRD],'Volumes bis'!$A69,Tableau1[Source],'Volumes bis'!G$6)</f>
        <v>25</v>
      </c>
      <c r="H69" s="124">
        <f t="shared" si="17"/>
        <v>391362</v>
      </c>
      <c r="J69" s="112" t="str">
        <f t="shared" si="18"/>
        <v>RESA</v>
      </c>
      <c r="K69" s="156">
        <f>SUMIFS(Tableau1[Injecté (MWh)],Tableau1[Année],'Volumes bis'!$A$104,Tableau1[GRD],'Volumes bis'!$A69,Tableau1[Source],'Volumes bis'!K$6)</f>
        <v>0</v>
      </c>
    </row>
    <row r="70" spans="1:11" x14ac:dyDescent="0.25">
      <c r="A70" s="112" t="s">
        <v>98</v>
      </c>
      <c r="B70" s="108">
        <f>SUMIFS(Tableau1[Injecté (MWh)],Tableau1[Année],'Volumes bis'!$A$64,Tableau1[GRD],'Volumes bis'!$A70,Tableau1[Source],'Volumes bis'!B$6)</f>
        <v>0</v>
      </c>
      <c r="C70" s="104">
        <f>SUMIFS(Tableau1[Injecté (MWh)],Tableau1[Année],'Volumes bis'!$A$64,Tableau1[GRD],'Volumes bis'!$A70,Tableau1[Source],'Volumes bis'!C$6)</f>
        <v>0</v>
      </c>
      <c r="D70" s="104">
        <f>SUMIFS(Tableau1[Injecté (MWh)],Tableau1[Année],'Volumes bis'!$A$64,Tableau1[GRD],'Volumes bis'!$A70,Tableau1[Source],'Volumes bis'!D$6)</f>
        <v>0</v>
      </c>
      <c r="E70" s="104">
        <f>SUMIFS(Tableau1[Injecté (MWh)],Tableau1[Année],'Volumes bis'!$A$64,Tableau1[GRD],'Volumes bis'!$A70,Tableau1[Source],'Volumes bis'!E$6)</f>
        <v>0</v>
      </c>
      <c r="F70" s="104">
        <f>SUMIFS(Tableau1[Injecté (MWh)],Tableau1[Année],'Volumes bis'!$A$64,Tableau1[GRD],'Volumes bis'!$A70,Tableau1[Source],'Volumes bis'!F$6)</f>
        <v>0</v>
      </c>
      <c r="G70" s="115">
        <f>SUMIFS(Tableau1[Injecté (MWh)],Tableau1[Année],'Volumes bis'!$A$64,Tableau1[GRD],'Volumes bis'!$A70,Tableau1[Source],'Volumes bis'!G$6)</f>
        <v>0</v>
      </c>
      <c r="H70" s="124">
        <f t="shared" si="17"/>
        <v>0</v>
      </c>
      <c r="J70" s="112" t="str">
        <f t="shared" si="18"/>
        <v>GASELWEST</v>
      </c>
      <c r="K70" s="156">
        <f>SUMIFS(Tableau1[Injecté (MWh)],Tableau1[Année],'Volumes bis'!$A$104,Tableau1[GRD],'Volumes bis'!$A70,Tableau1[Source],'Volumes bis'!K$6)</f>
        <v>0</v>
      </c>
    </row>
    <row r="71" spans="1:11" x14ac:dyDescent="0.25">
      <c r="A71" s="112" t="s">
        <v>99</v>
      </c>
      <c r="B71" s="108">
        <f>SUMIFS(Tableau1[Injecté (MWh)],Tableau1[Année],'Volumes bis'!$A$64,Tableau1[GRD],'Volumes bis'!$A71,Tableau1[Source],'Volumes bis'!B$6)</f>
        <v>44180</v>
      </c>
      <c r="C71" s="104">
        <f>SUMIFS(Tableau1[Injecté (MWh)],Tableau1[Année],'Volumes bis'!$A$64,Tableau1[GRD],'Volumes bis'!$A71,Tableau1[Source],'Volumes bis'!C$6)</f>
        <v>539385</v>
      </c>
      <c r="D71" s="104">
        <f>SUMIFS(Tableau1[Injecté (MWh)],Tableau1[Année],'Volumes bis'!$A$64,Tableau1[GRD],'Volumes bis'!$A71,Tableau1[Source],'Volumes bis'!D$6)</f>
        <v>2</v>
      </c>
      <c r="E71" s="104">
        <f>SUMIFS(Tableau1[Injecté (MWh)],Tableau1[Année],'Volumes bis'!$A$64,Tableau1[GRD],'Volumes bis'!$A71,Tableau1[Source],'Volumes bis'!E$6)</f>
        <v>1707</v>
      </c>
      <c r="F71" s="104">
        <f>SUMIFS(Tableau1[Injecté (MWh)],Tableau1[Année],'Volumes bis'!$A$64,Tableau1[GRD],'Volumes bis'!$A71,Tableau1[Source],'Volumes bis'!F$6)</f>
        <v>24745</v>
      </c>
      <c r="G71" s="115">
        <f>SUMIFS(Tableau1[Injecté (MWh)],Tableau1[Année],'Volumes bis'!$A$64,Tableau1[GRD],'Volumes bis'!$A71,Tableau1[Source],'Volumes bis'!G$6)</f>
        <v>0</v>
      </c>
      <c r="H71" s="124">
        <f t="shared" si="17"/>
        <v>610019</v>
      </c>
      <c r="J71" s="112" t="str">
        <f t="shared" si="18"/>
        <v>ORES Namur</v>
      </c>
      <c r="K71" s="156">
        <f>SUMIFS(Tableau1[Injecté (MWh)],Tableau1[Année],'Volumes bis'!$A$104,Tableau1[GRD],'Volumes bis'!$A71,Tableau1[Source],'Volumes bis'!K$6)</f>
        <v>0</v>
      </c>
    </row>
    <row r="72" spans="1:11" x14ac:dyDescent="0.25">
      <c r="A72" s="112" t="s">
        <v>100</v>
      </c>
      <c r="B72" s="108">
        <f>SUMIFS(Tableau1[Injecté (MWh)],Tableau1[Année],'Volumes bis'!$A$64,Tableau1[GRD],'Volumes bis'!$A72,Tableau1[Source],'Volumes bis'!B$6)</f>
        <v>2881</v>
      </c>
      <c r="C72" s="104">
        <f>SUMIFS(Tableau1[Injecté (MWh)],Tableau1[Année],'Volumes bis'!$A$64,Tableau1[GRD],'Volumes bis'!$A72,Tableau1[Source],'Volumes bis'!C$6)</f>
        <v>553924</v>
      </c>
      <c r="D72" s="104">
        <f>SUMIFS(Tableau1[Injecté (MWh)],Tableau1[Année],'Volumes bis'!$A$64,Tableau1[GRD],'Volumes bis'!$A72,Tableau1[Source],'Volumes bis'!D$6)</f>
        <v>4190</v>
      </c>
      <c r="E72" s="104">
        <f>SUMIFS(Tableau1[Injecté (MWh)],Tableau1[Année],'Volumes bis'!$A$64,Tableau1[GRD],'Volumes bis'!$A72,Tableau1[Source],'Volumes bis'!E$6)</f>
        <v>109489</v>
      </c>
      <c r="F72" s="104">
        <f>SUMIFS(Tableau1[Injecté (MWh)],Tableau1[Année],'Volumes bis'!$A$64,Tableau1[GRD],'Volumes bis'!$A72,Tableau1[Source],'Volumes bis'!F$6)</f>
        <v>42704</v>
      </c>
      <c r="G72" s="115">
        <f>SUMIFS(Tableau1[Injecté (MWh)],Tableau1[Année],'Volumes bis'!$A$64,Tableau1[GRD],'Volumes bis'!$A72,Tableau1[Source],'Volumes bis'!G$6)</f>
        <v>0</v>
      </c>
      <c r="H72" s="124">
        <f t="shared" si="17"/>
        <v>713188</v>
      </c>
      <c r="J72" s="112" t="str">
        <f t="shared" si="18"/>
        <v>ORES Hainaut</v>
      </c>
      <c r="K72" s="156">
        <f>SUMIFS(Tableau1[Injecté (MWh)],Tableau1[Année],'Volumes bis'!$A$104,Tableau1[GRD],'Volumes bis'!$A72,Tableau1[Source],'Volumes bis'!K$6)</f>
        <v>0</v>
      </c>
    </row>
    <row r="73" spans="1:11" x14ac:dyDescent="0.25">
      <c r="A73" s="112" t="s">
        <v>101</v>
      </c>
      <c r="B73" s="108">
        <f>SUMIFS(Tableau1[Injecté (MWh)],Tableau1[Année],'Volumes bis'!$A$64,Tableau1[GRD],'Volumes bis'!$A73,Tableau1[Source],'Volumes bis'!B$6)</f>
        <v>18689</v>
      </c>
      <c r="C73" s="104">
        <f>SUMIFS(Tableau1[Injecté (MWh)],Tableau1[Année],'Volumes bis'!$A$64,Tableau1[GRD],'Volumes bis'!$A73,Tableau1[Source],'Volumes bis'!C$6)</f>
        <v>111236</v>
      </c>
      <c r="D73" s="104">
        <f>SUMIFS(Tableau1[Injecté (MWh)],Tableau1[Année],'Volumes bis'!$A$64,Tableau1[GRD],'Volumes bis'!$A73,Tableau1[Source],'Volumes bis'!D$6)</f>
        <v>80302</v>
      </c>
      <c r="E73" s="104">
        <f>SUMIFS(Tableau1[Injecté (MWh)],Tableau1[Année],'Volumes bis'!$A$64,Tableau1[GRD],'Volumes bis'!$A73,Tableau1[Source],'Volumes bis'!E$6)</f>
        <v>5334</v>
      </c>
      <c r="F73" s="104">
        <f>SUMIFS(Tableau1[Injecté (MWh)],Tableau1[Année],'Volumes bis'!$A$64,Tableau1[GRD],'Volumes bis'!$A73,Tableau1[Source],'Volumes bis'!F$6)</f>
        <v>4705</v>
      </c>
      <c r="G73" s="115">
        <f>SUMIFS(Tableau1[Injecté (MWh)],Tableau1[Année],'Volumes bis'!$A$64,Tableau1[GRD],'Volumes bis'!$A73,Tableau1[Source],'Volumes bis'!G$6)</f>
        <v>0</v>
      </c>
      <c r="H73" s="124">
        <f t="shared" si="17"/>
        <v>220266</v>
      </c>
      <c r="J73" s="112" t="str">
        <f t="shared" si="18"/>
        <v>ORES Est</v>
      </c>
      <c r="K73" s="156">
        <f>SUMIFS(Tableau1[Injecté (MWh)],Tableau1[Année],'Volumes bis'!$A$104,Tableau1[GRD],'Volumes bis'!$A73,Tableau1[Source],'Volumes bis'!K$6)</f>
        <v>0</v>
      </c>
    </row>
    <row r="74" spans="1:11" x14ac:dyDescent="0.25">
      <c r="A74" s="112" t="s">
        <v>102</v>
      </c>
      <c r="B74" s="108">
        <f>SUMIFS(Tableau1[Injecté (MWh)],Tableau1[Année],'Volumes bis'!$A$64,Tableau1[GRD],'Volumes bis'!$A74,Tableau1[Source],'Volumes bis'!B$6)</f>
        <v>8624</v>
      </c>
      <c r="C74" s="104">
        <f>SUMIFS(Tableau1[Injecté (MWh)],Tableau1[Année],'Volumes bis'!$A$64,Tableau1[GRD],'Volumes bis'!$A74,Tableau1[Source],'Volumes bis'!C$6)</f>
        <v>195470</v>
      </c>
      <c r="D74" s="104">
        <f>SUMIFS(Tableau1[Injecté (MWh)],Tableau1[Année],'Volumes bis'!$A$64,Tableau1[GRD],'Volumes bis'!$A74,Tableau1[Source],'Volumes bis'!D$6)</f>
        <v>117488</v>
      </c>
      <c r="E74" s="104">
        <f>SUMIFS(Tableau1[Injecté (MWh)],Tableau1[Année],'Volumes bis'!$A$64,Tableau1[GRD],'Volumes bis'!$A74,Tableau1[Source],'Volumes bis'!E$6)</f>
        <v>38999</v>
      </c>
      <c r="F74" s="104">
        <f>SUMIFS(Tableau1[Injecté (MWh)],Tableau1[Année],'Volumes bis'!$A$64,Tableau1[GRD],'Volumes bis'!$A74,Tableau1[Source],'Volumes bis'!F$6)</f>
        <v>9851</v>
      </c>
      <c r="G74" s="115">
        <f>SUMIFS(Tableau1[Injecté (MWh)],Tableau1[Année],'Volumes bis'!$A$64,Tableau1[GRD],'Volumes bis'!$A74,Tableau1[Source],'Volumes bis'!G$6)</f>
        <v>0</v>
      </c>
      <c r="H74" s="124">
        <f t="shared" si="17"/>
        <v>370432</v>
      </c>
      <c r="J74" s="112" t="str">
        <f t="shared" si="18"/>
        <v>ORES Luxembourg</v>
      </c>
      <c r="K74" s="156">
        <f>SUMIFS(Tableau1[Injecté (MWh)],Tableau1[Année],'Volumes bis'!$A$104,Tableau1[GRD],'Volumes bis'!$A74,Tableau1[Source],'Volumes bis'!K$6)</f>
        <v>0</v>
      </c>
    </row>
    <row r="75" spans="1:11" x14ac:dyDescent="0.25">
      <c r="A75" s="112" t="s">
        <v>103</v>
      </c>
      <c r="B75" s="108">
        <f>SUMIFS(Tableau1[Injecté (MWh)],Tableau1[Année],'Volumes bis'!$A$64,Tableau1[GRD],'Volumes bis'!$A75,Tableau1[Source],'Volumes bis'!B$6)</f>
        <v>1229</v>
      </c>
      <c r="C75" s="104">
        <f>SUMIFS(Tableau1[Injecté (MWh)],Tableau1[Année],'Volumes bis'!$A$64,Tableau1[GRD],'Volumes bis'!$A75,Tableau1[Source],'Volumes bis'!C$6)</f>
        <v>48383</v>
      </c>
      <c r="D75" s="104">
        <f>SUMIFS(Tableau1[Injecté (MWh)],Tableau1[Année],'Volumes bis'!$A$64,Tableau1[GRD],'Volumes bis'!$A75,Tableau1[Source],'Volumes bis'!D$6)</f>
        <v>5356</v>
      </c>
      <c r="E75" s="104">
        <f>SUMIFS(Tableau1[Injecté (MWh)],Tableau1[Année],'Volumes bis'!$A$64,Tableau1[GRD],'Volumes bis'!$A75,Tableau1[Source],'Volumes bis'!E$6)</f>
        <v>14081</v>
      </c>
      <c r="F75" s="104">
        <f>SUMIFS(Tableau1[Injecté (MWh)],Tableau1[Année],'Volumes bis'!$A$64,Tableau1[GRD],'Volumes bis'!$A75,Tableau1[Source],'Volumes bis'!F$6)</f>
        <v>4994</v>
      </c>
      <c r="G75" s="115">
        <f>SUMIFS(Tableau1[Injecté (MWh)],Tableau1[Année],'Volumes bis'!$A$64,Tableau1[GRD],'Volumes bis'!$A75,Tableau1[Source],'Volumes bis'!G$6)</f>
        <v>0</v>
      </c>
      <c r="H75" s="124">
        <f t="shared" si="17"/>
        <v>74043</v>
      </c>
      <c r="J75" s="112" t="str">
        <f t="shared" si="18"/>
        <v>ORES Verviers</v>
      </c>
      <c r="K75" s="156">
        <f>SUMIFS(Tableau1[Injecté (MWh)],Tableau1[Année],'Volumes bis'!$A$104,Tableau1[GRD],'Volumes bis'!$A75,Tableau1[Source],'Volumes bis'!K$6)</f>
        <v>0</v>
      </c>
    </row>
    <row r="76" spans="1:11" x14ac:dyDescent="0.25">
      <c r="A76" s="112" t="s">
        <v>104</v>
      </c>
      <c r="B76" s="108">
        <f>SUMIFS(Tableau1[Injecté (MWh)],Tableau1[Année],'Volumes bis'!$A$64,Tableau1[GRD],'Volumes bis'!$A76,Tableau1[Source],'Volumes bis'!B$6)</f>
        <v>0</v>
      </c>
      <c r="C76" s="104">
        <f>SUMIFS(Tableau1[Injecté (MWh)],Tableau1[Année],'Volumes bis'!$A$64,Tableau1[GRD],'Volumes bis'!$A76,Tableau1[Source],'Volumes bis'!C$6)</f>
        <v>0</v>
      </c>
      <c r="D76" s="104">
        <f>SUMIFS(Tableau1[Injecté (MWh)],Tableau1[Année],'Volumes bis'!$A$64,Tableau1[GRD],'Volumes bis'!$A76,Tableau1[Source],'Volumes bis'!D$6)</f>
        <v>0</v>
      </c>
      <c r="E76" s="104">
        <f>SUMIFS(Tableau1[Injecté (MWh)],Tableau1[Année],'Volumes bis'!$A$64,Tableau1[GRD],'Volumes bis'!$A76,Tableau1[Source],'Volumes bis'!E$6)</f>
        <v>0</v>
      </c>
      <c r="F76" s="104">
        <f>SUMIFS(Tableau1[Injecté (MWh)],Tableau1[Année],'Volumes bis'!$A$64,Tableau1[GRD],'Volumes bis'!$A76,Tableau1[Source],'Volumes bis'!F$6)</f>
        <v>0</v>
      </c>
      <c r="G76" s="115">
        <f>SUMIFS(Tableau1[Injecté (MWh)],Tableau1[Année],'Volumes bis'!$A$64,Tableau1[GRD],'Volumes bis'!$A76,Tableau1[Source],'Volumes bis'!G$6)</f>
        <v>0</v>
      </c>
      <c r="H76" s="124">
        <f t="shared" si="17"/>
        <v>0</v>
      </c>
      <c r="J76" s="112" t="str">
        <f t="shared" si="18"/>
        <v>PBE</v>
      </c>
      <c r="K76" s="156">
        <f>SUMIFS(Tableau1[Injecté (MWh)],Tableau1[Année],'Volumes bis'!$A$104,Tableau1[GRD],'Volumes bis'!$A76,Tableau1[Source],'Volumes bis'!K$6)</f>
        <v>0</v>
      </c>
    </row>
    <row r="77" spans="1:11" x14ac:dyDescent="0.25">
      <c r="A77" s="112" t="s">
        <v>105</v>
      </c>
      <c r="B77" s="108">
        <f>SUMIFS(Tableau1[Injecté (MWh)],Tableau1[Année],'Volumes bis'!$A$64,Tableau1[GRD],'Volumes bis'!$A77,Tableau1[Source],'Volumes bis'!B$6)</f>
        <v>988</v>
      </c>
      <c r="C77" s="104">
        <f>SUMIFS(Tableau1[Injecté (MWh)],Tableau1[Année],'Volumes bis'!$A$64,Tableau1[GRD],'Volumes bis'!$A77,Tableau1[Source],'Volumes bis'!C$6)</f>
        <v>167062</v>
      </c>
      <c r="D77" s="104">
        <f>SUMIFS(Tableau1[Injecté (MWh)],Tableau1[Année],'Volumes bis'!$A$64,Tableau1[GRD],'Volumes bis'!$A77,Tableau1[Source],'Volumes bis'!D$6)</f>
        <v>0</v>
      </c>
      <c r="E77" s="104">
        <f>SUMIFS(Tableau1[Injecté (MWh)],Tableau1[Année],'Volumes bis'!$A$64,Tableau1[GRD],'Volumes bis'!$A77,Tableau1[Source],'Volumes bis'!E$6)</f>
        <v>53202</v>
      </c>
      <c r="F77" s="104">
        <f>SUMIFS(Tableau1[Injecté (MWh)],Tableau1[Année],'Volumes bis'!$A$64,Tableau1[GRD],'Volumes bis'!$A77,Tableau1[Source],'Volumes bis'!F$6)</f>
        <v>9964</v>
      </c>
      <c r="G77" s="115">
        <f>SUMIFS(Tableau1[Injecté (MWh)],Tableau1[Année],'Volumes bis'!$A$64,Tableau1[GRD],'Volumes bis'!$A77,Tableau1[Source],'Volumes bis'!G$6)</f>
        <v>0</v>
      </c>
      <c r="H77" s="124">
        <f t="shared" si="17"/>
        <v>231216</v>
      </c>
      <c r="J77" s="112" t="str">
        <f t="shared" si="18"/>
        <v>ORES Brabant Wallon</v>
      </c>
      <c r="K77" s="156">
        <f>SUMIFS(Tableau1[Injecté (MWh)],Tableau1[Année],'Volumes bis'!$A$104,Tableau1[GRD],'Volumes bis'!$A77,Tableau1[Source],'Volumes bis'!K$6)</f>
        <v>0</v>
      </c>
    </row>
    <row r="78" spans="1:11" x14ac:dyDescent="0.25">
      <c r="A78" s="112" t="s">
        <v>106</v>
      </c>
      <c r="B78" s="108">
        <f>SUMIFS(Tableau1[Injecté (MWh)],Tableau1[Année],'Volumes bis'!$A$64,Tableau1[GRD],'Volumes bis'!$A78,Tableau1[Source],'Volumes bis'!B$6)</f>
        <v>0</v>
      </c>
      <c r="C78" s="104">
        <f>SUMIFS(Tableau1[Injecté (MWh)],Tableau1[Année],'Volumes bis'!$A$64,Tableau1[GRD],'Volumes bis'!$A78,Tableau1[Source],'Volumes bis'!C$6)</f>
        <v>63895</v>
      </c>
      <c r="D78" s="104">
        <f>SUMIFS(Tableau1[Injecté (MWh)],Tableau1[Année],'Volumes bis'!$A$64,Tableau1[GRD],'Volumes bis'!$A78,Tableau1[Source],'Volumes bis'!D$6)</f>
        <v>74976</v>
      </c>
      <c r="E78" s="104">
        <f>SUMIFS(Tableau1[Injecté (MWh)],Tableau1[Année],'Volumes bis'!$A$64,Tableau1[GRD],'Volumes bis'!$A78,Tableau1[Source],'Volumes bis'!E$6)</f>
        <v>22743</v>
      </c>
      <c r="F78" s="104">
        <f>SUMIFS(Tableau1[Injecté (MWh)],Tableau1[Année],'Volumes bis'!$A$64,Tableau1[GRD],'Volumes bis'!$A78,Tableau1[Source],'Volumes bis'!F$6)</f>
        <v>9201</v>
      </c>
      <c r="G78" s="115">
        <f>SUMIFS(Tableau1[Injecté (MWh)],Tableau1[Année],'Volumes bis'!$A$64,Tableau1[GRD],'Volumes bis'!$A78,Tableau1[Source],'Volumes bis'!G$6)</f>
        <v>0</v>
      </c>
      <c r="H78" s="124">
        <f t="shared" si="17"/>
        <v>170815</v>
      </c>
      <c r="J78" s="112" t="str">
        <f t="shared" si="18"/>
        <v>ORES Mouscron</v>
      </c>
      <c r="K78" s="156">
        <f>SUMIFS(Tableau1[Injecté (MWh)],Tableau1[Année],'Volumes bis'!$A$104,Tableau1[GRD],'Volumes bis'!$A78,Tableau1[Source],'Volumes bis'!K$6)</f>
        <v>0</v>
      </c>
    </row>
    <row r="79" spans="1:11" ht="15.75" thickBot="1" x14ac:dyDescent="0.3">
      <c r="A79" s="113" t="s">
        <v>124</v>
      </c>
      <c r="B79" s="109">
        <f>SUMIFS(Tableau1[Injecté (MWh)],Tableau1[Année],'Volumes bis'!$A$64,Tableau1[GRD],'Volumes bis'!$A79,Tableau1[Source],'Volumes bis'!B$6)</f>
        <v>0</v>
      </c>
      <c r="C79" s="105">
        <f>SUMIFS(Tableau1[Injecté (MWh)],Tableau1[Année],'Volumes bis'!$A$64,Tableau1[GRD],'Volumes bis'!$A79,Tableau1[Source],'Volumes bis'!C$6)</f>
        <v>0</v>
      </c>
      <c r="D79" s="105">
        <f>SUMIFS(Tableau1[Injecté (MWh)],Tableau1[Année],'Volumes bis'!$A$64,Tableau1[GRD],'Volumes bis'!$A79,Tableau1[Source],'Volumes bis'!D$6)</f>
        <v>0</v>
      </c>
      <c r="E79" s="105">
        <f>SUMIFS(Tableau1[Injecté (MWh)],Tableau1[Année],'Volumes bis'!$A$64,Tableau1[GRD],'Volumes bis'!$A79,Tableau1[Source],'Volumes bis'!E$6)</f>
        <v>0</v>
      </c>
      <c r="F79" s="105">
        <f>SUMIFS(Tableau1[Injecté (MWh)],Tableau1[Année],'Volumes bis'!$A$64,Tableau1[GRD],'Volumes bis'!$A79,Tableau1[Source],'Volumes bis'!F$6)</f>
        <v>0</v>
      </c>
      <c r="G79" s="116">
        <f>SUMIFS(Tableau1[Injecté (MWh)],Tableau1[Année],'Volumes bis'!$A$64,Tableau1[GRD],'Volumes bis'!$A79,Tableau1[Source],'Volumes bis'!G$6)</f>
        <v>0</v>
      </c>
      <c r="H79" s="125">
        <f t="shared" si="17"/>
        <v>0</v>
      </c>
      <c r="J79" s="113" t="str">
        <f t="shared" si="18"/>
        <v>Réseau d'Énergie de Wavre</v>
      </c>
      <c r="K79" s="157">
        <f>SUMIFS(Tableau1[Injecté (MWh)],Tableau1[Année],'Volumes bis'!$A$104,Tableau1[GRD],'Volumes bis'!$A79,Tableau1[Source],'Volumes bis'!K$6)</f>
        <v>0</v>
      </c>
    </row>
    <row r="80" spans="1:11" ht="15.75" thickBot="1" x14ac:dyDescent="0.3">
      <c r="A80" s="128" t="s">
        <v>10</v>
      </c>
      <c r="B80" s="120">
        <f>SUM(B67:B79)</f>
        <v>206558</v>
      </c>
      <c r="C80" s="121">
        <f t="shared" ref="C80" si="19">SUM(C67:C79)</f>
        <v>2060548</v>
      </c>
      <c r="D80" s="121">
        <f t="shared" ref="D80" si="20">SUM(D67:D79)</f>
        <v>294701</v>
      </c>
      <c r="E80" s="121">
        <f t="shared" ref="E80" si="21">SUM(E67:E79)</f>
        <v>263602</v>
      </c>
      <c r="F80" s="121">
        <f t="shared" ref="F80" si="22">SUM(F67:F79)</f>
        <v>130433</v>
      </c>
      <c r="G80" s="122">
        <f t="shared" ref="G80" si="23">SUM(G67:G79)</f>
        <v>25</v>
      </c>
      <c r="H80" s="127">
        <f>SUM(H67:H79)</f>
        <v>2955867</v>
      </c>
      <c r="J80" s="128" t="s">
        <v>10</v>
      </c>
      <c r="K80" s="127">
        <f>SUM(K67:K79)</f>
        <v>0</v>
      </c>
    </row>
    <row r="81" spans="1:16" x14ac:dyDescent="0.25">
      <c r="A81" s="96"/>
      <c r="B81" s="96"/>
      <c r="C81" s="96"/>
      <c r="D81" s="96"/>
      <c r="E81" s="96"/>
      <c r="F81" s="96"/>
      <c r="G81" s="96"/>
      <c r="H81" s="96"/>
    </row>
    <row r="82" spans="1:16" x14ac:dyDescent="0.25">
      <c r="A82" s="96"/>
      <c r="B82" s="96"/>
      <c r="C82" s="96"/>
      <c r="D82" s="96"/>
      <c r="E82" s="96"/>
      <c r="F82" s="96"/>
      <c r="G82" s="96"/>
      <c r="H82" s="96"/>
    </row>
    <row r="83" spans="1:16" x14ac:dyDescent="0.25">
      <c r="A83" s="96"/>
      <c r="B83" s="96"/>
      <c r="C83" s="96"/>
      <c r="D83" s="96"/>
      <c r="E83" s="96"/>
      <c r="F83" s="96"/>
      <c r="G83" s="96"/>
      <c r="H83" s="96"/>
    </row>
    <row r="84" spans="1:16" ht="17.45" customHeight="1" x14ac:dyDescent="0.25">
      <c r="A84" s="94">
        <v>2021</v>
      </c>
      <c r="B84" s="187" t="s">
        <v>121</v>
      </c>
      <c r="C84" s="187"/>
      <c r="D84" s="187"/>
      <c r="E84" s="187"/>
      <c r="F84" s="187"/>
      <c r="G84" s="187"/>
      <c r="H84" s="187"/>
      <c r="J84" s="187" t="s">
        <v>132</v>
      </c>
      <c r="K84" s="187"/>
      <c r="L84" s="187"/>
      <c r="M84" s="187"/>
      <c r="N84" s="187"/>
      <c r="O84" s="187"/>
      <c r="P84" s="187"/>
    </row>
    <row r="85" spans="1:16" ht="15.75" thickBot="1" x14ac:dyDescent="0.3">
      <c r="A85" s="96"/>
      <c r="B85" s="96"/>
      <c r="C85" s="96"/>
      <c r="D85" s="96"/>
      <c r="E85" s="96"/>
      <c r="F85" s="96"/>
      <c r="G85" s="96"/>
      <c r="H85" s="96"/>
    </row>
    <row r="86" spans="1:16" ht="15.75" thickBot="1" x14ac:dyDescent="0.3">
      <c r="A86" s="110"/>
      <c r="B86" s="117" t="s">
        <v>126</v>
      </c>
      <c r="C86" s="118" t="s">
        <v>125</v>
      </c>
      <c r="D86" s="118" t="s">
        <v>128</v>
      </c>
      <c r="E86" s="118" t="s">
        <v>130</v>
      </c>
      <c r="F86" s="118" t="s">
        <v>129</v>
      </c>
      <c r="G86" s="119" t="s">
        <v>131</v>
      </c>
      <c r="H86" s="126" t="s">
        <v>10</v>
      </c>
      <c r="J86" s="110"/>
      <c r="K86" s="126" t="s">
        <v>133</v>
      </c>
    </row>
    <row r="87" spans="1:16" x14ac:dyDescent="0.25">
      <c r="A87" s="111" t="s">
        <v>8</v>
      </c>
      <c r="B87" s="107">
        <f>SUMIFS(Tableau1[Injecté (MWh)],Tableau1[Année],'Volumes bis'!$A$84,Tableau1[GRD],'Volumes bis'!$A87,Tableau1[Source],'Volumes bis'!B$6)</f>
        <v>34767.955674999997</v>
      </c>
      <c r="C87" s="106">
        <f>SUMIFS(Tableau1[Injecté (MWh)],Tableau1[Année],'Volumes bis'!$A$84,Tableau1[GRD],'Volumes bis'!$A87,Tableau1[Source],'Volumes bis'!C$6)</f>
        <v>37173.397725000003</v>
      </c>
      <c r="D87" s="106">
        <f>SUMIFS(Tableau1[Injecté (MWh)],Tableau1[Année],'Volumes bis'!$A$84,Tableau1[GRD],'Volumes bis'!$A87,Tableau1[Source],'Volumes bis'!D$6)</f>
        <v>7870.3419000000004</v>
      </c>
      <c r="E87" s="106">
        <f>SUMIFS(Tableau1[Injecté (MWh)],Tableau1[Année],'Volumes bis'!$A$84,Tableau1[GRD],'Volumes bis'!$A87,Tableau1[Source],'Volumes bis'!E$6)</f>
        <v>25.873275</v>
      </c>
      <c r="F87" s="106">
        <f>SUMIFS(Tableau1[Injecté (MWh)],Tableau1[Année],'Volumes bis'!$A$84,Tableau1[GRD],'Volumes bis'!$A87,Tableau1[Source],'Volumes bis'!F$6)</f>
        <v>1263.4685050360947</v>
      </c>
      <c r="G87" s="114">
        <f>SUMIFS(Tableau1[Injecté (MWh)],Tableau1[Année],'Volumes bis'!$A$84,Tableau1[GRD],'Volumes bis'!$A87,Tableau1[Source],'Volumes bis'!G$6)</f>
        <v>0</v>
      </c>
      <c r="H87" s="123">
        <f>SUM(B87:G87)</f>
        <v>81101.037080036098</v>
      </c>
      <c r="J87" s="111" t="str">
        <f>A87</f>
        <v>AIEG</v>
      </c>
      <c r="K87" s="155">
        <f>SUMIFS(Tableau1[Injecté (MWh)],Tableau1[Année],'Volumes bis'!$A$104,Tableau1[GRD],'Volumes bis'!$A87,Tableau1[Source],'Volumes bis'!K$6)</f>
        <v>0</v>
      </c>
    </row>
    <row r="88" spans="1:16" x14ac:dyDescent="0.25">
      <c r="A88" s="112" t="s">
        <v>5</v>
      </c>
      <c r="B88" s="108">
        <f>SUMIFS(Tableau1[Injecté (MWh)],Tableau1[Année],'Volumes bis'!$A$84,Tableau1[GRD],'Volumes bis'!$A88,Tableau1[Source],'Volumes bis'!B$6)</f>
        <v>0</v>
      </c>
      <c r="C88" s="104">
        <f>SUMIFS(Tableau1[Injecté (MWh)],Tableau1[Année],'Volumes bis'!$A$84,Tableau1[GRD],'Volumes bis'!$A88,Tableau1[Source],'Volumes bis'!C$6)</f>
        <v>102611</v>
      </c>
      <c r="D88" s="104">
        <f>SUMIFS(Tableau1[Injecté (MWh)],Tableau1[Année],'Volumes bis'!$A$84,Tableau1[GRD],'Volumes bis'!$A88,Tableau1[Source],'Volumes bis'!D$6)</f>
        <v>0</v>
      </c>
      <c r="E88" s="104">
        <f>SUMIFS(Tableau1[Injecté (MWh)],Tableau1[Année],'Volumes bis'!$A$84,Tableau1[GRD],'Volumes bis'!$A88,Tableau1[Source],'Volumes bis'!E$6)</f>
        <v>0</v>
      </c>
      <c r="F88" s="104">
        <f>SUMIFS(Tableau1[Injecté (MWh)],Tableau1[Année],'Volumes bis'!$A$84,Tableau1[GRD],'Volumes bis'!$A88,Tableau1[Source],'Volumes bis'!F$6)</f>
        <v>4204</v>
      </c>
      <c r="G88" s="115">
        <f>SUMIFS(Tableau1[Injecté (MWh)],Tableau1[Année],'Volumes bis'!$A$84,Tableau1[GRD],'Volumes bis'!$A88,Tableau1[Source],'Volumes bis'!G$6)</f>
        <v>0</v>
      </c>
      <c r="H88" s="124">
        <f t="shared" ref="H88:H99" si="24">SUM(B88:G88)</f>
        <v>106815</v>
      </c>
      <c r="J88" s="112" t="str">
        <f t="shared" ref="J88:J99" si="25">A88</f>
        <v>AIESH</v>
      </c>
      <c r="K88" s="156">
        <f>SUMIFS(Tableau1[Injecté (MWh)],Tableau1[Année],'Volumes bis'!$A$104,Tableau1[GRD],'Volumes bis'!$A88,Tableau1[Source],'Volumes bis'!K$6)</f>
        <v>0</v>
      </c>
    </row>
    <row r="89" spans="1:16" x14ac:dyDescent="0.25">
      <c r="A89" s="112" t="s">
        <v>7</v>
      </c>
      <c r="B89" s="108">
        <f>SUMIFS(Tableau1[Injecté (MWh)],Tableau1[Année],'Volumes bis'!$A$84,Tableau1[GRD],'Volumes bis'!$A89,Tableau1[Source],'Volumes bis'!B$6)</f>
        <v>164760.75168374501</v>
      </c>
      <c r="C89" s="104">
        <f>SUMIFS(Tableau1[Injecté (MWh)],Tableau1[Année],'Volumes bis'!$A$84,Tableau1[GRD],'Volumes bis'!$A89,Tableau1[Source],'Volumes bis'!C$6)</f>
        <v>209345.135235244</v>
      </c>
      <c r="D89" s="104">
        <f>SUMIFS(Tableau1[Injecté (MWh)],Tableau1[Année],'Volumes bis'!$A$84,Tableau1[GRD],'Volumes bis'!$A89,Tableau1[Source],'Volumes bis'!D$6)</f>
        <v>3603.44977670764</v>
      </c>
      <c r="E89" s="104">
        <f>SUMIFS(Tableau1[Injecté (MWh)],Tableau1[Année],'Volumes bis'!$A$84,Tableau1[GRD],'Volumes bis'!$A89,Tableau1[Source],'Volumes bis'!E$6)</f>
        <v>10353.3574458</v>
      </c>
      <c r="F89" s="104">
        <f>SUMIFS(Tableau1[Injecté (MWh)],Tableau1[Année],'Volumes bis'!$A$84,Tableau1[GRD],'Volumes bis'!$A89,Tableau1[Source],'Volumes bis'!F$6)</f>
        <v>29114.739570152902</v>
      </c>
      <c r="G89" s="115">
        <f>SUMIFS(Tableau1[Injecté (MWh)],Tableau1[Année],'Volumes bis'!$A$84,Tableau1[GRD],'Volumes bis'!$A89,Tableau1[Source],'Volumes bis'!G$6)</f>
        <v>663.22017000000005</v>
      </c>
      <c r="H89" s="124">
        <f t="shared" si="24"/>
        <v>417840.65388164949</v>
      </c>
      <c r="J89" s="112" t="str">
        <f t="shared" si="25"/>
        <v>RESA</v>
      </c>
      <c r="K89" s="156">
        <f>SUMIFS(Tableau1[Injecté (MWh)],Tableau1[Année],'Volumes bis'!$A$104,Tableau1[GRD],'Volumes bis'!$A89,Tableau1[Source],'Volumes bis'!K$6)</f>
        <v>0</v>
      </c>
    </row>
    <row r="90" spans="1:16" x14ac:dyDescent="0.25">
      <c r="A90" s="112" t="s">
        <v>98</v>
      </c>
      <c r="B90" s="108">
        <f>SUMIFS(Tableau1[Injecté (MWh)],Tableau1[Année],'Volumes bis'!$A$84,Tableau1[GRD],'Volumes bis'!$A90,Tableau1[Source],'Volumes bis'!B$6)</f>
        <v>0</v>
      </c>
      <c r="C90" s="104">
        <f>SUMIFS(Tableau1[Injecté (MWh)],Tableau1[Année],'Volumes bis'!$A$84,Tableau1[GRD],'Volumes bis'!$A90,Tableau1[Source],'Volumes bis'!C$6)</f>
        <v>0</v>
      </c>
      <c r="D90" s="104">
        <f>SUMIFS(Tableau1[Injecté (MWh)],Tableau1[Année],'Volumes bis'!$A$84,Tableau1[GRD],'Volumes bis'!$A90,Tableau1[Source],'Volumes bis'!D$6)</f>
        <v>0</v>
      </c>
      <c r="E90" s="104">
        <f>SUMIFS(Tableau1[Injecté (MWh)],Tableau1[Année],'Volumes bis'!$A$84,Tableau1[GRD],'Volumes bis'!$A90,Tableau1[Source],'Volumes bis'!E$6)</f>
        <v>0</v>
      </c>
      <c r="F90" s="104">
        <f>SUMIFS(Tableau1[Injecté (MWh)],Tableau1[Année],'Volumes bis'!$A$84,Tableau1[GRD],'Volumes bis'!$A90,Tableau1[Source],'Volumes bis'!F$6)</f>
        <v>0</v>
      </c>
      <c r="G90" s="115">
        <f>SUMIFS(Tableau1[Injecté (MWh)],Tableau1[Année],'Volumes bis'!$A$84,Tableau1[GRD],'Volumes bis'!$A90,Tableau1[Source],'Volumes bis'!G$6)</f>
        <v>0</v>
      </c>
      <c r="H90" s="124">
        <f t="shared" si="24"/>
        <v>0</v>
      </c>
      <c r="J90" s="112" t="str">
        <f t="shared" si="25"/>
        <v>GASELWEST</v>
      </c>
      <c r="K90" s="156">
        <f>SUMIFS(Tableau1[Injecté (MWh)],Tableau1[Année],'Volumes bis'!$A$104,Tableau1[GRD],'Volumes bis'!$A90,Tableau1[Source],'Volumes bis'!K$6)</f>
        <v>0</v>
      </c>
    </row>
    <row r="91" spans="1:16" x14ac:dyDescent="0.25">
      <c r="A91" s="112" t="s">
        <v>99</v>
      </c>
      <c r="B91" s="108">
        <f>SUMIFS(Tableau1[Injecté (MWh)],Tableau1[Année],'Volumes bis'!$A$84,Tableau1[GRD],'Volumes bis'!$A91,Tableau1[Source],'Volumes bis'!B$6)</f>
        <v>78037.690749295696</v>
      </c>
      <c r="C91" s="104">
        <f>SUMIFS(Tableau1[Injecté (MWh)],Tableau1[Année],'Volumes bis'!$A$84,Tableau1[GRD],'Volumes bis'!$A91,Tableau1[Source],'Volumes bis'!C$6)</f>
        <v>449664.45487724501</v>
      </c>
      <c r="D91" s="104">
        <f>SUMIFS(Tableau1[Injecté (MWh)],Tableau1[Année],'Volumes bis'!$A$84,Tableau1[GRD],'Volumes bis'!$A91,Tableau1[Source],'Volumes bis'!D$6)</f>
        <v>0</v>
      </c>
      <c r="E91" s="104">
        <f>SUMIFS(Tableau1[Injecté (MWh)],Tableau1[Année],'Volumes bis'!$A$84,Tableau1[GRD],'Volumes bis'!$A91,Tableau1[Source],'Volumes bis'!E$6)</f>
        <v>1676.7987796421401</v>
      </c>
      <c r="F91" s="104">
        <f>SUMIFS(Tableau1[Injecté (MWh)],Tableau1[Année],'Volumes bis'!$A$84,Tableau1[GRD],'Volumes bis'!$A91,Tableau1[Source],'Volumes bis'!F$6)</f>
        <v>21887.669909073698</v>
      </c>
      <c r="G91" s="115">
        <f>SUMIFS(Tableau1[Injecté (MWh)],Tableau1[Année],'Volumes bis'!$A$84,Tableau1[GRD],'Volumes bis'!$A91,Tableau1[Source],'Volumes bis'!G$6)</f>
        <v>0</v>
      </c>
      <c r="H91" s="124">
        <f t="shared" si="24"/>
        <v>551266.61431525659</v>
      </c>
      <c r="J91" s="112" t="str">
        <f t="shared" si="25"/>
        <v>ORES Namur</v>
      </c>
      <c r="K91" s="156">
        <f>SUMIFS(Tableau1[Injecté (MWh)],Tableau1[Année],'Volumes bis'!$A$104,Tableau1[GRD],'Volumes bis'!$A91,Tableau1[Source],'Volumes bis'!K$6)</f>
        <v>0</v>
      </c>
    </row>
    <row r="92" spans="1:16" x14ac:dyDescent="0.25">
      <c r="A92" s="112" t="s">
        <v>100</v>
      </c>
      <c r="B92" s="108">
        <f>SUMIFS(Tableau1[Injecté (MWh)],Tableau1[Année],'Volumes bis'!$A$84,Tableau1[GRD],'Volumes bis'!$A92,Tableau1[Source],'Volumes bis'!B$6)</f>
        <v>2360.4634528035099</v>
      </c>
      <c r="C92" s="104">
        <f>SUMIFS(Tableau1[Injecté (MWh)],Tableau1[Année],'Volumes bis'!$A$84,Tableau1[GRD],'Volumes bis'!$A92,Tableau1[Source],'Volumes bis'!C$6)</f>
        <v>459696.09752124199</v>
      </c>
      <c r="D92" s="104">
        <f>SUMIFS(Tableau1[Injecté (MWh)],Tableau1[Année],'Volumes bis'!$A$84,Tableau1[GRD],'Volumes bis'!$A92,Tableau1[Source],'Volumes bis'!D$6)</f>
        <v>4444.3375228449704</v>
      </c>
      <c r="E92" s="104">
        <f>SUMIFS(Tableau1[Injecté (MWh)],Tableau1[Année],'Volumes bis'!$A$84,Tableau1[GRD],'Volumes bis'!$A92,Tableau1[Source],'Volumes bis'!E$6)</f>
        <v>86817.456705304605</v>
      </c>
      <c r="F92" s="104">
        <f>SUMIFS(Tableau1[Injecté (MWh)],Tableau1[Année],'Volumes bis'!$A$84,Tableau1[GRD],'Volumes bis'!$A92,Tableau1[Source],'Volumes bis'!F$6)</f>
        <v>59198.433232183197</v>
      </c>
      <c r="G92" s="115">
        <f>SUMIFS(Tableau1[Injecté (MWh)],Tableau1[Année],'Volumes bis'!$A$84,Tableau1[GRD],'Volumes bis'!$A92,Tableau1[Source],'Volumes bis'!G$6)</f>
        <v>0</v>
      </c>
      <c r="H92" s="124">
        <f t="shared" si="24"/>
        <v>612516.78843437822</v>
      </c>
      <c r="J92" s="112" t="str">
        <f t="shared" si="25"/>
        <v>ORES Hainaut</v>
      </c>
      <c r="K92" s="156">
        <f>SUMIFS(Tableau1[Injecté (MWh)],Tableau1[Année],'Volumes bis'!$A$104,Tableau1[GRD],'Volumes bis'!$A92,Tableau1[Source],'Volumes bis'!K$6)</f>
        <v>0</v>
      </c>
    </row>
    <row r="93" spans="1:16" x14ac:dyDescent="0.25">
      <c r="A93" s="112" t="s">
        <v>101</v>
      </c>
      <c r="B93" s="108">
        <f>SUMIFS(Tableau1[Injecté (MWh)],Tableau1[Année],'Volumes bis'!$A$84,Tableau1[GRD],'Volumes bis'!$A93,Tableau1[Source],'Volumes bis'!B$6)</f>
        <v>23278.577000000001</v>
      </c>
      <c r="C93" s="104">
        <f>SUMIFS(Tableau1[Injecté (MWh)],Tableau1[Année],'Volumes bis'!$A$84,Tableau1[GRD],'Volumes bis'!$A93,Tableau1[Source],'Volumes bis'!C$6)</f>
        <v>89480.035999999993</v>
      </c>
      <c r="D93" s="104">
        <f>SUMIFS(Tableau1[Injecté (MWh)],Tableau1[Année],'Volumes bis'!$A$84,Tableau1[GRD],'Volumes bis'!$A93,Tableau1[Source],'Volumes bis'!D$6)</f>
        <v>79324.517000000007</v>
      </c>
      <c r="E93" s="104">
        <f>SUMIFS(Tableau1[Injecté (MWh)],Tableau1[Année],'Volumes bis'!$A$84,Tableau1[GRD],'Volumes bis'!$A93,Tableau1[Source],'Volumes bis'!E$6)</f>
        <v>4797.9639999999999</v>
      </c>
      <c r="F93" s="104">
        <f>SUMIFS(Tableau1[Injecté (MWh)],Tableau1[Année],'Volumes bis'!$A$84,Tableau1[GRD],'Volumes bis'!$A93,Tableau1[Source],'Volumes bis'!F$6)</f>
        <v>4358.7640000000001</v>
      </c>
      <c r="G93" s="115">
        <f>SUMIFS(Tableau1[Injecté (MWh)],Tableau1[Année],'Volumes bis'!$A$84,Tableau1[GRD],'Volumes bis'!$A93,Tableau1[Source],'Volumes bis'!G$6)</f>
        <v>0</v>
      </c>
      <c r="H93" s="124">
        <f t="shared" si="24"/>
        <v>201239.85800000001</v>
      </c>
      <c r="J93" s="112" t="str">
        <f t="shared" si="25"/>
        <v>ORES Est</v>
      </c>
      <c r="K93" s="156">
        <f>SUMIFS(Tableau1[Injecté (MWh)],Tableau1[Année],'Volumes bis'!$A$104,Tableau1[GRD],'Volumes bis'!$A93,Tableau1[Source],'Volumes bis'!K$6)</f>
        <v>0</v>
      </c>
    </row>
    <row r="94" spans="1:16" x14ac:dyDescent="0.25">
      <c r="A94" s="112" t="s">
        <v>102</v>
      </c>
      <c r="B94" s="108">
        <f>SUMIFS(Tableau1[Injecté (MWh)],Tableau1[Année],'Volumes bis'!$A$84,Tableau1[GRD],'Volumes bis'!$A94,Tableau1[Source],'Volumes bis'!B$6)</f>
        <v>8825.4700901069791</v>
      </c>
      <c r="C94" s="104">
        <f>SUMIFS(Tableau1[Injecté (MWh)],Tableau1[Année],'Volumes bis'!$A$84,Tableau1[GRD],'Volumes bis'!$A94,Tableau1[Source],'Volumes bis'!C$6)</f>
        <v>191623.70496053499</v>
      </c>
      <c r="D94" s="104">
        <f>SUMIFS(Tableau1[Injecté (MWh)],Tableau1[Année],'Volumes bis'!$A$84,Tableau1[GRD],'Volumes bis'!$A94,Tableau1[Source],'Volumes bis'!D$6)</f>
        <v>120504.502976123</v>
      </c>
      <c r="E94" s="104">
        <f>SUMIFS(Tableau1[Injecté (MWh)],Tableau1[Année],'Volumes bis'!$A$84,Tableau1[GRD],'Volumes bis'!$A94,Tableau1[Source],'Volumes bis'!E$6)</f>
        <v>40208.154714318502</v>
      </c>
      <c r="F94" s="104">
        <f>SUMIFS(Tableau1[Injecté (MWh)],Tableau1[Année],'Volumes bis'!$A$84,Tableau1[GRD],'Volumes bis'!$A94,Tableau1[Source],'Volumes bis'!F$6)</f>
        <v>12242.8297655434</v>
      </c>
      <c r="G94" s="115">
        <f>SUMIFS(Tableau1[Injecté (MWh)],Tableau1[Année],'Volumes bis'!$A$84,Tableau1[GRD],'Volumes bis'!$A94,Tableau1[Source],'Volumes bis'!G$6)</f>
        <v>0</v>
      </c>
      <c r="H94" s="124">
        <f t="shared" si="24"/>
        <v>373404.66250662686</v>
      </c>
      <c r="J94" s="112" t="str">
        <f t="shared" si="25"/>
        <v>ORES Luxembourg</v>
      </c>
      <c r="K94" s="156">
        <f>SUMIFS(Tableau1[Injecté (MWh)],Tableau1[Année],'Volumes bis'!$A$104,Tableau1[GRD],'Volumes bis'!$A94,Tableau1[Source],'Volumes bis'!K$6)</f>
        <v>0</v>
      </c>
    </row>
    <row r="95" spans="1:16" x14ac:dyDescent="0.25">
      <c r="A95" s="112" t="s">
        <v>103</v>
      </c>
      <c r="B95" s="108">
        <f>SUMIFS(Tableau1[Injecté (MWh)],Tableau1[Année],'Volumes bis'!$A$84,Tableau1[GRD],'Volumes bis'!$A95,Tableau1[Source],'Volumes bis'!B$6)</f>
        <v>2243.93509268255</v>
      </c>
      <c r="C95" s="104">
        <f>SUMIFS(Tableau1[Injecté (MWh)],Tableau1[Année],'Volumes bis'!$A$84,Tableau1[GRD],'Volumes bis'!$A95,Tableau1[Source],'Volumes bis'!C$6)</f>
        <v>64389.1174826965</v>
      </c>
      <c r="D95" s="104">
        <f>SUMIFS(Tableau1[Injecté (MWh)],Tableau1[Année],'Volumes bis'!$A$84,Tableau1[GRD],'Volumes bis'!$A95,Tableau1[Source],'Volumes bis'!D$6)</f>
        <v>7438.2719475735403</v>
      </c>
      <c r="E95" s="104">
        <f>SUMIFS(Tableau1[Injecté (MWh)],Tableau1[Année],'Volumes bis'!$A$84,Tableau1[GRD],'Volumes bis'!$A95,Tableau1[Source],'Volumes bis'!E$6)</f>
        <v>15056.883902477501</v>
      </c>
      <c r="F95" s="104">
        <f>SUMIFS(Tableau1[Injecté (MWh)],Tableau1[Année],'Volumes bis'!$A$84,Tableau1[GRD],'Volumes bis'!$A95,Tableau1[Source],'Volumes bis'!F$6)</f>
        <v>4096.3148227949396</v>
      </c>
      <c r="G95" s="115">
        <f>SUMIFS(Tableau1[Injecté (MWh)],Tableau1[Année],'Volumes bis'!$A$84,Tableau1[GRD],'Volumes bis'!$A95,Tableau1[Source],'Volumes bis'!G$6)</f>
        <v>0</v>
      </c>
      <c r="H95" s="124">
        <f t="shared" si="24"/>
        <v>93224.523248225029</v>
      </c>
      <c r="J95" s="112" t="str">
        <f t="shared" si="25"/>
        <v>ORES Verviers</v>
      </c>
      <c r="K95" s="156">
        <f>SUMIFS(Tableau1[Injecté (MWh)],Tableau1[Année],'Volumes bis'!$A$104,Tableau1[GRD],'Volumes bis'!$A95,Tableau1[Source],'Volumes bis'!K$6)</f>
        <v>0</v>
      </c>
    </row>
    <row r="96" spans="1:16" x14ac:dyDescent="0.25">
      <c r="A96" s="112" t="s">
        <v>104</v>
      </c>
      <c r="B96" s="108">
        <f>SUMIFS(Tableau1[Injecté (MWh)],Tableau1[Année],'Volumes bis'!$A$84,Tableau1[GRD],'Volumes bis'!$A96,Tableau1[Source],'Volumes bis'!B$6)</f>
        <v>0</v>
      </c>
      <c r="C96" s="104">
        <f>SUMIFS(Tableau1[Injecté (MWh)],Tableau1[Année],'Volumes bis'!$A$84,Tableau1[GRD],'Volumes bis'!$A96,Tableau1[Source],'Volumes bis'!C$6)</f>
        <v>0</v>
      </c>
      <c r="D96" s="104">
        <f>SUMIFS(Tableau1[Injecté (MWh)],Tableau1[Année],'Volumes bis'!$A$84,Tableau1[GRD],'Volumes bis'!$A96,Tableau1[Source],'Volumes bis'!D$6)</f>
        <v>0</v>
      </c>
      <c r="E96" s="104">
        <f>SUMIFS(Tableau1[Injecté (MWh)],Tableau1[Année],'Volumes bis'!$A$84,Tableau1[GRD],'Volumes bis'!$A96,Tableau1[Source],'Volumes bis'!E$6)</f>
        <v>0</v>
      </c>
      <c r="F96" s="104">
        <f>SUMIFS(Tableau1[Injecté (MWh)],Tableau1[Année],'Volumes bis'!$A$84,Tableau1[GRD],'Volumes bis'!$A96,Tableau1[Source],'Volumes bis'!F$6)</f>
        <v>0</v>
      </c>
      <c r="G96" s="115">
        <f>SUMIFS(Tableau1[Injecté (MWh)],Tableau1[Année],'Volumes bis'!$A$84,Tableau1[GRD],'Volumes bis'!$A96,Tableau1[Source],'Volumes bis'!G$6)</f>
        <v>0</v>
      </c>
      <c r="H96" s="124">
        <f t="shared" si="24"/>
        <v>0</v>
      </c>
      <c r="J96" s="112" t="str">
        <f t="shared" si="25"/>
        <v>PBE</v>
      </c>
      <c r="K96" s="156">
        <f>SUMIFS(Tableau1[Injecté (MWh)],Tableau1[Année],'Volumes bis'!$A$104,Tableau1[GRD],'Volumes bis'!$A96,Tableau1[Source],'Volumes bis'!K$6)</f>
        <v>0</v>
      </c>
    </row>
    <row r="97" spans="1:16" x14ac:dyDescent="0.25">
      <c r="A97" s="112" t="s">
        <v>105</v>
      </c>
      <c r="B97" s="108">
        <f>SUMIFS(Tableau1[Injecté (MWh)],Tableau1[Année],'Volumes bis'!$A$84,Tableau1[GRD],'Volumes bis'!$A97,Tableau1[Source],'Volumes bis'!B$6)</f>
        <v>6.5163645766359197</v>
      </c>
      <c r="C97" s="104">
        <f>SUMIFS(Tableau1[Injecté (MWh)],Tableau1[Année],'Volumes bis'!$A$84,Tableau1[GRD],'Volumes bis'!$A97,Tableau1[Source],'Volumes bis'!C$6)</f>
        <v>132193.55799999999</v>
      </c>
      <c r="D97" s="104">
        <f>SUMIFS(Tableau1[Injecté (MWh)],Tableau1[Année],'Volumes bis'!$A$84,Tableau1[GRD],'Volumes bis'!$A97,Tableau1[Source],'Volumes bis'!D$6)</f>
        <v>0</v>
      </c>
      <c r="E97" s="104">
        <f>SUMIFS(Tableau1[Injecté (MWh)],Tableau1[Année],'Volumes bis'!$A$84,Tableau1[GRD],'Volumes bis'!$A97,Tableau1[Source],'Volumes bis'!E$6)</f>
        <v>62205.423999999999</v>
      </c>
      <c r="F97" s="104">
        <f>SUMIFS(Tableau1[Injecté (MWh)],Tableau1[Année],'Volumes bis'!$A$84,Tableau1[GRD],'Volumes bis'!$A97,Tableau1[Source],'Volumes bis'!F$6)</f>
        <v>10335.928</v>
      </c>
      <c r="G97" s="115">
        <f>SUMIFS(Tableau1[Injecté (MWh)],Tableau1[Année],'Volumes bis'!$A$84,Tableau1[GRD],'Volumes bis'!$A97,Tableau1[Source],'Volumes bis'!G$6)</f>
        <v>0</v>
      </c>
      <c r="H97" s="124">
        <f t="shared" si="24"/>
        <v>204741.42636457662</v>
      </c>
      <c r="J97" s="112" t="str">
        <f t="shared" si="25"/>
        <v>ORES Brabant Wallon</v>
      </c>
      <c r="K97" s="156">
        <f>SUMIFS(Tableau1[Injecté (MWh)],Tableau1[Année],'Volumes bis'!$A$104,Tableau1[GRD],'Volumes bis'!$A97,Tableau1[Source],'Volumes bis'!K$6)</f>
        <v>0</v>
      </c>
    </row>
    <row r="98" spans="1:16" x14ac:dyDescent="0.25">
      <c r="A98" s="112" t="s">
        <v>106</v>
      </c>
      <c r="B98" s="108">
        <f>SUMIFS(Tableau1[Injecté (MWh)],Tableau1[Année],'Volumes bis'!$A$84,Tableau1[GRD],'Volumes bis'!$A98,Tableau1[Source],'Volumes bis'!B$6)</f>
        <v>0</v>
      </c>
      <c r="C98" s="104">
        <f>SUMIFS(Tableau1[Injecté (MWh)],Tableau1[Année],'Volumes bis'!$A$84,Tableau1[GRD],'Volumes bis'!$A98,Tableau1[Source],'Volumes bis'!C$6)</f>
        <v>56422.599125105502</v>
      </c>
      <c r="D98" s="104">
        <f>SUMIFS(Tableau1[Injecté (MWh)],Tableau1[Année],'Volumes bis'!$A$84,Tableau1[GRD],'Volumes bis'!$A98,Tableau1[Source],'Volumes bis'!D$6)</f>
        <v>32316.917985129301</v>
      </c>
      <c r="E98" s="104">
        <f>SUMIFS(Tableau1[Injecté (MWh)],Tableau1[Année],'Volumes bis'!$A$84,Tableau1[GRD],'Volumes bis'!$A98,Tableau1[Source],'Volumes bis'!E$6)</f>
        <v>24896.193065570202</v>
      </c>
      <c r="F98" s="104">
        <f>SUMIFS(Tableau1[Injecté (MWh)],Tableau1[Année],'Volumes bis'!$A$84,Tableau1[GRD],'Volumes bis'!$A98,Tableau1[Source],'Volumes bis'!F$6)</f>
        <v>12035.6126915769</v>
      </c>
      <c r="G98" s="115">
        <f>SUMIFS(Tableau1[Injecté (MWh)],Tableau1[Année],'Volumes bis'!$A$84,Tableau1[GRD],'Volumes bis'!$A98,Tableau1[Source],'Volumes bis'!G$6)</f>
        <v>0</v>
      </c>
      <c r="H98" s="124">
        <f t="shared" si="24"/>
        <v>125671.3228673819</v>
      </c>
      <c r="J98" s="112" t="str">
        <f t="shared" si="25"/>
        <v>ORES Mouscron</v>
      </c>
      <c r="K98" s="156">
        <f>SUMIFS(Tableau1[Injecté (MWh)],Tableau1[Année],'Volumes bis'!$A$104,Tableau1[GRD],'Volumes bis'!$A98,Tableau1[Source],'Volumes bis'!K$6)</f>
        <v>0</v>
      </c>
    </row>
    <row r="99" spans="1:16" ht="15.75" thickBot="1" x14ac:dyDescent="0.3">
      <c r="A99" s="113" t="s">
        <v>124</v>
      </c>
      <c r="B99" s="109">
        <f>SUMIFS(Tableau1[Injecté (MWh)],Tableau1[Année],'Volumes bis'!$A$84,Tableau1[GRD],'Volumes bis'!$A99,Tableau1[Source],'Volumes bis'!B$6)</f>
        <v>0</v>
      </c>
      <c r="C99" s="105">
        <f>SUMIFS(Tableau1[Injecté (MWh)],Tableau1[Année],'Volumes bis'!$A$84,Tableau1[GRD],'Volumes bis'!$A99,Tableau1[Source],'Volumes bis'!C$6)</f>
        <v>0</v>
      </c>
      <c r="D99" s="105">
        <f>SUMIFS(Tableau1[Injecté (MWh)],Tableau1[Année],'Volumes bis'!$A$84,Tableau1[GRD],'Volumes bis'!$A99,Tableau1[Source],'Volumes bis'!D$6)</f>
        <v>0</v>
      </c>
      <c r="E99" s="105">
        <f>SUMIFS(Tableau1[Injecté (MWh)],Tableau1[Année],'Volumes bis'!$A$84,Tableau1[GRD],'Volumes bis'!$A99,Tableau1[Source],'Volumes bis'!E$6)</f>
        <v>0</v>
      </c>
      <c r="F99" s="105">
        <f>SUMIFS(Tableau1[Injecté (MWh)],Tableau1[Année],'Volumes bis'!$A$84,Tableau1[GRD],'Volumes bis'!$A99,Tableau1[Source],'Volumes bis'!F$6)</f>
        <v>0</v>
      </c>
      <c r="G99" s="116">
        <f>SUMIFS(Tableau1[Injecté (MWh)],Tableau1[Année],'Volumes bis'!$A$84,Tableau1[GRD],'Volumes bis'!$A99,Tableau1[Source],'Volumes bis'!G$6)</f>
        <v>0</v>
      </c>
      <c r="H99" s="125">
        <f t="shared" si="24"/>
        <v>0</v>
      </c>
      <c r="J99" s="113" t="str">
        <f t="shared" si="25"/>
        <v>Réseau d'Énergie de Wavre</v>
      </c>
      <c r="K99" s="157">
        <f>SUMIFS(Tableau1[Injecté (MWh)],Tableau1[Année],'Volumes bis'!$A$104,Tableau1[GRD],'Volumes bis'!$A99,Tableau1[Source],'Volumes bis'!K$6)</f>
        <v>0</v>
      </c>
    </row>
    <row r="100" spans="1:16" ht="15.75" thickBot="1" x14ac:dyDescent="0.3">
      <c r="A100" s="128" t="s">
        <v>10</v>
      </c>
      <c r="B100" s="120">
        <f>SUM(B87:B99)</f>
        <v>314281.36010821036</v>
      </c>
      <c r="C100" s="121">
        <f t="shared" ref="C100" si="26">SUM(C87:C99)</f>
        <v>1792599.1009270679</v>
      </c>
      <c r="D100" s="121">
        <f t="shared" ref="D100" si="27">SUM(D87:D99)</f>
        <v>255502.33910837845</v>
      </c>
      <c r="E100" s="121">
        <f t="shared" ref="E100" si="28">SUM(E87:E99)</f>
        <v>246038.10588811297</v>
      </c>
      <c r="F100" s="121">
        <f t="shared" ref="F100" si="29">SUM(F87:F99)</f>
        <v>158737.76049636115</v>
      </c>
      <c r="G100" s="122">
        <f t="shared" ref="G100" si="30">SUM(G87:G99)</f>
        <v>663.22017000000005</v>
      </c>
      <c r="H100" s="127">
        <f>SUM(H87:H99)</f>
        <v>2767821.8866981305</v>
      </c>
      <c r="J100" s="128" t="s">
        <v>10</v>
      </c>
      <c r="K100" s="127">
        <f>SUM(K87:K99)</f>
        <v>0</v>
      </c>
    </row>
    <row r="101" spans="1:16" x14ac:dyDescent="0.25">
      <c r="A101" s="96"/>
      <c r="B101" s="96"/>
      <c r="C101" s="96"/>
      <c r="D101" s="96"/>
      <c r="E101" s="96"/>
      <c r="F101" s="96"/>
      <c r="G101" s="96"/>
      <c r="H101" s="96"/>
    </row>
    <row r="102" spans="1:16" x14ac:dyDescent="0.25">
      <c r="A102" s="96"/>
      <c r="B102" s="96"/>
      <c r="C102" s="96"/>
      <c r="D102" s="96"/>
      <c r="E102" s="96"/>
      <c r="F102" s="96"/>
      <c r="G102" s="96"/>
      <c r="H102" s="96"/>
    </row>
    <row r="103" spans="1:16" x14ac:dyDescent="0.25">
      <c r="A103" s="96"/>
      <c r="B103" s="96"/>
      <c r="C103" s="96"/>
      <c r="D103" s="96"/>
      <c r="E103" s="96"/>
      <c r="F103" s="96"/>
      <c r="G103" s="96"/>
      <c r="H103" s="96"/>
    </row>
    <row r="104" spans="1:16" ht="17.45" customHeight="1" x14ac:dyDescent="0.25">
      <c r="A104" s="94">
        <v>2022</v>
      </c>
      <c r="B104" s="187" t="s">
        <v>121</v>
      </c>
      <c r="C104" s="187"/>
      <c r="D104" s="187"/>
      <c r="E104" s="187"/>
      <c r="F104" s="187"/>
      <c r="G104" s="187"/>
      <c r="H104" s="187"/>
      <c r="J104" s="187" t="s">
        <v>132</v>
      </c>
      <c r="K104" s="187"/>
      <c r="L104" s="187"/>
      <c r="M104" s="187"/>
      <c r="N104" s="187"/>
      <c r="O104" s="187"/>
      <c r="P104" s="187"/>
    </row>
    <row r="105" spans="1:16" ht="15.75" thickBot="1" x14ac:dyDescent="0.3">
      <c r="A105" s="96"/>
      <c r="B105" s="96"/>
      <c r="C105" s="96"/>
      <c r="D105" s="96"/>
      <c r="E105" s="96"/>
      <c r="F105" s="96"/>
      <c r="G105" s="96"/>
      <c r="H105" s="96"/>
    </row>
    <row r="106" spans="1:16" ht="15.75" thickBot="1" x14ac:dyDescent="0.3">
      <c r="A106" s="110"/>
      <c r="B106" s="117" t="s">
        <v>126</v>
      </c>
      <c r="C106" s="118" t="s">
        <v>125</v>
      </c>
      <c r="D106" s="118" t="s">
        <v>128</v>
      </c>
      <c r="E106" s="118" t="s">
        <v>130</v>
      </c>
      <c r="F106" s="118" t="s">
        <v>129</v>
      </c>
      <c r="G106" s="119" t="s">
        <v>131</v>
      </c>
      <c r="H106" s="126" t="s">
        <v>10</v>
      </c>
      <c r="J106" s="110"/>
      <c r="K106" s="126" t="s">
        <v>133</v>
      </c>
    </row>
    <row r="107" spans="1:16" x14ac:dyDescent="0.25">
      <c r="A107" s="111" t="s">
        <v>8</v>
      </c>
      <c r="B107" s="107">
        <f>SUMIFS(Tableau1[Injecté (MWh)],Tableau1[Année],'Volumes bis'!$A$104,Tableau1[GRD],'Volumes bis'!$A107,Tableau1[Source],'Volumes bis'!B$6)</f>
        <v>0</v>
      </c>
      <c r="C107" s="106">
        <f>SUMIFS(Tableau1[Injecté (MWh)],Tableau1[Année],'Volumes bis'!$A$104,Tableau1[GRD],'Volumes bis'!$A107,Tableau1[Source],'Volumes bis'!C$6)</f>
        <v>0</v>
      </c>
      <c r="D107" s="106">
        <f>SUMIFS(Tableau1[Injecté (MWh)],Tableau1[Année],'Volumes bis'!$A$104,Tableau1[GRD],'Volumes bis'!$A107,Tableau1[Source],'Volumes bis'!D$6)</f>
        <v>0</v>
      </c>
      <c r="E107" s="106">
        <f>SUMIFS(Tableau1[Injecté (MWh)],Tableau1[Année],'Volumes bis'!$A$104,Tableau1[GRD],'Volumes bis'!$A107,Tableau1[Source],'Volumes bis'!E$6)</f>
        <v>0</v>
      </c>
      <c r="F107" s="106">
        <f>SUMIFS(Tableau1[Injecté (MWh)],Tableau1[Année],'Volumes bis'!$A$104,Tableau1[GRD],'Volumes bis'!$A107,Tableau1[Source],'Volumes bis'!F$6)</f>
        <v>0</v>
      </c>
      <c r="G107" s="114">
        <f>SUMIFS(Tableau1[Injecté (MWh)],Tableau1[Année],'Volumes bis'!$A$104,Tableau1[GRD],'Volumes bis'!$A107,Tableau1[Source],'Volumes bis'!G$6)</f>
        <v>0</v>
      </c>
      <c r="H107" s="123">
        <f>SUM(B107:G107)</f>
        <v>0</v>
      </c>
      <c r="J107" s="111" t="str">
        <f>A107</f>
        <v>AIEG</v>
      </c>
      <c r="K107" s="155">
        <f>SUMIFS(Tableau1[Injecté (MWh)],Tableau1[Année],'Volumes bis'!$A$104,Tableau1[GRD],'Volumes bis'!$A107,Tableau1[Source],'Volumes bis'!K$6)</f>
        <v>0</v>
      </c>
    </row>
    <row r="108" spans="1:16" x14ac:dyDescent="0.25">
      <c r="A108" s="112" t="s">
        <v>5</v>
      </c>
      <c r="B108" s="108">
        <f>SUMIFS(Tableau1[Injecté (MWh)],Tableau1[Année],'Volumes bis'!$A$104,Tableau1[GRD],'Volumes bis'!$A108,Tableau1[Source],'Volumes bis'!B$6)</f>
        <v>0</v>
      </c>
      <c r="C108" s="104">
        <f>SUMIFS(Tableau1[Injecté (MWh)],Tableau1[Année],'Volumes bis'!$A$104,Tableau1[GRD],'Volumes bis'!$A108,Tableau1[Source],'Volumes bis'!C$6)</f>
        <v>0</v>
      </c>
      <c r="D108" s="104">
        <f>SUMIFS(Tableau1[Injecté (MWh)],Tableau1[Année],'Volumes bis'!$A$104,Tableau1[GRD],'Volumes bis'!$A108,Tableau1[Source],'Volumes bis'!D$6)</f>
        <v>0</v>
      </c>
      <c r="E108" s="104">
        <f>SUMIFS(Tableau1[Injecté (MWh)],Tableau1[Année],'Volumes bis'!$A$104,Tableau1[GRD],'Volumes bis'!$A108,Tableau1[Source],'Volumes bis'!E$6)</f>
        <v>0</v>
      </c>
      <c r="F108" s="104">
        <f>SUMIFS(Tableau1[Injecté (MWh)],Tableau1[Année],'Volumes bis'!$A$104,Tableau1[GRD],'Volumes bis'!$A108,Tableau1[Source],'Volumes bis'!F$6)</f>
        <v>0</v>
      </c>
      <c r="G108" s="115">
        <f>SUMIFS(Tableau1[Injecté (MWh)],Tableau1[Année],'Volumes bis'!$A$104,Tableau1[GRD],'Volumes bis'!$A108,Tableau1[Source],'Volumes bis'!G$6)</f>
        <v>0</v>
      </c>
      <c r="H108" s="124">
        <f t="shared" ref="H108:H119" si="31">SUM(B108:G108)</f>
        <v>0</v>
      </c>
      <c r="J108" s="112" t="str">
        <f t="shared" ref="J108:J119" si="32">A108</f>
        <v>AIESH</v>
      </c>
      <c r="K108" s="156">
        <f>SUMIFS(Tableau1[Injecté (MWh)],Tableau1[Année],'Volumes bis'!$A$104,Tableau1[GRD],'Volumes bis'!$A108,Tableau1[Source],'Volumes bis'!K$6)</f>
        <v>0</v>
      </c>
    </row>
    <row r="109" spans="1:16" x14ac:dyDescent="0.25">
      <c r="A109" s="112" t="s">
        <v>7</v>
      </c>
      <c r="B109" s="108">
        <f>SUMIFS(Tableau1[Injecté (MWh)],Tableau1[Année],'Volumes bis'!$A$104,Tableau1[GRD],'Volumes bis'!$A109,Tableau1[Source],'Volumes bis'!B$6)</f>
        <v>0</v>
      </c>
      <c r="C109" s="104">
        <f>SUMIFS(Tableau1[Injecté (MWh)],Tableau1[Année],'Volumes bis'!$A$104,Tableau1[GRD],'Volumes bis'!$A109,Tableau1[Source],'Volumes bis'!C$6)</f>
        <v>0</v>
      </c>
      <c r="D109" s="104">
        <f>SUMIFS(Tableau1[Injecté (MWh)],Tableau1[Année],'Volumes bis'!$A$104,Tableau1[GRD],'Volumes bis'!$A109,Tableau1[Source],'Volumes bis'!D$6)</f>
        <v>0</v>
      </c>
      <c r="E109" s="104">
        <f>SUMIFS(Tableau1[Injecté (MWh)],Tableau1[Année],'Volumes bis'!$A$104,Tableau1[GRD],'Volumes bis'!$A109,Tableau1[Source],'Volumes bis'!E$6)</f>
        <v>0</v>
      </c>
      <c r="F109" s="104">
        <f>SUMIFS(Tableau1[Injecté (MWh)],Tableau1[Année],'Volumes bis'!$A$104,Tableau1[GRD],'Volumes bis'!$A109,Tableau1[Source],'Volumes bis'!F$6)</f>
        <v>0</v>
      </c>
      <c r="G109" s="115">
        <f>SUMIFS(Tableau1[Injecté (MWh)],Tableau1[Année],'Volumes bis'!$A$104,Tableau1[GRD],'Volumes bis'!$A109,Tableau1[Source],'Volumes bis'!G$6)</f>
        <v>0</v>
      </c>
      <c r="H109" s="124">
        <f t="shared" si="31"/>
        <v>0</v>
      </c>
      <c r="J109" s="112" t="str">
        <f t="shared" si="32"/>
        <v>RESA</v>
      </c>
      <c r="K109" s="156">
        <f>SUMIFS(Tableau1[Injecté (MWh)],Tableau1[Année],'Volumes bis'!$A$104,Tableau1[GRD],'Volumes bis'!$A109,Tableau1[Source],'Volumes bis'!K$6)</f>
        <v>0</v>
      </c>
    </row>
    <row r="110" spans="1:16" x14ac:dyDescent="0.25">
      <c r="A110" s="112" t="s">
        <v>98</v>
      </c>
      <c r="B110" s="108">
        <f>SUMIFS(Tableau1[Injecté (MWh)],Tableau1[Année],'Volumes bis'!$A$104,Tableau1[GRD],'Volumes bis'!$A110,Tableau1[Source],'Volumes bis'!B$6)</f>
        <v>0</v>
      </c>
      <c r="C110" s="104">
        <f>SUMIFS(Tableau1[Injecté (MWh)],Tableau1[Année],'Volumes bis'!$A$104,Tableau1[GRD],'Volumes bis'!$A110,Tableau1[Source],'Volumes bis'!C$6)</f>
        <v>0</v>
      </c>
      <c r="D110" s="104">
        <f>SUMIFS(Tableau1[Injecté (MWh)],Tableau1[Année],'Volumes bis'!$A$104,Tableau1[GRD],'Volumes bis'!$A110,Tableau1[Source],'Volumes bis'!D$6)</f>
        <v>0</v>
      </c>
      <c r="E110" s="104">
        <f>SUMIFS(Tableau1[Injecté (MWh)],Tableau1[Année],'Volumes bis'!$A$104,Tableau1[GRD],'Volumes bis'!$A110,Tableau1[Source],'Volumes bis'!E$6)</f>
        <v>0</v>
      </c>
      <c r="F110" s="104">
        <f>SUMIFS(Tableau1[Injecté (MWh)],Tableau1[Année],'Volumes bis'!$A$104,Tableau1[GRD],'Volumes bis'!$A110,Tableau1[Source],'Volumes bis'!F$6)</f>
        <v>0</v>
      </c>
      <c r="G110" s="115">
        <f>SUMIFS(Tableau1[Injecté (MWh)],Tableau1[Année],'Volumes bis'!$A$104,Tableau1[GRD],'Volumes bis'!$A110,Tableau1[Source],'Volumes bis'!G$6)</f>
        <v>0</v>
      </c>
      <c r="H110" s="124">
        <f t="shared" si="31"/>
        <v>0</v>
      </c>
      <c r="J110" s="112" t="str">
        <f t="shared" si="32"/>
        <v>GASELWEST</v>
      </c>
      <c r="K110" s="156">
        <f>SUMIFS(Tableau1[Injecté (MWh)],Tableau1[Année],'Volumes bis'!$A$104,Tableau1[GRD],'Volumes bis'!$A110,Tableau1[Source],'Volumes bis'!K$6)</f>
        <v>0</v>
      </c>
    </row>
    <row r="111" spans="1:16" x14ac:dyDescent="0.25">
      <c r="A111" s="112" t="s">
        <v>99</v>
      </c>
      <c r="B111" s="108">
        <f>SUMIFS(Tableau1[Injecté (MWh)],Tableau1[Année],'Volumes bis'!$A$104,Tableau1[GRD],'Volumes bis'!$A111,Tableau1[Source],'Volumes bis'!B$6)</f>
        <v>0</v>
      </c>
      <c r="C111" s="104">
        <f>SUMIFS(Tableau1[Injecté (MWh)],Tableau1[Année],'Volumes bis'!$A$104,Tableau1[GRD],'Volumes bis'!$A111,Tableau1[Source],'Volumes bis'!C$6)</f>
        <v>0</v>
      </c>
      <c r="D111" s="104">
        <f>SUMIFS(Tableau1[Injecté (MWh)],Tableau1[Année],'Volumes bis'!$A$104,Tableau1[GRD],'Volumes bis'!$A111,Tableau1[Source],'Volumes bis'!D$6)</f>
        <v>0</v>
      </c>
      <c r="E111" s="104">
        <f>SUMIFS(Tableau1[Injecté (MWh)],Tableau1[Année],'Volumes bis'!$A$104,Tableau1[GRD],'Volumes bis'!$A111,Tableau1[Source],'Volumes bis'!E$6)</f>
        <v>0</v>
      </c>
      <c r="F111" s="104">
        <f>SUMIFS(Tableau1[Injecté (MWh)],Tableau1[Année],'Volumes bis'!$A$104,Tableau1[GRD],'Volumes bis'!$A111,Tableau1[Source],'Volumes bis'!F$6)</f>
        <v>0</v>
      </c>
      <c r="G111" s="115">
        <f>SUMIFS(Tableau1[Injecté (MWh)],Tableau1[Année],'Volumes bis'!$A$104,Tableau1[GRD],'Volumes bis'!$A111,Tableau1[Source],'Volumes bis'!G$6)</f>
        <v>0</v>
      </c>
      <c r="H111" s="124">
        <f t="shared" si="31"/>
        <v>0</v>
      </c>
      <c r="J111" s="112" t="str">
        <f t="shared" si="32"/>
        <v>ORES Namur</v>
      </c>
      <c r="K111" s="156">
        <f>SUMIFS(Tableau1[Injecté (MWh)],Tableau1[Année],'Volumes bis'!$A$104,Tableau1[GRD],'Volumes bis'!$A111,Tableau1[Source],'Volumes bis'!K$6)</f>
        <v>0</v>
      </c>
    </row>
    <row r="112" spans="1:16" x14ac:dyDescent="0.25">
      <c r="A112" s="112" t="s">
        <v>100</v>
      </c>
      <c r="B112" s="108">
        <f>SUMIFS(Tableau1[Injecté (MWh)],Tableau1[Année],'Volumes bis'!$A$104,Tableau1[GRD],'Volumes bis'!$A112,Tableau1[Source],'Volumes bis'!B$6)</f>
        <v>0</v>
      </c>
      <c r="C112" s="104">
        <f>SUMIFS(Tableau1[Injecté (MWh)],Tableau1[Année],'Volumes bis'!$A$104,Tableau1[GRD],'Volumes bis'!$A112,Tableau1[Source],'Volumes bis'!C$6)</f>
        <v>0</v>
      </c>
      <c r="D112" s="104">
        <f>SUMIFS(Tableau1[Injecté (MWh)],Tableau1[Année],'Volumes bis'!$A$104,Tableau1[GRD],'Volumes bis'!$A112,Tableau1[Source],'Volumes bis'!D$6)</f>
        <v>0</v>
      </c>
      <c r="E112" s="104">
        <f>SUMIFS(Tableau1[Injecté (MWh)],Tableau1[Année],'Volumes bis'!$A$104,Tableau1[GRD],'Volumes bis'!$A112,Tableau1[Source],'Volumes bis'!E$6)</f>
        <v>0</v>
      </c>
      <c r="F112" s="104">
        <f>SUMIFS(Tableau1[Injecté (MWh)],Tableau1[Année],'Volumes bis'!$A$104,Tableau1[GRD],'Volumes bis'!$A112,Tableau1[Source],'Volumes bis'!F$6)</f>
        <v>0</v>
      </c>
      <c r="G112" s="115">
        <f>SUMIFS(Tableau1[Injecté (MWh)],Tableau1[Année],'Volumes bis'!$A$104,Tableau1[GRD],'Volumes bis'!$A112,Tableau1[Source],'Volumes bis'!G$6)</f>
        <v>0</v>
      </c>
      <c r="H112" s="124">
        <f t="shared" si="31"/>
        <v>0</v>
      </c>
      <c r="J112" s="112" t="str">
        <f t="shared" si="32"/>
        <v>ORES Hainaut</v>
      </c>
      <c r="K112" s="156">
        <f>SUMIFS(Tableau1[Injecté (MWh)],Tableau1[Année],'Volumes bis'!$A$104,Tableau1[GRD],'Volumes bis'!$A112,Tableau1[Source],'Volumes bis'!K$6)</f>
        <v>0</v>
      </c>
    </row>
    <row r="113" spans="1:16" x14ac:dyDescent="0.25">
      <c r="A113" s="112" t="s">
        <v>101</v>
      </c>
      <c r="B113" s="108">
        <f>SUMIFS(Tableau1[Injecté (MWh)],Tableau1[Année],'Volumes bis'!$A$104,Tableau1[GRD],'Volumes bis'!$A113,Tableau1[Source],'Volumes bis'!B$6)</f>
        <v>0</v>
      </c>
      <c r="C113" s="104">
        <f>SUMIFS(Tableau1[Injecté (MWh)],Tableau1[Année],'Volumes bis'!$A$104,Tableau1[GRD],'Volumes bis'!$A113,Tableau1[Source],'Volumes bis'!C$6)</f>
        <v>0</v>
      </c>
      <c r="D113" s="104">
        <f>SUMIFS(Tableau1[Injecté (MWh)],Tableau1[Année],'Volumes bis'!$A$104,Tableau1[GRD],'Volumes bis'!$A113,Tableau1[Source],'Volumes bis'!D$6)</f>
        <v>0</v>
      </c>
      <c r="E113" s="104">
        <f>SUMIFS(Tableau1[Injecté (MWh)],Tableau1[Année],'Volumes bis'!$A$104,Tableau1[GRD],'Volumes bis'!$A113,Tableau1[Source],'Volumes bis'!E$6)</f>
        <v>0</v>
      </c>
      <c r="F113" s="104">
        <f>SUMIFS(Tableau1[Injecté (MWh)],Tableau1[Année],'Volumes bis'!$A$104,Tableau1[GRD],'Volumes bis'!$A113,Tableau1[Source],'Volumes bis'!F$6)</f>
        <v>0</v>
      </c>
      <c r="G113" s="115">
        <f>SUMIFS(Tableau1[Injecté (MWh)],Tableau1[Année],'Volumes bis'!$A$104,Tableau1[GRD],'Volumes bis'!$A113,Tableau1[Source],'Volumes bis'!G$6)</f>
        <v>0</v>
      </c>
      <c r="H113" s="124">
        <f t="shared" si="31"/>
        <v>0</v>
      </c>
      <c r="J113" s="112" t="str">
        <f t="shared" si="32"/>
        <v>ORES Est</v>
      </c>
      <c r="K113" s="156">
        <f>SUMIFS(Tableau1[Injecté (MWh)],Tableau1[Année],'Volumes bis'!$A$104,Tableau1[GRD],'Volumes bis'!$A113,Tableau1[Source],'Volumes bis'!K$6)</f>
        <v>0</v>
      </c>
    </row>
    <row r="114" spans="1:16" x14ac:dyDescent="0.25">
      <c r="A114" s="112" t="s">
        <v>102</v>
      </c>
      <c r="B114" s="108">
        <f>SUMIFS(Tableau1[Injecté (MWh)],Tableau1[Année],'Volumes bis'!$A$104,Tableau1[GRD],'Volumes bis'!$A114,Tableau1[Source],'Volumes bis'!B$6)</f>
        <v>0</v>
      </c>
      <c r="C114" s="104">
        <f>SUMIFS(Tableau1[Injecté (MWh)],Tableau1[Année],'Volumes bis'!$A$104,Tableau1[GRD],'Volumes bis'!$A114,Tableau1[Source],'Volumes bis'!C$6)</f>
        <v>0</v>
      </c>
      <c r="D114" s="104">
        <f>SUMIFS(Tableau1[Injecté (MWh)],Tableau1[Année],'Volumes bis'!$A$104,Tableau1[GRD],'Volumes bis'!$A114,Tableau1[Source],'Volumes bis'!D$6)</f>
        <v>0</v>
      </c>
      <c r="E114" s="104">
        <f>SUMIFS(Tableau1[Injecté (MWh)],Tableau1[Année],'Volumes bis'!$A$104,Tableau1[GRD],'Volumes bis'!$A114,Tableau1[Source],'Volumes bis'!E$6)</f>
        <v>0</v>
      </c>
      <c r="F114" s="104">
        <f>SUMIFS(Tableau1[Injecté (MWh)],Tableau1[Année],'Volumes bis'!$A$104,Tableau1[GRD],'Volumes bis'!$A114,Tableau1[Source],'Volumes bis'!F$6)</f>
        <v>0</v>
      </c>
      <c r="G114" s="115">
        <f>SUMIFS(Tableau1[Injecté (MWh)],Tableau1[Année],'Volumes bis'!$A$104,Tableau1[GRD],'Volumes bis'!$A114,Tableau1[Source],'Volumes bis'!G$6)</f>
        <v>0</v>
      </c>
      <c r="H114" s="124">
        <f t="shared" si="31"/>
        <v>0</v>
      </c>
      <c r="J114" s="112" t="str">
        <f t="shared" si="32"/>
        <v>ORES Luxembourg</v>
      </c>
      <c r="K114" s="156">
        <f>SUMIFS(Tableau1[Injecté (MWh)],Tableau1[Année],'Volumes bis'!$A$104,Tableau1[GRD],'Volumes bis'!$A114,Tableau1[Source],'Volumes bis'!K$6)</f>
        <v>0</v>
      </c>
    </row>
    <row r="115" spans="1:16" x14ac:dyDescent="0.25">
      <c r="A115" s="112" t="s">
        <v>103</v>
      </c>
      <c r="B115" s="108">
        <f>SUMIFS(Tableau1[Injecté (MWh)],Tableau1[Année],'Volumes bis'!$A$104,Tableau1[GRD],'Volumes bis'!$A115,Tableau1[Source],'Volumes bis'!B$6)</f>
        <v>0</v>
      </c>
      <c r="C115" s="104">
        <f>SUMIFS(Tableau1[Injecté (MWh)],Tableau1[Année],'Volumes bis'!$A$104,Tableau1[GRD],'Volumes bis'!$A115,Tableau1[Source],'Volumes bis'!C$6)</f>
        <v>0</v>
      </c>
      <c r="D115" s="104">
        <f>SUMIFS(Tableau1[Injecté (MWh)],Tableau1[Année],'Volumes bis'!$A$104,Tableau1[GRD],'Volumes bis'!$A115,Tableau1[Source],'Volumes bis'!D$6)</f>
        <v>0</v>
      </c>
      <c r="E115" s="104">
        <f>SUMIFS(Tableau1[Injecté (MWh)],Tableau1[Année],'Volumes bis'!$A$104,Tableau1[GRD],'Volumes bis'!$A115,Tableau1[Source],'Volumes bis'!E$6)</f>
        <v>0</v>
      </c>
      <c r="F115" s="104">
        <f>SUMIFS(Tableau1[Injecté (MWh)],Tableau1[Année],'Volumes bis'!$A$104,Tableau1[GRD],'Volumes bis'!$A115,Tableau1[Source],'Volumes bis'!F$6)</f>
        <v>0</v>
      </c>
      <c r="G115" s="115">
        <f>SUMIFS(Tableau1[Injecté (MWh)],Tableau1[Année],'Volumes bis'!$A$104,Tableau1[GRD],'Volumes bis'!$A115,Tableau1[Source],'Volumes bis'!G$6)</f>
        <v>0</v>
      </c>
      <c r="H115" s="124">
        <f t="shared" si="31"/>
        <v>0</v>
      </c>
      <c r="J115" s="112" t="str">
        <f t="shared" si="32"/>
        <v>ORES Verviers</v>
      </c>
      <c r="K115" s="156">
        <f>SUMIFS(Tableau1[Injecté (MWh)],Tableau1[Année],'Volumes bis'!$A$104,Tableau1[GRD],'Volumes bis'!$A115,Tableau1[Source],'Volumes bis'!K$6)</f>
        <v>0</v>
      </c>
    </row>
    <row r="116" spans="1:16" x14ac:dyDescent="0.25">
      <c r="A116" s="112" t="s">
        <v>104</v>
      </c>
      <c r="B116" s="108">
        <f>SUMIFS(Tableau1[Injecté (MWh)],Tableau1[Année],'Volumes bis'!$A$104,Tableau1[GRD],'Volumes bis'!$A116,Tableau1[Source],'Volumes bis'!B$6)</f>
        <v>0</v>
      </c>
      <c r="C116" s="104">
        <f>SUMIFS(Tableau1[Injecté (MWh)],Tableau1[Année],'Volumes bis'!$A$104,Tableau1[GRD],'Volumes bis'!$A116,Tableau1[Source],'Volumes bis'!C$6)</f>
        <v>0</v>
      </c>
      <c r="D116" s="104">
        <f>SUMIFS(Tableau1[Injecté (MWh)],Tableau1[Année],'Volumes bis'!$A$104,Tableau1[GRD],'Volumes bis'!$A116,Tableau1[Source],'Volumes bis'!D$6)</f>
        <v>0</v>
      </c>
      <c r="E116" s="104">
        <f>SUMIFS(Tableau1[Injecté (MWh)],Tableau1[Année],'Volumes bis'!$A$104,Tableau1[GRD],'Volumes bis'!$A116,Tableau1[Source],'Volumes bis'!E$6)</f>
        <v>0</v>
      </c>
      <c r="F116" s="104">
        <f>SUMIFS(Tableau1[Injecté (MWh)],Tableau1[Année],'Volumes bis'!$A$104,Tableau1[GRD],'Volumes bis'!$A116,Tableau1[Source],'Volumes bis'!F$6)</f>
        <v>0</v>
      </c>
      <c r="G116" s="115">
        <f>SUMIFS(Tableau1[Injecté (MWh)],Tableau1[Année],'Volumes bis'!$A$104,Tableau1[GRD],'Volumes bis'!$A116,Tableau1[Source],'Volumes bis'!G$6)</f>
        <v>0</v>
      </c>
      <c r="H116" s="124">
        <f t="shared" si="31"/>
        <v>0</v>
      </c>
      <c r="J116" s="112" t="str">
        <f t="shared" si="32"/>
        <v>PBE</v>
      </c>
      <c r="K116" s="156">
        <f>SUMIFS(Tableau1[Injecté (MWh)],Tableau1[Année],'Volumes bis'!$A$104,Tableau1[GRD],'Volumes bis'!$A116,Tableau1[Source],'Volumes bis'!K$6)</f>
        <v>0</v>
      </c>
    </row>
    <row r="117" spans="1:16" x14ac:dyDescent="0.25">
      <c r="A117" s="112" t="s">
        <v>105</v>
      </c>
      <c r="B117" s="108">
        <f>SUMIFS(Tableau1[Injecté (MWh)],Tableau1[Année],'Volumes bis'!$A$104,Tableau1[GRD],'Volumes bis'!$A117,Tableau1[Source],'Volumes bis'!B$6)</f>
        <v>0</v>
      </c>
      <c r="C117" s="104">
        <f>SUMIFS(Tableau1[Injecté (MWh)],Tableau1[Année],'Volumes bis'!$A$104,Tableau1[GRD],'Volumes bis'!$A117,Tableau1[Source],'Volumes bis'!C$6)</f>
        <v>0</v>
      </c>
      <c r="D117" s="104">
        <f>SUMIFS(Tableau1[Injecté (MWh)],Tableau1[Année],'Volumes bis'!$A$104,Tableau1[GRD],'Volumes bis'!$A117,Tableau1[Source],'Volumes bis'!D$6)</f>
        <v>0</v>
      </c>
      <c r="E117" s="104">
        <f>SUMIFS(Tableau1[Injecté (MWh)],Tableau1[Année],'Volumes bis'!$A$104,Tableau1[GRD],'Volumes bis'!$A117,Tableau1[Source],'Volumes bis'!E$6)</f>
        <v>0</v>
      </c>
      <c r="F117" s="104">
        <f>SUMIFS(Tableau1[Injecté (MWh)],Tableau1[Année],'Volumes bis'!$A$104,Tableau1[GRD],'Volumes bis'!$A117,Tableau1[Source],'Volumes bis'!F$6)</f>
        <v>0</v>
      </c>
      <c r="G117" s="115">
        <f>SUMIFS(Tableau1[Injecté (MWh)],Tableau1[Année],'Volumes bis'!$A$104,Tableau1[GRD],'Volumes bis'!$A117,Tableau1[Source],'Volumes bis'!G$6)</f>
        <v>0</v>
      </c>
      <c r="H117" s="124">
        <f t="shared" si="31"/>
        <v>0</v>
      </c>
      <c r="J117" s="112" t="str">
        <f t="shared" si="32"/>
        <v>ORES Brabant Wallon</v>
      </c>
      <c r="K117" s="156">
        <f>SUMIFS(Tableau1[Injecté (MWh)],Tableau1[Année],'Volumes bis'!$A$104,Tableau1[GRD],'Volumes bis'!$A117,Tableau1[Source],'Volumes bis'!K$6)</f>
        <v>0</v>
      </c>
    </row>
    <row r="118" spans="1:16" x14ac:dyDescent="0.25">
      <c r="A118" s="112" t="s">
        <v>106</v>
      </c>
      <c r="B118" s="108">
        <f>SUMIFS(Tableau1[Injecté (MWh)],Tableau1[Année],'Volumes bis'!$A$104,Tableau1[GRD],'Volumes bis'!$A118,Tableau1[Source],'Volumes bis'!B$6)</f>
        <v>0</v>
      </c>
      <c r="C118" s="104">
        <f>SUMIFS(Tableau1[Injecté (MWh)],Tableau1[Année],'Volumes bis'!$A$104,Tableau1[GRD],'Volumes bis'!$A118,Tableau1[Source],'Volumes bis'!C$6)</f>
        <v>0</v>
      </c>
      <c r="D118" s="104">
        <f>SUMIFS(Tableau1[Injecté (MWh)],Tableau1[Année],'Volumes bis'!$A$104,Tableau1[GRD],'Volumes bis'!$A118,Tableau1[Source],'Volumes bis'!D$6)</f>
        <v>0</v>
      </c>
      <c r="E118" s="104">
        <f>SUMIFS(Tableau1[Injecté (MWh)],Tableau1[Année],'Volumes bis'!$A$104,Tableau1[GRD],'Volumes bis'!$A118,Tableau1[Source],'Volumes bis'!E$6)</f>
        <v>0</v>
      </c>
      <c r="F118" s="104">
        <f>SUMIFS(Tableau1[Injecté (MWh)],Tableau1[Année],'Volumes bis'!$A$104,Tableau1[GRD],'Volumes bis'!$A118,Tableau1[Source],'Volumes bis'!F$6)</f>
        <v>0</v>
      </c>
      <c r="G118" s="115">
        <f>SUMIFS(Tableau1[Injecté (MWh)],Tableau1[Année],'Volumes bis'!$A$104,Tableau1[GRD],'Volumes bis'!$A118,Tableau1[Source],'Volumes bis'!G$6)</f>
        <v>0</v>
      </c>
      <c r="H118" s="124">
        <f t="shared" si="31"/>
        <v>0</v>
      </c>
      <c r="J118" s="112" t="str">
        <f t="shared" si="32"/>
        <v>ORES Mouscron</v>
      </c>
      <c r="K118" s="156">
        <f>SUMIFS(Tableau1[Injecté (MWh)],Tableau1[Année],'Volumes bis'!$A$104,Tableau1[GRD],'Volumes bis'!$A118,Tableau1[Source],'Volumes bis'!K$6)</f>
        <v>0</v>
      </c>
    </row>
    <row r="119" spans="1:16" ht="15.75" thickBot="1" x14ac:dyDescent="0.3">
      <c r="A119" s="113" t="s">
        <v>124</v>
      </c>
      <c r="B119" s="109">
        <f>SUMIFS(Tableau1[Injecté (MWh)],Tableau1[Année],'Volumes bis'!$A$104,Tableau1[GRD],'Volumes bis'!$A119,Tableau1[Source],'Volumes bis'!B$6)</f>
        <v>0</v>
      </c>
      <c r="C119" s="105">
        <f>SUMIFS(Tableau1[Injecté (MWh)],Tableau1[Année],'Volumes bis'!$A$104,Tableau1[GRD],'Volumes bis'!$A119,Tableau1[Source],'Volumes bis'!C$6)</f>
        <v>0</v>
      </c>
      <c r="D119" s="105">
        <f>SUMIFS(Tableau1[Injecté (MWh)],Tableau1[Année],'Volumes bis'!$A$104,Tableau1[GRD],'Volumes bis'!$A119,Tableau1[Source],'Volumes bis'!D$6)</f>
        <v>0</v>
      </c>
      <c r="E119" s="105">
        <f>SUMIFS(Tableau1[Injecté (MWh)],Tableau1[Année],'Volumes bis'!$A$104,Tableau1[GRD],'Volumes bis'!$A119,Tableau1[Source],'Volumes bis'!E$6)</f>
        <v>0</v>
      </c>
      <c r="F119" s="105">
        <f>SUMIFS(Tableau1[Injecté (MWh)],Tableau1[Année],'Volumes bis'!$A$104,Tableau1[GRD],'Volumes bis'!$A119,Tableau1[Source],'Volumes bis'!F$6)</f>
        <v>0</v>
      </c>
      <c r="G119" s="116">
        <f>SUMIFS(Tableau1[Injecté (MWh)],Tableau1[Année],'Volumes bis'!$A$104,Tableau1[GRD],'Volumes bis'!$A119,Tableau1[Source],'Volumes bis'!G$6)</f>
        <v>0</v>
      </c>
      <c r="H119" s="125">
        <f t="shared" si="31"/>
        <v>0</v>
      </c>
      <c r="J119" s="113" t="str">
        <f t="shared" si="32"/>
        <v>Réseau d'Énergie de Wavre</v>
      </c>
      <c r="K119" s="157">
        <f>SUMIFS(Tableau1[Injecté (MWh)],Tableau1[Année],'Volumes bis'!$A$104,Tableau1[GRD],'Volumes bis'!$A119,Tableau1[Source],'Volumes bis'!K$6)</f>
        <v>0</v>
      </c>
    </row>
    <row r="120" spans="1:16" ht="15.75" thickBot="1" x14ac:dyDescent="0.3">
      <c r="A120" s="128" t="s">
        <v>10</v>
      </c>
      <c r="B120" s="120">
        <f>SUM(B107:B119)</f>
        <v>0</v>
      </c>
      <c r="C120" s="121">
        <f t="shared" ref="C120" si="33">SUM(C107:C119)</f>
        <v>0</v>
      </c>
      <c r="D120" s="121">
        <f t="shared" ref="D120" si="34">SUM(D107:D119)</f>
        <v>0</v>
      </c>
      <c r="E120" s="121">
        <f t="shared" ref="E120" si="35">SUM(E107:E119)</f>
        <v>0</v>
      </c>
      <c r="F120" s="121">
        <f t="shared" ref="F120" si="36">SUM(F107:F119)</f>
        <v>0</v>
      </c>
      <c r="G120" s="122">
        <f t="shared" ref="G120" si="37">SUM(G107:G119)</f>
        <v>0</v>
      </c>
      <c r="H120" s="127">
        <f>SUM(H107:H119)</f>
        <v>0</v>
      </c>
      <c r="J120" s="128" t="s">
        <v>10</v>
      </c>
      <c r="K120" s="127">
        <f>SUM(K107:K119)</f>
        <v>0</v>
      </c>
    </row>
    <row r="121" spans="1:16" x14ac:dyDescent="0.25">
      <c r="A121" s="96"/>
      <c r="B121" s="96"/>
      <c r="C121" s="96"/>
      <c r="D121" s="96"/>
      <c r="E121" s="96"/>
      <c r="F121" s="96"/>
      <c r="G121" s="96"/>
      <c r="H121" s="96"/>
    </row>
    <row r="122" spans="1:16" x14ac:dyDescent="0.25">
      <c r="A122" s="96"/>
      <c r="B122" s="96"/>
      <c r="C122" s="96"/>
      <c r="D122" s="96"/>
      <c r="E122" s="96"/>
      <c r="F122" s="96"/>
      <c r="G122" s="96"/>
      <c r="H122" s="96"/>
    </row>
    <row r="123" spans="1:16" x14ac:dyDescent="0.25">
      <c r="A123" s="96"/>
      <c r="B123" s="96"/>
      <c r="C123" s="96"/>
      <c r="D123" s="96"/>
      <c r="E123" s="96"/>
      <c r="F123" s="96"/>
      <c r="G123" s="96"/>
      <c r="H123" s="96"/>
    </row>
    <row r="124" spans="1:16" ht="17.45" customHeight="1" x14ac:dyDescent="0.25">
      <c r="A124" s="94">
        <v>2023</v>
      </c>
      <c r="B124" s="187" t="s">
        <v>121</v>
      </c>
      <c r="C124" s="187"/>
      <c r="D124" s="187"/>
      <c r="E124" s="187"/>
      <c r="F124" s="187"/>
      <c r="G124" s="187"/>
      <c r="H124" s="187"/>
      <c r="J124" s="187" t="s">
        <v>132</v>
      </c>
      <c r="K124" s="187"/>
      <c r="L124" s="187"/>
      <c r="M124" s="187"/>
      <c r="N124" s="187"/>
      <c r="O124" s="187"/>
      <c r="P124" s="187"/>
    </row>
    <row r="125" spans="1:16" ht="15.75" thickBot="1" x14ac:dyDescent="0.3">
      <c r="A125" s="96"/>
      <c r="B125" s="96"/>
      <c r="C125" s="96"/>
      <c r="D125" s="96"/>
      <c r="E125" s="96"/>
      <c r="F125" s="96"/>
      <c r="G125" s="96"/>
      <c r="H125" s="96"/>
    </row>
    <row r="126" spans="1:16" ht="15.75" thickBot="1" x14ac:dyDescent="0.3">
      <c r="A126" s="110"/>
      <c r="B126" s="117" t="s">
        <v>126</v>
      </c>
      <c r="C126" s="118" t="s">
        <v>125</v>
      </c>
      <c r="D126" s="118" t="s">
        <v>128</v>
      </c>
      <c r="E126" s="118" t="s">
        <v>130</v>
      </c>
      <c r="F126" s="118" t="s">
        <v>129</v>
      </c>
      <c r="G126" s="119" t="s">
        <v>131</v>
      </c>
      <c r="H126" s="126" t="s">
        <v>10</v>
      </c>
      <c r="J126" s="110"/>
      <c r="K126" s="126" t="s">
        <v>133</v>
      </c>
    </row>
    <row r="127" spans="1:16" x14ac:dyDescent="0.25">
      <c r="A127" s="111" t="s">
        <v>8</v>
      </c>
      <c r="B127" s="107">
        <f>SUMIFS(Tableau1[Injecté (MWh)],Tableau1[Année],'Volumes bis'!$A$124,Tableau1[GRD],'Volumes bis'!$A127,Tableau1[Source],'Volumes bis'!B$6)</f>
        <v>0</v>
      </c>
      <c r="C127" s="106">
        <f>SUMIFS(Tableau1[Injecté (MWh)],Tableau1[Année],'Volumes bis'!$A$124,Tableau1[GRD],'Volumes bis'!$A127,Tableau1[Source],'Volumes bis'!C$6)</f>
        <v>0</v>
      </c>
      <c r="D127" s="106">
        <f>SUMIFS(Tableau1[Injecté (MWh)],Tableau1[Année],'Volumes bis'!$A$124,Tableau1[GRD],'Volumes bis'!$A127,Tableau1[Source],'Volumes bis'!D$6)</f>
        <v>0</v>
      </c>
      <c r="E127" s="106">
        <f>SUMIFS(Tableau1[Injecté (MWh)],Tableau1[Année],'Volumes bis'!$A$124,Tableau1[GRD],'Volumes bis'!$A127,Tableau1[Source],'Volumes bis'!E$6)</f>
        <v>0</v>
      </c>
      <c r="F127" s="106">
        <f>SUMIFS(Tableau1[Injecté (MWh)],Tableau1[Année],'Volumes bis'!$A$124,Tableau1[GRD],'Volumes bis'!$A127,Tableau1[Source],'Volumes bis'!F$6)</f>
        <v>0</v>
      </c>
      <c r="G127" s="114">
        <f>SUMIFS(Tableau1[Injecté (MWh)],Tableau1[Année],'Volumes bis'!$A$124,Tableau1[GRD],'Volumes bis'!$A127,Tableau1[Source],'Volumes bis'!G$6)</f>
        <v>0</v>
      </c>
      <c r="H127" s="123">
        <f>SUM(B127:G127)</f>
        <v>0</v>
      </c>
      <c r="J127" s="111" t="str">
        <f>A127</f>
        <v>AIEG</v>
      </c>
      <c r="K127" s="155">
        <f>SUMIFS(Tableau1[Injecté (MWh)],Tableau1[Année],'Volumes bis'!$A$104,Tableau1[GRD],'Volumes bis'!$A127,Tableau1[Source],'Volumes bis'!K$6)</f>
        <v>0</v>
      </c>
    </row>
    <row r="128" spans="1:16" x14ac:dyDescent="0.25">
      <c r="A128" s="112" t="s">
        <v>5</v>
      </c>
      <c r="B128" s="108">
        <f>SUMIFS(Tableau1[Injecté (MWh)],Tableau1[Année],'Volumes bis'!$A$124,Tableau1[GRD],'Volumes bis'!$A128,Tableau1[Source],'Volumes bis'!B$6)</f>
        <v>0</v>
      </c>
      <c r="C128" s="104">
        <f>SUMIFS(Tableau1[Injecté (MWh)],Tableau1[Année],'Volumes bis'!$A$124,Tableau1[GRD],'Volumes bis'!$A128,Tableau1[Source],'Volumes bis'!C$6)</f>
        <v>0</v>
      </c>
      <c r="D128" s="104">
        <f>SUMIFS(Tableau1[Injecté (MWh)],Tableau1[Année],'Volumes bis'!$A$124,Tableau1[GRD],'Volumes bis'!$A128,Tableau1[Source],'Volumes bis'!D$6)</f>
        <v>0</v>
      </c>
      <c r="E128" s="104">
        <f>SUMIFS(Tableau1[Injecté (MWh)],Tableau1[Année],'Volumes bis'!$A$124,Tableau1[GRD],'Volumes bis'!$A128,Tableau1[Source],'Volumes bis'!E$6)</f>
        <v>0</v>
      </c>
      <c r="F128" s="104">
        <f>SUMIFS(Tableau1[Injecté (MWh)],Tableau1[Année],'Volumes bis'!$A$124,Tableau1[GRD],'Volumes bis'!$A128,Tableau1[Source],'Volumes bis'!F$6)</f>
        <v>0</v>
      </c>
      <c r="G128" s="115">
        <f>SUMIFS(Tableau1[Injecté (MWh)],Tableau1[Année],'Volumes bis'!$A$124,Tableau1[GRD],'Volumes bis'!$A128,Tableau1[Source],'Volumes bis'!G$6)</f>
        <v>0</v>
      </c>
      <c r="H128" s="124">
        <f t="shared" ref="H128:H139" si="38">SUM(B128:G128)</f>
        <v>0</v>
      </c>
      <c r="J128" s="112" t="str">
        <f t="shared" ref="J128:J139" si="39">A128</f>
        <v>AIESH</v>
      </c>
      <c r="K128" s="156">
        <f>SUMIFS(Tableau1[Injecté (MWh)],Tableau1[Année],'Volumes bis'!$A$104,Tableau1[GRD],'Volumes bis'!$A128,Tableau1[Source],'Volumes bis'!K$6)</f>
        <v>0</v>
      </c>
    </row>
    <row r="129" spans="1:11" x14ac:dyDescent="0.25">
      <c r="A129" s="112" t="s">
        <v>7</v>
      </c>
      <c r="B129" s="108">
        <f>SUMIFS(Tableau1[Injecté (MWh)],Tableau1[Année],'Volumes bis'!$A$124,Tableau1[GRD],'Volumes bis'!$A129,Tableau1[Source],'Volumes bis'!B$6)</f>
        <v>0</v>
      </c>
      <c r="C129" s="104">
        <f>SUMIFS(Tableau1[Injecté (MWh)],Tableau1[Année],'Volumes bis'!$A$124,Tableau1[GRD],'Volumes bis'!$A129,Tableau1[Source],'Volumes bis'!C$6)</f>
        <v>0</v>
      </c>
      <c r="D129" s="104">
        <f>SUMIFS(Tableau1[Injecté (MWh)],Tableau1[Année],'Volumes bis'!$A$124,Tableau1[GRD],'Volumes bis'!$A129,Tableau1[Source],'Volumes bis'!D$6)</f>
        <v>0</v>
      </c>
      <c r="E129" s="104">
        <f>SUMIFS(Tableau1[Injecté (MWh)],Tableau1[Année],'Volumes bis'!$A$124,Tableau1[GRD],'Volumes bis'!$A129,Tableau1[Source],'Volumes bis'!E$6)</f>
        <v>0</v>
      </c>
      <c r="F129" s="104">
        <f>SUMIFS(Tableau1[Injecté (MWh)],Tableau1[Année],'Volumes bis'!$A$124,Tableau1[GRD],'Volumes bis'!$A129,Tableau1[Source],'Volumes bis'!F$6)</f>
        <v>0</v>
      </c>
      <c r="G129" s="115">
        <f>SUMIFS(Tableau1[Injecté (MWh)],Tableau1[Année],'Volumes bis'!$A$124,Tableau1[GRD],'Volumes bis'!$A129,Tableau1[Source],'Volumes bis'!G$6)</f>
        <v>0</v>
      </c>
      <c r="H129" s="124">
        <f t="shared" si="38"/>
        <v>0</v>
      </c>
      <c r="J129" s="112" t="str">
        <f t="shared" si="39"/>
        <v>RESA</v>
      </c>
      <c r="K129" s="156">
        <f>SUMIFS(Tableau1[Injecté (MWh)],Tableau1[Année],'Volumes bis'!$A$104,Tableau1[GRD],'Volumes bis'!$A129,Tableau1[Source],'Volumes bis'!K$6)</f>
        <v>0</v>
      </c>
    </row>
    <row r="130" spans="1:11" x14ac:dyDescent="0.25">
      <c r="A130" s="112" t="s">
        <v>98</v>
      </c>
      <c r="B130" s="108">
        <f>SUMIFS(Tableau1[Injecté (MWh)],Tableau1[Année],'Volumes bis'!$A$124,Tableau1[GRD],'Volumes bis'!$A130,Tableau1[Source],'Volumes bis'!B$6)</f>
        <v>0</v>
      </c>
      <c r="C130" s="104">
        <f>SUMIFS(Tableau1[Injecté (MWh)],Tableau1[Année],'Volumes bis'!$A$124,Tableau1[GRD],'Volumes bis'!$A130,Tableau1[Source],'Volumes bis'!C$6)</f>
        <v>0</v>
      </c>
      <c r="D130" s="104">
        <f>SUMIFS(Tableau1[Injecté (MWh)],Tableau1[Année],'Volumes bis'!$A$124,Tableau1[GRD],'Volumes bis'!$A130,Tableau1[Source],'Volumes bis'!D$6)</f>
        <v>0</v>
      </c>
      <c r="E130" s="104">
        <f>SUMIFS(Tableau1[Injecté (MWh)],Tableau1[Année],'Volumes bis'!$A$124,Tableau1[GRD],'Volumes bis'!$A130,Tableau1[Source],'Volumes bis'!E$6)</f>
        <v>0</v>
      </c>
      <c r="F130" s="104">
        <f>SUMIFS(Tableau1[Injecté (MWh)],Tableau1[Année],'Volumes bis'!$A$124,Tableau1[GRD],'Volumes bis'!$A130,Tableau1[Source],'Volumes bis'!F$6)</f>
        <v>0</v>
      </c>
      <c r="G130" s="115">
        <f>SUMIFS(Tableau1[Injecté (MWh)],Tableau1[Année],'Volumes bis'!$A$124,Tableau1[GRD],'Volumes bis'!$A130,Tableau1[Source],'Volumes bis'!G$6)</f>
        <v>0</v>
      </c>
      <c r="H130" s="124">
        <f t="shared" si="38"/>
        <v>0</v>
      </c>
      <c r="J130" s="112" t="str">
        <f t="shared" si="39"/>
        <v>GASELWEST</v>
      </c>
      <c r="K130" s="156">
        <f>SUMIFS(Tableau1[Injecté (MWh)],Tableau1[Année],'Volumes bis'!$A$104,Tableau1[GRD],'Volumes bis'!$A130,Tableau1[Source],'Volumes bis'!K$6)</f>
        <v>0</v>
      </c>
    </row>
    <row r="131" spans="1:11" x14ac:dyDescent="0.25">
      <c r="A131" s="112" t="s">
        <v>99</v>
      </c>
      <c r="B131" s="108">
        <f>SUMIFS(Tableau1[Injecté (MWh)],Tableau1[Année],'Volumes bis'!$A$124,Tableau1[GRD],'Volumes bis'!$A131,Tableau1[Source],'Volumes bis'!B$6)</f>
        <v>0</v>
      </c>
      <c r="C131" s="104">
        <f>SUMIFS(Tableau1[Injecté (MWh)],Tableau1[Année],'Volumes bis'!$A$124,Tableau1[GRD],'Volumes bis'!$A131,Tableau1[Source],'Volumes bis'!C$6)</f>
        <v>0</v>
      </c>
      <c r="D131" s="104">
        <f>SUMIFS(Tableau1[Injecté (MWh)],Tableau1[Année],'Volumes bis'!$A$124,Tableau1[GRD],'Volumes bis'!$A131,Tableau1[Source],'Volumes bis'!D$6)</f>
        <v>0</v>
      </c>
      <c r="E131" s="104">
        <f>SUMIFS(Tableau1[Injecté (MWh)],Tableau1[Année],'Volumes bis'!$A$124,Tableau1[GRD],'Volumes bis'!$A131,Tableau1[Source],'Volumes bis'!E$6)</f>
        <v>0</v>
      </c>
      <c r="F131" s="104">
        <f>SUMIFS(Tableau1[Injecté (MWh)],Tableau1[Année],'Volumes bis'!$A$124,Tableau1[GRD],'Volumes bis'!$A131,Tableau1[Source],'Volumes bis'!F$6)</f>
        <v>0</v>
      </c>
      <c r="G131" s="115">
        <f>SUMIFS(Tableau1[Injecté (MWh)],Tableau1[Année],'Volumes bis'!$A$124,Tableau1[GRD],'Volumes bis'!$A131,Tableau1[Source],'Volumes bis'!G$6)</f>
        <v>0</v>
      </c>
      <c r="H131" s="124">
        <f t="shared" si="38"/>
        <v>0</v>
      </c>
      <c r="J131" s="112" t="str">
        <f t="shared" si="39"/>
        <v>ORES Namur</v>
      </c>
      <c r="K131" s="156">
        <f>SUMIFS(Tableau1[Injecté (MWh)],Tableau1[Année],'Volumes bis'!$A$104,Tableau1[GRD],'Volumes bis'!$A131,Tableau1[Source],'Volumes bis'!K$6)</f>
        <v>0</v>
      </c>
    </row>
    <row r="132" spans="1:11" x14ac:dyDescent="0.25">
      <c r="A132" s="112" t="s">
        <v>100</v>
      </c>
      <c r="B132" s="108">
        <f>SUMIFS(Tableau1[Injecté (MWh)],Tableau1[Année],'Volumes bis'!$A$124,Tableau1[GRD],'Volumes bis'!$A132,Tableau1[Source],'Volumes bis'!B$6)</f>
        <v>0</v>
      </c>
      <c r="C132" s="104">
        <f>SUMIFS(Tableau1[Injecté (MWh)],Tableau1[Année],'Volumes bis'!$A$124,Tableau1[GRD],'Volumes bis'!$A132,Tableau1[Source],'Volumes bis'!C$6)</f>
        <v>0</v>
      </c>
      <c r="D132" s="104">
        <f>SUMIFS(Tableau1[Injecté (MWh)],Tableau1[Année],'Volumes bis'!$A$124,Tableau1[GRD],'Volumes bis'!$A132,Tableau1[Source],'Volumes bis'!D$6)</f>
        <v>0</v>
      </c>
      <c r="E132" s="104">
        <f>SUMIFS(Tableau1[Injecté (MWh)],Tableau1[Année],'Volumes bis'!$A$124,Tableau1[GRD],'Volumes bis'!$A132,Tableau1[Source],'Volumes bis'!E$6)</f>
        <v>0</v>
      </c>
      <c r="F132" s="104">
        <f>SUMIFS(Tableau1[Injecté (MWh)],Tableau1[Année],'Volumes bis'!$A$124,Tableau1[GRD],'Volumes bis'!$A132,Tableau1[Source],'Volumes bis'!F$6)</f>
        <v>0</v>
      </c>
      <c r="G132" s="115">
        <f>SUMIFS(Tableau1[Injecté (MWh)],Tableau1[Année],'Volumes bis'!$A$124,Tableau1[GRD],'Volumes bis'!$A132,Tableau1[Source],'Volumes bis'!G$6)</f>
        <v>0</v>
      </c>
      <c r="H132" s="124">
        <f t="shared" si="38"/>
        <v>0</v>
      </c>
      <c r="J132" s="112" t="str">
        <f t="shared" si="39"/>
        <v>ORES Hainaut</v>
      </c>
      <c r="K132" s="156">
        <f>SUMIFS(Tableau1[Injecté (MWh)],Tableau1[Année],'Volumes bis'!$A$104,Tableau1[GRD],'Volumes bis'!$A132,Tableau1[Source],'Volumes bis'!K$6)</f>
        <v>0</v>
      </c>
    </row>
    <row r="133" spans="1:11" x14ac:dyDescent="0.25">
      <c r="A133" s="112" t="s">
        <v>101</v>
      </c>
      <c r="B133" s="108">
        <f>SUMIFS(Tableau1[Injecté (MWh)],Tableau1[Année],'Volumes bis'!$A$124,Tableau1[GRD],'Volumes bis'!$A133,Tableau1[Source],'Volumes bis'!B$6)</f>
        <v>0</v>
      </c>
      <c r="C133" s="104">
        <f>SUMIFS(Tableau1[Injecté (MWh)],Tableau1[Année],'Volumes bis'!$A$124,Tableau1[GRD],'Volumes bis'!$A133,Tableau1[Source],'Volumes bis'!C$6)</f>
        <v>0</v>
      </c>
      <c r="D133" s="104">
        <f>SUMIFS(Tableau1[Injecté (MWh)],Tableau1[Année],'Volumes bis'!$A$124,Tableau1[GRD],'Volumes bis'!$A133,Tableau1[Source],'Volumes bis'!D$6)</f>
        <v>0</v>
      </c>
      <c r="E133" s="104">
        <f>SUMIFS(Tableau1[Injecté (MWh)],Tableau1[Année],'Volumes bis'!$A$124,Tableau1[GRD],'Volumes bis'!$A133,Tableau1[Source],'Volumes bis'!E$6)</f>
        <v>0</v>
      </c>
      <c r="F133" s="104">
        <f>SUMIFS(Tableau1[Injecté (MWh)],Tableau1[Année],'Volumes bis'!$A$124,Tableau1[GRD],'Volumes bis'!$A133,Tableau1[Source],'Volumes bis'!F$6)</f>
        <v>0</v>
      </c>
      <c r="G133" s="115">
        <f>SUMIFS(Tableau1[Injecté (MWh)],Tableau1[Année],'Volumes bis'!$A$124,Tableau1[GRD],'Volumes bis'!$A133,Tableau1[Source],'Volumes bis'!G$6)</f>
        <v>0</v>
      </c>
      <c r="H133" s="124">
        <f t="shared" si="38"/>
        <v>0</v>
      </c>
      <c r="J133" s="112" t="str">
        <f t="shared" si="39"/>
        <v>ORES Est</v>
      </c>
      <c r="K133" s="156">
        <f>SUMIFS(Tableau1[Injecté (MWh)],Tableau1[Année],'Volumes bis'!$A$104,Tableau1[GRD],'Volumes bis'!$A133,Tableau1[Source],'Volumes bis'!K$6)</f>
        <v>0</v>
      </c>
    </row>
    <row r="134" spans="1:11" x14ac:dyDescent="0.25">
      <c r="A134" s="112" t="s">
        <v>102</v>
      </c>
      <c r="B134" s="108">
        <f>SUMIFS(Tableau1[Injecté (MWh)],Tableau1[Année],'Volumes bis'!$A$124,Tableau1[GRD],'Volumes bis'!$A134,Tableau1[Source],'Volumes bis'!B$6)</f>
        <v>0</v>
      </c>
      <c r="C134" s="104">
        <f>SUMIFS(Tableau1[Injecté (MWh)],Tableau1[Année],'Volumes bis'!$A$124,Tableau1[GRD],'Volumes bis'!$A134,Tableau1[Source],'Volumes bis'!C$6)</f>
        <v>0</v>
      </c>
      <c r="D134" s="104">
        <f>SUMIFS(Tableau1[Injecté (MWh)],Tableau1[Année],'Volumes bis'!$A$124,Tableau1[GRD],'Volumes bis'!$A134,Tableau1[Source],'Volumes bis'!D$6)</f>
        <v>0</v>
      </c>
      <c r="E134" s="104">
        <f>SUMIFS(Tableau1[Injecté (MWh)],Tableau1[Année],'Volumes bis'!$A$124,Tableau1[GRD],'Volumes bis'!$A134,Tableau1[Source],'Volumes bis'!E$6)</f>
        <v>0</v>
      </c>
      <c r="F134" s="104">
        <f>SUMIFS(Tableau1[Injecté (MWh)],Tableau1[Année],'Volumes bis'!$A$124,Tableau1[GRD],'Volumes bis'!$A134,Tableau1[Source],'Volumes bis'!F$6)</f>
        <v>0</v>
      </c>
      <c r="G134" s="115">
        <f>SUMIFS(Tableau1[Injecté (MWh)],Tableau1[Année],'Volumes bis'!$A$124,Tableau1[GRD],'Volumes bis'!$A134,Tableau1[Source],'Volumes bis'!G$6)</f>
        <v>0</v>
      </c>
      <c r="H134" s="124">
        <f t="shared" si="38"/>
        <v>0</v>
      </c>
      <c r="J134" s="112" t="str">
        <f t="shared" si="39"/>
        <v>ORES Luxembourg</v>
      </c>
      <c r="K134" s="156">
        <f>SUMIFS(Tableau1[Injecté (MWh)],Tableau1[Année],'Volumes bis'!$A$104,Tableau1[GRD],'Volumes bis'!$A134,Tableau1[Source],'Volumes bis'!K$6)</f>
        <v>0</v>
      </c>
    </row>
    <row r="135" spans="1:11" x14ac:dyDescent="0.25">
      <c r="A135" s="112" t="s">
        <v>103</v>
      </c>
      <c r="B135" s="108">
        <f>SUMIFS(Tableau1[Injecté (MWh)],Tableau1[Année],'Volumes bis'!$A$124,Tableau1[GRD],'Volumes bis'!$A135,Tableau1[Source],'Volumes bis'!B$6)</f>
        <v>0</v>
      </c>
      <c r="C135" s="104">
        <f>SUMIFS(Tableau1[Injecté (MWh)],Tableau1[Année],'Volumes bis'!$A$124,Tableau1[GRD],'Volumes bis'!$A135,Tableau1[Source],'Volumes bis'!C$6)</f>
        <v>0</v>
      </c>
      <c r="D135" s="104">
        <f>SUMIFS(Tableau1[Injecté (MWh)],Tableau1[Année],'Volumes bis'!$A$124,Tableau1[GRD],'Volumes bis'!$A135,Tableau1[Source],'Volumes bis'!D$6)</f>
        <v>0</v>
      </c>
      <c r="E135" s="104">
        <f>SUMIFS(Tableau1[Injecté (MWh)],Tableau1[Année],'Volumes bis'!$A$124,Tableau1[GRD],'Volumes bis'!$A135,Tableau1[Source],'Volumes bis'!E$6)</f>
        <v>0</v>
      </c>
      <c r="F135" s="104">
        <f>SUMIFS(Tableau1[Injecté (MWh)],Tableau1[Année],'Volumes bis'!$A$124,Tableau1[GRD],'Volumes bis'!$A135,Tableau1[Source],'Volumes bis'!F$6)</f>
        <v>0</v>
      </c>
      <c r="G135" s="115">
        <f>SUMIFS(Tableau1[Injecté (MWh)],Tableau1[Année],'Volumes bis'!$A$124,Tableau1[GRD],'Volumes bis'!$A135,Tableau1[Source],'Volumes bis'!G$6)</f>
        <v>0</v>
      </c>
      <c r="H135" s="124">
        <f t="shared" si="38"/>
        <v>0</v>
      </c>
      <c r="J135" s="112" t="str">
        <f t="shared" si="39"/>
        <v>ORES Verviers</v>
      </c>
      <c r="K135" s="156">
        <f>SUMIFS(Tableau1[Injecté (MWh)],Tableau1[Année],'Volumes bis'!$A$104,Tableau1[GRD],'Volumes bis'!$A135,Tableau1[Source],'Volumes bis'!K$6)</f>
        <v>0</v>
      </c>
    </row>
    <row r="136" spans="1:11" x14ac:dyDescent="0.25">
      <c r="A136" s="112" t="s">
        <v>104</v>
      </c>
      <c r="B136" s="108">
        <f>SUMIFS(Tableau1[Injecté (MWh)],Tableau1[Année],'Volumes bis'!$A$124,Tableau1[GRD],'Volumes bis'!$A136,Tableau1[Source],'Volumes bis'!B$6)</f>
        <v>0</v>
      </c>
      <c r="C136" s="104">
        <f>SUMIFS(Tableau1[Injecté (MWh)],Tableau1[Année],'Volumes bis'!$A$124,Tableau1[GRD],'Volumes bis'!$A136,Tableau1[Source],'Volumes bis'!C$6)</f>
        <v>0</v>
      </c>
      <c r="D136" s="104">
        <f>SUMIFS(Tableau1[Injecté (MWh)],Tableau1[Année],'Volumes bis'!$A$124,Tableau1[GRD],'Volumes bis'!$A136,Tableau1[Source],'Volumes bis'!D$6)</f>
        <v>0</v>
      </c>
      <c r="E136" s="104">
        <f>SUMIFS(Tableau1[Injecté (MWh)],Tableau1[Année],'Volumes bis'!$A$124,Tableau1[GRD],'Volumes bis'!$A136,Tableau1[Source],'Volumes bis'!E$6)</f>
        <v>0</v>
      </c>
      <c r="F136" s="104">
        <f>SUMIFS(Tableau1[Injecté (MWh)],Tableau1[Année],'Volumes bis'!$A$124,Tableau1[GRD],'Volumes bis'!$A136,Tableau1[Source],'Volumes bis'!F$6)</f>
        <v>0</v>
      </c>
      <c r="G136" s="115">
        <f>SUMIFS(Tableau1[Injecté (MWh)],Tableau1[Année],'Volumes bis'!$A$124,Tableau1[GRD],'Volumes bis'!$A136,Tableau1[Source],'Volumes bis'!G$6)</f>
        <v>0</v>
      </c>
      <c r="H136" s="124">
        <f t="shared" si="38"/>
        <v>0</v>
      </c>
      <c r="J136" s="112" t="str">
        <f t="shared" si="39"/>
        <v>PBE</v>
      </c>
      <c r="K136" s="156">
        <f>SUMIFS(Tableau1[Injecté (MWh)],Tableau1[Année],'Volumes bis'!$A$104,Tableau1[GRD],'Volumes bis'!$A136,Tableau1[Source],'Volumes bis'!K$6)</f>
        <v>0</v>
      </c>
    </row>
    <row r="137" spans="1:11" x14ac:dyDescent="0.25">
      <c r="A137" s="112" t="s">
        <v>105</v>
      </c>
      <c r="B137" s="108">
        <f>SUMIFS(Tableau1[Injecté (MWh)],Tableau1[Année],'Volumes bis'!$A$124,Tableau1[GRD],'Volumes bis'!$A137,Tableau1[Source],'Volumes bis'!B$6)</f>
        <v>0</v>
      </c>
      <c r="C137" s="104">
        <f>SUMIFS(Tableau1[Injecté (MWh)],Tableau1[Année],'Volumes bis'!$A$124,Tableau1[GRD],'Volumes bis'!$A137,Tableau1[Source],'Volumes bis'!C$6)</f>
        <v>0</v>
      </c>
      <c r="D137" s="104">
        <f>SUMIFS(Tableau1[Injecté (MWh)],Tableau1[Année],'Volumes bis'!$A$124,Tableau1[GRD],'Volumes bis'!$A137,Tableau1[Source],'Volumes bis'!D$6)</f>
        <v>0</v>
      </c>
      <c r="E137" s="104">
        <f>SUMIFS(Tableau1[Injecté (MWh)],Tableau1[Année],'Volumes bis'!$A$124,Tableau1[GRD],'Volumes bis'!$A137,Tableau1[Source],'Volumes bis'!E$6)</f>
        <v>0</v>
      </c>
      <c r="F137" s="104">
        <f>SUMIFS(Tableau1[Injecté (MWh)],Tableau1[Année],'Volumes bis'!$A$124,Tableau1[GRD],'Volumes bis'!$A137,Tableau1[Source],'Volumes bis'!F$6)</f>
        <v>0</v>
      </c>
      <c r="G137" s="115">
        <f>SUMIFS(Tableau1[Injecté (MWh)],Tableau1[Année],'Volumes bis'!$A$124,Tableau1[GRD],'Volumes bis'!$A137,Tableau1[Source],'Volumes bis'!G$6)</f>
        <v>0</v>
      </c>
      <c r="H137" s="124">
        <f t="shared" si="38"/>
        <v>0</v>
      </c>
      <c r="J137" s="112" t="str">
        <f t="shared" si="39"/>
        <v>ORES Brabant Wallon</v>
      </c>
      <c r="K137" s="156">
        <f>SUMIFS(Tableau1[Injecté (MWh)],Tableau1[Année],'Volumes bis'!$A$104,Tableau1[GRD],'Volumes bis'!$A137,Tableau1[Source],'Volumes bis'!K$6)</f>
        <v>0</v>
      </c>
    </row>
    <row r="138" spans="1:11" x14ac:dyDescent="0.25">
      <c r="A138" s="112" t="s">
        <v>106</v>
      </c>
      <c r="B138" s="108">
        <f>SUMIFS(Tableau1[Injecté (MWh)],Tableau1[Année],'Volumes bis'!$A$124,Tableau1[GRD],'Volumes bis'!$A138,Tableau1[Source],'Volumes bis'!B$6)</f>
        <v>0</v>
      </c>
      <c r="C138" s="104">
        <f>SUMIFS(Tableau1[Injecté (MWh)],Tableau1[Année],'Volumes bis'!$A$124,Tableau1[GRD],'Volumes bis'!$A138,Tableau1[Source],'Volumes bis'!C$6)</f>
        <v>0</v>
      </c>
      <c r="D138" s="104">
        <f>SUMIFS(Tableau1[Injecté (MWh)],Tableau1[Année],'Volumes bis'!$A$124,Tableau1[GRD],'Volumes bis'!$A138,Tableau1[Source],'Volumes bis'!D$6)</f>
        <v>0</v>
      </c>
      <c r="E138" s="104">
        <f>SUMIFS(Tableau1[Injecté (MWh)],Tableau1[Année],'Volumes bis'!$A$124,Tableau1[GRD],'Volumes bis'!$A138,Tableau1[Source],'Volumes bis'!E$6)</f>
        <v>0</v>
      </c>
      <c r="F138" s="104">
        <f>SUMIFS(Tableau1[Injecté (MWh)],Tableau1[Année],'Volumes bis'!$A$124,Tableau1[GRD],'Volumes bis'!$A138,Tableau1[Source],'Volumes bis'!F$6)</f>
        <v>0</v>
      </c>
      <c r="G138" s="115">
        <f>SUMIFS(Tableau1[Injecté (MWh)],Tableau1[Année],'Volumes bis'!$A$124,Tableau1[GRD],'Volumes bis'!$A138,Tableau1[Source],'Volumes bis'!G$6)</f>
        <v>0</v>
      </c>
      <c r="H138" s="124">
        <f t="shared" si="38"/>
        <v>0</v>
      </c>
      <c r="J138" s="112" t="str">
        <f t="shared" si="39"/>
        <v>ORES Mouscron</v>
      </c>
      <c r="K138" s="156">
        <f>SUMIFS(Tableau1[Injecté (MWh)],Tableau1[Année],'Volumes bis'!$A$104,Tableau1[GRD],'Volumes bis'!$A138,Tableau1[Source],'Volumes bis'!K$6)</f>
        <v>0</v>
      </c>
    </row>
    <row r="139" spans="1:11" ht="15.75" thickBot="1" x14ac:dyDescent="0.3">
      <c r="A139" s="113" t="s">
        <v>124</v>
      </c>
      <c r="B139" s="109">
        <f>SUMIFS(Tableau1[Injecté (MWh)],Tableau1[Année],'Volumes bis'!$A$124,Tableau1[GRD],'Volumes bis'!$A139,Tableau1[Source],'Volumes bis'!B$6)</f>
        <v>0</v>
      </c>
      <c r="C139" s="105">
        <f>SUMIFS(Tableau1[Injecté (MWh)],Tableau1[Année],'Volumes bis'!$A$124,Tableau1[GRD],'Volumes bis'!$A139,Tableau1[Source],'Volumes bis'!C$6)</f>
        <v>0</v>
      </c>
      <c r="D139" s="105">
        <f>SUMIFS(Tableau1[Injecté (MWh)],Tableau1[Année],'Volumes bis'!$A$124,Tableau1[GRD],'Volumes bis'!$A139,Tableau1[Source],'Volumes bis'!D$6)</f>
        <v>0</v>
      </c>
      <c r="E139" s="105">
        <f>SUMIFS(Tableau1[Injecté (MWh)],Tableau1[Année],'Volumes bis'!$A$124,Tableau1[GRD],'Volumes bis'!$A139,Tableau1[Source],'Volumes bis'!E$6)</f>
        <v>0</v>
      </c>
      <c r="F139" s="105">
        <f>SUMIFS(Tableau1[Injecté (MWh)],Tableau1[Année],'Volumes bis'!$A$124,Tableau1[GRD],'Volumes bis'!$A139,Tableau1[Source],'Volumes bis'!F$6)</f>
        <v>0</v>
      </c>
      <c r="G139" s="116">
        <f>SUMIFS(Tableau1[Injecté (MWh)],Tableau1[Année],'Volumes bis'!$A$124,Tableau1[GRD],'Volumes bis'!$A139,Tableau1[Source],'Volumes bis'!G$6)</f>
        <v>0</v>
      </c>
      <c r="H139" s="125">
        <f t="shared" si="38"/>
        <v>0</v>
      </c>
      <c r="J139" s="113" t="str">
        <f t="shared" si="39"/>
        <v>Réseau d'Énergie de Wavre</v>
      </c>
      <c r="K139" s="157">
        <f>SUMIFS(Tableau1[Injecté (MWh)],Tableau1[Année],'Volumes bis'!$A$104,Tableau1[GRD],'Volumes bis'!$A139,Tableau1[Source],'Volumes bis'!K$6)</f>
        <v>0</v>
      </c>
    </row>
    <row r="140" spans="1:11" ht="15.75" thickBot="1" x14ac:dyDescent="0.3">
      <c r="A140" s="128" t="s">
        <v>10</v>
      </c>
      <c r="B140" s="120">
        <f>SUM(B127:B139)</f>
        <v>0</v>
      </c>
      <c r="C140" s="121">
        <f t="shared" ref="C140" si="40">SUM(C127:C139)</f>
        <v>0</v>
      </c>
      <c r="D140" s="121">
        <f t="shared" ref="D140" si="41">SUM(D127:D139)</f>
        <v>0</v>
      </c>
      <c r="E140" s="121">
        <f t="shared" ref="E140" si="42">SUM(E127:E139)</f>
        <v>0</v>
      </c>
      <c r="F140" s="121">
        <f t="shared" ref="F140" si="43">SUM(F127:F139)</f>
        <v>0</v>
      </c>
      <c r="G140" s="122">
        <f t="shared" ref="G140" si="44">SUM(G127:G139)</f>
        <v>0</v>
      </c>
      <c r="H140" s="127">
        <f>SUM(H127:H139)</f>
        <v>0</v>
      </c>
      <c r="J140" s="128" t="s">
        <v>10</v>
      </c>
      <c r="K140" s="127">
        <f>SUM(K127:K139)</f>
        <v>0</v>
      </c>
    </row>
    <row r="141" spans="1:11" x14ac:dyDescent="0.25">
      <c r="B141" s="96"/>
      <c r="C141" s="96"/>
      <c r="D141" s="96"/>
      <c r="E141" s="96"/>
      <c r="F141" s="96"/>
      <c r="G141" s="96"/>
      <c r="H141" s="96"/>
    </row>
    <row r="142" spans="1:11" x14ac:dyDescent="0.25">
      <c r="B142" s="96"/>
      <c r="C142" s="96"/>
      <c r="D142" s="96"/>
      <c r="E142" s="96"/>
      <c r="F142" s="96"/>
      <c r="G142" s="96"/>
      <c r="H142" s="96"/>
    </row>
  </sheetData>
  <mergeCells count="14">
    <mergeCell ref="B124:H124"/>
    <mergeCell ref="B4:H4"/>
    <mergeCell ref="B24:H24"/>
    <mergeCell ref="B44:H44"/>
    <mergeCell ref="B64:H64"/>
    <mergeCell ref="B84:H84"/>
    <mergeCell ref="B104:H104"/>
    <mergeCell ref="J24:P24"/>
    <mergeCell ref="J4:P4"/>
    <mergeCell ref="J104:P104"/>
    <mergeCell ref="J124:P124"/>
    <mergeCell ref="J84:P84"/>
    <mergeCell ref="J64:P64"/>
    <mergeCell ref="J44:P4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7417-1808-4D74-AB42-C2A3C7CDB4E9}">
  <sheetPr published="0">
    <tabColor rgb="FF7030A0"/>
  </sheetPr>
  <dimension ref="A1:N615"/>
  <sheetViews>
    <sheetView workbookViewId="0">
      <pane ySplit="4" topLeftCell="A419" activePane="bottomLeft" state="frozen"/>
      <selection pane="bottomLeft" activeCell="C402" sqref="C402"/>
    </sheetView>
  </sheetViews>
  <sheetFormatPr baseColWidth="10" defaultRowHeight="15" x14ac:dyDescent="0.25"/>
  <cols>
    <col min="1" max="1" width="11.42578125" style="99"/>
    <col min="2" max="3" width="26.140625" style="99" bestFit="1" customWidth="1"/>
    <col min="4" max="4" width="16.140625" style="103" customWidth="1"/>
    <col min="5" max="16384" width="11.42578125" style="99"/>
  </cols>
  <sheetData>
    <row r="1" spans="1:14" s="1" customFormat="1" x14ac:dyDescent="0.3">
      <c r="A1" s="62" t="s">
        <v>116</v>
      </c>
      <c r="B1" s="2"/>
      <c r="C1" s="2"/>
      <c r="D1" s="2"/>
      <c r="E1" s="2"/>
      <c r="F1" s="2"/>
      <c r="G1" s="2"/>
      <c r="H1" s="2"/>
      <c r="I1" s="2"/>
      <c r="J1" s="2"/>
      <c r="K1" s="2"/>
      <c r="L1" s="2"/>
      <c r="M1" s="2"/>
      <c r="N1" s="2"/>
    </row>
    <row r="2" spans="1:14" s="1" customFormat="1" x14ac:dyDescent="0.3">
      <c r="A2" s="2"/>
      <c r="B2" s="2"/>
      <c r="C2" s="2"/>
      <c r="D2" s="2"/>
      <c r="E2" s="2"/>
      <c r="F2" s="2"/>
      <c r="G2" s="2"/>
      <c r="H2" s="2"/>
      <c r="I2" s="2"/>
      <c r="J2" s="2"/>
      <c r="K2" s="2"/>
      <c r="L2" s="2"/>
      <c r="M2" s="2"/>
      <c r="N2" s="2"/>
    </row>
    <row r="3" spans="1:14" s="47" customFormat="1" ht="22.15" customHeight="1" x14ac:dyDescent="0.25">
      <c r="A3" s="52" t="str">
        <f>"TAB Données: "&amp;TAB00!C48</f>
        <v>TAB Données: Énergie injectée par des UP (&gt;10 kVA) sur les réseaux des GRD (en MWh) (données pour Volumes bis)</v>
      </c>
      <c r="B3" s="52"/>
      <c r="C3" s="52"/>
      <c r="D3" s="52"/>
      <c r="E3" s="52"/>
      <c r="F3" s="52"/>
      <c r="G3" s="52"/>
      <c r="H3" s="52"/>
      <c r="I3" s="52"/>
      <c r="J3" s="52"/>
      <c r="K3" s="52"/>
      <c r="L3" s="52"/>
      <c r="M3" s="52"/>
      <c r="N3" s="52"/>
    </row>
    <row r="4" spans="1:14" x14ac:dyDescent="0.25">
      <c r="A4" s="98" t="s">
        <v>97</v>
      </c>
      <c r="B4" s="98" t="s">
        <v>0</v>
      </c>
      <c r="C4" s="98" t="s">
        <v>109</v>
      </c>
      <c r="D4" s="102" t="s">
        <v>110</v>
      </c>
    </row>
    <row r="5" spans="1:14" x14ac:dyDescent="0.25">
      <c r="A5" s="99">
        <v>2017</v>
      </c>
      <c r="B5" s="100" t="s">
        <v>8</v>
      </c>
      <c r="C5" s="101" t="s">
        <v>126</v>
      </c>
      <c r="D5" s="145">
        <v>22814</v>
      </c>
    </row>
    <row r="6" spans="1:14" x14ac:dyDescent="0.25">
      <c r="A6" s="99">
        <v>2017</v>
      </c>
      <c r="B6" s="100" t="s">
        <v>5</v>
      </c>
      <c r="C6" s="101" t="s">
        <v>126</v>
      </c>
      <c r="D6" s="145">
        <v>0</v>
      </c>
    </row>
    <row r="7" spans="1:14" x14ac:dyDescent="0.25">
      <c r="A7" s="99">
        <v>2017</v>
      </c>
      <c r="B7" s="100" t="s">
        <v>7</v>
      </c>
      <c r="C7" s="101" t="s">
        <v>126</v>
      </c>
      <c r="D7" s="145">
        <v>96149</v>
      </c>
    </row>
    <row r="8" spans="1:14" x14ac:dyDescent="0.25">
      <c r="A8" s="99">
        <v>2017</v>
      </c>
      <c r="B8" s="100" t="s">
        <v>98</v>
      </c>
      <c r="C8" s="101" t="s">
        <v>126</v>
      </c>
      <c r="D8" s="145">
        <v>0</v>
      </c>
    </row>
    <row r="9" spans="1:14" x14ac:dyDescent="0.25">
      <c r="A9" s="99">
        <v>2017</v>
      </c>
      <c r="B9" s="100" t="s">
        <v>99</v>
      </c>
      <c r="C9" s="101" t="s">
        <v>126</v>
      </c>
      <c r="D9" s="145">
        <v>35543</v>
      </c>
    </row>
    <row r="10" spans="1:14" x14ac:dyDescent="0.25">
      <c r="A10" s="99">
        <v>2017</v>
      </c>
      <c r="B10" s="100" t="s">
        <v>100</v>
      </c>
      <c r="C10" s="101" t="s">
        <v>126</v>
      </c>
      <c r="D10" s="145">
        <v>1157</v>
      </c>
    </row>
    <row r="11" spans="1:14" x14ac:dyDescent="0.25">
      <c r="A11" s="99">
        <v>2017</v>
      </c>
      <c r="B11" s="100" t="s">
        <v>101</v>
      </c>
      <c r="C11" s="101" t="s">
        <v>126</v>
      </c>
      <c r="D11" s="145">
        <v>24033</v>
      </c>
    </row>
    <row r="12" spans="1:14" x14ac:dyDescent="0.25">
      <c r="A12" s="99">
        <v>2017</v>
      </c>
      <c r="B12" s="100" t="s">
        <v>102</v>
      </c>
      <c r="C12" s="101" t="s">
        <v>126</v>
      </c>
      <c r="D12" s="145">
        <v>6060</v>
      </c>
    </row>
    <row r="13" spans="1:14" x14ac:dyDescent="0.25">
      <c r="A13" s="99">
        <v>2017</v>
      </c>
      <c r="B13" s="100" t="s">
        <v>103</v>
      </c>
      <c r="C13" s="101" t="s">
        <v>126</v>
      </c>
      <c r="D13" s="145">
        <v>1375</v>
      </c>
    </row>
    <row r="14" spans="1:14" x14ac:dyDescent="0.25">
      <c r="A14" s="99">
        <v>2017</v>
      </c>
      <c r="B14" s="100" t="s">
        <v>104</v>
      </c>
      <c r="C14" s="101" t="s">
        <v>126</v>
      </c>
      <c r="D14" s="145">
        <v>0</v>
      </c>
    </row>
    <row r="15" spans="1:14" x14ac:dyDescent="0.25">
      <c r="A15" s="99">
        <v>2017</v>
      </c>
      <c r="B15" s="100" t="s">
        <v>105</v>
      </c>
      <c r="C15" s="101" t="s">
        <v>126</v>
      </c>
      <c r="D15" s="145">
        <v>1916</v>
      </c>
    </row>
    <row r="16" spans="1:14" x14ac:dyDescent="0.25">
      <c r="A16" s="99">
        <v>2017</v>
      </c>
      <c r="B16" s="100" t="s">
        <v>106</v>
      </c>
      <c r="C16" s="101" t="s">
        <v>126</v>
      </c>
      <c r="D16" s="145">
        <v>0</v>
      </c>
    </row>
    <row r="17" spans="1:4" x14ac:dyDescent="0.25">
      <c r="A17" s="99">
        <v>2017</v>
      </c>
      <c r="B17" s="100" t="s">
        <v>107</v>
      </c>
      <c r="C17" s="101" t="s">
        <v>126</v>
      </c>
      <c r="D17" s="145">
        <v>0</v>
      </c>
    </row>
    <row r="18" spans="1:4" x14ac:dyDescent="0.25">
      <c r="A18" s="99">
        <v>2017</v>
      </c>
      <c r="B18" s="100" t="s">
        <v>8</v>
      </c>
      <c r="C18" s="101" t="s">
        <v>131</v>
      </c>
      <c r="D18" s="145">
        <v>0</v>
      </c>
    </row>
    <row r="19" spans="1:4" x14ac:dyDescent="0.25">
      <c r="A19" s="99">
        <v>2017</v>
      </c>
      <c r="B19" s="100" t="s">
        <v>5</v>
      </c>
      <c r="C19" s="101" t="s">
        <v>131</v>
      </c>
      <c r="D19" s="145">
        <v>0</v>
      </c>
    </row>
    <row r="20" spans="1:4" x14ac:dyDescent="0.25">
      <c r="A20" s="99">
        <v>2017</v>
      </c>
      <c r="B20" s="100" t="s">
        <v>7</v>
      </c>
      <c r="C20" s="101" t="s">
        <v>131</v>
      </c>
      <c r="D20" s="145">
        <v>0</v>
      </c>
    </row>
    <row r="21" spans="1:4" x14ac:dyDescent="0.25">
      <c r="A21" s="99">
        <v>2017</v>
      </c>
      <c r="B21" s="100" t="s">
        <v>98</v>
      </c>
      <c r="C21" s="101" t="s">
        <v>131</v>
      </c>
      <c r="D21" s="145">
        <v>0</v>
      </c>
    </row>
    <row r="22" spans="1:4" x14ac:dyDescent="0.25">
      <c r="A22" s="99">
        <v>2017</v>
      </c>
      <c r="B22" s="100" t="s">
        <v>99</v>
      </c>
      <c r="C22" s="101" t="s">
        <v>131</v>
      </c>
      <c r="D22" s="145">
        <v>0</v>
      </c>
    </row>
    <row r="23" spans="1:4" x14ac:dyDescent="0.25">
      <c r="A23" s="99">
        <v>2017</v>
      </c>
      <c r="B23" s="100" t="s">
        <v>100</v>
      </c>
      <c r="C23" s="101" t="s">
        <v>131</v>
      </c>
      <c r="D23" s="145">
        <v>1298</v>
      </c>
    </row>
    <row r="24" spans="1:4" x14ac:dyDescent="0.25">
      <c r="A24" s="99">
        <v>2017</v>
      </c>
      <c r="B24" s="100" t="s">
        <v>101</v>
      </c>
      <c r="C24" s="101" t="s">
        <v>131</v>
      </c>
      <c r="D24" s="145">
        <v>15</v>
      </c>
    </row>
    <row r="25" spans="1:4" x14ac:dyDescent="0.25">
      <c r="A25" s="99">
        <v>2017</v>
      </c>
      <c r="B25" s="100" t="s">
        <v>102</v>
      </c>
      <c r="C25" s="101" t="s">
        <v>131</v>
      </c>
      <c r="D25" s="145">
        <v>0</v>
      </c>
    </row>
    <row r="26" spans="1:4" x14ac:dyDescent="0.25">
      <c r="A26" s="99">
        <v>2017</v>
      </c>
      <c r="B26" s="100" t="s">
        <v>103</v>
      </c>
      <c r="C26" s="101" t="s">
        <v>131</v>
      </c>
      <c r="D26" s="145">
        <v>0</v>
      </c>
    </row>
    <row r="27" spans="1:4" x14ac:dyDescent="0.25">
      <c r="A27" s="99">
        <v>2017</v>
      </c>
      <c r="B27" s="100" t="s">
        <v>104</v>
      </c>
      <c r="C27" s="101" t="s">
        <v>131</v>
      </c>
      <c r="D27" s="145">
        <v>0</v>
      </c>
    </row>
    <row r="28" spans="1:4" x14ac:dyDescent="0.25">
      <c r="A28" s="99">
        <v>2017</v>
      </c>
      <c r="B28" s="100" t="s">
        <v>105</v>
      </c>
      <c r="C28" s="101" t="s">
        <v>131</v>
      </c>
      <c r="D28" s="145">
        <v>0</v>
      </c>
    </row>
    <row r="29" spans="1:4" x14ac:dyDescent="0.25">
      <c r="A29" s="99">
        <v>2017</v>
      </c>
      <c r="B29" s="100" t="s">
        <v>106</v>
      </c>
      <c r="C29" s="101" t="s">
        <v>131</v>
      </c>
      <c r="D29" s="145">
        <v>0</v>
      </c>
    </row>
    <row r="30" spans="1:4" x14ac:dyDescent="0.25">
      <c r="A30" s="99">
        <v>2017</v>
      </c>
      <c r="B30" s="100" t="s">
        <v>107</v>
      </c>
      <c r="C30" s="101" t="s">
        <v>131</v>
      </c>
      <c r="D30" s="145">
        <v>0</v>
      </c>
    </row>
    <row r="31" spans="1:4" x14ac:dyDescent="0.25">
      <c r="A31" s="99">
        <v>2017</v>
      </c>
      <c r="B31" s="100" t="s">
        <v>8</v>
      </c>
      <c r="C31" s="101" t="s">
        <v>129</v>
      </c>
      <c r="D31" s="145">
        <v>320</v>
      </c>
    </row>
    <row r="32" spans="1:4" x14ac:dyDescent="0.25">
      <c r="A32" s="99">
        <v>2017</v>
      </c>
      <c r="B32" s="100" t="s">
        <v>5</v>
      </c>
      <c r="C32" s="101" t="s">
        <v>129</v>
      </c>
      <c r="D32" s="145">
        <v>0</v>
      </c>
    </row>
    <row r="33" spans="1:4" x14ac:dyDescent="0.25">
      <c r="A33" s="99">
        <v>2017</v>
      </c>
      <c r="B33" s="100" t="s">
        <v>7</v>
      </c>
      <c r="C33" s="101" t="s">
        <v>129</v>
      </c>
      <c r="D33" s="145">
        <v>9330</v>
      </c>
    </row>
    <row r="34" spans="1:4" x14ac:dyDescent="0.25">
      <c r="A34" s="99">
        <v>2017</v>
      </c>
      <c r="B34" s="100" t="s">
        <v>98</v>
      </c>
      <c r="C34" s="101" t="s">
        <v>129</v>
      </c>
      <c r="D34" s="145">
        <v>0</v>
      </c>
    </row>
    <row r="35" spans="1:4" x14ac:dyDescent="0.25">
      <c r="A35" s="99">
        <v>2017</v>
      </c>
      <c r="B35" s="100" t="s">
        <v>99</v>
      </c>
      <c r="C35" s="101" t="s">
        <v>129</v>
      </c>
      <c r="D35" s="145">
        <v>10950</v>
      </c>
    </row>
    <row r="36" spans="1:4" x14ac:dyDescent="0.25">
      <c r="A36" s="99">
        <v>2017</v>
      </c>
      <c r="B36" s="100" t="s">
        <v>100</v>
      </c>
      <c r="C36" s="101" t="s">
        <v>129</v>
      </c>
      <c r="D36" s="145">
        <v>9675</v>
      </c>
    </row>
    <row r="37" spans="1:4" x14ac:dyDescent="0.25">
      <c r="A37" s="99">
        <v>2017</v>
      </c>
      <c r="B37" s="100" t="s">
        <v>101</v>
      </c>
      <c r="C37" s="101" t="s">
        <v>129</v>
      </c>
      <c r="D37" s="145">
        <v>1298</v>
      </c>
    </row>
    <row r="38" spans="1:4" x14ac:dyDescent="0.25">
      <c r="A38" s="99">
        <v>2017</v>
      </c>
      <c r="B38" s="100" t="s">
        <v>102</v>
      </c>
      <c r="C38" s="101" t="s">
        <v>129</v>
      </c>
      <c r="D38" s="145">
        <v>3068</v>
      </c>
    </row>
    <row r="39" spans="1:4" x14ac:dyDescent="0.25">
      <c r="A39" s="99">
        <v>2017</v>
      </c>
      <c r="B39" s="100" t="s">
        <v>103</v>
      </c>
      <c r="C39" s="101" t="s">
        <v>129</v>
      </c>
      <c r="D39" s="145">
        <v>2596</v>
      </c>
    </row>
    <row r="40" spans="1:4" x14ac:dyDescent="0.25">
      <c r="A40" s="99">
        <v>2017</v>
      </c>
      <c r="B40" s="100" t="s">
        <v>104</v>
      </c>
      <c r="C40" s="101" t="s">
        <v>129</v>
      </c>
      <c r="D40" s="145">
        <v>97</v>
      </c>
    </row>
    <row r="41" spans="1:4" x14ac:dyDescent="0.25">
      <c r="A41" s="99">
        <v>2017</v>
      </c>
      <c r="B41" s="100" t="s">
        <v>105</v>
      </c>
      <c r="C41" s="101" t="s">
        <v>129</v>
      </c>
      <c r="D41" s="145">
        <v>4058</v>
      </c>
    </row>
    <row r="42" spans="1:4" x14ac:dyDescent="0.25">
      <c r="A42" s="99">
        <v>2017</v>
      </c>
      <c r="B42" s="100" t="s">
        <v>106</v>
      </c>
      <c r="C42" s="101" t="s">
        <v>129</v>
      </c>
      <c r="D42" s="145">
        <v>4124</v>
      </c>
    </row>
    <row r="43" spans="1:4" x14ac:dyDescent="0.25">
      <c r="A43" s="99">
        <v>2017</v>
      </c>
      <c r="B43" s="100" t="s">
        <v>107</v>
      </c>
      <c r="C43" s="101" t="s">
        <v>129</v>
      </c>
      <c r="D43" s="145">
        <v>585</v>
      </c>
    </row>
    <row r="44" spans="1:4" x14ac:dyDescent="0.25">
      <c r="A44" s="99">
        <v>2017</v>
      </c>
      <c r="B44" s="100" t="s">
        <v>8</v>
      </c>
      <c r="C44" s="101" t="s">
        <v>130</v>
      </c>
      <c r="D44" s="145">
        <v>21</v>
      </c>
    </row>
    <row r="45" spans="1:4" x14ac:dyDescent="0.25">
      <c r="A45" s="99">
        <v>2017</v>
      </c>
      <c r="B45" s="100" t="s">
        <v>5</v>
      </c>
      <c r="C45" s="101" t="s">
        <v>130</v>
      </c>
      <c r="D45" s="145">
        <v>0</v>
      </c>
    </row>
    <row r="46" spans="1:4" x14ac:dyDescent="0.25">
      <c r="A46" s="99">
        <v>2017</v>
      </c>
      <c r="B46" s="100" t="s">
        <v>7</v>
      </c>
      <c r="C46" s="101" t="s">
        <v>130</v>
      </c>
      <c r="D46" s="145">
        <v>9759</v>
      </c>
    </row>
    <row r="47" spans="1:4" x14ac:dyDescent="0.25">
      <c r="A47" s="99">
        <v>2017</v>
      </c>
      <c r="B47" s="100" t="s">
        <v>98</v>
      </c>
      <c r="C47" s="101" t="s">
        <v>130</v>
      </c>
      <c r="D47" s="145">
        <v>0</v>
      </c>
    </row>
    <row r="48" spans="1:4" x14ac:dyDescent="0.25">
      <c r="A48" s="99">
        <v>2017</v>
      </c>
      <c r="B48" s="100" t="s">
        <v>99</v>
      </c>
      <c r="C48" s="101" t="s">
        <v>130</v>
      </c>
      <c r="D48" s="145">
        <v>1945</v>
      </c>
    </row>
    <row r="49" spans="1:4" x14ac:dyDescent="0.25">
      <c r="A49" s="99">
        <v>2017</v>
      </c>
      <c r="B49" s="100" t="s">
        <v>100</v>
      </c>
      <c r="C49" s="101" t="s">
        <v>130</v>
      </c>
      <c r="D49" s="145">
        <v>20072</v>
      </c>
    </row>
    <row r="50" spans="1:4" x14ac:dyDescent="0.25">
      <c r="A50" s="99">
        <v>2017</v>
      </c>
      <c r="B50" s="100" t="s">
        <v>101</v>
      </c>
      <c r="C50" s="101" t="s">
        <v>130</v>
      </c>
      <c r="D50" s="145">
        <v>2625</v>
      </c>
    </row>
    <row r="51" spans="1:4" x14ac:dyDescent="0.25">
      <c r="A51" s="99">
        <v>2017</v>
      </c>
      <c r="B51" s="100" t="s">
        <v>102</v>
      </c>
      <c r="C51" s="101" t="s">
        <v>130</v>
      </c>
      <c r="D51" s="145">
        <v>34610</v>
      </c>
    </row>
    <row r="52" spans="1:4" x14ac:dyDescent="0.25">
      <c r="A52" s="99">
        <v>2017</v>
      </c>
      <c r="B52" s="100" t="s">
        <v>103</v>
      </c>
      <c r="C52" s="101" t="s">
        <v>130</v>
      </c>
      <c r="D52" s="145">
        <v>16188</v>
      </c>
    </row>
    <row r="53" spans="1:4" x14ac:dyDescent="0.25">
      <c r="A53" s="99">
        <v>2017</v>
      </c>
      <c r="B53" s="100" t="s">
        <v>104</v>
      </c>
      <c r="C53" s="101" t="s">
        <v>130</v>
      </c>
      <c r="D53" s="145">
        <v>6</v>
      </c>
    </row>
    <row r="54" spans="1:4" x14ac:dyDescent="0.25">
      <c r="A54" s="99">
        <v>2017</v>
      </c>
      <c r="B54" s="100" t="s">
        <v>105</v>
      </c>
      <c r="C54" s="101" t="s">
        <v>130</v>
      </c>
      <c r="D54" s="145">
        <v>56931</v>
      </c>
    </row>
    <row r="55" spans="1:4" x14ac:dyDescent="0.25">
      <c r="A55" s="99">
        <v>2017</v>
      </c>
      <c r="B55" s="100" t="s">
        <v>106</v>
      </c>
      <c r="C55" s="101" t="s">
        <v>130</v>
      </c>
      <c r="D55" s="145">
        <v>17100</v>
      </c>
    </row>
    <row r="56" spans="1:4" x14ac:dyDescent="0.25">
      <c r="A56" s="99">
        <v>2017</v>
      </c>
      <c r="B56" s="100" t="s">
        <v>107</v>
      </c>
      <c r="C56" s="101" t="s">
        <v>130</v>
      </c>
      <c r="D56" s="145">
        <v>0</v>
      </c>
    </row>
    <row r="57" spans="1:4" x14ac:dyDescent="0.25">
      <c r="A57" s="99">
        <v>2017</v>
      </c>
      <c r="B57" s="100" t="s">
        <v>8</v>
      </c>
      <c r="C57" s="101" t="s">
        <v>128</v>
      </c>
      <c r="D57" s="145">
        <v>5699</v>
      </c>
    </row>
    <row r="58" spans="1:4" x14ac:dyDescent="0.25">
      <c r="A58" s="99">
        <v>2017</v>
      </c>
      <c r="B58" s="100" t="s">
        <v>5</v>
      </c>
      <c r="C58" s="101" t="s">
        <v>128</v>
      </c>
      <c r="D58" s="145">
        <v>0</v>
      </c>
    </row>
    <row r="59" spans="1:4" x14ac:dyDescent="0.25">
      <c r="A59" s="99">
        <v>2017</v>
      </c>
      <c r="B59" s="100" t="s">
        <v>7</v>
      </c>
      <c r="C59" s="101" t="s">
        <v>128</v>
      </c>
      <c r="D59" s="145">
        <v>6290</v>
      </c>
    </row>
    <row r="60" spans="1:4" x14ac:dyDescent="0.25">
      <c r="A60" s="99">
        <v>2017</v>
      </c>
      <c r="B60" s="100" t="s">
        <v>98</v>
      </c>
      <c r="C60" s="101" t="s">
        <v>128</v>
      </c>
      <c r="D60" s="145">
        <v>0</v>
      </c>
    </row>
    <row r="61" spans="1:4" x14ac:dyDescent="0.25">
      <c r="A61" s="99">
        <v>2017</v>
      </c>
      <c r="B61" s="100" t="s">
        <v>99</v>
      </c>
      <c r="C61" s="101" t="s">
        <v>128</v>
      </c>
      <c r="D61" s="145">
        <v>7</v>
      </c>
    </row>
    <row r="62" spans="1:4" x14ac:dyDescent="0.25">
      <c r="A62" s="99">
        <v>2017</v>
      </c>
      <c r="B62" s="100" t="s">
        <v>100</v>
      </c>
      <c r="C62" s="101" t="s">
        <v>128</v>
      </c>
      <c r="D62" s="145">
        <v>27229</v>
      </c>
    </row>
    <row r="63" spans="1:4" x14ac:dyDescent="0.25">
      <c r="A63" s="99">
        <v>2017</v>
      </c>
      <c r="B63" s="100" t="s">
        <v>101</v>
      </c>
      <c r="C63" s="101" t="s">
        <v>128</v>
      </c>
      <c r="D63" s="145">
        <v>68550</v>
      </c>
    </row>
    <row r="64" spans="1:4" x14ac:dyDescent="0.25">
      <c r="A64" s="99">
        <v>2017</v>
      </c>
      <c r="B64" s="100" t="s">
        <v>102</v>
      </c>
      <c r="C64" s="101" t="s">
        <v>128</v>
      </c>
      <c r="D64" s="145">
        <v>142531</v>
      </c>
    </row>
    <row r="65" spans="1:4" x14ac:dyDescent="0.25">
      <c r="A65" s="99">
        <v>2017</v>
      </c>
      <c r="B65" s="100" t="s">
        <v>103</v>
      </c>
      <c r="C65" s="101" t="s">
        <v>128</v>
      </c>
      <c r="D65" s="145">
        <v>2667</v>
      </c>
    </row>
    <row r="66" spans="1:4" x14ac:dyDescent="0.25">
      <c r="A66" s="99">
        <v>2017</v>
      </c>
      <c r="B66" s="100" t="s">
        <v>104</v>
      </c>
      <c r="C66" s="101" t="s">
        <v>128</v>
      </c>
      <c r="D66" s="145">
        <v>0</v>
      </c>
    </row>
    <row r="67" spans="1:4" x14ac:dyDescent="0.25">
      <c r="A67" s="99">
        <v>2017</v>
      </c>
      <c r="B67" s="100" t="s">
        <v>105</v>
      </c>
      <c r="C67" s="101" t="s">
        <v>128</v>
      </c>
      <c r="D67" s="145">
        <v>0</v>
      </c>
    </row>
    <row r="68" spans="1:4" x14ac:dyDescent="0.25">
      <c r="A68" s="99">
        <v>2017</v>
      </c>
      <c r="B68" s="100" t="s">
        <v>106</v>
      </c>
      <c r="C68" s="101" t="s">
        <v>128</v>
      </c>
      <c r="D68" s="145">
        <v>96355</v>
      </c>
    </row>
    <row r="69" spans="1:4" x14ac:dyDescent="0.25">
      <c r="A69" s="99">
        <v>2017</v>
      </c>
      <c r="B69" s="100" t="s">
        <v>107</v>
      </c>
      <c r="C69" s="101" t="s">
        <v>128</v>
      </c>
      <c r="D69" s="145">
        <v>0</v>
      </c>
    </row>
    <row r="70" spans="1:4" x14ac:dyDescent="0.25">
      <c r="A70" s="99">
        <v>2017</v>
      </c>
      <c r="B70" s="100" t="s">
        <v>8</v>
      </c>
      <c r="C70" s="101" t="s">
        <v>125</v>
      </c>
      <c r="D70" s="145">
        <v>0</v>
      </c>
    </row>
    <row r="71" spans="1:4" x14ac:dyDescent="0.25">
      <c r="A71" s="99">
        <v>2017</v>
      </c>
      <c r="B71" s="100" t="s">
        <v>5</v>
      </c>
      <c r="C71" s="101" t="s">
        <v>125</v>
      </c>
      <c r="D71" s="145">
        <v>76189</v>
      </c>
    </row>
    <row r="72" spans="1:4" x14ac:dyDescent="0.25">
      <c r="A72" s="99">
        <v>2017</v>
      </c>
      <c r="B72" s="100" t="s">
        <v>7</v>
      </c>
      <c r="C72" s="101" t="s">
        <v>125</v>
      </c>
      <c r="D72" s="145">
        <v>115336</v>
      </c>
    </row>
    <row r="73" spans="1:4" x14ac:dyDescent="0.25">
      <c r="A73" s="99">
        <v>2017</v>
      </c>
      <c r="B73" s="100" t="s">
        <v>98</v>
      </c>
      <c r="C73" s="101" t="s">
        <v>125</v>
      </c>
      <c r="D73" s="145">
        <v>0</v>
      </c>
    </row>
    <row r="74" spans="1:4" x14ac:dyDescent="0.25">
      <c r="A74" s="99">
        <v>2017</v>
      </c>
      <c r="B74" s="100" t="s">
        <v>99</v>
      </c>
      <c r="C74" s="101" t="s">
        <v>125</v>
      </c>
      <c r="D74" s="145">
        <v>406715</v>
      </c>
    </row>
    <row r="75" spans="1:4" x14ac:dyDescent="0.25">
      <c r="A75" s="99">
        <v>2017</v>
      </c>
      <c r="B75" s="100" t="s">
        <v>100</v>
      </c>
      <c r="C75" s="101" t="s">
        <v>125</v>
      </c>
      <c r="D75" s="145">
        <v>358060</v>
      </c>
    </row>
    <row r="76" spans="1:4" x14ac:dyDescent="0.25">
      <c r="A76" s="99">
        <v>2017</v>
      </c>
      <c r="B76" s="100" t="s">
        <v>101</v>
      </c>
      <c r="C76" s="101" t="s">
        <v>125</v>
      </c>
      <c r="D76" s="145">
        <v>96965</v>
      </c>
    </row>
    <row r="77" spans="1:4" x14ac:dyDescent="0.25">
      <c r="A77" s="99">
        <v>2017</v>
      </c>
      <c r="B77" s="100" t="s">
        <v>102</v>
      </c>
      <c r="C77" s="101" t="s">
        <v>125</v>
      </c>
      <c r="D77" s="145">
        <v>160943</v>
      </c>
    </row>
    <row r="78" spans="1:4" x14ac:dyDescent="0.25">
      <c r="A78" s="99">
        <v>2017</v>
      </c>
      <c r="B78" s="100" t="s">
        <v>103</v>
      </c>
      <c r="C78" s="101" t="s">
        <v>125</v>
      </c>
      <c r="D78" s="145">
        <v>419</v>
      </c>
    </row>
    <row r="79" spans="1:4" x14ac:dyDescent="0.25">
      <c r="A79" s="99">
        <v>2017</v>
      </c>
      <c r="B79" s="100" t="s">
        <v>104</v>
      </c>
      <c r="C79" s="101" t="s">
        <v>125</v>
      </c>
      <c r="D79" s="145">
        <v>92015</v>
      </c>
    </row>
    <row r="80" spans="1:4" x14ac:dyDescent="0.25">
      <c r="A80" s="99">
        <v>2017</v>
      </c>
      <c r="B80" s="100" t="s">
        <v>105</v>
      </c>
      <c r="C80" s="101" t="s">
        <v>125</v>
      </c>
      <c r="D80" s="145">
        <v>6512</v>
      </c>
    </row>
    <row r="81" spans="1:4" x14ac:dyDescent="0.25">
      <c r="A81" s="99">
        <v>2017</v>
      </c>
      <c r="B81" s="100" t="s">
        <v>106</v>
      </c>
      <c r="C81" s="101" t="s">
        <v>125</v>
      </c>
      <c r="D81" s="145">
        <v>2383</v>
      </c>
    </row>
    <row r="82" spans="1:4" x14ac:dyDescent="0.25">
      <c r="A82" s="99">
        <v>2017</v>
      </c>
      <c r="B82" s="100" t="s">
        <v>107</v>
      </c>
      <c r="C82" s="101" t="s">
        <v>125</v>
      </c>
      <c r="D82" s="145">
        <v>0</v>
      </c>
    </row>
    <row r="83" spans="1:4" x14ac:dyDescent="0.25">
      <c r="A83" s="99">
        <v>2018</v>
      </c>
      <c r="B83" s="100" t="s">
        <v>8</v>
      </c>
      <c r="C83" s="101" t="s">
        <v>126</v>
      </c>
      <c r="D83" s="145">
        <v>25073</v>
      </c>
    </row>
    <row r="84" spans="1:4" x14ac:dyDescent="0.25">
      <c r="A84" s="99">
        <v>2018</v>
      </c>
      <c r="B84" s="100" t="s">
        <v>5</v>
      </c>
      <c r="C84" s="101" t="s">
        <v>126</v>
      </c>
      <c r="D84" s="145">
        <v>0</v>
      </c>
    </row>
    <row r="85" spans="1:4" x14ac:dyDescent="0.25">
      <c r="A85" s="99">
        <v>2018</v>
      </c>
      <c r="B85" s="100" t="s">
        <v>7</v>
      </c>
      <c r="C85" s="101" t="s">
        <v>126</v>
      </c>
      <c r="D85" s="145">
        <v>118247</v>
      </c>
    </row>
    <row r="86" spans="1:4" x14ac:dyDescent="0.25">
      <c r="A86" s="99">
        <v>2018</v>
      </c>
      <c r="B86" s="100" t="s">
        <v>98</v>
      </c>
      <c r="C86" s="101" t="s">
        <v>126</v>
      </c>
      <c r="D86" s="145">
        <v>0</v>
      </c>
    </row>
    <row r="87" spans="1:4" x14ac:dyDescent="0.25">
      <c r="A87" s="99">
        <v>2018</v>
      </c>
      <c r="B87" s="100" t="s">
        <v>99</v>
      </c>
      <c r="C87" s="101" t="s">
        <v>126</v>
      </c>
      <c r="D87" s="145">
        <v>39931</v>
      </c>
    </row>
    <row r="88" spans="1:4" x14ac:dyDescent="0.25">
      <c r="A88" s="99">
        <v>2018</v>
      </c>
      <c r="B88" s="100" t="s">
        <v>100</v>
      </c>
      <c r="C88" s="101" t="s">
        <v>126</v>
      </c>
      <c r="D88" s="145">
        <v>2492</v>
      </c>
    </row>
    <row r="89" spans="1:4" x14ac:dyDescent="0.25">
      <c r="A89" s="99">
        <v>2018</v>
      </c>
      <c r="B89" s="100" t="s">
        <v>101</v>
      </c>
      <c r="C89" s="101" t="s">
        <v>126</v>
      </c>
      <c r="D89" s="145">
        <v>18053</v>
      </c>
    </row>
    <row r="90" spans="1:4" x14ac:dyDescent="0.25">
      <c r="A90" s="99">
        <v>2018</v>
      </c>
      <c r="B90" s="100" t="s">
        <v>102</v>
      </c>
      <c r="C90" s="101" t="s">
        <v>126</v>
      </c>
      <c r="D90" s="145">
        <v>6034</v>
      </c>
    </row>
    <row r="91" spans="1:4" x14ac:dyDescent="0.25">
      <c r="A91" s="99">
        <v>2018</v>
      </c>
      <c r="B91" s="100" t="s">
        <v>103</v>
      </c>
      <c r="C91" s="101" t="s">
        <v>126</v>
      </c>
      <c r="D91" s="145">
        <v>1994</v>
      </c>
    </row>
    <row r="92" spans="1:4" x14ac:dyDescent="0.25">
      <c r="A92" s="99">
        <v>2018</v>
      </c>
      <c r="B92" s="100" t="s">
        <v>104</v>
      </c>
      <c r="C92" s="101" t="s">
        <v>126</v>
      </c>
      <c r="D92" s="145">
        <v>0</v>
      </c>
    </row>
    <row r="93" spans="1:4" x14ac:dyDescent="0.25">
      <c r="A93" s="99">
        <v>2018</v>
      </c>
      <c r="B93" s="100" t="s">
        <v>105</v>
      </c>
      <c r="C93" s="101" t="s">
        <v>126</v>
      </c>
      <c r="D93" s="145">
        <v>1753</v>
      </c>
    </row>
    <row r="94" spans="1:4" x14ac:dyDescent="0.25">
      <c r="A94" s="99">
        <v>2018</v>
      </c>
      <c r="B94" s="100" t="s">
        <v>106</v>
      </c>
      <c r="C94" s="101" t="s">
        <v>126</v>
      </c>
      <c r="D94" s="145">
        <v>0</v>
      </c>
    </row>
    <row r="95" spans="1:4" x14ac:dyDescent="0.25">
      <c r="A95" s="99">
        <v>2018</v>
      </c>
      <c r="B95" s="100" t="s">
        <v>107</v>
      </c>
      <c r="C95" s="101" t="s">
        <v>126</v>
      </c>
      <c r="D95" s="145">
        <v>0</v>
      </c>
    </row>
    <row r="96" spans="1:4" x14ac:dyDescent="0.25">
      <c r="A96" s="99">
        <v>2018</v>
      </c>
      <c r="B96" s="100" t="s">
        <v>8</v>
      </c>
      <c r="C96" s="101" t="s">
        <v>131</v>
      </c>
      <c r="D96" s="145">
        <v>0</v>
      </c>
    </row>
    <row r="97" spans="1:4" x14ac:dyDescent="0.25">
      <c r="A97" s="99">
        <v>2018</v>
      </c>
      <c r="B97" s="100" t="s">
        <v>5</v>
      </c>
      <c r="C97" s="101" t="s">
        <v>131</v>
      </c>
      <c r="D97" s="145">
        <v>0</v>
      </c>
    </row>
    <row r="98" spans="1:4" x14ac:dyDescent="0.25">
      <c r="A98" s="99">
        <v>2018</v>
      </c>
      <c r="B98" s="100" t="s">
        <v>7</v>
      </c>
      <c r="C98" s="101" t="s">
        <v>131</v>
      </c>
      <c r="D98" s="145">
        <v>0</v>
      </c>
    </row>
    <row r="99" spans="1:4" x14ac:dyDescent="0.25">
      <c r="A99" s="99">
        <v>2018</v>
      </c>
      <c r="B99" s="100" t="s">
        <v>98</v>
      </c>
      <c r="C99" s="101" t="s">
        <v>131</v>
      </c>
      <c r="D99" s="145">
        <v>0</v>
      </c>
    </row>
    <row r="100" spans="1:4" x14ac:dyDescent="0.25">
      <c r="A100" s="99">
        <v>2018</v>
      </c>
      <c r="B100" s="100" t="s">
        <v>99</v>
      </c>
      <c r="C100" s="101" t="s">
        <v>131</v>
      </c>
      <c r="D100" s="145">
        <v>18</v>
      </c>
    </row>
    <row r="101" spans="1:4" x14ac:dyDescent="0.25">
      <c r="A101" s="99">
        <v>2018</v>
      </c>
      <c r="B101" s="100" t="s">
        <v>100</v>
      </c>
      <c r="C101" s="101" t="s">
        <v>131</v>
      </c>
      <c r="D101" s="145">
        <v>316</v>
      </c>
    </row>
    <row r="102" spans="1:4" x14ac:dyDescent="0.25">
      <c r="A102" s="99">
        <v>2018</v>
      </c>
      <c r="B102" s="100" t="s">
        <v>101</v>
      </c>
      <c r="C102" s="101" t="s">
        <v>131</v>
      </c>
      <c r="D102" s="145">
        <v>14</v>
      </c>
    </row>
    <row r="103" spans="1:4" x14ac:dyDescent="0.25">
      <c r="A103" s="99">
        <v>2018</v>
      </c>
      <c r="B103" s="100" t="s">
        <v>102</v>
      </c>
      <c r="C103" s="101" t="s">
        <v>131</v>
      </c>
      <c r="D103" s="145">
        <v>0</v>
      </c>
    </row>
    <row r="104" spans="1:4" x14ac:dyDescent="0.25">
      <c r="A104" s="99">
        <v>2018</v>
      </c>
      <c r="B104" s="100" t="s">
        <v>103</v>
      </c>
      <c r="C104" s="101" t="s">
        <v>131</v>
      </c>
      <c r="D104" s="145">
        <v>0</v>
      </c>
    </row>
    <row r="105" spans="1:4" x14ac:dyDescent="0.25">
      <c r="A105" s="99">
        <v>2018</v>
      </c>
      <c r="B105" s="100" t="s">
        <v>104</v>
      </c>
      <c r="C105" s="101" t="s">
        <v>131</v>
      </c>
      <c r="D105" s="145">
        <v>0</v>
      </c>
    </row>
    <row r="106" spans="1:4" x14ac:dyDescent="0.25">
      <c r="A106" s="99">
        <v>2018</v>
      </c>
      <c r="B106" s="100" t="s">
        <v>105</v>
      </c>
      <c r="C106" s="101" t="s">
        <v>131</v>
      </c>
      <c r="D106" s="145">
        <v>0</v>
      </c>
    </row>
    <row r="107" spans="1:4" x14ac:dyDescent="0.25">
      <c r="A107" s="99">
        <v>2018</v>
      </c>
      <c r="B107" s="100" t="s">
        <v>106</v>
      </c>
      <c r="C107" s="101" t="s">
        <v>131</v>
      </c>
      <c r="D107" s="145">
        <v>0</v>
      </c>
    </row>
    <row r="108" spans="1:4" x14ac:dyDescent="0.25">
      <c r="A108" s="99">
        <v>2018</v>
      </c>
      <c r="B108" s="100" t="s">
        <v>107</v>
      </c>
      <c r="C108" s="101" t="s">
        <v>131</v>
      </c>
      <c r="D108" s="145">
        <v>0</v>
      </c>
    </row>
    <row r="109" spans="1:4" x14ac:dyDescent="0.25">
      <c r="A109" s="99">
        <v>2018</v>
      </c>
      <c r="B109" s="100" t="s">
        <v>8</v>
      </c>
      <c r="C109" s="101" t="s">
        <v>129</v>
      </c>
      <c r="D109" s="145">
        <v>349</v>
      </c>
    </row>
    <row r="110" spans="1:4" x14ac:dyDescent="0.25">
      <c r="A110" s="99">
        <v>2018</v>
      </c>
      <c r="B110" s="100" t="s">
        <v>5</v>
      </c>
      <c r="C110" s="101" t="s">
        <v>129</v>
      </c>
      <c r="D110" s="145">
        <v>0</v>
      </c>
    </row>
    <row r="111" spans="1:4" x14ac:dyDescent="0.25">
      <c r="A111" s="99">
        <v>2018</v>
      </c>
      <c r="B111" s="100" t="s">
        <v>7</v>
      </c>
      <c r="C111" s="101" t="s">
        <v>129</v>
      </c>
      <c r="D111" s="145">
        <v>13622</v>
      </c>
    </row>
    <row r="112" spans="1:4" x14ac:dyDescent="0.25">
      <c r="A112" s="99">
        <v>2018</v>
      </c>
      <c r="B112" s="100" t="s">
        <v>98</v>
      </c>
      <c r="C112" s="101" t="s">
        <v>129</v>
      </c>
      <c r="D112" s="145">
        <v>0</v>
      </c>
    </row>
    <row r="113" spans="1:4" x14ac:dyDescent="0.25">
      <c r="A113" s="99">
        <v>2018</v>
      </c>
      <c r="B113" s="100" t="s">
        <v>99</v>
      </c>
      <c r="C113" s="101" t="s">
        <v>129</v>
      </c>
      <c r="D113" s="145">
        <v>17924</v>
      </c>
    </row>
    <row r="114" spans="1:4" x14ac:dyDescent="0.25">
      <c r="A114" s="99">
        <v>2018</v>
      </c>
      <c r="B114" s="100" t="s">
        <v>100</v>
      </c>
      <c r="C114" s="101" t="s">
        <v>129</v>
      </c>
      <c r="D114" s="145">
        <v>14875</v>
      </c>
    </row>
    <row r="115" spans="1:4" x14ac:dyDescent="0.25">
      <c r="A115" s="99">
        <v>2018</v>
      </c>
      <c r="B115" s="100" t="s">
        <v>101</v>
      </c>
      <c r="C115" s="101" t="s">
        <v>129</v>
      </c>
      <c r="D115" s="145">
        <v>2021</v>
      </c>
    </row>
    <row r="116" spans="1:4" x14ac:dyDescent="0.25">
      <c r="A116" s="99">
        <v>2018</v>
      </c>
      <c r="B116" s="100" t="s">
        <v>102</v>
      </c>
      <c r="C116" s="101" t="s">
        <v>129</v>
      </c>
      <c r="D116" s="145">
        <v>6092</v>
      </c>
    </row>
    <row r="117" spans="1:4" x14ac:dyDescent="0.25">
      <c r="A117" s="99">
        <v>2018</v>
      </c>
      <c r="B117" s="100" t="s">
        <v>103</v>
      </c>
      <c r="C117" s="101" t="s">
        <v>129</v>
      </c>
      <c r="D117" s="145">
        <v>3826</v>
      </c>
    </row>
    <row r="118" spans="1:4" x14ac:dyDescent="0.25">
      <c r="A118" s="99">
        <v>2018</v>
      </c>
      <c r="B118" s="100" t="s">
        <v>104</v>
      </c>
      <c r="C118" s="101" t="s">
        <v>129</v>
      </c>
      <c r="D118" s="145">
        <v>0</v>
      </c>
    </row>
    <row r="119" spans="1:4" x14ac:dyDescent="0.25">
      <c r="A119" s="99">
        <v>2018</v>
      </c>
      <c r="B119" s="100" t="s">
        <v>105</v>
      </c>
      <c r="C119" s="101" t="s">
        <v>129</v>
      </c>
      <c r="D119" s="145">
        <v>6067</v>
      </c>
    </row>
    <row r="120" spans="1:4" x14ac:dyDescent="0.25">
      <c r="A120" s="99">
        <v>2018</v>
      </c>
      <c r="B120" s="100" t="s">
        <v>106</v>
      </c>
      <c r="C120" s="101" t="s">
        <v>129</v>
      </c>
      <c r="D120" s="145">
        <v>5613</v>
      </c>
    </row>
    <row r="121" spans="1:4" x14ac:dyDescent="0.25">
      <c r="A121" s="99">
        <v>2018</v>
      </c>
      <c r="B121" s="100" t="s">
        <v>107</v>
      </c>
      <c r="C121" s="101" t="s">
        <v>129</v>
      </c>
      <c r="D121" s="145">
        <v>785</v>
      </c>
    </row>
    <row r="122" spans="1:4" x14ac:dyDescent="0.25">
      <c r="A122" s="99">
        <v>2018</v>
      </c>
      <c r="B122" s="100" t="s">
        <v>8</v>
      </c>
      <c r="C122" s="101" t="s">
        <v>130</v>
      </c>
      <c r="D122" s="145">
        <v>31</v>
      </c>
    </row>
    <row r="123" spans="1:4" x14ac:dyDescent="0.25">
      <c r="A123" s="99">
        <v>2018</v>
      </c>
      <c r="B123" s="100" t="s">
        <v>5</v>
      </c>
      <c r="C123" s="101" t="s">
        <v>130</v>
      </c>
      <c r="D123" s="145">
        <v>0</v>
      </c>
    </row>
    <row r="124" spans="1:4" x14ac:dyDescent="0.25">
      <c r="A124" s="99">
        <v>2018</v>
      </c>
      <c r="B124" s="100" t="s">
        <v>7</v>
      </c>
      <c r="C124" s="101" t="s">
        <v>130</v>
      </c>
      <c r="D124" s="145">
        <v>8567</v>
      </c>
    </row>
    <row r="125" spans="1:4" x14ac:dyDescent="0.25">
      <c r="A125" s="99">
        <v>2018</v>
      </c>
      <c r="B125" s="100" t="s">
        <v>98</v>
      </c>
      <c r="C125" s="101" t="s">
        <v>130</v>
      </c>
      <c r="D125" s="145">
        <v>0</v>
      </c>
    </row>
    <row r="126" spans="1:4" x14ac:dyDescent="0.25">
      <c r="A126" s="99">
        <v>2018</v>
      </c>
      <c r="B126" s="100" t="s">
        <v>99</v>
      </c>
      <c r="C126" s="101" t="s">
        <v>130</v>
      </c>
      <c r="D126" s="145">
        <v>2013</v>
      </c>
    </row>
    <row r="127" spans="1:4" x14ac:dyDescent="0.25">
      <c r="A127" s="99">
        <v>2018</v>
      </c>
      <c r="B127" s="100" t="s">
        <v>100</v>
      </c>
      <c r="C127" s="101" t="s">
        <v>130</v>
      </c>
      <c r="D127" s="145">
        <v>42638</v>
      </c>
    </row>
    <row r="128" spans="1:4" x14ac:dyDescent="0.25">
      <c r="A128" s="99">
        <v>2018</v>
      </c>
      <c r="B128" s="100" t="s">
        <v>101</v>
      </c>
      <c r="C128" s="101" t="s">
        <v>130</v>
      </c>
      <c r="D128" s="145">
        <v>3243</v>
      </c>
    </row>
    <row r="129" spans="1:4" x14ac:dyDescent="0.25">
      <c r="A129" s="99">
        <v>2018</v>
      </c>
      <c r="B129" s="100" t="s">
        <v>102</v>
      </c>
      <c r="C129" s="101" t="s">
        <v>130</v>
      </c>
      <c r="D129" s="145">
        <v>38841</v>
      </c>
    </row>
    <row r="130" spans="1:4" x14ac:dyDescent="0.25">
      <c r="A130" s="99">
        <v>2018</v>
      </c>
      <c r="B130" s="100" t="s">
        <v>103</v>
      </c>
      <c r="C130" s="101" t="s">
        <v>130</v>
      </c>
      <c r="D130" s="145">
        <v>15391</v>
      </c>
    </row>
    <row r="131" spans="1:4" x14ac:dyDescent="0.25">
      <c r="A131" s="99">
        <v>2018</v>
      </c>
      <c r="B131" s="100" t="s">
        <v>104</v>
      </c>
      <c r="C131" s="101" t="s">
        <v>130</v>
      </c>
      <c r="D131" s="145">
        <v>0</v>
      </c>
    </row>
    <row r="132" spans="1:4" x14ac:dyDescent="0.25">
      <c r="A132" s="99">
        <v>2018</v>
      </c>
      <c r="B132" s="100" t="s">
        <v>105</v>
      </c>
      <c r="C132" s="101" t="s">
        <v>130</v>
      </c>
      <c r="D132" s="145">
        <v>60460</v>
      </c>
    </row>
    <row r="133" spans="1:4" x14ac:dyDescent="0.25">
      <c r="A133" s="99">
        <v>2018</v>
      </c>
      <c r="B133" s="100" t="s">
        <v>106</v>
      </c>
      <c r="C133" s="101" t="s">
        <v>130</v>
      </c>
      <c r="D133" s="145">
        <v>15685</v>
      </c>
    </row>
    <row r="134" spans="1:4" x14ac:dyDescent="0.25">
      <c r="A134" s="99">
        <v>2018</v>
      </c>
      <c r="B134" s="100" t="s">
        <v>107</v>
      </c>
      <c r="C134" s="101" t="s">
        <v>130</v>
      </c>
      <c r="D134" s="145">
        <v>0</v>
      </c>
    </row>
    <row r="135" spans="1:4" x14ac:dyDescent="0.25">
      <c r="A135" s="99">
        <v>2018</v>
      </c>
      <c r="B135" s="100" t="s">
        <v>8</v>
      </c>
      <c r="C135" s="101" t="s">
        <v>128</v>
      </c>
      <c r="D135" s="145">
        <v>8842</v>
      </c>
    </row>
    <row r="136" spans="1:4" x14ac:dyDescent="0.25">
      <c r="A136" s="99">
        <v>2018</v>
      </c>
      <c r="B136" s="100" t="s">
        <v>5</v>
      </c>
      <c r="C136" s="101" t="s">
        <v>128</v>
      </c>
      <c r="D136" s="145">
        <v>0</v>
      </c>
    </row>
    <row r="137" spans="1:4" x14ac:dyDescent="0.25">
      <c r="A137" s="99">
        <v>2018</v>
      </c>
      <c r="B137" s="100" t="s">
        <v>7</v>
      </c>
      <c r="C137" s="101" t="s">
        <v>128</v>
      </c>
      <c r="D137" s="145">
        <v>4974</v>
      </c>
    </row>
    <row r="138" spans="1:4" x14ac:dyDescent="0.25">
      <c r="A138" s="99">
        <v>2018</v>
      </c>
      <c r="B138" s="100" t="s">
        <v>98</v>
      </c>
      <c r="C138" s="101" t="s">
        <v>128</v>
      </c>
      <c r="D138" s="145">
        <v>0</v>
      </c>
    </row>
    <row r="139" spans="1:4" x14ac:dyDescent="0.25">
      <c r="A139" s="99">
        <v>2018</v>
      </c>
      <c r="B139" s="100" t="s">
        <v>99</v>
      </c>
      <c r="C139" s="101" t="s">
        <v>128</v>
      </c>
      <c r="D139" s="145">
        <v>3</v>
      </c>
    </row>
    <row r="140" spans="1:4" x14ac:dyDescent="0.25">
      <c r="A140" s="99">
        <v>2018</v>
      </c>
      <c r="B140" s="100" t="s">
        <v>100</v>
      </c>
      <c r="C140" s="101" t="s">
        <v>128</v>
      </c>
      <c r="D140" s="145">
        <v>8796</v>
      </c>
    </row>
    <row r="141" spans="1:4" x14ac:dyDescent="0.25">
      <c r="A141" s="99">
        <v>2018</v>
      </c>
      <c r="B141" s="100" t="s">
        <v>101</v>
      </c>
      <c r="C141" s="101" t="s">
        <v>128</v>
      </c>
      <c r="D141" s="145">
        <v>65438</v>
      </c>
    </row>
    <row r="142" spans="1:4" x14ac:dyDescent="0.25">
      <c r="A142" s="99">
        <v>2018</v>
      </c>
      <c r="B142" s="100" t="s">
        <v>102</v>
      </c>
      <c r="C142" s="101" t="s">
        <v>128</v>
      </c>
      <c r="D142" s="145">
        <v>132548</v>
      </c>
    </row>
    <row r="143" spans="1:4" x14ac:dyDescent="0.25">
      <c r="A143" s="99">
        <v>2018</v>
      </c>
      <c r="B143" s="100" t="s">
        <v>103</v>
      </c>
      <c r="C143" s="101" t="s">
        <v>128</v>
      </c>
      <c r="D143" s="145">
        <v>4493</v>
      </c>
    </row>
    <row r="144" spans="1:4" x14ac:dyDescent="0.25">
      <c r="A144" s="99">
        <v>2018</v>
      </c>
      <c r="B144" s="100" t="s">
        <v>104</v>
      </c>
      <c r="C144" s="101" t="s">
        <v>128</v>
      </c>
      <c r="D144" s="145">
        <v>0</v>
      </c>
    </row>
    <row r="145" spans="1:4" x14ac:dyDescent="0.25">
      <c r="A145" s="99">
        <v>2018</v>
      </c>
      <c r="B145" s="100" t="s">
        <v>105</v>
      </c>
      <c r="C145" s="101" t="s">
        <v>128</v>
      </c>
      <c r="D145" s="145">
        <v>0</v>
      </c>
    </row>
    <row r="146" spans="1:4" x14ac:dyDescent="0.25">
      <c r="A146" s="99">
        <v>2018</v>
      </c>
      <c r="B146" s="100" t="s">
        <v>106</v>
      </c>
      <c r="C146" s="101" t="s">
        <v>128</v>
      </c>
      <c r="D146" s="145">
        <v>85674</v>
      </c>
    </row>
    <row r="147" spans="1:4" x14ac:dyDescent="0.25">
      <c r="A147" s="99">
        <v>2018</v>
      </c>
      <c r="B147" s="100" t="s">
        <v>107</v>
      </c>
      <c r="C147" s="101" t="s">
        <v>128</v>
      </c>
      <c r="D147" s="145">
        <v>0</v>
      </c>
    </row>
    <row r="148" spans="1:4" x14ac:dyDescent="0.25">
      <c r="A148" s="99">
        <v>2018</v>
      </c>
      <c r="B148" s="100" t="s">
        <v>8</v>
      </c>
      <c r="C148" s="101" t="s">
        <v>125</v>
      </c>
      <c r="D148" s="145">
        <v>8500</v>
      </c>
    </row>
    <row r="149" spans="1:4" x14ac:dyDescent="0.25">
      <c r="A149" s="99">
        <v>2018</v>
      </c>
      <c r="B149" s="100" t="s">
        <v>5</v>
      </c>
      <c r="C149" s="101" t="s">
        <v>125</v>
      </c>
      <c r="D149" s="145">
        <v>74660</v>
      </c>
    </row>
    <row r="150" spans="1:4" x14ac:dyDescent="0.25">
      <c r="A150" s="99">
        <v>2018</v>
      </c>
      <c r="B150" s="100" t="s">
        <v>7</v>
      </c>
      <c r="C150" s="101" t="s">
        <v>125</v>
      </c>
      <c r="D150" s="145">
        <v>128097</v>
      </c>
    </row>
    <row r="151" spans="1:4" x14ac:dyDescent="0.25">
      <c r="A151" s="99">
        <v>2018</v>
      </c>
      <c r="B151" s="100" t="s">
        <v>98</v>
      </c>
      <c r="C151" s="101" t="s">
        <v>125</v>
      </c>
      <c r="D151" s="145">
        <v>0</v>
      </c>
    </row>
    <row r="152" spans="1:4" x14ac:dyDescent="0.25">
      <c r="A152" s="99">
        <v>2018</v>
      </c>
      <c r="B152" s="100" t="s">
        <v>99</v>
      </c>
      <c r="C152" s="101" t="s">
        <v>125</v>
      </c>
      <c r="D152" s="145">
        <v>422715</v>
      </c>
    </row>
    <row r="153" spans="1:4" x14ac:dyDescent="0.25">
      <c r="A153" s="99">
        <v>2018</v>
      </c>
      <c r="B153" s="100" t="s">
        <v>100</v>
      </c>
      <c r="C153" s="101" t="s">
        <v>125</v>
      </c>
      <c r="D153" s="145">
        <v>402268</v>
      </c>
    </row>
    <row r="154" spans="1:4" x14ac:dyDescent="0.25">
      <c r="A154" s="99">
        <v>2018</v>
      </c>
      <c r="B154" s="100" t="s">
        <v>101</v>
      </c>
      <c r="C154" s="101" t="s">
        <v>125</v>
      </c>
      <c r="D154" s="145">
        <v>102005</v>
      </c>
    </row>
    <row r="155" spans="1:4" x14ac:dyDescent="0.25">
      <c r="A155" s="99">
        <v>2018</v>
      </c>
      <c r="B155" s="100" t="s">
        <v>102</v>
      </c>
      <c r="C155" s="101" t="s">
        <v>125</v>
      </c>
      <c r="D155" s="145">
        <v>166771</v>
      </c>
    </row>
    <row r="156" spans="1:4" x14ac:dyDescent="0.25">
      <c r="A156" s="99">
        <v>2018</v>
      </c>
      <c r="B156" s="100" t="s">
        <v>103</v>
      </c>
      <c r="C156" s="101" t="s">
        <v>125</v>
      </c>
      <c r="D156" s="145">
        <v>1389</v>
      </c>
    </row>
    <row r="157" spans="1:4" x14ac:dyDescent="0.25">
      <c r="A157" s="99">
        <v>2018</v>
      </c>
      <c r="B157" s="100" t="s">
        <v>104</v>
      </c>
      <c r="C157" s="101" t="s">
        <v>125</v>
      </c>
      <c r="D157" s="145">
        <v>0</v>
      </c>
    </row>
    <row r="158" spans="1:4" x14ac:dyDescent="0.25">
      <c r="A158" s="99">
        <v>2018</v>
      </c>
      <c r="B158" s="100" t="s">
        <v>105</v>
      </c>
      <c r="C158" s="101" t="s">
        <v>125</v>
      </c>
      <c r="D158" s="145">
        <v>60684</v>
      </c>
    </row>
    <row r="159" spans="1:4" x14ac:dyDescent="0.25">
      <c r="A159" s="99">
        <v>2018</v>
      </c>
      <c r="B159" s="100" t="s">
        <v>106</v>
      </c>
      <c r="C159" s="101" t="s">
        <v>125</v>
      </c>
      <c r="D159" s="145">
        <v>35184</v>
      </c>
    </row>
    <row r="160" spans="1:4" x14ac:dyDescent="0.25">
      <c r="A160" s="99">
        <v>2018</v>
      </c>
      <c r="B160" s="100" t="s">
        <v>107</v>
      </c>
      <c r="C160" s="101" t="s">
        <v>125</v>
      </c>
      <c r="D160" s="145">
        <v>0</v>
      </c>
    </row>
    <row r="161" spans="1:4" x14ac:dyDescent="0.25">
      <c r="A161" s="99">
        <v>2019</v>
      </c>
      <c r="B161" s="100" t="s">
        <v>8</v>
      </c>
      <c r="C161" s="101" t="s">
        <v>126</v>
      </c>
      <c r="D161" s="145">
        <v>28020</v>
      </c>
    </row>
    <row r="162" spans="1:4" x14ac:dyDescent="0.25">
      <c r="A162" s="99">
        <v>2019</v>
      </c>
      <c r="B162" s="100" t="s">
        <v>5</v>
      </c>
      <c r="C162" s="101" t="s">
        <v>126</v>
      </c>
      <c r="D162" s="145">
        <v>0</v>
      </c>
    </row>
    <row r="163" spans="1:4" x14ac:dyDescent="0.25">
      <c r="A163" s="99">
        <v>2019</v>
      </c>
      <c r="B163" s="100" t="s">
        <v>7</v>
      </c>
      <c r="C163" s="101" t="s">
        <v>126</v>
      </c>
      <c r="D163" s="145">
        <v>104517</v>
      </c>
    </row>
    <row r="164" spans="1:4" x14ac:dyDescent="0.25">
      <c r="A164" s="99">
        <v>2019</v>
      </c>
      <c r="B164" s="100" t="s">
        <v>98</v>
      </c>
      <c r="C164" s="101" t="s">
        <v>126</v>
      </c>
      <c r="D164" s="145">
        <v>0</v>
      </c>
    </row>
    <row r="165" spans="1:4" x14ac:dyDescent="0.25">
      <c r="A165" s="99">
        <v>2019</v>
      </c>
      <c r="B165" s="100" t="s">
        <v>99</v>
      </c>
      <c r="C165" s="101" t="s">
        <v>126</v>
      </c>
      <c r="D165" s="145">
        <v>53921</v>
      </c>
    </row>
    <row r="166" spans="1:4" x14ac:dyDescent="0.25">
      <c r="A166" s="99">
        <v>2019</v>
      </c>
      <c r="B166" s="100" t="s">
        <v>100</v>
      </c>
      <c r="C166" s="101" t="s">
        <v>126</v>
      </c>
      <c r="D166" s="145">
        <v>3260</v>
      </c>
    </row>
    <row r="167" spans="1:4" x14ac:dyDescent="0.25">
      <c r="A167" s="99">
        <v>2019</v>
      </c>
      <c r="B167" s="100" t="s">
        <v>101</v>
      </c>
      <c r="C167" s="101" t="s">
        <v>126</v>
      </c>
      <c r="D167" s="145">
        <v>25177</v>
      </c>
    </row>
    <row r="168" spans="1:4" x14ac:dyDescent="0.25">
      <c r="A168" s="99">
        <v>2019</v>
      </c>
      <c r="B168" s="100" t="s">
        <v>102</v>
      </c>
      <c r="C168" s="101" t="s">
        <v>126</v>
      </c>
      <c r="D168" s="145">
        <v>9395</v>
      </c>
    </row>
    <row r="169" spans="1:4" x14ac:dyDescent="0.25">
      <c r="A169" s="99">
        <v>2019</v>
      </c>
      <c r="B169" s="100" t="s">
        <v>103</v>
      </c>
      <c r="C169" s="101" t="s">
        <v>126</v>
      </c>
      <c r="D169" s="145">
        <v>1704</v>
      </c>
    </row>
    <row r="170" spans="1:4" x14ac:dyDescent="0.25">
      <c r="A170" s="99">
        <v>2019</v>
      </c>
      <c r="B170" s="100" t="s">
        <v>104</v>
      </c>
      <c r="C170" s="101" t="s">
        <v>126</v>
      </c>
      <c r="D170" s="145">
        <v>0</v>
      </c>
    </row>
    <row r="171" spans="1:4" x14ac:dyDescent="0.25">
      <c r="A171" s="99">
        <v>2019</v>
      </c>
      <c r="B171" s="100" t="s">
        <v>105</v>
      </c>
      <c r="C171" s="101" t="s">
        <v>126</v>
      </c>
      <c r="D171" s="145">
        <v>739</v>
      </c>
    </row>
    <row r="172" spans="1:4" x14ac:dyDescent="0.25">
      <c r="A172" s="99">
        <v>2019</v>
      </c>
      <c r="B172" s="100" t="s">
        <v>106</v>
      </c>
      <c r="C172" s="101" t="s">
        <v>126</v>
      </c>
      <c r="D172" s="145">
        <v>0</v>
      </c>
    </row>
    <row r="173" spans="1:4" x14ac:dyDescent="0.25">
      <c r="A173" s="99">
        <v>2019</v>
      </c>
      <c r="B173" s="100" t="s">
        <v>107</v>
      </c>
      <c r="C173" s="101" t="s">
        <v>126</v>
      </c>
      <c r="D173" s="145">
        <v>0</v>
      </c>
    </row>
    <row r="174" spans="1:4" x14ac:dyDescent="0.25">
      <c r="A174" s="99">
        <v>2019</v>
      </c>
      <c r="B174" s="100" t="s">
        <v>8</v>
      </c>
      <c r="C174" s="101" t="s">
        <v>131</v>
      </c>
      <c r="D174" s="145">
        <v>0</v>
      </c>
    </row>
    <row r="175" spans="1:4" x14ac:dyDescent="0.25">
      <c r="A175" s="99">
        <v>2019</v>
      </c>
      <c r="B175" s="100" t="s">
        <v>5</v>
      </c>
      <c r="C175" s="101" t="s">
        <v>131</v>
      </c>
      <c r="D175" s="145">
        <v>0</v>
      </c>
    </row>
    <row r="176" spans="1:4" x14ac:dyDescent="0.25">
      <c r="A176" s="99">
        <v>2019</v>
      </c>
      <c r="B176" s="100" t="s">
        <v>7</v>
      </c>
      <c r="C176" s="101" t="s">
        <v>131</v>
      </c>
      <c r="D176" s="145">
        <v>11</v>
      </c>
    </row>
    <row r="177" spans="1:4" x14ac:dyDescent="0.25">
      <c r="A177" s="99">
        <v>2019</v>
      </c>
      <c r="B177" s="100" t="s">
        <v>98</v>
      </c>
      <c r="C177" s="101" t="s">
        <v>131</v>
      </c>
      <c r="D177" s="145">
        <v>0</v>
      </c>
    </row>
    <row r="178" spans="1:4" x14ac:dyDescent="0.25">
      <c r="A178" s="99">
        <v>2019</v>
      </c>
      <c r="B178" s="100" t="s">
        <v>99</v>
      </c>
      <c r="C178" s="101" t="s">
        <v>131</v>
      </c>
      <c r="D178" s="145">
        <v>0</v>
      </c>
    </row>
    <row r="179" spans="1:4" x14ac:dyDescent="0.25">
      <c r="A179" s="99">
        <v>2019</v>
      </c>
      <c r="B179" s="100" t="s">
        <v>100</v>
      </c>
      <c r="C179" s="101" t="s">
        <v>131</v>
      </c>
      <c r="D179" s="145">
        <v>0</v>
      </c>
    </row>
    <row r="180" spans="1:4" x14ac:dyDescent="0.25">
      <c r="A180" s="99">
        <v>2019</v>
      </c>
      <c r="B180" s="100" t="s">
        <v>101</v>
      </c>
      <c r="C180" s="101" t="s">
        <v>131</v>
      </c>
      <c r="D180" s="145">
        <v>0</v>
      </c>
    </row>
    <row r="181" spans="1:4" x14ac:dyDescent="0.25">
      <c r="A181" s="99">
        <v>2019</v>
      </c>
      <c r="B181" s="100" t="s">
        <v>102</v>
      </c>
      <c r="C181" s="101" t="s">
        <v>131</v>
      </c>
      <c r="D181" s="145">
        <v>0</v>
      </c>
    </row>
    <row r="182" spans="1:4" x14ac:dyDescent="0.25">
      <c r="A182" s="99">
        <v>2019</v>
      </c>
      <c r="B182" s="100" t="s">
        <v>103</v>
      </c>
      <c r="C182" s="101" t="s">
        <v>131</v>
      </c>
      <c r="D182" s="145">
        <v>0</v>
      </c>
    </row>
    <row r="183" spans="1:4" x14ac:dyDescent="0.25">
      <c r="A183" s="99">
        <v>2019</v>
      </c>
      <c r="B183" s="100" t="s">
        <v>104</v>
      </c>
      <c r="C183" s="101" t="s">
        <v>131</v>
      </c>
      <c r="D183" s="145">
        <v>0</v>
      </c>
    </row>
    <row r="184" spans="1:4" x14ac:dyDescent="0.25">
      <c r="A184" s="99">
        <v>2019</v>
      </c>
      <c r="B184" s="100" t="s">
        <v>105</v>
      </c>
      <c r="C184" s="101" t="s">
        <v>131</v>
      </c>
      <c r="D184" s="145">
        <v>0</v>
      </c>
    </row>
    <row r="185" spans="1:4" x14ac:dyDescent="0.25">
      <c r="A185" s="99">
        <v>2019</v>
      </c>
      <c r="B185" s="100" t="s">
        <v>106</v>
      </c>
      <c r="C185" s="101" t="s">
        <v>131</v>
      </c>
      <c r="D185" s="145">
        <v>0</v>
      </c>
    </row>
    <row r="186" spans="1:4" x14ac:dyDescent="0.25">
      <c r="A186" s="99">
        <v>2019</v>
      </c>
      <c r="B186" s="100" t="s">
        <v>107</v>
      </c>
      <c r="C186" s="101" t="s">
        <v>131</v>
      </c>
      <c r="D186" s="145">
        <v>0</v>
      </c>
    </row>
    <row r="187" spans="1:4" x14ac:dyDescent="0.25">
      <c r="A187" s="99">
        <v>2019</v>
      </c>
      <c r="B187" s="100" t="s">
        <v>8</v>
      </c>
      <c r="C187" s="101" t="s">
        <v>129</v>
      </c>
      <c r="D187" s="145">
        <v>386</v>
      </c>
    </row>
    <row r="188" spans="1:4" x14ac:dyDescent="0.25">
      <c r="A188" s="99">
        <v>2019</v>
      </c>
      <c r="B188" s="100" t="s">
        <v>5</v>
      </c>
      <c r="C188" s="101" t="s">
        <v>129</v>
      </c>
      <c r="D188" s="145">
        <v>0</v>
      </c>
    </row>
    <row r="189" spans="1:4" x14ac:dyDescent="0.25">
      <c r="A189" s="99">
        <v>2019</v>
      </c>
      <c r="B189" s="100" t="s">
        <v>7</v>
      </c>
      <c r="C189" s="101" t="s">
        <v>129</v>
      </c>
      <c r="D189" s="145">
        <v>28427</v>
      </c>
    </row>
    <row r="190" spans="1:4" x14ac:dyDescent="0.25">
      <c r="A190" s="99">
        <v>2019</v>
      </c>
      <c r="B190" s="100" t="s">
        <v>98</v>
      </c>
      <c r="C190" s="101" t="s">
        <v>129</v>
      </c>
      <c r="D190" s="145">
        <v>0</v>
      </c>
    </row>
    <row r="191" spans="1:4" x14ac:dyDescent="0.25">
      <c r="A191" s="99">
        <v>2019</v>
      </c>
      <c r="B191" s="100" t="s">
        <v>99</v>
      </c>
      <c r="C191" s="101" t="s">
        <v>129</v>
      </c>
      <c r="D191" s="145">
        <v>20294</v>
      </c>
    </row>
    <row r="192" spans="1:4" x14ac:dyDescent="0.25">
      <c r="A192" s="99">
        <v>2019</v>
      </c>
      <c r="B192" s="100" t="s">
        <v>100</v>
      </c>
      <c r="C192" s="101" t="s">
        <v>129</v>
      </c>
      <c r="D192" s="145">
        <v>17767</v>
      </c>
    </row>
    <row r="193" spans="1:4" x14ac:dyDescent="0.25">
      <c r="A193" s="99">
        <v>2019</v>
      </c>
      <c r="B193" s="100" t="s">
        <v>101</v>
      </c>
      <c r="C193" s="101" t="s">
        <v>129</v>
      </c>
      <c r="D193" s="145">
        <v>3019</v>
      </c>
    </row>
    <row r="194" spans="1:4" x14ac:dyDescent="0.25">
      <c r="A194" s="99">
        <v>2019</v>
      </c>
      <c r="B194" s="100" t="s">
        <v>102</v>
      </c>
      <c r="C194" s="101" t="s">
        <v>129</v>
      </c>
      <c r="D194" s="145">
        <v>7727</v>
      </c>
    </row>
    <row r="195" spans="1:4" x14ac:dyDescent="0.25">
      <c r="A195" s="99">
        <v>2019</v>
      </c>
      <c r="B195" s="100" t="s">
        <v>103</v>
      </c>
      <c r="C195" s="101" t="s">
        <v>129</v>
      </c>
      <c r="D195" s="145">
        <v>3924</v>
      </c>
    </row>
    <row r="196" spans="1:4" x14ac:dyDescent="0.25">
      <c r="A196" s="99">
        <v>2019</v>
      </c>
      <c r="B196" s="100" t="s">
        <v>104</v>
      </c>
      <c r="C196" s="101" t="s">
        <v>129</v>
      </c>
      <c r="D196" s="145">
        <v>0</v>
      </c>
    </row>
    <row r="197" spans="1:4" x14ac:dyDescent="0.25">
      <c r="A197" s="99">
        <v>2019</v>
      </c>
      <c r="B197" s="100" t="s">
        <v>105</v>
      </c>
      <c r="C197" s="101" t="s">
        <v>129</v>
      </c>
      <c r="D197" s="145">
        <v>6961</v>
      </c>
    </row>
    <row r="198" spans="1:4" x14ac:dyDescent="0.25">
      <c r="A198" s="99">
        <v>2019</v>
      </c>
      <c r="B198" s="100" t="s">
        <v>106</v>
      </c>
      <c r="C198" s="101" t="s">
        <v>129</v>
      </c>
      <c r="D198" s="145">
        <v>7079</v>
      </c>
    </row>
    <row r="199" spans="1:4" x14ac:dyDescent="0.25">
      <c r="A199" s="99">
        <v>2019</v>
      </c>
      <c r="B199" s="100" t="s">
        <v>107</v>
      </c>
      <c r="C199" s="101" t="s">
        <v>129</v>
      </c>
      <c r="D199" s="145">
        <v>942</v>
      </c>
    </row>
    <row r="200" spans="1:4" x14ac:dyDescent="0.25">
      <c r="A200" s="99">
        <v>2019</v>
      </c>
      <c r="B200" s="100" t="s">
        <v>8</v>
      </c>
      <c r="C200" s="101" t="s">
        <v>130</v>
      </c>
      <c r="D200" s="145">
        <v>23</v>
      </c>
    </row>
    <row r="201" spans="1:4" x14ac:dyDescent="0.25">
      <c r="A201" s="99">
        <v>2019</v>
      </c>
      <c r="B201" s="100" t="s">
        <v>5</v>
      </c>
      <c r="C201" s="101" t="s">
        <v>130</v>
      </c>
      <c r="D201" s="145">
        <v>0</v>
      </c>
    </row>
    <row r="202" spans="1:4" x14ac:dyDescent="0.25">
      <c r="A202" s="99">
        <v>2019</v>
      </c>
      <c r="B202" s="100" t="s">
        <v>7</v>
      </c>
      <c r="C202" s="101" t="s">
        <v>130</v>
      </c>
      <c r="D202" s="145">
        <v>6520</v>
      </c>
    </row>
    <row r="203" spans="1:4" x14ac:dyDescent="0.25">
      <c r="A203" s="99">
        <v>2019</v>
      </c>
      <c r="B203" s="100" t="s">
        <v>98</v>
      </c>
      <c r="C203" s="101" t="s">
        <v>130</v>
      </c>
      <c r="D203" s="145">
        <v>0</v>
      </c>
    </row>
    <row r="204" spans="1:4" x14ac:dyDescent="0.25">
      <c r="A204" s="99">
        <v>2019</v>
      </c>
      <c r="B204" s="100" t="s">
        <v>99</v>
      </c>
      <c r="C204" s="101" t="s">
        <v>130</v>
      </c>
      <c r="D204" s="145">
        <v>1799</v>
      </c>
    </row>
    <row r="205" spans="1:4" x14ac:dyDescent="0.25">
      <c r="A205" s="99">
        <v>2019</v>
      </c>
      <c r="B205" s="100" t="s">
        <v>100</v>
      </c>
      <c r="C205" s="101" t="s">
        <v>130</v>
      </c>
      <c r="D205" s="145">
        <v>79415</v>
      </c>
    </row>
    <row r="206" spans="1:4" x14ac:dyDescent="0.25">
      <c r="A206" s="99">
        <v>2019</v>
      </c>
      <c r="B206" s="100" t="s">
        <v>101</v>
      </c>
      <c r="C206" s="101" t="s">
        <v>130</v>
      </c>
      <c r="D206" s="145">
        <v>4243</v>
      </c>
    </row>
    <row r="207" spans="1:4" x14ac:dyDescent="0.25">
      <c r="A207" s="99">
        <v>2019</v>
      </c>
      <c r="B207" s="100" t="s">
        <v>102</v>
      </c>
      <c r="C207" s="101" t="s">
        <v>130</v>
      </c>
      <c r="D207" s="145">
        <v>35406</v>
      </c>
    </row>
    <row r="208" spans="1:4" x14ac:dyDescent="0.25">
      <c r="A208" s="99">
        <v>2019</v>
      </c>
      <c r="B208" s="100" t="s">
        <v>103</v>
      </c>
      <c r="C208" s="101" t="s">
        <v>130</v>
      </c>
      <c r="D208" s="145">
        <v>15336</v>
      </c>
    </row>
    <row r="209" spans="1:4" x14ac:dyDescent="0.25">
      <c r="A209" s="99">
        <v>2019</v>
      </c>
      <c r="B209" s="100" t="s">
        <v>104</v>
      </c>
      <c r="C209" s="101" t="s">
        <v>130</v>
      </c>
      <c r="D209" s="145">
        <v>0</v>
      </c>
    </row>
    <row r="210" spans="1:4" x14ac:dyDescent="0.25">
      <c r="A210" s="99">
        <v>2019</v>
      </c>
      <c r="B210" s="100" t="s">
        <v>105</v>
      </c>
      <c r="C210" s="101" t="s">
        <v>130</v>
      </c>
      <c r="D210" s="145">
        <v>58722</v>
      </c>
    </row>
    <row r="211" spans="1:4" x14ac:dyDescent="0.25">
      <c r="A211" s="99">
        <v>2019</v>
      </c>
      <c r="B211" s="100" t="s">
        <v>106</v>
      </c>
      <c r="C211" s="101" t="s">
        <v>130</v>
      </c>
      <c r="D211" s="145">
        <v>23332</v>
      </c>
    </row>
    <row r="212" spans="1:4" x14ac:dyDescent="0.25">
      <c r="A212" s="99">
        <v>2019</v>
      </c>
      <c r="B212" s="100" t="s">
        <v>107</v>
      </c>
      <c r="C212" s="101" t="s">
        <v>130</v>
      </c>
      <c r="D212" s="145">
        <v>0</v>
      </c>
    </row>
    <row r="213" spans="1:4" x14ac:dyDescent="0.25">
      <c r="A213" s="99">
        <v>2019</v>
      </c>
      <c r="B213" s="100" t="s">
        <v>8</v>
      </c>
      <c r="C213" s="101" t="s">
        <v>128</v>
      </c>
      <c r="D213" s="145">
        <v>8594</v>
      </c>
    </row>
    <row r="214" spans="1:4" x14ac:dyDescent="0.25">
      <c r="A214" s="99">
        <v>2019</v>
      </c>
      <c r="B214" s="100" t="s">
        <v>5</v>
      </c>
      <c r="C214" s="101" t="s">
        <v>128</v>
      </c>
      <c r="D214" s="145">
        <v>0</v>
      </c>
    </row>
    <row r="215" spans="1:4" x14ac:dyDescent="0.25">
      <c r="A215" s="99">
        <v>2019</v>
      </c>
      <c r="B215" s="100" t="s">
        <v>7</v>
      </c>
      <c r="C215" s="101" t="s">
        <v>128</v>
      </c>
      <c r="D215" s="145">
        <v>3881</v>
      </c>
    </row>
    <row r="216" spans="1:4" x14ac:dyDescent="0.25">
      <c r="A216" s="99">
        <v>2019</v>
      </c>
      <c r="B216" s="100" t="s">
        <v>98</v>
      </c>
      <c r="C216" s="101" t="s">
        <v>128</v>
      </c>
      <c r="D216" s="145">
        <v>0</v>
      </c>
    </row>
    <row r="217" spans="1:4" x14ac:dyDescent="0.25">
      <c r="A217" s="99">
        <v>2019</v>
      </c>
      <c r="B217" s="100" t="s">
        <v>99</v>
      </c>
      <c r="C217" s="101" t="s">
        <v>128</v>
      </c>
      <c r="D217" s="145">
        <v>2</v>
      </c>
    </row>
    <row r="218" spans="1:4" x14ac:dyDescent="0.25">
      <c r="A218" s="99">
        <v>2019</v>
      </c>
      <c r="B218" s="100" t="s">
        <v>100</v>
      </c>
      <c r="C218" s="101" t="s">
        <v>128</v>
      </c>
      <c r="D218" s="145">
        <v>3221</v>
      </c>
    </row>
    <row r="219" spans="1:4" x14ac:dyDescent="0.25">
      <c r="A219" s="99">
        <v>2019</v>
      </c>
      <c r="B219" s="100" t="s">
        <v>101</v>
      </c>
      <c r="C219" s="101" t="s">
        <v>128</v>
      </c>
      <c r="D219" s="145">
        <v>80969</v>
      </c>
    </row>
    <row r="220" spans="1:4" x14ac:dyDescent="0.25">
      <c r="A220" s="99">
        <v>2019</v>
      </c>
      <c r="B220" s="100" t="s">
        <v>102</v>
      </c>
      <c r="C220" s="101" t="s">
        <v>128</v>
      </c>
      <c r="D220" s="145">
        <v>126438</v>
      </c>
    </row>
    <row r="221" spans="1:4" x14ac:dyDescent="0.25">
      <c r="A221" s="99">
        <v>2019</v>
      </c>
      <c r="B221" s="100" t="s">
        <v>103</v>
      </c>
      <c r="C221" s="101" t="s">
        <v>128</v>
      </c>
      <c r="D221" s="145">
        <v>4567</v>
      </c>
    </row>
    <row r="222" spans="1:4" x14ac:dyDescent="0.25">
      <c r="A222" s="99">
        <v>2019</v>
      </c>
      <c r="B222" s="100" t="s">
        <v>104</v>
      </c>
      <c r="C222" s="101" t="s">
        <v>128</v>
      </c>
      <c r="D222" s="145">
        <v>0</v>
      </c>
    </row>
    <row r="223" spans="1:4" x14ac:dyDescent="0.25">
      <c r="A223" s="99">
        <v>2019</v>
      </c>
      <c r="B223" s="100" t="s">
        <v>105</v>
      </c>
      <c r="C223" s="101" t="s">
        <v>128</v>
      </c>
      <c r="D223" s="145">
        <v>0</v>
      </c>
    </row>
    <row r="224" spans="1:4" x14ac:dyDescent="0.25">
      <c r="A224" s="99">
        <v>2019</v>
      </c>
      <c r="B224" s="100" t="s">
        <v>106</v>
      </c>
      <c r="C224" s="101" t="s">
        <v>128</v>
      </c>
      <c r="D224" s="145">
        <v>98303</v>
      </c>
    </row>
    <row r="225" spans="1:4" x14ac:dyDescent="0.25">
      <c r="A225" s="99">
        <v>2019</v>
      </c>
      <c r="B225" s="100" t="s">
        <v>107</v>
      </c>
      <c r="C225" s="101" t="s">
        <v>128</v>
      </c>
      <c r="D225" s="145">
        <v>0</v>
      </c>
    </row>
    <row r="226" spans="1:4" x14ac:dyDescent="0.25">
      <c r="A226" s="99">
        <v>2019</v>
      </c>
      <c r="B226" s="100" t="s">
        <v>8</v>
      </c>
      <c r="C226" s="101" t="s">
        <v>125</v>
      </c>
      <c r="D226" s="145">
        <v>41589</v>
      </c>
    </row>
    <row r="227" spans="1:4" x14ac:dyDescent="0.25">
      <c r="A227" s="99">
        <v>2019</v>
      </c>
      <c r="B227" s="100" t="s">
        <v>5</v>
      </c>
      <c r="C227" s="101" t="s">
        <v>125</v>
      </c>
      <c r="D227" s="145">
        <v>80339</v>
      </c>
    </row>
    <row r="228" spans="1:4" x14ac:dyDescent="0.25">
      <c r="A228" s="99">
        <v>2019</v>
      </c>
      <c r="B228" s="100" t="s">
        <v>7</v>
      </c>
      <c r="C228" s="101" t="s">
        <v>125</v>
      </c>
      <c r="D228" s="145">
        <v>187659</v>
      </c>
    </row>
    <row r="229" spans="1:4" x14ac:dyDescent="0.25">
      <c r="A229" s="99">
        <v>2019</v>
      </c>
      <c r="B229" s="100" t="s">
        <v>98</v>
      </c>
      <c r="C229" s="101" t="s">
        <v>125</v>
      </c>
      <c r="D229" s="145">
        <v>0</v>
      </c>
    </row>
    <row r="230" spans="1:4" x14ac:dyDescent="0.25">
      <c r="A230" s="99">
        <v>2019</v>
      </c>
      <c r="B230" s="100" t="s">
        <v>99</v>
      </c>
      <c r="C230" s="101" t="s">
        <v>125</v>
      </c>
      <c r="D230" s="145">
        <v>489242</v>
      </c>
    </row>
    <row r="231" spans="1:4" x14ac:dyDescent="0.25">
      <c r="A231" s="99">
        <v>2019</v>
      </c>
      <c r="B231" s="100" t="s">
        <v>100</v>
      </c>
      <c r="C231" s="101" t="s">
        <v>125</v>
      </c>
      <c r="D231" s="145">
        <v>457290</v>
      </c>
    </row>
    <row r="232" spans="1:4" x14ac:dyDescent="0.25">
      <c r="A232" s="99">
        <v>2019</v>
      </c>
      <c r="B232" s="100" t="s">
        <v>101</v>
      </c>
      <c r="C232" s="101" t="s">
        <v>125</v>
      </c>
      <c r="D232" s="145">
        <v>109672</v>
      </c>
    </row>
    <row r="233" spans="1:4" x14ac:dyDescent="0.25">
      <c r="A233" s="99">
        <v>2019</v>
      </c>
      <c r="B233" s="100" t="s">
        <v>102</v>
      </c>
      <c r="C233" s="101" t="s">
        <v>125</v>
      </c>
      <c r="D233" s="145">
        <v>180282</v>
      </c>
    </row>
    <row r="234" spans="1:4" x14ac:dyDescent="0.25">
      <c r="A234" s="99">
        <v>2019</v>
      </c>
      <c r="B234" s="100" t="s">
        <v>103</v>
      </c>
      <c r="C234" s="101" t="s">
        <v>125</v>
      </c>
      <c r="D234" s="145">
        <v>34847</v>
      </c>
    </row>
    <row r="235" spans="1:4" x14ac:dyDescent="0.25">
      <c r="A235" s="99">
        <v>2019</v>
      </c>
      <c r="B235" s="100" t="s">
        <v>104</v>
      </c>
      <c r="C235" s="101" t="s">
        <v>125</v>
      </c>
      <c r="D235" s="145">
        <v>0</v>
      </c>
    </row>
    <row r="236" spans="1:4" x14ac:dyDescent="0.25">
      <c r="A236" s="99">
        <v>2019</v>
      </c>
      <c r="B236" s="100" t="s">
        <v>105</v>
      </c>
      <c r="C236" s="101" t="s">
        <v>125</v>
      </c>
      <c r="D236" s="145">
        <v>143433</v>
      </c>
    </row>
    <row r="237" spans="1:4" x14ac:dyDescent="0.25">
      <c r="A237" s="99">
        <v>2019</v>
      </c>
      <c r="B237" s="100" t="s">
        <v>106</v>
      </c>
      <c r="C237" s="101" t="s">
        <v>125</v>
      </c>
      <c r="D237" s="145">
        <v>55672</v>
      </c>
    </row>
    <row r="238" spans="1:4" x14ac:dyDescent="0.25">
      <c r="A238" s="99">
        <v>2019</v>
      </c>
      <c r="B238" s="100" t="s">
        <v>107</v>
      </c>
      <c r="C238" s="101" t="s">
        <v>125</v>
      </c>
      <c r="D238" s="145">
        <v>0</v>
      </c>
    </row>
    <row r="239" spans="1:4" x14ac:dyDescent="0.25">
      <c r="A239" s="99">
        <v>2019</v>
      </c>
      <c r="B239" s="100" t="s">
        <v>8</v>
      </c>
      <c r="C239" s="101" t="s">
        <v>127</v>
      </c>
      <c r="D239" s="145"/>
    </row>
    <row r="240" spans="1:4" x14ac:dyDescent="0.25">
      <c r="A240" s="99">
        <v>2019</v>
      </c>
      <c r="B240" s="100" t="s">
        <v>5</v>
      </c>
      <c r="C240" s="101" t="s">
        <v>127</v>
      </c>
      <c r="D240" s="145"/>
    </row>
    <row r="241" spans="1:4" x14ac:dyDescent="0.25">
      <c r="A241" s="99">
        <v>2019</v>
      </c>
      <c r="B241" s="100" t="s">
        <v>7</v>
      </c>
      <c r="C241" s="101" t="s">
        <v>127</v>
      </c>
      <c r="D241" s="145"/>
    </row>
    <row r="242" spans="1:4" x14ac:dyDescent="0.25">
      <c r="A242" s="99">
        <v>2019</v>
      </c>
      <c r="B242" s="100" t="s">
        <v>98</v>
      </c>
      <c r="C242" s="101" t="s">
        <v>127</v>
      </c>
      <c r="D242" s="145"/>
    </row>
    <row r="243" spans="1:4" x14ac:dyDescent="0.25">
      <c r="A243" s="99">
        <v>2019</v>
      </c>
      <c r="B243" s="100" t="s">
        <v>99</v>
      </c>
      <c r="C243" s="101" t="s">
        <v>127</v>
      </c>
      <c r="D243" s="145"/>
    </row>
    <row r="244" spans="1:4" x14ac:dyDescent="0.25">
      <c r="A244" s="99">
        <v>2019</v>
      </c>
      <c r="B244" s="100" t="s">
        <v>100</v>
      </c>
      <c r="C244" s="101" t="s">
        <v>127</v>
      </c>
      <c r="D244" s="145"/>
    </row>
    <row r="245" spans="1:4" x14ac:dyDescent="0.25">
      <c r="A245" s="99">
        <v>2019</v>
      </c>
      <c r="B245" s="100" t="s">
        <v>101</v>
      </c>
      <c r="C245" s="101" t="s">
        <v>127</v>
      </c>
      <c r="D245" s="145"/>
    </row>
    <row r="246" spans="1:4" x14ac:dyDescent="0.25">
      <c r="A246" s="99">
        <v>2019</v>
      </c>
      <c r="B246" s="100" t="s">
        <v>102</v>
      </c>
      <c r="C246" s="101" t="s">
        <v>127</v>
      </c>
      <c r="D246" s="145"/>
    </row>
    <row r="247" spans="1:4" x14ac:dyDescent="0.25">
      <c r="A247" s="99">
        <v>2019</v>
      </c>
      <c r="B247" s="100" t="s">
        <v>103</v>
      </c>
      <c r="C247" s="101" t="s">
        <v>127</v>
      </c>
      <c r="D247" s="145"/>
    </row>
    <row r="248" spans="1:4" x14ac:dyDescent="0.25">
      <c r="A248" s="99">
        <v>2019</v>
      </c>
      <c r="B248" s="100" t="s">
        <v>104</v>
      </c>
      <c r="C248" s="101" t="s">
        <v>127</v>
      </c>
      <c r="D248" s="145"/>
    </row>
    <row r="249" spans="1:4" x14ac:dyDescent="0.25">
      <c r="A249" s="99">
        <v>2019</v>
      </c>
      <c r="B249" s="100" t="s">
        <v>105</v>
      </c>
      <c r="C249" s="101" t="s">
        <v>127</v>
      </c>
      <c r="D249" s="145"/>
    </row>
    <row r="250" spans="1:4" x14ac:dyDescent="0.25">
      <c r="A250" s="99">
        <v>2019</v>
      </c>
      <c r="B250" s="100" t="s">
        <v>106</v>
      </c>
      <c r="C250" s="101" t="s">
        <v>127</v>
      </c>
      <c r="D250" s="145"/>
    </row>
    <row r="251" spans="1:4" x14ac:dyDescent="0.25">
      <c r="A251" s="99">
        <v>2019</v>
      </c>
      <c r="B251" s="100" t="s">
        <v>107</v>
      </c>
      <c r="C251" s="101" t="s">
        <v>127</v>
      </c>
      <c r="D251" s="145"/>
    </row>
    <row r="252" spans="1:4" x14ac:dyDescent="0.25">
      <c r="A252" s="99">
        <v>2020</v>
      </c>
      <c r="B252" s="100" t="s">
        <v>8</v>
      </c>
      <c r="C252" s="101" t="s">
        <v>126</v>
      </c>
      <c r="D252" s="145">
        <v>23329</v>
      </c>
    </row>
    <row r="253" spans="1:4" x14ac:dyDescent="0.25">
      <c r="A253" s="99">
        <v>2020</v>
      </c>
      <c r="B253" s="100" t="s">
        <v>5</v>
      </c>
      <c r="C253" s="101" t="s">
        <v>126</v>
      </c>
      <c r="D253" s="145">
        <v>0</v>
      </c>
    </row>
    <row r="254" spans="1:4" x14ac:dyDescent="0.25">
      <c r="A254" s="99">
        <v>2020</v>
      </c>
      <c r="B254" s="100" t="s">
        <v>7</v>
      </c>
      <c r="C254" s="101" t="s">
        <v>126</v>
      </c>
      <c r="D254" s="145">
        <v>106638</v>
      </c>
    </row>
    <row r="255" spans="1:4" x14ac:dyDescent="0.25">
      <c r="A255" s="99">
        <v>2020</v>
      </c>
      <c r="B255" s="100" t="s">
        <v>98</v>
      </c>
      <c r="C255" s="101" t="s">
        <v>126</v>
      </c>
      <c r="D255" s="145">
        <v>0</v>
      </c>
    </row>
    <row r="256" spans="1:4" x14ac:dyDescent="0.25">
      <c r="A256" s="99">
        <v>2020</v>
      </c>
      <c r="B256" s="100" t="s">
        <v>99</v>
      </c>
      <c r="C256" s="101" t="s">
        <v>126</v>
      </c>
      <c r="D256" s="145">
        <v>44180</v>
      </c>
    </row>
    <row r="257" spans="1:4" x14ac:dyDescent="0.25">
      <c r="A257" s="99">
        <v>2020</v>
      </c>
      <c r="B257" s="100" t="s">
        <v>100</v>
      </c>
      <c r="C257" s="101" t="s">
        <v>126</v>
      </c>
      <c r="D257" s="145">
        <v>2881</v>
      </c>
    </row>
    <row r="258" spans="1:4" x14ac:dyDescent="0.25">
      <c r="A258" s="99">
        <v>2020</v>
      </c>
      <c r="B258" s="100" t="s">
        <v>101</v>
      </c>
      <c r="C258" s="101" t="s">
        <v>126</v>
      </c>
      <c r="D258" s="145">
        <v>18689</v>
      </c>
    </row>
    <row r="259" spans="1:4" x14ac:dyDescent="0.25">
      <c r="A259" s="99">
        <v>2020</v>
      </c>
      <c r="B259" s="100" t="s">
        <v>102</v>
      </c>
      <c r="C259" s="101" t="s">
        <v>126</v>
      </c>
      <c r="D259" s="145">
        <v>8624</v>
      </c>
    </row>
    <row r="260" spans="1:4" x14ac:dyDescent="0.25">
      <c r="A260" s="99">
        <v>2020</v>
      </c>
      <c r="B260" s="100" t="s">
        <v>103</v>
      </c>
      <c r="C260" s="101" t="s">
        <v>126</v>
      </c>
      <c r="D260" s="145">
        <v>1229</v>
      </c>
    </row>
    <row r="261" spans="1:4" x14ac:dyDescent="0.25">
      <c r="A261" s="99">
        <v>2020</v>
      </c>
      <c r="B261" s="100" t="s">
        <v>104</v>
      </c>
      <c r="C261" s="101" t="s">
        <v>126</v>
      </c>
      <c r="D261" s="145">
        <v>0</v>
      </c>
    </row>
    <row r="262" spans="1:4" x14ac:dyDescent="0.25">
      <c r="A262" s="99">
        <v>2020</v>
      </c>
      <c r="B262" s="100" t="s">
        <v>105</v>
      </c>
      <c r="C262" s="101" t="s">
        <v>126</v>
      </c>
      <c r="D262" s="145">
        <v>988</v>
      </c>
    </row>
    <row r="263" spans="1:4" x14ac:dyDescent="0.25">
      <c r="A263" s="99">
        <v>2020</v>
      </c>
      <c r="B263" s="100" t="s">
        <v>106</v>
      </c>
      <c r="C263" s="101" t="s">
        <v>126</v>
      </c>
      <c r="D263" s="145">
        <v>0</v>
      </c>
    </row>
    <row r="264" spans="1:4" x14ac:dyDescent="0.25">
      <c r="A264" s="99">
        <v>2020</v>
      </c>
      <c r="B264" s="100" t="s">
        <v>107</v>
      </c>
      <c r="C264" s="101" t="s">
        <v>126</v>
      </c>
      <c r="D264" s="145">
        <v>0</v>
      </c>
    </row>
    <row r="265" spans="1:4" x14ac:dyDescent="0.25">
      <c r="A265" s="99">
        <v>2020</v>
      </c>
      <c r="B265" s="100" t="s">
        <v>8</v>
      </c>
      <c r="C265" s="101" t="s">
        <v>131</v>
      </c>
      <c r="D265" s="145">
        <v>0</v>
      </c>
    </row>
    <row r="266" spans="1:4" x14ac:dyDescent="0.25">
      <c r="A266" s="99">
        <v>2020</v>
      </c>
      <c r="B266" s="100" t="s">
        <v>5</v>
      </c>
      <c r="C266" s="101" t="s">
        <v>131</v>
      </c>
      <c r="D266" s="145">
        <v>0</v>
      </c>
    </row>
    <row r="267" spans="1:4" x14ac:dyDescent="0.25">
      <c r="A267" s="99">
        <v>2020</v>
      </c>
      <c r="B267" s="100" t="s">
        <v>7</v>
      </c>
      <c r="C267" s="101" t="s">
        <v>131</v>
      </c>
      <c r="D267" s="145">
        <v>25</v>
      </c>
    </row>
    <row r="268" spans="1:4" x14ac:dyDescent="0.25">
      <c r="A268" s="99">
        <v>2020</v>
      </c>
      <c r="B268" s="100" t="s">
        <v>98</v>
      </c>
      <c r="C268" s="101" t="s">
        <v>131</v>
      </c>
      <c r="D268" s="145">
        <v>0</v>
      </c>
    </row>
    <row r="269" spans="1:4" x14ac:dyDescent="0.25">
      <c r="A269" s="99">
        <v>2020</v>
      </c>
      <c r="B269" s="100" t="s">
        <v>99</v>
      </c>
      <c r="C269" s="101" t="s">
        <v>131</v>
      </c>
      <c r="D269" s="145">
        <v>0</v>
      </c>
    </row>
    <row r="270" spans="1:4" x14ac:dyDescent="0.25">
      <c r="A270" s="99">
        <v>2020</v>
      </c>
      <c r="B270" s="100" t="s">
        <v>100</v>
      </c>
      <c r="C270" s="101" t="s">
        <v>131</v>
      </c>
      <c r="D270" s="145">
        <v>0</v>
      </c>
    </row>
    <row r="271" spans="1:4" x14ac:dyDescent="0.25">
      <c r="A271" s="99">
        <v>2020</v>
      </c>
      <c r="B271" s="100" t="s">
        <v>101</v>
      </c>
      <c r="C271" s="101" t="s">
        <v>131</v>
      </c>
      <c r="D271" s="145">
        <v>0</v>
      </c>
    </row>
    <row r="272" spans="1:4" x14ac:dyDescent="0.25">
      <c r="A272" s="99">
        <v>2020</v>
      </c>
      <c r="B272" s="100" t="s">
        <v>102</v>
      </c>
      <c r="C272" s="101" t="s">
        <v>131</v>
      </c>
      <c r="D272" s="145">
        <v>0</v>
      </c>
    </row>
    <row r="273" spans="1:4" x14ac:dyDescent="0.25">
      <c r="A273" s="99">
        <v>2020</v>
      </c>
      <c r="B273" s="100" t="s">
        <v>103</v>
      </c>
      <c r="C273" s="101" t="s">
        <v>131</v>
      </c>
      <c r="D273" s="145">
        <v>0</v>
      </c>
    </row>
    <row r="274" spans="1:4" x14ac:dyDescent="0.25">
      <c r="A274" s="99">
        <v>2020</v>
      </c>
      <c r="B274" s="100" t="s">
        <v>104</v>
      </c>
      <c r="C274" s="101" t="s">
        <v>131</v>
      </c>
      <c r="D274" s="145">
        <v>0</v>
      </c>
    </row>
    <row r="275" spans="1:4" x14ac:dyDescent="0.25">
      <c r="A275" s="99">
        <v>2020</v>
      </c>
      <c r="B275" s="100" t="s">
        <v>105</v>
      </c>
      <c r="C275" s="101" t="s">
        <v>131</v>
      </c>
      <c r="D275" s="145">
        <v>0</v>
      </c>
    </row>
    <row r="276" spans="1:4" x14ac:dyDescent="0.25">
      <c r="A276" s="99">
        <v>2020</v>
      </c>
      <c r="B276" s="100" t="s">
        <v>106</v>
      </c>
      <c r="C276" s="101" t="s">
        <v>131</v>
      </c>
      <c r="D276" s="145">
        <v>0</v>
      </c>
    </row>
    <row r="277" spans="1:4" x14ac:dyDescent="0.25">
      <c r="A277" s="99">
        <v>2020</v>
      </c>
      <c r="B277" s="100" t="s">
        <v>107</v>
      </c>
      <c r="C277" s="101" t="s">
        <v>131</v>
      </c>
      <c r="D277" s="145">
        <v>0</v>
      </c>
    </row>
    <row r="278" spans="1:4" x14ac:dyDescent="0.25">
      <c r="A278" s="99">
        <v>2020</v>
      </c>
      <c r="B278" s="100" t="s">
        <v>8</v>
      </c>
      <c r="C278" s="101" t="s">
        <v>129</v>
      </c>
      <c r="D278" s="145">
        <v>660</v>
      </c>
    </row>
    <row r="279" spans="1:4" x14ac:dyDescent="0.25">
      <c r="A279" s="99">
        <v>2020</v>
      </c>
      <c r="B279" s="100" t="s">
        <v>5</v>
      </c>
      <c r="C279" s="101" t="s">
        <v>129</v>
      </c>
      <c r="D279" s="145">
        <v>0</v>
      </c>
    </row>
    <row r="280" spans="1:4" x14ac:dyDescent="0.25">
      <c r="A280" s="99">
        <v>2020</v>
      </c>
      <c r="B280" s="100" t="s">
        <v>7</v>
      </c>
      <c r="C280" s="101" t="s">
        <v>129</v>
      </c>
      <c r="D280" s="145">
        <v>23609</v>
      </c>
    </row>
    <row r="281" spans="1:4" x14ac:dyDescent="0.25">
      <c r="A281" s="99">
        <v>2020</v>
      </c>
      <c r="B281" s="100" t="s">
        <v>98</v>
      </c>
      <c r="C281" s="101" t="s">
        <v>129</v>
      </c>
      <c r="D281" s="145">
        <v>0</v>
      </c>
    </row>
    <row r="282" spans="1:4" x14ac:dyDescent="0.25">
      <c r="A282" s="99">
        <v>2020</v>
      </c>
      <c r="B282" s="100" t="s">
        <v>99</v>
      </c>
      <c r="C282" s="101" t="s">
        <v>129</v>
      </c>
      <c r="D282" s="145">
        <v>24745</v>
      </c>
    </row>
    <row r="283" spans="1:4" x14ac:dyDescent="0.25">
      <c r="A283" s="99">
        <v>2020</v>
      </c>
      <c r="B283" s="100" t="s">
        <v>100</v>
      </c>
      <c r="C283" s="101" t="s">
        <v>129</v>
      </c>
      <c r="D283" s="145">
        <v>42704</v>
      </c>
    </row>
    <row r="284" spans="1:4" x14ac:dyDescent="0.25">
      <c r="A284" s="99">
        <v>2020</v>
      </c>
      <c r="B284" s="100" t="s">
        <v>101</v>
      </c>
      <c r="C284" s="101" t="s">
        <v>129</v>
      </c>
      <c r="D284" s="145">
        <v>4705</v>
      </c>
    </row>
    <row r="285" spans="1:4" x14ac:dyDescent="0.25">
      <c r="A285" s="99">
        <v>2020</v>
      </c>
      <c r="B285" s="100" t="s">
        <v>102</v>
      </c>
      <c r="C285" s="101" t="s">
        <v>129</v>
      </c>
      <c r="D285" s="145">
        <v>9851</v>
      </c>
    </row>
    <row r="286" spans="1:4" x14ac:dyDescent="0.25">
      <c r="A286" s="99">
        <v>2020</v>
      </c>
      <c r="B286" s="100" t="s">
        <v>103</v>
      </c>
      <c r="C286" s="101" t="s">
        <v>129</v>
      </c>
      <c r="D286" s="145">
        <v>4994</v>
      </c>
    </row>
    <row r="287" spans="1:4" x14ac:dyDescent="0.25">
      <c r="A287" s="99">
        <v>2020</v>
      </c>
      <c r="B287" s="100" t="s">
        <v>104</v>
      </c>
      <c r="C287" s="101" t="s">
        <v>129</v>
      </c>
      <c r="D287" s="145">
        <v>0</v>
      </c>
    </row>
    <row r="288" spans="1:4" x14ac:dyDescent="0.25">
      <c r="A288" s="99">
        <v>2020</v>
      </c>
      <c r="B288" s="100" t="s">
        <v>105</v>
      </c>
      <c r="C288" s="101" t="s">
        <v>129</v>
      </c>
      <c r="D288" s="145">
        <v>9964</v>
      </c>
    </row>
    <row r="289" spans="1:4" x14ac:dyDescent="0.25">
      <c r="A289" s="99">
        <v>2020</v>
      </c>
      <c r="B289" s="100" t="s">
        <v>106</v>
      </c>
      <c r="C289" s="101" t="s">
        <v>129</v>
      </c>
      <c r="D289" s="145">
        <v>9201</v>
      </c>
    </row>
    <row r="290" spans="1:4" x14ac:dyDescent="0.25">
      <c r="A290" s="99">
        <v>2020</v>
      </c>
      <c r="B290" s="100" t="s">
        <v>107</v>
      </c>
      <c r="C290" s="101" t="s">
        <v>129</v>
      </c>
      <c r="D290" s="145">
        <v>1467</v>
      </c>
    </row>
    <row r="291" spans="1:4" x14ac:dyDescent="0.25">
      <c r="A291" s="99">
        <v>2020</v>
      </c>
      <c r="B291" s="100" t="s">
        <v>8</v>
      </c>
      <c r="C291" s="101" t="s">
        <v>130</v>
      </c>
      <c r="D291" s="145">
        <v>24</v>
      </c>
    </row>
    <row r="292" spans="1:4" x14ac:dyDescent="0.25">
      <c r="A292" s="99">
        <v>2020</v>
      </c>
      <c r="B292" s="100" t="s">
        <v>5</v>
      </c>
      <c r="C292" s="101" t="s">
        <v>130</v>
      </c>
      <c r="D292" s="145">
        <v>0</v>
      </c>
    </row>
    <row r="293" spans="1:4" x14ac:dyDescent="0.25">
      <c r="A293" s="99">
        <v>2020</v>
      </c>
      <c r="B293" s="100" t="s">
        <v>7</v>
      </c>
      <c r="C293" s="101" t="s">
        <v>130</v>
      </c>
      <c r="D293" s="145">
        <v>18023</v>
      </c>
    </row>
    <row r="294" spans="1:4" x14ac:dyDescent="0.25">
      <c r="A294" s="99">
        <v>2020</v>
      </c>
      <c r="B294" s="100" t="s">
        <v>98</v>
      </c>
      <c r="C294" s="101" t="s">
        <v>130</v>
      </c>
      <c r="D294" s="145">
        <v>0</v>
      </c>
    </row>
    <row r="295" spans="1:4" x14ac:dyDescent="0.25">
      <c r="A295" s="99">
        <v>2020</v>
      </c>
      <c r="B295" s="100" t="s">
        <v>99</v>
      </c>
      <c r="C295" s="101" t="s">
        <v>130</v>
      </c>
      <c r="D295" s="145">
        <v>1707</v>
      </c>
    </row>
    <row r="296" spans="1:4" x14ac:dyDescent="0.25">
      <c r="A296" s="99">
        <v>2020</v>
      </c>
      <c r="B296" s="100" t="s">
        <v>100</v>
      </c>
      <c r="C296" s="101" t="s">
        <v>130</v>
      </c>
      <c r="D296" s="145">
        <v>109489</v>
      </c>
    </row>
    <row r="297" spans="1:4" x14ac:dyDescent="0.25">
      <c r="A297" s="99">
        <v>2020</v>
      </c>
      <c r="B297" s="100" t="s">
        <v>101</v>
      </c>
      <c r="C297" s="101" t="s">
        <v>130</v>
      </c>
      <c r="D297" s="145">
        <v>5334</v>
      </c>
    </row>
    <row r="298" spans="1:4" x14ac:dyDescent="0.25">
      <c r="A298" s="99">
        <v>2020</v>
      </c>
      <c r="B298" s="100" t="s">
        <v>102</v>
      </c>
      <c r="C298" s="101" t="s">
        <v>130</v>
      </c>
      <c r="D298" s="145">
        <v>38999</v>
      </c>
    </row>
    <row r="299" spans="1:4" x14ac:dyDescent="0.25">
      <c r="A299" s="99">
        <v>2020</v>
      </c>
      <c r="B299" s="100" t="s">
        <v>103</v>
      </c>
      <c r="C299" s="101" t="s">
        <v>130</v>
      </c>
      <c r="D299" s="145">
        <v>14081</v>
      </c>
    </row>
    <row r="300" spans="1:4" x14ac:dyDescent="0.25">
      <c r="A300" s="99">
        <v>2020</v>
      </c>
      <c r="B300" s="100" t="s">
        <v>104</v>
      </c>
      <c r="C300" s="101" t="s">
        <v>130</v>
      </c>
      <c r="D300" s="145">
        <v>0</v>
      </c>
    </row>
    <row r="301" spans="1:4" x14ac:dyDescent="0.25">
      <c r="A301" s="99">
        <v>2020</v>
      </c>
      <c r="B301" s="100" t="s">
        <v>105</v>
      </c>
      <c r="C301" s="101" t="s">
        <v>130</v>
      </c>
      <c r="D301" s="145">
        <v>53202</v>
      </c>
    </row>
    <row r="302" spans="1:4" x14ac:dyDescent="0.25">
      <c r="A302" s="99">
        <v>2020</v>
      </c>
      <c r="B302" s="100" t="s">
        <v>106</v>
      </c>
      <c r="C302" s="101" t="s">
        <v>130</v>
      </c>
      <c r="D302" s="145">
        <v>22743</v>
      </c>
    </row>
    <row r="303" spans="1:4" x14ac:dyDescent="0.25">
      <c r="A303" s="99">
        <v>2020</v>
      </c>
      <c r="B303" s="100" t="s">
        <v>107</v>
      </c>
      <c r="C303" s="101" t="s">
        <v>130</v>
      </c>
      <c r="D303" s="145">
        <v>0</v>
      </c>
    </row>
    <row r="304" spans="1:4" x14ac:dyDescent="0.25">
      <c r="A304" s="99">
        <v>2020</v>
      </c>
      <c r="B304" s="100" t="s">
        <v>8</v>
      </c>
      <c r="C304" s="101" t="s">
        <v>128</v>
      </c>
      <c r="D304" s="145">
        <v>8431</v>
      </c>
    </row>
    <row r="305" spans="1:4" x14ac:dyDescent="0.25">
      <c r="A305" s="99">
        <v>2020</v>
      </c>
      <c r="B305" s="100" t="s">
        <v>5</v>
      </c>
      <c r="C305" s="101" t="s">
        <v>128</v>
      </c>
      <c r="D305" s="145">
        <v>0</v>
      </c>
    </row>
    <row r="306" spans="1:4" x14ac:dyDescent="0.25">
      <c r="A306" s="99">
        <v>2020</v>
      </c>
      <c r="B306" s="100" t="s">
        <v>7</v>
      </c>
      <c r="C306" s="101" t="s">
        <v>128</v>
      </c>
      <c r="D306" s="145">
        <v>3956</v>
      </c>
    </row>
    <row r="307" spans="1:4" x14ac:dyDescent="0.25">
      <c r="A307" s="99">
        <v>2020</v>
      </c>
      <c r="B307" s="100" t="s">
        <v>98</v>
      </c>
      <c r="C307" s="101" t="s">
        <v>128</v>
      </c>
      <c r="D307" s="145">
        <v>0</v>
      </c>
    </row>
    <row r="308" spans="1:4" x14ac:dyDescent="0.25">
      <c r="A308" s="99">
        <v>2020</v>
      </c>
      <c r="B308" s="100" t="s">
        <v>99</v>
      </c>
      <c r="C308" s="101" t="s">
        <v>128</v>
      </c>
      <c r="D308" s="145">
        <v>2</v>
      </c>
    </row>
    <row r="309" spans="1:4" x14ac:dyDescent="0.25">
      <c r="A309" s="99">
        <v>2020</v>
      </c>
      <c r="B309" s="100" t="s">
        <v>100</v>
      </c>
      <c r="C309" s="101" t="s">
        <v>128</v>
      </c>
      <c r="D309" s="145">
        <v>4190</v>
      </c>
    </row>
    <row r="310" spans="1:4" x14ac:dyDescent="0.25">
      <c r="A310" s="99">
        <v>2020</v>
      </c>
      <c r="B310" s="100" t="s">
        <v>101</v>
      </c>
      <c r="C310" s="101" t="s">
        <v>128</v>
      </c>
      <c r="D310" s="145">
        <v>80302</v>
      </c>
    </row>
    <row r="311" spans="1:4" x14ac:dyDescent="0.25">
      <c r="A311" s="99">
        <v>2020</v>
      </c>
      <c r="B311" s="100" t="s">
        <v>102</v>
      </c>
      <c r="C311" s="101" t="s">
        <v>128</v>
      </c>
      <c r="D311" s="145">
        <v>117488</v>
      </c>
    </row>
    <row r="312" spans="1:4" x14ac:dyDescent="0.25">
      <c r="A312" s="99">
        <v>2020</v>
      </c>
      <c r="B312" s="100" t="s">
        <v>103</v>
      </c>
      <c r="C312" s="101" t="s">
        <v>128</v>
      </c>
      <c r="D312" s="145">
        <v>5356</v>
      </c>
    </row>
    <row r="313" spans="1:4" x14ac:dyDescent="0.25">
      <c r="A313" s="99">
        <v>2020</v>
      </c>
      <c r="B313" s="100" t="s">
        <v>104</v>
      </c>
      <c r="C313" s="101" t="s">
        <v>128</v>
      </c>
      <c r="D313" s="145">
        <v>0</v>
      </c>
    </row>
    <row r="314" spans="1:4" x14ac:dyDescent="0.25">
      <c r="A314" s="99">
        <v>2020</v>
      </c>
      <c r="B314" s="100" t="s">
        <v>105</v>
      </c>
      <c r="C314" s="101" t="s">
        <v>128</v>
      </c>
      <c r="D314" s="145">
        <v>0</v>
      </c>
    </row>
    <row r="315" spans="1:4" x14ac:dyDescent="0.25">
      <c r="A315" s="99">
        <v>2020</v>
      </c>
      <c r="B315" s="100" t="s">
        <v>106</v>
      </c>
      <c r="C315" s="101" t="s">
        <v>128</v>
      </c>
      <c r="D315" s="145">
        <v>74976</v>
      </c>
    </row>
    <row r="316" spans="1:4" x14ac:dyDescent="0.25">
      <c r="A316" s="99">
        <v>2020</v>
      </c>
      <c r="B316" s="100" t="s">
        <v>107</v>
      </c>
      <c r="C316" s="101" t="s">
        <v>128</v>
      </c>
      <c r="D316" s="145">
        <v>0</v>
      </c>
    </row>
    <row r="317" spans="1:4" x14ac:dyDescent="0.25">
      <c r="A317" s="99">
        <v>2020</v>
      </c>
      <c r="B317" s="100" t="s">
        <v>8</v>
      </c>
      <c r="C317" s="101" t="s">
        <v>125</v>
      </c>
      <c r="D317" s="145">
        <v>46905</v>
      </c>
    </row>
    <row r="318" spans="1:4" x14ac:dyDescent="0.25">
      <c r="A318" s="99">
        <v>2020</v>
      </c>
      <c r="B318" s="100" t="s">
        <v>5</v>
      </c>
      <c r="C318" s="101" t="s">
        <v>125</v>
      </c>
      <c r="D318" s="145">
        <v>95177</v>
      </c>
    </row>
    <row r="319" spans="1:4" x14ac:dyDescent="0.25">
      <c r="A319" s="99">
        <v>2020</v>
      </c>
      <c r="B319" s="100" t="s">
        <v>7</v>
      </c>
      <c r="C319" s="101" t="s">
        <v>125</v>
      </c>
      <c r="D319" s="145">
        <v>239111</v>
      </c>
    </row>
    <row r="320" spans="1:4" x14ac:dyDescent="0.25">
      <c r="A320" s="99">
        <v>2020</v>
      </c>
      <c r="B320" s="100" t="s">
        <v>98</v>
      </c>
      <c r="C320" s="101" t="s">
        <v>125</v>
      </c>
      <c r="D320" s="145">
        <v>0</v>
      </c>
    </row>
    <row r="321" spans="1:4" x14ac:dyDescent="0.25">
      <c r="A321" s="99">
        <v>2020</v>
      </c>
      <c r="B321" s="100" t="s">
        <v>99</v>
      </c>
      <c r="C321" s="101" t="s">
        <v>125</v>
      </c>
      <c r="D321" s="145">
        <v>539385</v>
      </c>
    </row>
    <row r="322" spans="1:4" x14ac:dyDescent="0.25">
      <c r="A322" s="99">
        <v>2020</v>
      </c>
      <c r="B322" s="100" t="s">
        <v>100</v>
      </c>
      <c r="C322" s="101" t="s">
        <v>125</v>
      </c>
      <c r="D322" s="145">
        <v>553924</v>
      </c>
    </row>
    <row r="323" spans="1:4" x14ac:dyDescent="0.25">
      <c r="A323" s="99">
        <v>2020</v>
      </c>
      <c r="B323" s="100" t="s">
        <v>101</v>
      </c>
      <c r="C323" s="101" t="s">
        <v>125</v>
      </c>
      <c r="D323" s="145">
        <v>111236</v>
      </c>
    </row>
    <row r="324" spans="1:4" x14ac:dyDescent="0.25">
      <c r="A324" s="99">
        <v>2020</v>
      </c>
      <c r="B324" s="100" t="s">
        <v>102</v>
      </c>
      <c r="C324" s="101" t="s">
        <v>125</v>
      </c>
      <c r="D324" s="145">
        <v>195470</v>
      </c>
    </row>
    <row r="325" spans="1:4" x14ac:dyDescent="0.25">
      <c r="A325" s="99">
        <v>2020</v>
      </c>
      <c r="B325" s="100" t="s">
        <v>103</v>
      </c>
      <c r="C325" s="101" t="s">
        <v>125</v>
      </c>
      <c r="D325" s="145">
        <v>48383</v>
      </c>
    </row>
    <row r="326" spans="1:4" x14ac:dyDescent="0.25">
      <c r="A326" s="99">
        <v>2020</v>
      </c>
      <c r="B326" s="100" t="s">
        <v>104</v>
      </c>
      <c r="C326" s="101" t="s">
        <v>125</v>
      </c>
      <c r="D326" s="145">
        <v>0</v>
      </c>
    </row>
    <row r="327" spans="1:4" x14ac:dyDescent="0.25">
      <c r="A327" s="99">
        <v>2020</v>
      </c>
      <c r="B327" s="100" t="s">
        <v>105</v>
      </c>
      <c r="C327" s="101" t="s">
        <v>125</v>
      </c>
      <c r="D327" s="145">
        <v>167062</v>
      </c>
    </row>
    <row r="328" spans="1:4" x14ac:dyDescent="0.25">
      <c r="A328" s="99">
        <v>2020</v>
      </c>
      <c r="B328" s="100" t="s">
        <v>106</v>
      </c>
      <c r="C328" s="101" t="s">
        <v>125</v>
      </c>
      <c r="D328" s="145">
        <v>63895</v>
      </c>
    </row>
    <row r="329" spans="1:4" x14ac:dyDescent="0.25">
      <c r="A329" s="99">
        <v>2020</v>
      </c>
      <c r="B329" s="100" t="s">
        <v>107</v>
      </c>
      <c r="C329" s="101" t="s">
        <v>125</v>
      </c>
      <c r="D329" s="145">
        <v>0</v>
      </c>
    </row>
    <row r="330" spans="1:4" x14ac:dyDescent="0.25">
      <c r="A330" s="99">
        <v>2020</v>
      </c>
      <c r="B330" s="100" t="s">
        <v>8</v>
      </c>
      <c r="C330" s="101" t="s">
        <v>127</v>
      </c>
      <c r="D330" s="145"/>
    </row>
    <row r="331" spans="1:4" x14ac:dyDescent="0.25">
      <c r="A331" s="99">
        <v>2020</v>
      </c>
      <c r="B331" s="100" t="s">
        <v>5</v>
      </c>
      <c r="C331" s="101" t="s">
        <v>127</v>
      </c>
      <c r="D331" s="145"/>
    </row>
    <row r="332" spans="1:4" x14ac:dyDescent="0.25">
      <c r="A332" s="99">
        <v>2020</v>
      </c>
      <c r="B332" s="100" t="s">
        <v>7</v>
      </c>
      <c r="C332" s="101" t="s">
        <v>127</v>
      </c>
      <c r="D332" s="145"/>
    </row>
    <row r="333" spans="1:4" x14ac:dyDescent="0.25">
      <c r="A333" s="99">
        <v>2020</v>
      </c>
      <c r="B333" s="100" t="s">
        <v>98</v>
      </c>
      <c r="C333" s="101" t="s">
        <v>127</v>
      </c>
      <c r="D333" s="145"/>
    </row>
    <row r="334" spans="1:4" x14ac:dyDescent="0.25">
      <c r="A334" s="99">
        <v>2020</v>
      </c>
      <c r="B334" s="100" t="s">
        <v>99</v>
      </c>
      <c r="C334" s="101" t="s">
        <v>127</v>
      </c>
      <c r="D334" s="145"/>
    </row>
    <row r="335" spans="1:4" x14ac:dyDescent="0.25">
      <c r="A335" s="99">
        <v>2020</v>
      </c>
      <c r="B335" s="100" t="s">
        <v>100</v>
      </c>
      <c r="C335" s="101" t="s">
        <v>127</v>
      </c>
      <c r="D335" s="145"/>
    </row>
    <row r="336" spans="1:4" x14ac:dyDescent="0.25">
      <c r="A336" s="99">
        <v>2020</v>
      </c>
      <c r="B336" s="100" t="s">
        <v>101</v>
      </c>
      <c r="C336" s="101" t="s">
        <v>127</v>
      </c>
      <c r="D336" s="145"/>
    </row>
    <row r="337" spans="1:4" x14ac:dyDescent="0.25">
      <c r="A337" s="99">
        <v>2020</v>
      </c>
      <c r="B337" s="100" t="s">
        <v>102</v>
      </c>
      <c r="C337" s="101" t="s">
        <v>127</v>
      </c>
      <c r="D337" s="145"/>
    </row>
    <row r="338" spans="1:4" x14ac:dyDescent="0.25">
      <c r="A338" s="99">
        <v>2020</v>
      </c>
      <c r="B338" s="100" t="s">
        <v>103</v>
      </c>
      <c r="C338" s="101" t="s">
        <v>127</v>
      </c>
      <c r="D338" s="145"/>
    </row>
    <row r="339" spans="1:4" x14ac:dyDescent="0.25">
      <c r="A339" s="99">
        <v>2020</v>
      </c>
      <c r="B339" s="100" t="s">
        <v>104</v>
      </c>
      <c r="C339" s="101" t="s">
        <v>127</v>
      </c>
      <c r="D339" s="145"/>
    </row>
    <row r="340" spans="1:4" x14ac:dyDescent="0.25">
      <c r="A340" s="99">
        <v>2020</v>
      </c>
      <c r="B340" s="100" t="s">
        <v>105</v>
      </c>
      <c r="C340" s="101" t="s">
        <v>127</v>
      </c>
      <c r="D340" s="145"/>
    </row>
    <row r="341" spans="1:4" x14ac:dyDescent="0.25">
      <c r="A341" s="99">
        <v>2020</v>
      </c>
      <c r="B341" s="100" t="s">
        <v>106</v>
      </c>
      <c r="C341" s="101" t="s">
        <v>127</v>
      </c>
      <c r="D341" s="145"/>
    </row>
    <row r="342" spans="1:4" x14ac:dyDescent="0.25">
      <c r="A342" s="99">
        <v>2020</v>
      </c>
      <c r="B342" s="100" t="s">
        <v>107</v>
      </c>
      <c r="C342" s="101" t="s">
        <v>127</v>
      </c>
      <c r="D342" s="145"/>
    </row>
    <row r="343" spans="1:4" x14ac:dyDescent="0.25">
      <c r="A343" s="99">
        <v>2021</v>
      </c>
      <c r="B343" s="100" t="s">
        <v>8</v>
      </c>
      <c r="C343" s="101" t="s">
        <v>126</v>
      </c>
      <c r="D343" s="145">
        <v>34767.955674999997</v>
      </c>
    </row>
    <row r="344" spans="1:4" x14ac:dyDescent="0.25">
      <c r="A344" s="99">
        <v>2021</v>
      </c>
      <c r="B344" s="100" t="s">
        <v>5</v>
      </c>
      <c r="C344" s="101" t="s">
        <v>126</v>
      </c>
      <c r="D344" s="145"/>
    </row>
    <row r="345" spans="1:4" x14ac:dyDescent="0.25">
      <c r="A345" s="99">
        <v>2021</v>
      </c>
      <c r="B345" s="100" t="s">
        <v>7</v>
      </c>
      <c r="C345" s="101" t="s">
        <v>126</v>
      </c>
      <c r="D345" s="145">
        <v>164760.75168374501</v>
      </c>
    </row>
    <row r="346" spans="1:4" x14ac:dyDescent="0.25">
      <c r="A346" s="99">
        <v>2021</v>
      </c>
      <c r="B346" s="100" t="s">
        <v>98</v>
      </c>
      <c r="C346" s="101" t="s">
        <v>126</v>
      </c>
      <c r="D346" s="145"/>
    </row>
    <row r="347" spans="1:4" x14ac:dyDescent="0.25">
      <c r="A347" s="99">
        <v>2021</v>
      </c>
      <c r="B347" s="100" t="s">
        <v>99</v>
      </c>
      <c r="C347" s="101" t="s">
        <v>126</v>
      </c>
      <c r="D347" s="145">
        <v>78037.690749295696</v>
      </c>
    </row>
    <row r="348" spans="1:4" x14ac:dyDescent="0.25">
      <c r="A348" s="99">
        <v>2021</v>
      </c>
      <c r="B348" s="100" t="s">
        <v>100</v>
      </c>
      <c r="C348" s="101" t="s">
        <v>126</v>
      </c>
      <c r="D348" s="145">
        <v>2360.4634528035099</v>
      </c>
    </row>
    <row r="349" spans="1:4" x14ac:dyDescent="0.25">
      <c r="A349" s="99">
        <v>2021</v>
      </c>
      <c r="B349" s="100" t="s">
        <v>101</v>
      </c>
      <c r="C349" s="101" t="s">
        <v>126</v>
      </c>
      <c r="D349" s="145">
        <v>23278.577000000001</v>
      </c>
    </row>
    <row r="350" spans="1:4" x14ac:dyDescent="0.25">
      <c r="A350" s="99">
        <v>2021</v>
      </c>
      <c r="B350" s="100" t="s">
        <v>102</v>
      </c>
      <c r="C350" s="101" t="s">
        <v>126</v>
      </c>
      <c r="D350" s="145">
        <v>8825.4700901069791</v>
      </c>
    </row>
    <row r="351" spans="1:4" x14ac:dyDescent="0.25">
      <c r="A351" s="99">
        <v>2021</v>
      </c>
      <c r="B351" s="100" t="s">
        <v>103</v>
      </c>
      <c r="C351" s="101" t="s">
        <v>126</v>
      </c>
      <c r="D351" s="145">
        <v>2243.93509268255</v>
      </c>
    </row>
    <row r="352" spans="1:4" x14ac:dyDescent="0.25">
      <c r="A352" s="99">
        <v>2021</v>
      </c>
      <c r="B352" s="100" t="s">
        <v>104</v>
      </c>
      <c r="C352" s="101" t="s">
        <v>126</v>
      </c>
      <c r="D352" s="145"/>
    </row>
    <row r="353" spans="1:4" x14ac:dyDescent="0.25">
      <c r="A353" s="99">
        <v>2021</v>
      </c>
      <c r="B353" s="100" t="s">
        <v>105</v>
      </c>
      <c r="C353" s="101" t="s">
        <v>126</v>
      </c>
      <c r="D353" s="145">
        <v>6.5163645766359197</v>
      </c>
    </row>
    <row r="354" spans="1:4" x14ac:dyDescent="0.25">
      <c r="A354" s="99">
        <v>2021</v>
      </c>
      <c r="B354" s="100" t="s">
        <v>106</v>
      </c>
      <c r="C354" s="101" t="s">
        <v>126</v>
      </c>
      <c r="D354" s="145">
        <v>0</v>
      </c>
    </row>
    <row r="355" spans="1:4" x14ac:dyDescent="0.25">
      <c r="A355" s="99">
        <v>2021</v>
      </c>
      <c r="B355" s="100" t="s">
        <v>107</v>
      </c>
      <c r="C355" s="101" t="s">
        <v>126</v>
      </c>
      <c r="D355" s="145">
        <v>0</v>
      </c>
    </row>
    <row r="356" spans="1:4" x14ac:dyDescent="0.25">
      <c r="A356" s="99">
        <v>2021</v>
      </c>
      <c r="B356" s="100" t="s">
        <v>8</v>
      </c>
      <c r="C356" s="101" t="s">
        <v>131</v>
      </c>
      <c r="D356" s="145">
        <v>0</v>
      </c>
    </row>
    <row r="357" spans="1:4" x14ac:dyDescent="0.25">
      <c r="A357" s="99">
        <v>2021</v>
      </c>
      <c r="B357" s="100" t="s">
        <v>5</v>
      </c>
      <c r="C357" s="101" t="s">
        <v>131</v>
      </c>
      <c r="D357" s="145"/>
    </row>
    <row r="358" spans="1:4" x14ac:dyDescent="0.25">
      <c r="A358" s="99">
        <v>2021</v>
      </c>
      <c r="B358" s="100" t="s">
        <v>7</v>
      </c>
      <c r="C358" s="101" t="s">
        <v>131</v>
      </c>
      <c r="D358" s="145">
        <v>663.22017000000005</v>
      </c>
    </row>
    <row r="359" spans="1:4" x14ac:dyDescent="0.25">
      <c r="A359" s="99">
        <v>2021</v>
      </c>
      <c r="B359" s="100" t="s">
        <v>98</v>
      </c>
      <c r="C359" s="101" t="s">
        <v>131</v>
      </c>
      <c r="D359" s="145"/>
    </row>
    <row r="360" spans="1:4" x14ac:dyDescent="0.25">
      <c r="A360" s="99">
        <v>2021</v>
      </c>
      <c r="B360" s="100" t="s">
        <v>99</v>
      </c>
      <c r="C360" s="101" t="s">
        <v>131</v>
      </c>
      <c r="D360" s="145">
        <v>0</v>
      </c>
    </row>
    <row r="361" spans="1:4" x14ac:dyDescent="0.25">
      <c r="A361" s="99">
        <v>2021</v>
      </c>
      <c r="B361" s="100" t="s">
        <v>100</v>
      </c>
      <c r="C361" s="101" t="s">
        <v>131</v>
      </c>
      <c r="D361" s="145">
        <v>0</v>
      </c>
    </row>
    <row r="362" spans="1:4" x14ac:dyDescent="0.25">
      <c r="A362" s="99">
        <v>2021</v>
      </c>
      <c r="B362" s="100" t="s">
        <v>101</v>
      </c>
      <c r="C362" s="101" t="s">
        <v>131</v>
      </c>
      <c r="D362" s="145">
        <v>0</v>
      </c>
    </row>
    <row r="363" spans="1:4" x14ac:dyDescent="0.25">
      <c r="A363" s="99">
        <v>2021</v>
      </c>
      <c r="B363" s="100" t="s">
        <v>102</v>
      </c>
      <c r="C363" s="101" t="s">
        <v>131</v>
      </c>
      <c r="D363" s="145">
        <v>0</v>
      </c>
    </row>
    <row r="364" spans="1:4" x14ac:dyDescent="0.25">
      <c r="A364" s="99">
        <v>2021</v>
      </c>
      <c r="B364" s="100" t="s">
        <v>103</v>
      </c>
      <c r="C364" s="101" t="s">
        <v>131</v>
      </c>
      <c r="D364" s="145">
        <v>0</v>
      </c>
    </row>
    <row r="365" spans="1:4" x14ac:dyDescent="0.25">
      <c r="A365" s="99">
        <v>2021</v>
      </c>
      <c r="B365" s="100" t="s">
        <v>104</v>
      </c>
      <c r="C365" s="101" t="s">
        <v>131</v>
      </c>
      <c r="D365" s="145"/>
    </row>
    <row r="366" spans="1:4" x14ac:dyDescent="0.25">
      <c r="A366" s="99">
        <v>2021</v>
      </c>
      <c r="B366" s="100" t="s">
        <v>105</v>
      </c>
      <c r="C366" s="101" t="s">
        <v>131</v>
      </c>
      <c r="D366" s="145">
        <v>0</v>
      </c>
    </row>
    <row r="367" spans="1:4" x14ac:dyDescent="0.25">
      <c r="A367" s="99">
        <v>2021</v>
      </c>
      <c r="B367" s="100" t="s">
        <v>106</v>
      </c>
      <c r="C367" s="101" t="s">
        <v>131</v>
      </c>
      <c r="D367" s="145">
        <v>0</v>
      </c>
    </row>
    <row r="368" spans="1:4" x14ac:dyDescent="0.25">
      <c r="A368" s="99">
        <v>2021</v>
      </c>
      <c r="B368" s="100" t="s">
        <v>107</v>
      </c>
      <c r="C368" s="101" t="s">
        <v>131</v>
      </c>
      <c r="D368" s="145">
        <v>0</v>
      </c>
    </row>
    <row r="369" spans="1:4" x14ac:dyDescent="0.25">
      <c r="A369" s="99">
        <v>2021</v>
      </c>
      <c r="B369" s="100" t="s">
        <v>8</v>
      </c>
      <c r="C369" s="101" t="s">
        <v>129</v>
      </c>
      <c r="D369" s="145">
        <v>1263.4685050360947</v>
      </c>
    </row>
    <row r="370" spans="1:4" x14ac:dyDescent="0.25">
      <c r="A370" s="99">
        <v>2021</v>
      </c>
      <c r="B370" s="100" t="s">
        <v>5</v>
      </c>
      <c r="C370" s="101" t="s">
        <v>129</v>
      </c>
      <c r="D370" s="145">
        <v>4204</v>
      </c>
    </row>
    <row r="371" spans="1:4" x14ac:dyDescent="0.25">
      <c r="A371" s="99">
        <v>2021</v>
      </c>
      <c r="B371" s="100" t="s">
        <v>7</v>
      </c>
      <c r="C371" s="101" t="s">
        <v>129</v>
      </c>
      <c r="D371" s="145">
        <v>29114.739570152902</v>
      </c>
    </row>
    <row r="372" spans="1:4" x14ac:dyDescent="0.25">
      <c r="A372" s="99">
        <v>2021</v>
      </c>
      <c r="B372" s="100" t="s">
        <v>98</v>
      </c>
      <c r="C372" s="101" t="s">
        <v>129</v>
      </c>
      <c r="D372" s="145"/>
    </row>
    <row r="373" spans="1:4" x14ac:dyDescent="0.25">
      <c r="A373" s="99">
        <v>2021</v>
      </c>
      <c r="B373" s="100" t="s">
        <v>99</v>
      </c>
      <c r="C373" s="101" t="s">
        <v>129</v>
      </c>
      <c r="D373" s="145">
        <v>21887.669909073698</v>
      </c>
    </row>
    <row r="374" spans="1:4" x14ac:dyDescent="0.25">
      <c r="A374" s="99">
        <v>2021</v>
      </c>
      <c r="B374" s="100" t="s">
        <v>100</v>
      </c>
      <c r="C374" s="101" t="s">
        <v>129</v>
      </c>
      <c r="D374" s="145">
        <v>59198.433232183197</v>
      </c>
    </row>
    <row r="375" spans="1:4" x14ac:dyDescent="0.25">
      <c r="A375" s="99">
        <v>2021</v>
      </c>
      <c r="B375" s="100" t="s">
        <v>101</v>
      </c>
      <c r="C375" s="101" t="s">
        <v>129</v>
      </c>
      <c r="D375" s="145">
        <v>4358.7640000000001</v>
      </c>
    </row>
    <row r="376" spans="1:4" x14ac:dyDescent="0.25">
      <c r="A376" s="99">
        <v>2021</v>
      </c>
      <c r="B376" s="100" t="s">
        <v>102</v>
      </c>
      <c r="C376" s="101" t="s">
        <v>129</v>
      </c>
      <c r="D376" s="145">
        <v>12242.8297655434</v>
      </c>
    </row>
    <row r="377" spans="1:4" x14ac:dyDescent="0.25">
      <c r="A377" s="99">
        <v>2021</v>
      </c>
      <c r="B377" s="100" t="s">
        <v>103</v>
      </c>
      <c r="C377" s="101" t="s">
        <v>129</v>
      </c>
      <c r="D377" s="145">
        <v>4096.3148227949396</v>
      </c>
    </row>
    <row r="378" spans="1:4" x14ac:dyDescent="0.25">
      <c r="A378" s="99">
        <v>2021</v>
      </c>
      <c r="B378" s="100" t="s">
        <v>104</v>
      </c>
      <c r="C378" s="101" t="s">
        <v>129</v>
      </c>
      <c r="D378" s="145"/>
    </row>
    <row r="379" spans="1:4" x14ac:dyDescent="0.25">
      <c r="A379" s="99">
        <v>2021</v>
      </c>
      <c r="B379" s="100" t="s">
        <v>105</v>
      </c>
      <c r="C379" s="101" t="s">
        <v>129</v>
      </c>
      <c r="D379" s="145">
        <v>10335.928</v>
      </c>
    </row>
    <row r="380" spans="1:4" x14ac:dyDescent="0.25">
      <c r="A380" s="99">
        <v>2021</v>
      </c>
      <c r="B380" s="100" t="s">
        <v>106</v>
      </c>
      <c r="C380" s="101" t="s">
        <v>129</v>
      </c>
      <c r="D380" s="145">
        <v>12035.6126915769</v>
      </c>
    </row>
    <row r="381" spans="1:4" x14ac:dyDescent="0.25">
      <c r="A381" s="99">
        <v>2021</v>
      </c>
      <c r="B381" s="100" t="s">
        <v>107</v>
      </c>
      <c r="C381" s="101" t="s">
        <v>129</v>
      </c>
      <c r="D381" s="145">
        <v>1741</v>
      </c>
    </row>
    <row r="382" spans="1:4" x14ac:dyDescent="0.25">
      <c r="A382" s="99">
        <v>2021</v>
      </c>
      <c r="B382" s="100" t="s">
        <v>8</v>
      </c>
      <c r="C382" s="101" t="s">
        <v>130</v>
      </c>
      <c r="D382" s="145">
        <v>25.873275</v>
      </c>
    </row>
    <row r="383" spans="1:4" x14ac:dyDescent="0.25">
      <c r="A383" s="99">
        <v>2021</v>
      </c>
      <c r="B383" s="100" t="s">
        <v>5</v>
      </c>
      <c r="C383" s="101" t="s">
        <v>130</v>
      </c>
      <c r="D383" s="145"/>
    </row>
    <row r="384" spans="1:4" x14ac:dyDescent="0.25">
      <c r="A384" s="99">
        <v>2021</v>
      </c>
      <c r="B384" s="100" t="s">
        <v>7</v>
      </c>
      <c r="C384" s="101" t="s">
        <v>130</v>
      </c>
      <c r="D384" s="145">
        <v>10353.3574458</v>
      </c>
    </row>
    <row r="385" spans="1:4" x14ac:dyDescent="0.25">
      <c r="A385" s="99">
        <v>2021</v>
      </c>
      <c r="B385" s="100" t="s">
        <v>98</v>
      </c>
      <c r="C385" s="101" t="s">
        <v>130</v>
      </c>
      <c r="D385" s="145"/>
    </row>
    <row r="386" spans="1:4" x14ac:dyDescent="0.25">
      <c r="A386" s="99">
        <v>2021</v>
      </c>
      <c r="B386" s="100" t="s">
        <v>99</v>
      </c>
      <c r="C386" s="101" t="s">
        <v>130</v>
      </c>
      <c r="D386" s="145">
        <v>1676.7987796421401</v>
      </c>
    </row>
    <row r="387" spans="1:4" x14ac:dyDescent="0.25">
      <c r="A387" s="99">
        <v>2021</v>
      </c>
      <c r="B387" s="100" t="s">
        <v>100</v>
      </c>
      <c r="C387" s="101" t="s">
        <v>130</v>
      </c>
      <c r="D387" s="145">
        <v>86817.456705304605</v>
      </c>
    </row>
    <row r="388" spans="1:4" x14ac:dyDescent="0.25">
      <c r="A388" s="99">
        <v>2021</v>
      </c>
      <c r="B388" s="100" t="s">
        <v>101</v>
      </c>
      <c r="C388" s="101" t="s">
        <v>130</v>
      </c>
      <c r="D388" s="145">
        <v>4797.9639999999999</v>
      </c>
    </row>
    <row r="389" spans="1:4" x14ac:dyDescent="0.25">
      <c r="A389" s="99">
        <v>2021</v>
      </c>
      <c r="B389" s="100" t="s">
        <v>102</v>
      </c>
      <c r="C389" s="101" t="s">
        <v>130</v>
      </c>
      <c r="D389" s="145">
        <v>40208.154714318502</v>
      </c>
    </row>
    <row r="390" spans="1:4" x14ac:dyDescent="0.25">
      <c r="A390" s="99">
        <v>2021</v>
      </c>
      <c r="B390" s="100" t="s">
        <v>103</v>
      </c>
      <c r="C390" s="101" t="s">
        <v>130</v>
      </c>
      <c r="D390" s="145">
        <v>15056.883902477501</v>
      </c>
    </row>
    <row r="391" spans="1:4" x14ac:dyDescent="0.25">
      <c r="A391" s="99">
        <v>2021</v>
      </c>
      <c r="B391" s="100" t="s">
        <v>104</v>
      </c>
      <c r="C391" s="101" t="s">
        <v>130</v>
      </c>
      <c r="D391" s="145"/>
    </row>
    <row r="392" spans="1:4" x14ac:dyDescent="0.25">
      <c r="A392" s="99">
        <v>2021</v>
      </c>
      <c r="B392" s="100" t="s">
        <v>105</v>
      </c>
      <c r="C392" s="101" t="s">
        <v>130</v>
      </c>
      <c r="D392" s="145">
        <v>62205.423999999999</v>
      </c>
    </row>
    <row r="393" spans="1:4" x14ac:dyDescent="0.25">
      <c r="A393" s="99">
        <v>2021</v>
      </c>
      <c r="B393" s="100" t="s">
        <v>106</v>
      </c>
      <c r="C393" s="101" t="s">
        <v>130</v>
      </c>
      <c r="D393" s="145">
        <v>24896.193065570202</v>
      </c>
    </row>
    <row r="394" spans="1:4" x14ac:dyDescent="0.25">
      <c r="A394" s="99">
        <v>2021</v>
      </c>
      <c r="B394" s="100" t="s">
        <v>107</v>
      </c>
      <c r="C394" s="101" t="s">
        <v>130</v>
      </c>
      <c r="D394" s="145">
        <v>0</v>
      </c>
    </row>
    <row r="395" spans="1:4" x14ac:dyDescent="0.25">
      <c r="A395" s="99">
        <v>2021</v>
      </c>
      <c r="B395" s="100" t="s">
        <v>8</v>
      </c>
      <c r="C395" s="101" t="s">
        <v>128</v>
      </c>
      <c r="D395" s="145">
        <v>7870.3419000000004</v>
      </c>
    </row>
    <row r="396" spans="1:4" x14ac:dyDescent="0.25">
      <c r="A396" s="99">
        <v>2021</v>
      </c>
      <c r="B396" s="100" t="s">
        <v>5</v>
      </c>
      <c r="C396" s="101" t="s">
        <v>128</v>
      </c>
      <c r="D396" s="145"/>
    </row>
    <row r="397" spans="1:4" x14ac:dyDescent="0.25">
      <c r="A397" s="99">
        <v>2021</v>
      </c>
      <c r="B397" s="100" t="s">
        <v>7</v>
      </c>
      <c r="C397" s="101" t="s">
        <v>128</v>
      </c>
      <c r="D397" s="145">
        <v>3603.44977670764</v>
      </c>
    </row>
    <row r="398" spans="1:4" x14ac:dyDescent="0.25">
      <c r="A398" s="99">
        <v>2021</v>
      </c>
      <c r="B398" s="100" t="s">
        <v>98</v>
      </c>
      <c r="C398" s="101" t="s">
        <v>128</v>
      </c>
      <c r="D398" s="145"/>
    </row>
    <row r="399" spans="1:4" x14ac:dyDescent="0.25">
      <c r="A399" s="99">
        <v>2021</v>
      </c>
      <c r="B399" s="100" t="s">
        <v>99</v>
      </c>
      <c r="C399" s="101" t="s">
        <v>128</v>
      </c>
      <c r="D399" s="145">
        <v>0</v>
      </c>
    </row>
    <row r="400" spans="1:4" x14ac:dyDescent="0.25">
      <c r="A400" s="99">
        <v>2021</v>
      </c>
      <c r="B400" s="100" t="s">
        <v>100</v>
      </c>
      <c r="C400" s="101" t="s">
        <v>128</v>
      </c>
      <c r="D400" s="145">
        <v>4444.3375228449704</v>
      </c>
    </row>
    <row r="401" spans="1:4" x14ac:dyDescent="0.25">
      <c r="A401" s="99">
        <v>2021</v>
      </c>
      <c r="B401" s="100" t="s">
        <v>101</v>
      </c>
      <c r="C401" s="101" t="s">
        <v>128</v>
      </c>
      <c r="D401" s="145">
        <v>79324.517000000007</v>
      </c>
    </row>
    <row r="402" spans="1:4" x14ac:dyDescent="0.25">
      <c r="A402" s="99">
        <v>2021</v>
      </c>
      <c r="B402" s="100" t="s">
        <v>102</v>
      </c>
      <c r="C402" s="101" t="s">
        <v>128</v>
      </c>
      <c r="D402" s="145">
        <v>120504.502976123</v>
      </c>
    </row>
    <row r="403" spans="1:4" x14ac:dyDescent="0.25">
      <c r="A403" s="99">
        <v>2021</v>
      </c>
      <c r="B403" s="100" t="s">
        <v>103</v>
      </c>
      <c r="C403" s="101" t="s">
        <v>128</v>
      </c>
      <c r="D403" s="145">
        <v>7438.2719475735403</v>
      </c>
    </row>
    <row r="404" spans="1:4" x14ac:dyDescent="0.25">
      <c r="A404" s="99">
        <v>2021</v>
      </c>
      <c r="B404" s="100" t="s">
        <v>104</v>
      </c>
      <c r="C404" s="101" t="s">
        <v>128</v>
      </c>
      <c r="D404" s="145"/>
    </row>
    <row r="405" spans="1:4" x14ac:dyDescent="0.25">
      <c r="A405" s="99">
        <v>2021</v>
      </c>
      <c r="B405" s="100" t="s">
        <v>105</v>
      </c>
      <c r="C405" s="101" t="s">
        <v>128</v>
      </c>
      <c r="D405" s="145">
        <v>0</v>
      </c>
    </row>
    <row r="406" spans="1:4" x14ac:dyDescent="0.25">
      <c r="A406" s="99">
        <v>2021</v>
      </c>
      <c r="B406" s="100" t="s">
        <v>106</v>
      </c>
      <c r="C406" s="101" t="s">
        <v>128</v>
      </c>
      <c r="D406" s="145">
        <v>32316.917985129301</v>
      </c>
    </row>
    <row r="407" spans="1:4" x14ac:dyDescent="0.25">
      <c r="A407" s="99">
        <v>2021</v>
      </c>
      <c r="B407" s="100" t="s">
        <v>107</v>
      </c>
      <c r="C407" s="101" t="s">
        <v>128</v>
      </c>
      <c r="D407" s="145">
        <v>0</v>
      </c>
    </row>
    <row r="408" spans="1:4" x14ac:dyDescent="0.25">
      <c r="A408" s="99">
        <v>2021</v>
      </c>
      <c r="B408" s="100" t="s">
        <v>8</v>
      </c>
      <c r="C408" s="101" t="s">
        <v>125</v>
      </c>
      <c r="D408" s="145">
        <v>37173.397725000003</v>
      </c>
    </row>
    <row r="409" spans="1:4" x14ac:dyDescent="0.25">
      <c r="A409" s="99">
        <v>2021</v>
      </c>
      <c r="B409" s="100" t="s">
        <v>5</v>
      </c>
      <c r="C409" s="101" t="s">
        <v>125</v>
      </c>
      <c r="D409" s="145">
        <v>102611</v>
      </c>
    </row>
    <row r="410" spans="1:4" x14ac:dyDescent="0.25">
      <c r="A410" s="99">
        <v>2021</v>
      </c>
      <c r="B410" s="100" t="s">
        <v>7</v>
      </c>
      <c r="C410" s="101" t="s">
        <v>125</v>
      </c>
      <c r="D410" s="145">
        <v>209345.135235244</v>
      </c>
    </row>
    <row r="411" spans="1:4" x14ac:dyDescent="0.25">
      <c r="A411" s="99">
        <v>2021</v>
      </c>
      <c r="B411" s="100" t="s">
        <v>98</v>
      </c>
      <c r="C411" s="101" t="s">
        <v>125</v>
      </c>
      <c r="D411" s="145"/>
    </row>
    <row r="412" spans="1:4" x14ac:dyDescent="0.25">
      <c r="A412" s="99">
        <v>2021</v>
      </c>
      <c r="B412" s="100" t="s">
        <v>99</v>
      </c>
      <c r="C412" s="101" t="s">
        <v>125</v>
      </c>
      <c r="D412" s="145">
        <v>449664.45487724501</v>
      </c>
    </row>
    <row r="413" spans="1:4" x14ac:dyDescent="0.25">
      <c r="A413" s="99">
        <v>2021</v>
      </c>
      <c r="B413" s="100" t="s">
        <v>100</v>
      </c>
      <c r="C413" s="101" t="s">
        <v>125</v>
      </c>
      <c r="D413" s="145">
        <v>459696.09752124199</v>
      </c>
    </row>
    <row r="414" spans="1:4" x14ac:dyDescent="0.25">
      <c r="A414" s="99">
        <v>2021</v>
      </c>
      <c r="B414" s="100" t="s">
        <v>101</v>
      </c>
      <c r="C414" s="101" t="s">
        <v>125</v>
      </c>
      <c r="D414" s="145">
        <v>89480.035999999993</v>
      </c>
    </row>
    <row r="415" spans="1:4" x14ac:dyDescent="0.25">
      <c r="A415" s="99">
        <v>2021</v>
      </c>
      <c r="B415" s="100" t="s">
        <v>102</v>
      </c>
      <c r="C415" s="101" t="s">
        <v>125</v>
      </c>
      <c r="D415" s="145">
        <v>191623.70496053499</v>
      </c>
    </row>
    <row r="416" spans="1:4" x14ac:dyDescent="0.25">
      <c r="A416" s="99">
        <v>2021</v>
      </c>
      <c r="B416" s="100" t="s">
        <v>103</v>
      </c>
      <c r="C416" s="101" t="s">
        <v>125</v>
      </c>
      <c r="D416" s="145">
        <v>64389.1174826965</v>
      </c>
    </row>
    <row r="417" spans="1:4" x14ac:dyDescent="0.25">
      <c r="A417" s="99">
        <v>2021</v>
      </c>
      <c r="B417" s="100" t="s">
        <v>104</v>
      </c>
      <c r="C417" s="101" t="s">
        <v>125</v>
      </c>
      <c r="D417" s="145"/>
    </row>
    <row r="418" spans="1:4" x14ac:dyDescent="0.25">
      <c r="A418" s="99">
        <v>2021</v>
      </c>
      <c r="B418" s="100" t="s">
        <v>105</v>
      </c>
      <c r="C418" s="101" t="s">
        <v>125</v>
      </c>
      <c r="D418" s="145">
        <v>132193.55799999999</v>
      </c>
    </row>
    <row r="419" spans="1:4" x14ac:dyDescent="0.25">
      <c r="A419" s="99">
        <v>2021</v>
      </c>
      <c r="B419" s="100" t="s">
        <v>106</v>
      </c>
      <c r="C419" s="101" t="s">
        <v>125</v>
      </c>
      <c r="D419" s="145">
        <v>56422.599125105502</v>
      </c>
    </row>
    <row r="420" spans="1:4" x14ac:dyDescent="0.25">
      <c r="A420" s="99">
        <v>2021</v>
      </c>
      <c r="B420" s="100" t="s">
        <v>107</v>
      </c>
      <c r="C420" s="101" t="s">
        <v>125</v>
      </c>
      <c r="D420" s="145">
        <v>0</v>
      </c>
    </row>
    <row r="421" spans="1:4" x14ac:dyDescent="0.25">
      <c r="A421" s="99">
        <v>2021</v>
      </c>
      <c r="B421" s="100" t="s">
        <v>8</v>
      </c>
      <c r="C421" s="101" t="s">
        <v>127</v>
      </c>
      <c r="D421" s="145"/>
    </row>
    <row r="422" spans="1:4" x14ac:dyDescent="0.25">
      <c r="A422" s="99">
        <v>2021</v>
      </c>
      <c r="B422" s="100" t="s">
        <v>5</v>
      </c>
      <c r="C422" s="101" t="s">
        <v>127</v>
      </c>
      <c r="D422" s="145"/>
    </row>
    <row r="423" spans="1:4" x14ac:dyDescent="0.25">
      <c r="A423" s="99">
        <v>2021</v>
      </c>
      <c r="B423" s="100" t="s">
        <v>7</v>
      </c>
      <c r="C423" s="101" t="s">
        <v>127</v>
      </c>
      <c r="D423" s="145"/>
    </row>
    <row r="424" spans="1:4" x14ac:dyDescent="0.25">
      <c r="A424" s="99">
        <v>2021</v>
      </c>
      <c r="B424" s="100" t="s">
        <v>98</v>
      </c>
      <c r="C424" s="101" t="s">
        <v>127</v>
      </c>
      <c r="D424" s="145"/>
    </row>
    <row r="425" spans="1:4" x14ac:dyDescent="0.25">
      <c r="A425" s="99">
        <v>2021</v>
      </c>
      <c r="B425" s="100" t="s">
        <v>99</v>
      </c>
      <c r="C425" s="101" t="s">
        <v>127</v>
      </c>
      <c r="D425" s="145"/>
    </row>
    <row r="426" spans="1:4" x14ac:dyDescent="0.25">
      <c r="A426" s="99">
        <v>2021</v>
      </c>
      <c r="B426" s="100" t="s">
        <v>100</v>
      </c>
      <c r="C426" s="101" t="s">
        <v>127</v>
      </c>
      <c r="D426" s="145"/>
    </row>
    <row r="427" spans="1:4" x14ac:dyDescent="0.25">
      <c r="A427" s="99">
        <v>2021</v>
      </c>
      <c r="B427" s="100" t="s">
        <v>101</v>
      </c>
      <c r="C427" s="101" t="s">
        <v>127</v>
      </c>
      <c r="D427" s="145"/>
    </row>
    <row r="428" spans="1:4" x14ac:dyDescent="0.25">
      <c r="A428" s="99">
        <v>2021</v>
      </c>
      <c r="B428" s="100" t="s">
        <v>102</v>
      </c>
      <c r="C428" s="101" t="s">
        <v>127</v>
      </c>
      <c r="D428" s="145"/>
    </row>
    <row r="429" spans="1:4" x14ac:dyDescent="0.25">
      <c r="A429" s="99">
        <v>2021</v>
      </c>
      <c r="B429" s="100" t="s">
        <v>103</v>
      </c>
      <c r="C429" s="101" t="s">
        <v>127</v>
      </c>
      <c r="D429" s="145"/>
    </row>
    <row r="430" spans="1:4" x14ac:dyDescent="0.25">
      <c r="A430" s="99">
        <v>2021</v>
      </c>
      <c r="B430" s="100" t="s">
        <v>104</v>
      </c>
      <c r="C430" s="101" t="s">
        <v>127</v>
      </c>
      <c r="D430" s="145"/>
    </row>
    <row r="431" spans="1:4" x14ac:dyDescent="0.25">
      <c r="A431" s="99">
        <v>2021</v>
      </c>
      <c r="B431" s="100" t="s">
        <v>105</v>
      </c>
      <c r="C431" s="101" t="s">
        <v>127</v>
      </c>
      <c r="D431" s="145"/>
    </row>
    <row r="432" spans="1:4" x14ac:dyDescent="0.25">
      <c r="A432" s="99">
        <v>2021</v>
      </c>
      <c r="B432" s="100" t="s">
        <v>106</v>
      </c>
      <c r="C432" s="101" t="s">
        <v>127</v>
      </c>
      <c r="D432" s="145"/>
    </row>
    <row r="433" spans="1:4" x14ac:dyDescent="0.25">
      <c r="A433" s="99">
        <v>2021</v>
      </c>
      <c r="B433" s="100" t="s">
        <v>107</v>
      </c>
      <c r="C433" s="101" t="s">
        <v>127</v>
      </c>
      <c r="D433" s="145"/>
    </row>
    <row r="434" spans="1:4" x14ac:dyDescent="0.25">
      <c r="A434" s="99">
        <v>2022</v>
      </c>
      <c r="B434" s="100" t="s">
        <v>8</v>
      </c>
      <c r="C434" s="101" t="s">
        <v>126</v>
      </c>
      <c r="D434" s="145"/>
    </row>
    <row r="435" spans="1:4" x14ac:dyDescent="0.25">
      <c r="A435" s="99">
        <v>2022</v>
      </c>
      <c r="B435" s="100" t="s">
        <v>5</v>
      </c>
      <c r="C435" s="101" t="s">
        <v>126</v>
      </c>
      <c r="D435" s="145"/>
    </row>
    <row r="436" spans="1:4" x14ac:dyDescent="0.25">
      <c r="A436" s="99">
        <v>2022</v>
      </c>
      <c r="B436" s="100" t="s">
        <v>7</v>
      </c>
      <c r="C436" s="101" t="s">
        <v>126</v>
      </c>
      <c r="D436" s="145"/>
    </row>
    <row r="437" spans="1:4" x14ac:dyDescent="0.25">
      <c r="A437" s="99">
        <v>2022</v>
      </c>
      <c r="B437" s="100" t="s">
        <v>98</v>
      </c>
      <c r="C437" s="101" t="s">
        <v>126</v>
      </c>
      <c r="D437" s="145"/>
    </row>
    <row r="438" spans="1:4" x14ac:dyDescent="0.25">
      <c r="A438" s="99">
        <v>2022</v>
      </c>
      <c r="B438" s="100" t="s">
        <v>99</v>
      </c>
      <c r="C438" s="101" t="s">
        <v>126</v>
      </c>
      <c r="D438" s="145"/>
    </row>
    <row r="439" spans="1:4" x14ac:dyDescent="0.25">
      <c r="A439" s="99">
        <v>2022</v>
      </c>
      <c r="B439" s="100" t="s">
        <v>100</v>
      </c>
      <c r="C439" s="101" t="s">
        <v>126</v>
      </c>
      <c r="D439" s="145"/>
    </row>
    <row r="440" spans="1:4" x14ac:dyDescent="0.25">
      <c r="A440" s="99">
        <v>2022</v>
      </c>
      <c r="B440" s="100" t="s">
        <v>101</v>
      </c>
      <c r="C440" s="101" t="s">
        <v>126</v>
      </c>
      <c r="D440" s="145"/>
    </row>
    <row r="441" spans="1:4" x14ac:dyDescent="0.25">
      <c r="A441" s="99">
        <v>2022</v>
      </c>
      <c r="B441" s="100" t="s">
        <v>102</v>
      </c>
      <c r="C441" s="101" t="s">
        <v>126</v>
      </c>
      <c r="D441" s="145"/>
    </row>
    <row r="442" spans="1:4" x14ac:dyDescent="0.25">
      <c r="A442" s="99">
        <v>2022</v>
      </c>
      <c r="B442" s="100" t="s">
        <v>103</v>
      </c>
      <c r="C442" s="101" t="s">
        <v>126</v>
      </c>
      <c r="D442" s="145"/>
    </row>
    <row r="443" spans="1:4" x14ac:dyDescent="0.25">
      <c r="A443" s="99">
        <v>2022</v>
      </c>
      <c r="B443" s="100" t="s">
        <v>104</v>
      </c>
      <c r="C443" s="101" t="s">
        <v>126</v>
      </c>
      <c r="D443" s="145"/>
    </row>
    <row r="444" spans="1:4" x14ac:dyDescent="0.25">
      <c r="A444" s="99">
        <v>2022</v>
      </c>
      <c r="B444" s="100" t="s">
        <v>105</v>
      </c>
      <c r="C444" s="101" t="s">
        <v>126</v>
      </c>
      <c r="D444" s="145"/>
    </row>
    <row r="445" spans="1:4" x14ac:dyDescent="0.25">
      <c r="A445" s="99">
        <v>2022</v>
      </c>
      <c r="B445" s="100" t="s">
        <v>106</v>
      </c>
      <c r="C445" s="101" t="s">
        <v>126</v>
      </c>
      <c r="D445" s="145"/>
    </row>
    <row r="446" spans="1:4" x14ac:dyDescent="0.25">
      <c r="A446" s="99">
        <v>2022</v>
      </c>
      <c r="B446" s="100" t="s">
        <v>107</v>
      </c>
      <c r="C446" s="101" t="s">
        <v>126</v>
      </c>
      <c r="D446" s="145"/>
    </row>
    <row r="447" spans="1:4" x14ac:dyDescent="0.25">
      <c r="A447" s="99">
        <v>2022</v>
      </c>
      <c r="B447" s="100" t="s">
        <v>8</v>
      </c>
      <c r="C447" s="101" t="s">
        <v>131</v>
      </c>
      <c r="D447" s="145"/>
    </row>
    <row r="448" spans="1:4" x14ac:dyDescent="0.25">
      <c r="A448" s="99">
        <v>2022</v>
      </c>
      <c r="B448" s="100" t="s">
        <v>5</v>
      </c>
      <c r="C448" s="101" t="s">
        <v>131</v>
      </c>
      <c r="D448" s="145"/>
    </row>
    <row r="449" spans="1:4" x14ac:dyDescent="0.25">
      <c r="A449" s="99">
        <v>2022</v>
      </c>
      <c r="B449" s="100" t="s">
        <v>7</v>
      </c>
      <c r="C449" s="101" t="s">
        <v>131</v>
      </c>
      <c r="D449" s="145"/>
    </row>
    <row r="450" spans="1:4" x14ac:dyDescent="0.25">
      <c r="A450" s="99">
        <v>2022</v>
      </c>
      <c r="B450" s="100" t="s">
        <v>98</v>
      </c>
      <c r="C450" s="101" t="s">
        <v>131</v>
      </c>
      <c r="D450" s="145"/>
    </row>
    <row r="451" spans="1:4" x14ac:dyDescent="0.25">
      <c r="A451" s="99">
        <v>2022</v>
      </c>
      <c r="B451" s="100" t="s">
        <v>99</v>
      </c>
      <c r="C451" s="101" t="s">
        <v>131</v>
      </c>
      <c r="D451" s="145"/>
    </row>
    <row r="452" spans="1:4" x14ac:dyDescent="0.25">
      <c r="A452" s="99">
        <v>2022</v>
      </c>
      <c r="B452" s="100" t="s">
        <v>100</v>
      </c>
      <c r="C452" s="101" t="s">
        <v>131</v>
      </c>
      <c r="D452" s="145"/>
    </row>
    <row r="453" spans="1:4" x14ac:dyDescent="0.25">
      <c r="A453" s="99">
        <v>2022</v>
      </c>
      <c r="B453" s="100" t="s">
        <v>101</v>
      </c>
      <c r="C453" s="101" t="s">
        <v>131</v>
      </c>
      <c r="D453" s="145"/>
    </row>
    <row r="454" spans="1:4" x14ac:dyDescent="0.25">
      <c r="A454" s="99">
        <v>2022</v>
      </c>
      <c r="B454" s="100" t="s">
        <v>102</v>
      </c>
      <c r="C454" s="101" t="s">
        <v>131</v>
      </c>
      <c r="D454" s="145"/>
    </row>
    <row r="455" spans="1:4" x14ac:dyDescent="0.25">
      <c r="A455" s="99">
        <v>2022</v>
      </c>
      <c r="B455" s="100" t="s">
        <v>103</v>
      </c>
      <c r="C455" s="101" t="s">
        <v>131</v>
      </c>
      <c r="D455" s="145"/>
    </row>
    <row r="456" spans="1:4" x14ac:dyDescent="0.25">
      <c r="A456" s="99">
        <v>2022</v>
      </c>
      <c r="B456" s="100" t="s">
        <v>104</v>
      </c>
      <c r="C456" s="101" t="s">
        <v>131</v>
      </c>
      <c r="D456" s="145"/>
    </row>
    <row r="457" spans="1:4" x14ac:dyDescent="0.25">
      <c r="A457" s="99">
        <v>2022</v>
      </c>
      <c r="B457" s="100" t="s">
        <v>105</v>
      </c>
      <c r="C457" s="101" t="s">
        <v>131</v>
      </c>
      <c r="D457" s="145"/>
    </row>
    <row r="458" spans="1:4" x14ac:dyDescent="0.25">
      <c r="A458" s="99">
        <v>2022</v>
      </c>
      <c r="B458" s="100" t="s">
        <v>106</v>
      </c>
      <c r="C458" s="101" t="s">
        <v>131</v>
      </c>
      <c r="D458" s="145"/>
    </row>
    <row r="459" spans="1:4" x14ac:dyDescent="0.25">
      <c r="A459" s="99">
        <v>2022</v>
      </c>
      <c r="B459" s="100" t="s">
        <v>107</v>
      </c>
      <c r="C459" s="101" t="s">
        <v>131</v>
      </c>
      <c r="D459" s="145"/>
    </row>
    <row r="460" spans="1:4" x14ac:dyDescent="0.25">
      <c r="A460" s="99">
        <v>2022</v>
      </c>
      <c r="B460" s="100" t="s">
        <v>8</v>
      </c>
      <c r="C460" s="101" t="s">
        <v>129</v>
      </c>
      <c r="D460" s="145"/>
    </row>
    <row r="461" spans="1:4" x14ac:dyDescent="0.25">
      <c r="A461" s="99">
        <v>2022</v>
      </c>
      <c r="B461" s="100" t="s">
        <v>5</v>
      </c>
      <c r="C461" s="101" t="s">
        <v>129</v>
      </c>
      <c r="D461" s="145"/>
    </row>
    <row r="462" spans="1:4" x14ac:dyDescent="0.25">
      <c r="A462" s="99">
        <v>2022</v>
      </c>
      <c r="B462" s="100" t="s">
        <v>7</v>
      </c>
      <c r="C462" s="101" t="s">
        <v>129</v>
      </c>
      <c r="D462" s="145"/>
    </row>
    <row r="463" spans="1:4" x14ac:dyDescent="0.25">
      <c r="A463" s="99">
        <v>2022</v>
      </c>
      <c r="B463" s="100" t="s">
        <v>98</v>
      </c>
      <c r="C463" s="101" t="s">
        <v>129</v>
      </c>
      <c r="D463" s="145"/>
    </row>
    <row r="464" spans="1:4" x14ac:dyDescent="0.25">
      <c r="A464" s="99">
        <v>2022</v>
      </c>
      <c r="B464" s="100" t="s">
        <v>99</v>
      </c>
      <c r="C464" s="101" t="s">
        <v>129</v>
      </c>
      <c r="D464" s="145"/>
    </row>
    <row r="465" spans="1:4" x14ac:dyDescent="0.25">
      <c r="A465" s="99">
        <v>2022</v>
      </c>
      <c r="B465" s="100" t="s">
        <v>100</v>
      </c>
      <c r="C465" s="101" t="s">
        <v>129</v>
      </c>
      <c r="D465" s="145"/>
    </row>
    <row r="466" spans="1:4" x14ac:dyDescent="0.25">
      <c r="A466" s="99">
        <v>2022</v>
      </c>
      <c r="B466" s="100" t="s">
        <v>101</v>
      </c>
      <c r="C466" s="101" t="s">
        <v>129</v>
      </c>
      <c r="D466" s="145"/>
    </row>
    <row r="467" spans="1:4" x14ac:dyDescent="0.25">
      <c r="A467" s="99">
        <v>2022</v>
      </c>
      <c r="B467" s="100" t="s">
        <v>102</v>
      </c>
      <c r="C467" s="101" t="s">
        <v>129</v>
      </c>
      <c r="D467" s="145"/>
    </row>
    <row r="468" spans="1:4" x14ac:dyDescent="0.25">
      <c r="A468" s="99">
        <v>2022</v>
      </c>
      <c r="B468" s="100" t="s">
        <v>103</v>
      </c>
      <c r="C468" s="101" t="s">
        <v>129</v>
      </c>
      <c r="D468" s="145"/>
    </row>
    <row r="469" spans="1:4" x14ac:dyDescent="0.25">
      <c r="A469" s="99">
        <v>2022</v>
      </c>
      <c r="B469" s="100" t="s">
        <v>104</v>
      </c>
      <c r="C469" s="101" t="s">
        <v>129</v>
      </c>
      <c r="D469" s="145"/>
    </row>
    <row r="470" spans="1:4" x14ac:dyDescent="0.25">
      <c r="A470" s="99">
        <v>2022</v>
      </c>
      <c r="B470" s="100" t="s">
        <v>105</v>
      </c>
      <c r="C470" s="101" t="s">
        <v>129</v>
      </c>
      <c r="D470" s="145"/>
    </row>
    <row r="471" spans="1:4" x14ac:dyDescent="0.25">
      <c r="A471" s="99">
        <v>2022</v>
      </c>
      <c r="B471" s="100" t="s">
        <v>106</v>
      </c>
      <c r="C471" s="101" t="s">
        <v>129</v>
      </c>
      <c r="D471" s="145"/>
    </row>
    <row r="472" spans="1:4" x14ac:dyDescent="0.25">
      <c r="A472" s="99">
        <v>2022</v>
      </c>
      <c r="B472" s="100" t="s">
        <v>107</v>
      </c>
      <c r="C472" s="101" t="s">
        <v>129</v>
      </c>
      <c r="D472" s="145"/>
    </row>
    <row r="473" spans="1:4" x14ac:dyDescent="0.25">
      <c r="A473" s="99">
        <v>2022</v>
      </c>
      <c r="B473" s="100" t="s">
        <v>8</v>
      </c>
      <c r="C473" s="101" t="s">
        <v>130</v>
      </c>
      <c r="D473" s="145"/>
    </row>
    <row r="474" spans="1:4" x14ac:dyDescent="0.25">
      <c r="A474" s="99">
        <v>2022</v>
      </c>
      <c r="B474" s="100" t="s">
        <v>5</v>
      </c>
      <c r="C474" s="101" t="s">
        <v>130</v>
      </c>
      <c r="D474" s="145"/>
    </row>
    <row r="475" spans="1:4" x14ac:dyDescent="0.25">
      <c r="A475" s="99">
        <v>2022</v>
      </c>
      <c r="B475" s="100" t="s">
        <v>7</v>
      </c>
      <c r="C475" s="101" t="s">
        <v>130</v>
      </c>
      <c r="D475" s="145"/>
    </row>
    <row r="476" spans="1:4" x14ac:dyDescent="0.25">
      <c r="A476" s="99">
        <v>2022</v>
      </c>
      <c r="B476" s="100" t="s">
        <v>98</v>
      </c>
      <c r="C476" s="101" t="s">
        <v>130</v>
      </c>
      <c r="D476" s="145"/>
    </row>
    <row r="477" spans="1:4" x14ac:dyDescent="0.25">
      <c r="A477" s="99">
        <v>2022</v>
      </c>
      <c r="B477" s="100" t="s">
        <v>99</v>
      </c>
      <c r="C477" s="101" t="s">
        <v>130</v>
      </c>
      <c r="D477" s="145"/>
    </row>
    <row r="478" spans="1:4" x14ac:dyDescent="0.25">
      <c r="A478" s="99">
        <v>2022</v>
      </c>
      <c r="B478" s="100" t="s">
        <v>100</v>
      </c>
      <c r="C478" s="101" t="s">
        <v>130</v>
      </c>
      <c r="D478" s="145"/>
    </row>
    <row r="479" spans="1:4" x14ac:dyDescent="0.25">
      <c r="A479" s="99">
        <v>2022</v>
      </c>
      <c r="B479" s="100" t="s">
        <v>101</v>
      </c>
      <c r="C479" s="101" t="s">
        <v>130</v>
      </c>
      <c r="D479" s="145"/>
    </row>
    <row r="480" spans="1:4" x14ac:dyDescent="0.25">
      <c r="A480" s="99">
        <v>2022</v>
      </c>
      <c r="B480" s="100" t="s">
        <v>102</v>
      </c>
      <c r="C480" s="101" t="s">
        <v>130</v>
      </c>
      <c r="D480" s="145"/>
    </row>
    <row r="481" spans="1:4" x14ac:dyDescent="0.25">
      <c r="A481" s="99">
        <v>2022</v>
      </c>
      <c r="B481" s="100" t="s">
        <v>103</v>
      </c>
      <c r="C481" s="101" t="s">
        <v>130</v>
      </c>
      <c r="D481" s="145"/>
    </row>
    <row r="482" spans="1:4" x14ac:dyDescent="0.25">
      <c r="A482" s="99">
        <v>2022</v>
      </c>
      <c r="B482" s="100" t="s">
        <v>104</v>
      </c>
      <c r="C482" s="101" t="s">
        <v>130</v>
      </c>
      <c r="D482" s="145"/>
    </row>
    <row r="483" spans="1:4" x14ac:dyDescent="0.25">
      <c r="A483" s="99">
        <v>2022</v>
      </c>
      <c r="B483" s="100" t="s">
        <v>105</v>
      </c>
      <c r="C483" s="101" t="s">
        <v>130</v>
      </c>
      <c r="D483" s="145"/>
    </row>
    <row r="484" spans="1:4" x14ac:dyDescent="0.25">
      <c r="A484" s="99">
        <v>2022</v>
      </c>
      <c r="B484" s="100" t="s">
        <v>106</v>
      </c>
      <c r="C484" s="101" t="s">
        <v>130</v>
      </c>
      <c r="D484" s="145"/>
    </row>
    <row r="485" spans="1:4" x14ac:dyDescent="0.25">
      <c r="A485" s="99">
        <v>2022</v>
      </c>
      <c r="B485" s="100" t="s">
        <v>107</v>
      </c>
      <c r="C485" s="101" t="s">
        <v>130</v>
      </c>
      <c r="D485" s="145"/>
    </row>
    <row r="486" spans="1:4" x14ac:dyDescent="0.25">
      <c r="A486" s="99">
        <v>2022</v>
      </c>
      <c r="B486" s="100" t="s">
        <v>8</v>
      </c>
      <c r="C486" s="101" t="s">
        <v>128</v>
      </c>
      <c r="D486" s="145"/>
    </row>
    <row r="487" spans="1:4" x14ac:dyDescent="0.25">
      <c r="A487" s="99">
        <v>2022</v>
      </c>
      <c r="B487" s="100" t="s">
        <v>5</v>
      </c>
      <c r="C487" s="101" t="s">
        <v>128</v>
      </c>
      <c r="D487" s="145"/>
    </row>
    <row r="488" spans="1:4" x14ac:dyDescent="0.25">
      <c r="A488" s="99">
        <v>2022</v>
      </c>
      <c r="B488" s="100" t="s">
        <v>7</v>
      </c>
      <c r="C488" s="101" t="s">
        <v>128</v>
      </c>
      <c r="D488" s="145"/>
    </row>
    <row r="489" spans="1:4" x14ac:dyDescent="0.25">
      <c r="A489" s="99">
        <v>2022</v>
      </c>
      <c r="B489" s="100" t="s">
        <v>98</v>
      </c>
      <c r="C489" s="101" t="s">
        <v>128</v>
      </c>
      <c r="D489" s="145"/>
    </row>
    <row r="490" spans="1:4" x14ac:dyDescent="0.25">
      <c r="A490" s="99">
        <v>2022</v>
      </c>
      <c r="B490" s="100" t="s">
        <v>99</v>
      </c>
      <c r="C490" s="101" t="s">
        <v>128</v>
      </c>
      <c r="D490" s="145"/>
    </row>
    <row r="491" spans="1:4" x14ac:dyDescent="0.25">
      <c r="A491" s="99">
        <v>2022</v>
      </c>
      <c r="B491" s="100" t="s">
        <v>100</v>
      </c>
      <c r="C491" s="101" t="s">
        <v>128</v>
      </c>
      <c r="D491" s="145"/>
    </row>
    <row r="492" spans="1:4" x14ac:dyDescent="0.25">
      <c r="A492" s="99">
        <v>2022</v>
      </c>
      <c r="B492" s="100" t="s">
        <v>101</v>
      </c>
      <c r="C492" s="101" t="s">
        <v>128</v>
      </c>
      <c r="D492" s="145"/>
    </row>
    <row r="493" spans="1:4" x14ac:dyDescent="0.25">
      <c r="A493" s="99">
        <v>2022</v>
      </c>
      <c r="B493" s="100" t="s">
        <v>102</v>
      </c>
      <c r="C493" s="101" t="s">
        <v>128</v>
      </c>
      <c r="D493" s="145"/>
    </row>
    <row r="494" spans="1:4" x14ac:dyDescent="0.25">
      <c r="A494" s="99">
        <v>2022</v>
      </c>
      <c r="B494" s="100" t="s">
        <v>103</v>
      </c>
      <c r="C494" s="101" t="s">
        <v>128</v>
      </c>
      <c r="D494" s="145"/>
    </row>
    <row r="495" spans="1:4" x14ac:dyDescent="0.25">
      <c r="A495" s="99">
        <v>2022</v>
      </c>
      <c r="B495" s="100" t="s">
        <v>104</v>
      </c>
      <c r="C495" s="101" t="s">
        <v>128</v>
      </c>
      <c r="D495" s="145"/>
    </row>
    <row r="496" spans="1:4" x14ac:dyDescent="0.25">
      <c r="A496" s="99">
        <v>2022</v>
      </c>
      <c r="B496" s="100" t="s">
        <v>105</v>
      </c>
      <c r="C496" s="101" t="s">
        <v>128</v>
      </c>
      <c r="D496" s="145"/>
    </row>
    <row r="497" spans="1:4" x14ac:dyDescent="0.25">
      <c r="A497" s="99">
        <v>2022</v>
      </c>
      <c r="B497" s="100" t="s">
        <v>106</v>
      </c>
      <c r="C497" s="101" t="s">
        <v>128</v>
      </c>
      <c r="D497" s="145"/>
    </row>
    <row r="498" spans="1:4" x14ac:dyDescent="0.25">
      <c r="A498" s="99">
        <v>2022</v>
      </c>
      <c r="B498" s="100" t="s">
        <v>107</v>
      </c>
      <c r="C498" s="101" t="s">
        <v>128</v>
      </c>
      <c r="D498" s="145"/>
    </row>
    <row r="499" spans="1:4" x14ac:dyDescent="0.25">
      <c r="A499" s="99">
        <v>2022</v>
      </c>
      <c r="B499" s="100" t="s">
        <v>8</v>
      </c>
      <c r="C499" s="101" t="s">
        <v>125</v>
      </c>
      <c r="D499" s="145"/>
    </row>
    <row r="500" spans="1:4" x14ac:dyDescent="0.25">
      <c r="A500" s="99">
        <v>2022</v>
      </c>
      <c r="B500" s="100" t="s">
        <v>5</v>
      </c>
      <c r="C500" s="101" t="s">
        <v>125</v>
      </c>
      <c r="D500" s="145"/>
    </row>
    <row r="501" spans="1:4" x14ac:dyDescent="0.25">
      <c r="A501" s="99">
        <v>2022</v>
      </c>
      <c r="B501" s="100" t="s">
        <v>7</v>
      </c>
      <c r="C501" s="101" t="s">
        <v>125</v>
      </c>
      <c r="D501" s="145"/>
    </row>
    <row r="502" spans="1:4" x14ac:dyDescent="0.25">
      <c r="A502" s="99">
        <v>2022</v>
      </c>
      <c r="B502" s="100" t="s">
        <v>98</v>
      </c>
      <c r="C502" s="101" t="s">
        <v>125</v>
      </c>
      <c r="D502" s="145"/>
    </row>
    <row r="503" spans="1:4" x14ac:dyDescent="0.25">
      <c r="A503" s="99">
        <v>2022</v>
      </c>
      <c r="B503" s="100" t="s">
        <v>99</v>
      </c>
      <c r="C503" s="101" t="s">
        <v>125</v>
      </c>
      <c r="D503" s="145"/>
    </row>
    <row r="504" spans="1:4" x14ac:dyDescent="0.25">
      <c r="A504" s="99">
        <v>2022</v>
      </c>
      <c r="B504" s="100" t="s">
        <v>100</v>
      </c>
      <c r="C504" s="101" t="s">
        <v>125</v>
      </c>
      <c r="D504" s="145"/>
    </row>
    <row r="505" spans="1:4" x14ac:dyDescent="0.25">
      <c r="A505" s="99">
        <v>2022</v>
      </c>
      <c r="B505" s="100" t="s">
        <v>101</v>
      </c>
      <c r="C505" s="101" t="s">
        <v>125</v>
      </c>
      <c r="D505" s="145"/>
    </row>
    <row r="506" spans="1:4" x14ac:dyDescent="0.25">
      <c r="A506" s="99">
        <v>2022</v>
      </c>
      <c r="B506" s="100" t="s">
        <v>102</v>
      </c>
      <c r="C506" s="101" t="s">
        <v>125</v>
      </c>
      <c r="D506" s="145"/>
    </row>
    <row r="507" spans="1:4" x14ac:dyDescent="0.25">
      <c r="A507" s="99">
        <v>2022</v>
      </c>
      <c r="B507" s="100" t="s">
        <v>103</v>
      </c>
      <c r="C507" s="101" t="s">
        <v>125</v>
      </c>
      <c r="D507" s="145"/>
    </row>
    <row r="508" spans="1:4" x14ac:dyDescent="0.25">
      <c r="A508" s="99">
        <v>2022</v>
      </c>
      <c r="B508" s="100" t="s">
        <v>104</v>
      </c>
      <c r="C508" s="101" t="s">
        <v>125</v>
      </c>
      <c r="D508" s="145"/>
    </row>
    <row r="509" spans="1:4" x14ac:dyDescent="0.25">
      <c r="A509" s="99">
        <v>2022</v>
      </c>
      <c r="B509" s="100" t="s">
        <v>105</v>
      </c>
      <c r="C509" s="101" t="s">
        <v>125</v>
      </c>
      <c r="D509" s="145"/>
    </row>
    <row r="510" spans="1:4" x14ac:dyDescent="0.25">
      <c r="A510" s="99">
        <v>2022</v>
      </c>
      <c r="B510" s="100" t="s">
        <v>106</v>
      </c>
      <c r="C510" s="101" t="s">
        <v>125</v>
      </c>
      <c r="D510" s="145"/>
    </row>
    <row r="511" spans="1:4" x14ac:dyDescent="0.25">
      <c r="A511" s="99">
        <v>2022</v>
      </c>
      <c r="B511" s="100" t="s">
        <v>107</v>
      </c>
      <c r="C511" s="101" t="s">
        <v>125</v>
      </c>
      <c r="D511" s="145"/>
    </row>
    <row r="512" spans="1:4" x14ac:dyDescent="0.25">
      <c r="A512" s="99">
        <v>2022</v>
      </c>
      <c r="B512" s="100" t="s">
        <v>8</v>
      </c>
      <c r="C512" s="101" t="s">
        <v>127</v>
      </c>
      <c r="D512" s="145"/>
    </row>
    <row r="513" spans="1:4" x14ac:dyDescent="0.25">
      <c r="A513" s="99">
        <v>2022</v>
      </c>
      <c r="B513" s="100" t="s">
        <v>5</v>
      </c>
      <c r="C513" s="101" t="s">
        <v>127</v>
      </c>
      <c r="D513" s="145"/>
    </row>
    <row r="514" spans="1:4" x14ac:dyDescent="0.25">
      <c r="A514" s="99">
        <v>2022</v>
      </c>
      <c r="B514" s="100" t="s">
        <v>7</v>
      </c>
      <c r="C514" s="101" t="s">
        <v>127</v>
      </c>
      <c r="D514" s="145"/>
    </row>
    <row r="515" spans="1:4" x14ac:dyDescent="0.25">
      <c r="A515" s="99">
        <v>2022</v>
      </c>
      <c r="B515" s="100" t="s">
        <v>98</v>
      </c>
      <c r="C515" s="101" t="s">
        <v>127</v>
      </c>
      <c r="D515" s="145"/>
    </row>
    <row r="516" spans="1:4" x14ac:dyDescent="0.25">
      <c r="A516" s="99">
        <v>2022</v>
      </c>
      <c r="B516" s="100" t="s">
        <v>99</v>
      </c>
      <c r="C516" s="101" t="s">
        <v>127</v>
      </c>
      <c r="D516" s="145"/>
    </row>
    <row r="517" spans="1:4" x14ac:dyDescent="0.25">
      <c r="A517" s="99">
        <v>2022</v>
      </c>
      <c r="B517" s="100" t="s">
        <v>100</v>
      </c>
      <c r="C517" s="101" t="s">
        <v>127</v>
      </c>
      <c r="D517" s="145"/>
    </row>
    <row r="518" spans="1:4" x14ac:dyDescent="0.25">
      <c r="A518" s="99">
        <v>2022</v>
      </c>
      <c r="B518" s="100" t="s">
        <v>101</v>
      </c>
      <c r="C518" s="101" t="s">
        <v>127</v>
      </c>
      <c r="D518" s="145"/>
    </row>
    <row r="519" spans="1:4" x14ac:dyDescent="0.25">
      <c r="A519" s="99">
        <v>2022</v>
      </c>
      <c r="B519" s="100" t="s">
        <v>102</v>
      </c>
      <c r="C519" s="101" t="s">
        <v>127</v>
      </c>
      <c r="D519" s="145"/>
    </row>
    <row r="520" spans="1:4" x14ac:dyDescent="0.25">
      <c r="A520" s="99">
        <v>2022</v>
      </c>
      <c r="B520" s="100" t="s">
        <v>103</v>
      </c>
      <c r="C520" s="101" t="s">
        <v>127</v>
      </c>
      <c r="D520" s="145"/>
    </row>
    <row r="521" spans="1:4" x14ac:dyDescent="0.25">
      <c r="A521" s="99">
        <v>2022</v>
      </c>
      <c r="B521" s="100" t="s">
        <v>104</v>
      </c>
      <c r="C521" s="101" t="s">
        <v>127</v>
      </c>
      <c r="D521" s="145"/>
    </row>
    <row r="522" spans="1:4" x14ac:dyDescent="0.25">
      <c r="A522" s="99">
        <v>2022</v>
      </c>
      <c r="B522" s="100" t="s">
        <v>105</v>
      </c>
      <c r="C522" s="101" t="s">
        <v>127</v>
      </c>
      <c r="D522" s="145"/>
    </row>
    <row r="523" spans="1:4" x14ac:dyDescent="0.25">
      <c r="A523" s="99">
        <v>2022</v>
      </c>
      <c r="B523" s="100" t="s">
        <v>106</v>
      </c>
      <c r="C523" s="101" t="s">
        <v>127</v>
      </c>
      <c r="D523" s="145"/>
    </row>
    <row r="524" spans="1:4" x14ac:dyDescent="0.25">
      <c r="A524" s="99">
        <v>2022</v>
      </c>
      <c r="B524" s="100" t="s">
        <v>107</v>
      </c>
      <c r="C524" s="101" t="s">
        <v>127</v>
      </c>
      <c r="D524" s="145"/>
    </row>
    <row r="525" spans="1:4" x14ac:dyDescent="0.25">
      <c r="A525" s="99">
        <v>2023</v>
      </c>
      <c r="B525" s="100" t="s">
        <v>8</v>
      </c>
      <c r="C525" s="101" t="s">
        <v>126</v>
      </c>
      <c r="D525" s="145"/>
    </row>
    <row r="526" spans="1:4" x14ac:dyDescent="0.25">
      <c r="A526" s="99">
        <v>2023</v>
      </c>
      <c r="B526" s="100" t="s">
        <v>5</v>
      </c>
      <c r="C526" s="101" t="s">
        <v>126</v>
      </c>
      <c r="D526" s="145"/>
    </row>
    <row r="527" spans="1:4" x14ac:dyDescent="0.25">
      <c r="A527" s="99">
        <v>2023</v>
      </c>
      <c r="B527" s="100" t="s">
        <v>7</v>
      </c>
      <c r="C527" s="101" t="s">
        <v>126</v>
      </c>
      <c r="D527" s="145"/>
    </row>
    <row r="528" spans="1:4" x14ac:dyDescent="0.25">
      <c r="A528" s="99">
        <v>2023</v>
      </c>
      <c r="B528" s="100" t="s">
        <v>98</v>
      </c>
      <c r="C528" s="101" t="s">
        <v>126</v>
      </c>
      <c r="D528" s="145"/>
    </row>
    <row r="529" spans="1:4" x14ac:dyDescent="0.25">
      <c r="A529" s="99">
        <v>2023</v>
      </c>
      <c r="B529" s="100" t="s">
        <v>99</v>
      </c>
      <c r="C529" s="101" t="s">
        <v>126</v>
      </c>
      <c r="D529" s="145"/>
    </row>
    <row r="530" spans="1:4" x14ac:dyDescent="0.25">
      <c r="A530" s="99">
        <v>2023</v>
      </c>
      <c r="B530" s="100" t="s">
        <v>100</v>
      </c>
      <c r="C530" s="101" t="s">
        <v>126</v>
      </c>
      <c r="D530" s="145"/>
    </row>
    <row r="531" spans="1:4" x14ac:dyDescent="0.25">
      <c r="A531" s="99">
        <v>2023</v>
      </c>
      <c r="B531" s="100" t="s">
        <v>101</v>
      </c>
      <c r="C531" s="101" t="s">
        <v>126</v>
      </c>
      <c r="D531" s="145"/>
    </row>
    <row r="532" spans="1:4" x14ac:dyDescent="0.25">
      <c r="A532" s="99">
        <v>2023</v>
      </c>
      <c r="B532" s="100" t="s">
        <v>102</v>
      </c>
      <c r="C532" s="101" t="s">
        <v>126</v>
      </c>
      <c r="D532" s="145"/>
    </row>
    <row r="533" spans="1:4" x14ac:dyDescent="0.25">
      <c r="A533" s="99">
        <v>2023</v>
      </c>
      <c r="B533" s="100" t="s">
        <v>103</v>
      </c>
      <c r="C533" s="101" t="s">
        <v>126</v>
      </c>
      <c r="D533" s="145"/>
    </row>
    <row r="534" spans="1:4" x14ac:dyDescent="0.25">
      <c r="A534" s="99">
        <v>2023</v>
      </c>
      <c r="B534" s="100" t="s">
        <v>104</v>
      </c>
      <c r="C534" s="101" t="s">
        <v>126</v>
      </c>
      <c r="D534" s="145"/>
    </row>
    <row r="535" spans="1:4" x14ac:dyDescent="0.25">
      <c r="A535" s="99">
        <v>2023</v>
      </c>
      <c r="B535" s="100" t="s">
        <v>105</v>
      </c>
      <c r="C535" s="101" t="s">
        <v>126</v>
      </c>
      <c r="D535" s="145"/>
    </row>
    <row r="536" spans="1:4" x14ac:dyDescent="0.25">
      <c r="A536" s="99">
        <v>2023</v>
      </c>
      <c r="B536" s="100" t="s">
        <v>106</v>
      </c>
      <c r="C536" s="101" t="s">
        <v>126</v>
      </c>
      <c r="D536" s="145"/>
    </row>
    <row r="537" spans="1:4" x14ac:dyDescent="0.25">
      <c r="A537" s="99">
        <v>2023</v>
      </c>
      <c r="B537" s="100" t="s">
        <v>107</v>
      </c>
      <c r="C537" s="101" t="s">
        <v>126</v>
      </c>
      <c r="D537" s="145"/>
    </row>
    <row r="538" spans="1:4" x14ac:dyDescent="0.25">
      <c r="A538" s="99">
        <v>2023</v>
      </c>
      <c r="B538" s="100" t="s">
        <v>8</v>
      </c>
      <c r="C538" s="101" t="s">
        <v>131</v>
      </c>
      <c r="D538" s="145"/>
    </row>
    <row r="539" spans="1:4" x14ac:dyDescent="0.25">
      <c r="A539" s="99">
        <v>2023</v>
      </c>
      <c r="B539" s="100" t="s">
        <v>5</v>
      </c>
      <c r="C539" s="101" t="s">
        <v>131</v>
      </c>
      <c r="D539" s="145"/>
    </row>
    <row r="540" spans="1:4" x14ac:dyDescent="0.25">
      <c r="A540" s="99">
        <v>2023</v>
      </c>
      <c r="B540" s="100" t="s">
        <v>7</v>
      </c>
      <c r="C540" s="101" t="s">
        <v>131</v>
      </c>
      <c r="D540" s="145"/>
    </row>
    <row r="541" spans="1:4" x14ac:dyDescent="0.25">
      <c r="A541" s="99">
        <v>2023</v>
      </c>
      <c r="B541" s="100" t="s">
        <v>98</v>
      </c>
      <c r="C541" s="101" t="s">
        <v>131</v>
      </c>
      <c r="D541" s="145"/>
    </row>
    <row r="542" spans="1:4" x14ac:dyDescent="0.25">
      <c r="A542" s="99">
        <v>2023</v>
      </c>
      <c r="B542" s="100" t="s">
        <v>99</v>
      </c>
      <c r="C542" s="101" t="s">
        <v>131</v>
      </c>
      <c r="D542" s="145"/>
    </row>
    <row r="543" spans="1:4" x14ac:dyDescent="0.25">
      <c r="A543" s="99">
        <v>2023</v>
      </c>
      <c r="B543" s="100" t="s">
        <v>100</v>
      </c>
      <c r="C543" s="101" t="s">
        <v>131</v>
      </c>
      <c r="D543" s="145"/>
    </row>
    <row r="544" spans="1:4" x14ac:dyDescent="0.25">
      <c r="A544" s="99">
        <v>2023</v>
      </c>
      <c r="B544" s="100" t="s">
        <v>101</v>
      </c>
      <c r="C544" s="101" t="s">
        <v>131</v>
      </c>
      <c r="D544" s="145"/>
    </row>
    <row r="545" spans="1:4" x14ac:dyDescent="0.25">
      <c r="A545" s="99">
        <v>2023</v>
      </c>
      <c r="B545" s="100" t="s">
        <v>102</v>
      </c>
      <c r="C545" s="101" t="s">
        <v>131</v>
      </c>
      <c r="D545" s="145"/>
    </row>
    <row r="546" spans="1:4" x14ac:dyDescent="0.25">
      <c r="A546" s="99">
        <v>2023</v>
      </c>
      <c r="B546" s="100" t="s">
        <v>103</v>
      </c>
      <c r="C546" s="101" t="s">
        <v>131</v>
      </c>
      <c r="D546" s="145"/>
    </row>
    <row r="547" spans="1:4" x14ac:dyDescent="0.25">
      <c r="A547" s="99">
        <v>2023</v>
      </c>
      <c r="B547" s="100" t="s">
        <v>104</v>
      </c>
      <c r="C547" s="101" t="s">
        <v>131</v>
      </c>
      <c r="D547" s="145"/>
    </row>
    <row r="548" spans="1:4" x14ac:dyDescent="0.25">
      <c r="A548" s="99">
        <v>2023</v>
      </c>
      <c r="B548" s="100" t="s">
        <v>105</v>
      </c>
      <c r="C548" s="101" t="s">
        <v>131</v>
      </c>
      <c r="D548" s="145"/>
    </row>
    <row r="549" spans="1:4" x14ac:dyDescent="0.25">
      <c r="A549" s="99">
        <v>2023</v>
      </c>
      <c r="B549" s="100" t="s">
        <v>106</v>
      </c>
      <c r="C549" s="101" t="s">
        <v>131</v>
      </c>
      <c r="D549" s="145"/>
    </row>
    <row r="550" spans="1:4" x14ac:dyDescent="0.25">
      <c r="A550" s="99">
        <v>2023</v>
      </c>
      <c r="B550" s="100" t="s">
        <v>107</v>
      </c>
      <c r="C550" s="101" t="s">
        <v>131</v>
      </c>
      <c r="D550" s="145"/>
    </row>
    <row r="551" spans="1:4" x14ac:dyDescent="0.25">
      <c r="A551" s="99">
        <v>2023</v>
      </c>
      <c r="B551" s="100" t="s">
        <v>8</v>
      </c>
      <c r="C551" s="101" t="s">
        <v>129</v>
      </c>
      <c r="D551" s="145"/>
    </row>
    <row r="552" spans="1:4" x14ac:dyDescent="0.25">
      <c r="A552" s="99">
        <v>2023</v>
      </c>
      <c r="B552" s="100" t="s">
        <v>5</v>
      </c>
      <c r="C552" s="101" t="s">
        <v>129</v>
      </c>
      <c r="D552" s="145"/>
    </row>
    <row r="553" spans="1:4" x14ac:dyDescent="0.25">
      <c r="A553" s="99">
        <v>2023</v>
      </c>
      <c r="B553" s="100" t="s">
        <v>7</v>
      </c>
      <c r="C553" s="101" t="s">
        <v>129</v>
      </c>
      <c r="D553" s="145"/>
    </row>
    <row r="554" spans="1:4" x14ac:dyDescent="0.25">
      <c r="A554" s="99">
        <v>2023</v>
      </c>
      <c r="B554" s="100" t="s">
        <v>98</v>
      </c>
      <c r="C554" s="101" t="s">
        <v>129</v>
      </c>
      <c r="D554" s="145"/>
    </row>
    <row r="555" spans="1:4" x14ac:dyDescent="0.25">
      <c r="A555" s="99">
        <v>2023</v>
      </c>
      <c r="B555" s="100" t="s">
        <v>99</v>
      </c>
      <c r="C555" s="101" t="s">
        <v>129</v>
      </c>
      <c r="D555" s="145"/>
    </row>
    <row r="556" spans="1:4" x14ac:dyDescent="0.25">
      <c r="A556" s="99">
        <v>2023</v>
      </c>
      <c r="B556" s="100" t="s">
        <v>100</v>
      </c>
      <c r="C556" s="101" t="s">
        <v>129</v>
      </c>
      <c r="D556" s="145"/>
    </row>
    <row r="557" spans="1:4" x14ac:dyDescent="0.25">
      <c r="A557" s="99">
        <v>2023</v>
      </c>
      <c r="B557" s="100" t="s">
        <v>101</v>
      </c>
      <c r="C557" s="101" t="s">
        <v>129</v>
      </c>
      <c r="D557" s="145"/>
    </row>
    <row r="558" spans="1:4" x14ac:dyDescent="0.25">
      <c r="A558" s="99">
        <v>2023</v>
      </c>
      <c r="B558" s="100" t="s">
        <v>102</v>
      </c>
      <c r="C558" s="101" t="s">
        <v>129</v>
      </c>
      <c r="D558" s="145"/>
    </row>
    <row r="559" spans="1:4" x14ac:dyDescent="0.25">
      <c r="A559" s="99">
        <v>2023</v>
      </c>
      <c r="B559" s="100" t="s">
        <v>103</v>
      </c>
      <c r="C559" s="101" t="s">
        <v>129</v>
      </c>
      <c r="D559" s="145"/>
    </row>
    <row r="560" spans="1:4" x14ac:dyDescent="0.25">
      <c r="A560" s="99">
        <v>2023</v>
      </c>
      <c r="B560" s="100" t="s">
        <v>104</v>
      </c>
      <c r="C560" s="101" t="s">
        <v>129</v>
      </c>
      <c r="D560" s="145"/>
    </row>
    <row r="561" spans="1:4" x14ac:dyDescent="0.25">
      <c r="A561" s="99">
        <v>2023</v>
      </c>
      <c r="B561" s="100" t="s">
        <v>105</v>
      </c>
      <c r="C561" s="101" t="s">
        <v>129</v>
      </c>
      <c r="D561" s="145"/>
    </row>
    <row r="562" spans="1:4" x14ac:dyDescent="0.25">
      <c r="A562" s="99">
        <v>2023</v>
      </c>
      <c r="B562" s="100" t="s">
        <v>106</v>
      </c>
      <c r="C562" s="101" t="s">
        <v>129</v>
      </c>
      <c r="D562" s="145"/>
    </row>
    <row r="563" spans="1:4" x14ac:dyDescent="0.25">
      <c r="A563" s="99">
        <v>2023</v>
      </c>
      <c r="B563" s="100" t="s">
        <v>107</v>
      </c>
      <c r="C563" s="101" t="s">
        <v>129</v>
      </c>
      <c r="D563" s="145"/>
    </row>
    <row r="564" spans="1:4" x14ac:dyDescent="0.25">
      <c r="A564" s="99">
        <v>2023</v>
      </c>
      <c r="B564" s="100" t="s">
        <v>8</v>
      </c>
      <c r="C564" s="101" t="s">
        <v>130</v>
      </c>
      <c r="D564" s="145"/>
    </row>
    <row r="565" spans="1:4" x14ac:dyDescent="0.25">
      <c r="A565" s="99">
        <v>2023</v>
      </c>
      <c r="B565" s="100" t="s">
        <v>5</v>
      </c>
      <c r="C565" s="101" t="s">
        <v>130</v>
      </c>
      <c r="D565" s="145"/>
    </row>
    <row r="566" spans="1:4" x14ac:dyDescent="0.25">
      <c r="A566" s="99">
        <v>2023</v>
      </c>
      <c r="B566" s="100" t="s">
        <v>7</v>
      </c>
      <c r="C566" s="101" t="s">
        <v>130</v>
      </c>
      <c r="D566" s="145"/>
    </row>
    <row r="567" spans="1:4" x14ac:dyDescent="0.25">
      <c r="A567" s="99">
        <v>2023</v>
      </c>
      <c r="B567" s="100" t="s">
        <v>98</v>
      </c>
      <c r="C567" s="101" t="s">
        <v>130</v>
      </c>
      <c r="D567" s="145"/>
    </row>
    <row r="568" spans="1:4" x14ac:dyDescent="0.25">
      <c r="A568" s="99">
        <v>2023</v>
      </c>
      <c r="B568" s="100" t="s">
        <v>99</v>
      </c>
      <c r="C568" s="101" t="s">
        <v>130</v>
      </c>
      <c r="D568" s="145"/>
    </row>
    <row r="569" spans="1:4" x14ac:dyDescent="0.25">
      <c r="A569" s="99">
        <v>2023</v>
      </c>
      <c r="B569" s="100" t="s">
        <v>100</v>
      </c>
      <c r="C569" s="101" t="s">
        <v>130</v>
      </c>
      <c r="D569" s="145"/>
    </row>
    <row r="570" spans="1:4" x14ac:dyDescent="0.25">
      <c r="A570" s="99">
        <v>2023</v>
      </c>
      <c r="B570" s="100" t="s">
        <v>101</v>
      </c>
      <c r="C570" s="101" t="s">
        <v>130</v>
      </c>
      <c r="D570" s="145"/>
    </row>
    <row r="571" spans="1:4" x14ac:dyDescent="0.25">
      <c r="A571" s="99">
        <v>2023</v>
      </c>
      <c r="B571" s="100" t="s">
        <v>102</v>
      </c>
      <c r="C571" s="101" t="s">
        <v>130</v>
      </c>
      <c r="D571" s="145"/>
    </row>
    <row r="572" spans="1:4" x14ac:dyDescent="0.25">
      <c r="A572" s="99">
        <v>2023</v>
      </c>
      <c r="B572" s="100" t="s">
        <v>103</v>
      </c>
      <c r="C572" s="101" t="s">
        <v>130</v>
      </c>
      <c r="D572" s="145"/>
    </row>
    <row r="573" spans="1:4" x14ac:dyDescent="0.25">
      <c r="A573" s="99">
        <v>2023</v>
      </c>
      <c r="B573" s="100" t="s">
        <v>104</v>
      </c>
      <c r="C573" s="101" t="s">
        <v>130</v>
      </c>
      <c r="D573" s="145"/>
    </row>
    <row r="574" spans="1:4" x14ac:dyDescent="0.25">
      <c r="A574" s="99">
        <v>2023</v>
      </c>
      <c r="B574" s="100" t="s">
        <v>105</v>
      </c>
      <c r="C574" s="101" t="s">
        <v>130</v>
      </c>
      <c r="D574" s="145"/>
    </row>
    <row r="575" spans="1:4" x14ac:dyDescent="0.25">
      <c r="A575" s="99">
        <v>2023</v>
      </c>
      <c r="B575" s="100" t="s">
        <v>106</v>
      </c>
      <c r="C575" s="101" t="s">
        <v>130</v>
      </c>
      <c r="D575" s="145"/>
    </row>
    <row r="576" spans="1:4" x14ac:dyDescent="0.25">
      <c r="A576" s="99">
        <v>2023</v>
      </c>
      <c r="B576" s="100" t="s">
        <v>107</v>
      </c>
      <c r="C576" s="101" t="s">
        <v>130</v>
      </c>
      <c r="D576" s="145"/>
    </row>
    <row r="577" spans="1:4" x14ac:dyDescent="0.25">
      <c r="A577" s="99">
        <v>2023</v>
      </c>
      <c r="B577" s="100" t="s">
        <v>8</v>
      </c>
      <c r="C577" s="101" t="s">
        <v>128</v>
      </c>
      <c r="D577" s="145"/>
    </row>
    <row r="578" spans="1:4" x14ac:dyDescent="0.25">
      <c r="A578" s="99">
        <v>2023</v>
      </c>
      <c r="B578" s="100" t="s">
        <v>5</v>
      </c>
      <c r="C578" s="101" t="s">
        <v>128</v>
      </c>
      <c r="D578" s="145"/>
    </row>
    <row r="579" spans="1:4" x14ac:dyDescent="0.25">
      <c r="A579" s="99">
        <v>2023</v>
      </c>
      <c r="B579" s="100" t="s">
        <v>7</v>
      </c>
      <c r="C579" s="101" t="s">
        <v>128</v>
      </c>
      <c r="D579" s="145"/>
    </row>
    <row r="580" spans="1:4" x14ac:dyDescent="0.25">
      <c r="A580" s="99">
        <v>2023</v>
      </c>
      <c r="B580" s="100" t="s">
        <v>98</v>
      </c>
      <c r="C580" s="101" t="s">
        <v>128</v>
      </c>
      <c r="D580" s="145"/>
    </row>
    <row r="581" spans="1:4" x14ac:dyDescent="0.25">
      <c r="A581" s="99">
        <v>2023</v>
      </c>
      <c r="B581" s="100" t="s">
        <v>99</v>
      </c>
      <c r="C581" s="101" t="s">
        <v>128</v>
      </c>
      <c r="D581" s="145"/>
    </row>
    <row r="582" spans="1:4" x14ac:dyDescent="0.25">
      <c r="A582" s="99">
        <v>2023</v>
      </c>
      <c r="B582" s="100" t="s">
        <v>100</v>
      </c>
      <c r="C582" s="101" t="s">
        <v>128</v>
      </c>
      <c r="D582" s="145"/>
    </row>
    <row r="583" spans="1:4" x14ac:dyDescent="0.25">
      <c r="A583" s="99">
        <v>2023</v>
      </c>
      <c r="B583" s="100" t="s">
        <v>101</v>
      </c>
      <c r="C583" s="101" t="s">
        <v>128</v>
      </c>
      <c r="D583" s="145"/>
    </row>
    <row r="584" spans="1:4" x14ac:dyDescent="0.25">
      <c r="A584" s="99">
        <v>2023</v>
      </c>
      <c r="B584" s="100" t="s">
        <v>102</v>
      </c>
      <c r="C584" s="101" t="s">
        <v>128</v>
      </c>
      <c r="D584" s="145"/>
    </row>
    <row r="585" spans="1:4" x14ac:dyDescent="0.25">
      <c r="A585" s="99">
        <v>2023</v>
      </c>
      <c r="B585" s="100" t="s">
        <v>103</v>
      </c>
      <c r="C585" s="101" t="s">
        <v>128</v>
      </c>
      <c r="D585" s="145"/>
    </row>
    <row r="586" spans="1:4" x14ac:dyDescent="0.25">
      <c r="A586" s="99">
        <v>2023</v>
      </c>
      <c r="B586" s="100" t="s">
        <v>104</v>
      </c>
      <c r="C586" s="101" t="s">
        <v>128</v>
      </c>
      <c r="D586" s="145"/>
    </row>
    <row r="587" spans="1:4" x14ac:dyDescent="0.25">
      <c r="A587" s="99">
        <v>2023</v>
      </c>
      <c r="B587" s="100" t="s">
        <v>105</v>
      </c>
      <c r="C587" s="101" t="s">
        <v>128</v>
      </c>
      <c r="D587" s="145"/>
    </row>
    <row r="588" spans="1:4" x14ac:dyDescent="0.25">
      <c r="A588" s="99">
        <v>2023</v>
      </c>
      <c r="B588" s="100" t="s">
        <v>106</v>
      </c>
      <c r="C588" s="101" t="s">
        <v>128</v>
      </c>
      <c r="D588" s="145"/>
    </row>
    <row r="589" spans="1:4" x14ac:dyDescent="0.25">
      <c r="A589" s="99">
        <v>2023</v>
      </c>
      <c r="B589" s="100" t="s">
        <v>107</v>
      </c>
      <c r="C589" s="101" t="s">
        <v>128</v>
      </c>
      <c r="D589" s="145"/>
    </row>
    <row r="590" spans="1:4" x14ac:dyDescent="0.25">
      <c r="A590" s="99">
        <v>2023</v>
      </c>
      <c r="B590" s="100" t="s">
        <v>8</v>
      </c>
      <c r="C590" s="101" t="s">
        <v>125</v>
      </c>
      <c r="D590" s="145"/>
    </row>
    <row r="591" spans="1:4" x14ac:dyDescent="0.25">
      <c r="A591" s="99">
        <v>2023</v>
      </c>
      <c r="B591" s="100" t="s">
        <v>5</v>
      </c>
      <c r="C591" s="101" t="s">
        <v>125</v>
      </c>
      <c r="D591" s="145"/>
    </row>
    <row r="592" spans="1:4" x14ac:dyDescent="0.25">
      <c r="A592" s="99">
        <v>2023</v>
      </c>
      <c r="B592" s="100" t="s">
        <v>7</v>
      </c>
      <c r="C592" s="101" t="s">
        <v>125</v>
      </c>
      <c r="D592" s="145"/>
    </row>
    <row r="593" spans="1:4" x14ac:dyDescent="0.25">
      <c r="A593" s="99">
        <v>2023</v>
      </c>
      <c r="B593" s="100" t="s">
        <v>98</v>
      </c>
      <c r="C593" s="101" t="s">
        <v>125</v>
      </c>
      <c r="D593" s="145"/>
    </row>
    <row r="594" spans="1:4" x14ac:dyDescent="0.25">
      <c r="A594" s="99">
        <v>2023</v>
      </c>
      <c r="B594" s="100" t="s">
        <v>99</v>
      </c>
      <c r="C594" s="101" t="s">
        <v>125</v>
      </c>
      <c r="D594" s="145"/>
    </row>
    <row r="595" spans="1:4" x14ac:dyDescent="0.25">
      <c r="A595" s="99">
        <v>2023</v>
      </c>
      <c r="B595" s="100" t="s">
        <v>100</v>
      </c>
      <c r="C595" s="101" t="s">
        <v>125</v>
      </c>
      <c r="D595" s="145"/>
    </row>
    <row r="596" spans="1:4" x14ac:dyDescent="0.25">
      <c r="A596" s="99">
        <v>2023</v>
      </c>
      <c r="B596" s="100" t="s">
        <v>101</v>
      </c>
      <c r="C596" s="101" t="s">
        <v>125</v>
      </c>
      <c r="D596" s="145"/>
    </row>
    <row r="597" spans="1:4" x14ac:dyDescent="0.25">
      <c r="A597" s="99">
        <v>2023</v>
      </c>
      <c r="B597" s="100" t="s">
        <v>102</v>
      </c>
      <c r="C597" s="101" t="s">
        <v>125</v>
      </c>
      <c r="D597" s="145"/>
    </row>
    <row r="598" spans="1:4" x14ac:dyDescent="0.25">
      <c r="A598" s="99">
        <v>2023</v>
      </c>
      <c r="B598" s="100" t="s">
        <v>103</v>
      </c>
      <c r="C598" s="101" t="s">
        <v>125</v>
      </c>
      <c r="D598" s="145"/>
    </row>
    <row r="599" spans="1:4" x14ac:dyDescent="0.25">
      <c r="A599" s="99">
        <v>2023</v>
      </c>
      <c r="B599" s="100" t="s">
        <v>104</v>
      </c>
      <c r="C599" s="101" t="s">
        <v>125</v>
      </c>
      <c r="D599" s="145"/>
    </row>
    <row r="600" spans="1:4" x14ac:dyDescent="0.25">
      <c r="A600" s="99">
        <v>2023</v>
      </c>
      <c r="B600" s="100" t="s">
        <v>105</v>
      </c>
      <c r="C600" s="101" t="s">
        <v>125</v>
      </c>
      <c r="D600" s="145"/>
    </row>
    <row r="601" spans="1:4" x14ac:dyDescent="0.25">
      <c r="A601" s="99">
        <v>2023</v>
      </c>
      <c r="B601" s="100" t="s">
        <v>106</v>
      </c>
      <c r="C601" s="101" t="s">
        <v>125</v>
      </c>
      <c r="D601" s="145"/>
    </row>
    <row r="602" spans="1:4" x14ac:dyDescent="0.25">
      <c r="A602" s="99">
        <v>2023</v>
      </c>
      <c r="B602" s="100" t="s">
        <v>107</v>
      </c>
      <c r="C602" s="101" t="s">
        <v>125</v>
      </c>
      <c r="D602" s="145"/>
    </row>
    <row r="603" spans="1:4" x14ac:dyDescent="0.25">
      <c r="A603" s="99">
        <v>2023</v>
      </c>
      <c r="B603" s="100" t="s">
        <v>8</v>
      </c>
      <c r="C603" s="101" t="s">
        <v>127</v>
      </c>
      <c r="D603" s="145"/>
    </row>
    <row r="604" spans="1:4" x14ac:dyDescent="0.25">
      <c r="A604" s="99">
        <v>2023</v>
      </c>
      <c r="B604" s="100" t="s">
        <v>5</v>
      </c>
      <c r="C604" s="101" t="s">
        <v>127</v>
      </c>
      <c r="D604" s="145"/>
    </row>
    <row r="605" spans="1:4" x14ac:dyDescent="0.25">
      <c r="A605" s="99">
        <v>2023</v>
      </c>
      <c r="B605" s="100" t="s">
        <v>7</v>
      </c>
      <c r="C605" s="101" t="s">
        <v>127</v>
      </c>
      <c r="D605" s="145"/>
    </row>
    <row r="606" spans="1:4" x14ac:dyDescent="0.25">
      <c r="A606" s="99">
        <v>2023</v>
      </c>
      <c r="B606" s="100" t="s">
        <v>98</v>
      </c>
      <c r="C606" s="101" t="s">
        <v>127</v>
      </c>
      <c r="D606" s="145"/>
    </row>
    <row r="607" spans="1:4" x14ac:dyDescent="0.25">
      <c r="A607" s="99">
        <v>2023</v>
      </c>
      <c r="B607" s="100" t="s">
        <v>99</v>
      </c>
      <c r="C607" s="101" t="s">
        <v>127</v>
      </c>
      <c r="D607" s="145"/>
    </row>
    <row r="608" spans="1:4" x14ac:dyDescent="0.25">
      <c r="A608" s="99">
        <v>2023</v>
      </c>
      <c r="B608" s="100" t="s">
        <v>100</v>
      </c>
      <c r="C608" s="101" t="s">
        <v>127</v>
      </c>
      <c r="D608" s="145"/>
    </row>
    <row r="609" spans="1:4" x14ac:dyDescent="0.25">
      <c r="A609" s="99">
        <v>2023</v>
      </c>
      <c r="B609" s="100" t="s">
        <v>101</v>
      </c>
      <c r="C609" s="101" t="s">
        <v>127</v>
      </c>
      <c r="D609" s="145"/>
    </row>
    <row r="610" spans="1:4" x14ac:dyDescent="0.25">
      <c r="A610" s="99">
        <v>2023</v>
      </c>
      <c r="B610" s="100" t="s">
        <v>102</v>
      </c>
      <c r="C610" s="101" t="s">
        <v>127</v>
      </c>
      <c r="D610" s="145"/>
    </row>
    <row r="611" spans="1:4" x14ac:dyDescent="0.25">
      <c r="A611" s="99">
        <v>2023</v>
      </c>
      <c r="B611" s="100" t="s">
        <v>103</v>
      </c>
      <c r="C611" s="101" t="s">
        <v>127</v>
      </c>
      <c r="D611" s="145"/>
    </row>
    <row r="612" spans="1:4" x14ac:dyDescent="0.25">
      <c r="A612" s="99">
        <v>2023</v>
      </c>
      <c r="B612" s="100" t="s">
        <v>104</v>
      </c>
      <c r="C612" s="101" t="s">
        <v>127</v>
      </c>
      <c r="D612" s="145"/>
    </row>
    <row r="613" spans="1:4" x14ac:dyDescent="0.25">
      <c r="A613" s="99">
        <v>2023</v>
      </c>
      <c r="B613" s="100" t="s">
        <v>105</v>
      </c>
      <c r="C613" s="101" t="s">
        <v>127</v>
      </c>
      <c r="D613" s="145"/>
    </row>
    <row r="614" spans="1:4" x14ac:dyDescent="0.25">
      <c r="A614" s="99">
        <v>2023</v>
      </c>
      <c r="B614" s="100" t="s">
        <v>106</v>
      </c>
      <c r="C614" s="101" t="s">
        <v>127</v>
      </c>
      <c r="D614" s="145"/>
    </row>
    <row r="615" spans="1:4" x14ac:dyDescent="0.25">
      <c r="A615" s="99">
        <v>2023</v>
      </c>
      <c r="B615" s="100" t="s">
        <v>107</v>
      </c>
      <c r="C615" s="101" t="s">
        <v>127</v>
      </c>
      <c r="D615" s="145"/>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TAB00</vt:lpstr>
      <vt:lpstr>TAB A</vt:lpstr>
      <vt:lpstr>TAB B</vt:lpstr>
      <vt:lpstr>TAB 20</vt:lpstr>
      <vt:lpstr>Volumes</vt:lpstr>
      <vt:lpstr>Volumes bis</vt:lpstr>
      <vt:lpstr>Données</vt:lpstr>
      <vt:lpstr>'TAB 20'!Zone_d_impression</vt:lpstr>
      <vt:lpstr>'TAB A'!Zone_d_impression</vt:lpstr>
      <vt:lpstr>'TAB B'!Zone_d_impression</vt:lpstr>
      <vt:lpstr>TAB00!Zone_d_impression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Pierre-Yves Cornélis</dc:creator>
  <cp:lastModifiedBy>Pierre-Yves CORNÉLIS</cp:lastModifiedBy>
  <cp:lastPrinted>2020-01-13T09:49:42Z</cp:lastPrinted>
  <dcterms:created xsi:type="dcterms:W3CDTF">2019-11-18T14:26:09Z</dcterms:created>
  <dcterms:modified xsi:type="dcterms:W3CDTF">2023-01-12T15:54:54Z</dcterms:modified>
</cp:coreProperties>
</file>