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0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L:\23 Technique électricité et gaz\GRD\Plans - RQ\Gaz\Lignes directrices\"/>
    </mc:Choice>
  </mc:AlternateContent>
  <xr:revisionPtr revIDLastSave="0" documentId="13_ncr:1_{C09D5FEB-9CAE-4DE6-AD74-E705BB7D255F}" xr6:coauthVersionLast="47" xr6:coauthVersionMax="47" xr10:uidLastSave="{00000000-0000-0000-0000-000000000000}"/>
  <bookViews>
    <workbookView xWindow="28680" yWindow="-120" windowWidth="29040" windowHeight="15720" tabRatio="748" firstSheet="1" activeTab="1" xr2:uid="{00000000-000D-0000-FFFF-FFFF00000000}"/>
  </bookViews>
  <sheets>
    <sheet name="Modifications opérées" sheetId="19" r:id="rId1"/>
    <sheet name="Introduction" sheetId="9" r:id="rId2"/>
    <sheet name="I-Global-Motivations" sheetId="2" r:id="rId3"/>
    <sheet name="II-Global-Postes budgétaires" sheetId="1" r:id="rId4"/>
    <sheet name="III-Bilan N-1" sheetId="21" r:id="rId5"/>
    <sheet name="IV-Bilan N Actualisation" sheetId="20" r:id="rId6"/>
    <sheet name="V-Plan N+1 à N+6" sheetId="18" r:id="rId7"/>
    <sheet name="Tab1à3" sheetId="6" r:id="rId8"/>
    <sheet name="Tab4 Extension" sheetId="5" r:id="rId9"/>
    <sheet name="param" sheetId="4" r:id="rId10"/>
  </sheets>
  <definedNames>
    <definedName name="AnnéeN">Introduction!$C$13</definedName>
    <definedName name="Communes">param!$J$6:$J$268</definedName>
    <definedName name="GRD">Introduction!$C$11</definedName>
    <definedName name="_xlnm.Print_Titles" localSheetId="4">'III-Bilan N-1'!$1:$5</definedName>
    <definedName name="_xlnm.Print_Titles" localSheetId="5">'IV-Bilan N Actualisation'!$1:$5</definedName>
    <definedName name="_xlnm.Print_Titles" localSheetId="6">'V-Plan N+1 à N+6'!$1:$5</definedName>
    <definedName name="Liste_Année">param!$B$2:$B$6</definedName>
    <definedName name="Liste_GRD">param!$B$10:$B$16</definedName>
    <definedName name="Localités">param!$K$6:$K$611</definedName>
    <definedName name="Motivations">param!$B$65:$B$80</definedName>
    <definedName name="Motivations_TAB">param!$B$65:$E$80</definedName>
    <definedName name="Statut_N">param!$B$32:$B$38</definedName>
    <definedName name="Statut_N_1">param!$B$21:$B$26</definedName>
    <definedName name="Statut_N_1_Justificatif">param!$B$21:$C$26</definedName>
    <definedName name="Statut_N_Justificatif">param!$B$32:$C$38</definedName>
    <definedName name="Statut_Nplus">param!$B$44:$B$50</definedName>
    <definedName name="Statut_Nplus_Justificatif">param!$B$44:$C$50</definedName>
    <definedName name="TOTN">'II-Global-Postes budgétaires'!$I$58</definedName>
    <definedName name="TOTNmoins1">'II-Global-Postes budgétaires'!$I$28</definedName>
    <definedName name="TOTNplus1">'II-Global-Postes budgétaires'!$I$88</definedName>
    <definedName name="TOTNplus2">'II-Global-Postes budgétaires'!$I$118</definedName>
    <definedName name="TOTNplus3">'II-Global-Postes budgétaires'!$I$148</definedName>
    <definedName name="TOTNplus4">'II-Global-Postes budgétaires'!$I$178</definedName>
    <definedName name="TOTNplus5">'II-Global-Postes budgétaires'!$I$208</definedName>
    <definedName name="TOTNplus6">'II-Global-Postes budgétaires'!$I$238</definedName>
    <definedName name="Version">param!$B$56</definedName>
    <definedName name="_xlnm.Print_Area" localSheetId="2">'I-Global-Motivations'!$B$1:$K$248</definedName>
    <definedName name="_xlnm.Print_Area" localSheetId="3">'II-Global-Postes budgétaires'!$B$1:$I$240</definedName>
    <definedName name="_xlnm.Print_Area" localSheetId="4">'III-Bilan N-1'!$B$1:$AW$36</definedName>
    <definedName name="_xlnm.Print_Area" localSheetId="1">Introduction!$A$1:$H$18</definedName>
    <definedName name="_xlnm.Print_Area" localSheetId="5">'IV-Bilan N Actualisation'!$B$1:$AW$36</definedName>
    <definedName name="_xlnm.Print_Area" localSheetId="0">'Modifications opérées'!$B$1:$E$27</definedName>
    <definedName name="_xlnm.Print_Area" localSheetId="8">'Tab4 Extension'!$A$1:$R$28</definedName>
    <definedName name="_xlnm.Print_Area" localSheetId="6">'V-Plan N+1 à N+6'!$B$1:$AW$36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" i="20" l="1"/>
  <c r="B9" i="21" l="1"/>
  <c r="B8" i="21"/>
  <c r="B7" i="21"/>
  <c r="B7" i="20"/>
  <c r="I236" i="1" l="1"/>
  <c r="H236" i="1"/>
  <c r="I235" i="1"/>
  <c r="H235" i="1"/>
  <c r="I233" i="1"/>
  <c r="H233" i="1"/>
  <c r="I232" i="1"/>
  <c r="H232" i="1"/>
  <c r="I231" i="1"/>
  <c r="H231" i="1"/>
  <c r="I230" i="1"/>
  <c r="H230" i="1"/>
  <c r="I229" i="1"/>
  <c r="H229" i="1"/>
  <c r="I227" i="1"/>
  <c r="H227" i="1"/>
  <c r="I226" i="1"/>
  <c r="H226" i="1"/>
  <c r="I224" i="1"/>
  <c r="H224" i="1"/>
  <c r="I223" i="1"/>
  <c r="H223" i="1"/>
  <c r="I222" i="1"/>
  <c r="H222" i="1"/>
  <c r="I221" i="1"/>
  <c r="H221" i="1"/>
  <c r="I219" i="1"/>
  <c r="H219" i="1"/>
  <c r="I218" i="1"/>
  <c r="H218" i="1"/>
  <c r="I216" i="1"/>
  <c r="H216" i="1"/>
  <c r="I215" i="1"/>
  <c r="H215" i="1"/>
  <c r="I214" i="1"/>
  <c r="H214" i="1"/>
  <c r="I206" i="1"/>
  <c r="H206" i="1"/>
  <c r="I205" i="1"/>
  <c r="H205" i="1"/>
  <c r="I203" i="1"/>
  <c r="H203" i="1"/>
  <c r="I202" i="1"/>
  <c r="H202" i="1"/>
  <c r="I201" i="1"/>
  <c r="H201" i="1"/>
  <c r="I200" i="1"/>
  <c r="H200" i="1"/>
  <c r="I199" i="1"/>
  <c r="H199" i="1"/>
  <c r="I197" i="1"/>
  <c r="H197" i="1"/>
  <c r="I196" i="1"/>
  <c r="H196" i="1"/>
  <c r="I194" i="1"/>
  <c r="H194" i="1"/>
  <c r="I193" i="1"/>
  <c r="H193" i="1"/>
  <c r="I192" i="1"/>
  <c r="H192" i="1"/>
  <c r="I191" i="1"/>
  <c r="H191" i="1"/>
  <c r="I189" i="1"/>
  <c r="H189" i="1"/>
  <c r="I188" i="1"/>
  <c r="H188" i="1"/>
  <c r="I186" i="1"/>
  <c r="H186" i="1"/>
  <c r="I185" i="1"/>
  <c r="H185" i="1"/>
  <c r="I184" i="1"/>
  <c r="H184" i="1"/>
  <c r="I176" i="1"/>
  <c r="H176" i="1"/>
  <c r="I175" i="1"/>
  <c r="H175" i="1"/>
  <c r="I173" i="1"/>
  <c r="H173" i="1"/>
  <c r="I172" i="1"/>
  <c r="H172" i="1"/>
  <c r="I171" i="1"/>
  <c r="H171" i="1"/>
  <c r="I170" i="1"/>
  <c r="H170" i="1"/>
  <c r="I169" i="1"/>
  <c r="H169" i="1"/>
  <c r="I167" i="1"/>
  <c r="H167" i="1"/>
  <c r="I166" i="1"/>
  <c r="H166" i="1"/>
  <c r="I164" i="1"/>
  <c r="H164" i="1"/>
  <c r="I163" i="1"/>
  <c r="H163" i="1"/>
  <c r="I162" i="1"/>
  <c r="H162" i="1"/>
  <c r="I161" i="1"/>
  <c r="H161" i="1"/>
  <c r="I159" i="1"/>
  <c r="H159" i="1"/>
  <c r="I158" i="1"/>
  <c r="H158" i="1"/>
  <c r="I156" i="1"/>
  <c r="H156" i="1"/>
  <c r="I155" i="1"/>
  <c r="H155" i="1"/>
  <c r="I154" i="1"/>
  <c r="H154" i="1"/>
  <c r="I146" i="1"/>
  <c r="H146" i="1"/>
  <c r="I145" i="1"/>
  <c r="H145" i="1"/>
  <c r="I143" i="1"/>
  <c r="H143" i="1"/>
  <c r="I142" i="1"/>
  <c r="H142" i="1"/>
  <c r="I141" i="1"/>
  <c r="H141" i="1"/>
  <c r="I140" i="1"/>
  <c r="H140" i="1"/>
  <c r="I139" i="1"/>
  <c r="H139" i="1"/>
  <c r="I137" i="1"/>
  <c r="H137" i="1"/>
  <c r="I136" i="1"/>
  <c r="H136" i="1"/>
  <c r="I134" i="1"/>
  <c r="H134" i="1"/>
  <c r="I133" i="1"/>
  <c r="H133" i="1"/>
  <c r="I132" i="1"/>
  <c r="H132" i="1"/>
  <c r="I131" i="1"/>
  <c r="H131" i="1"/>
  <c r="I129" i="1"/>
  <c r="H129" i="1"/>
  <c r="I128" i="1"/>
  <c r="H128" i="1"/>
  <c r="I126" i="1"/>
  <c r="H126" i="1"/>
  <c r="I125" i="1"/>
  <c r="H125" i="1"/>
  <c r="I124" i="1"/>
  <c r="H124" i="1"/>
  <c r="I116" i="1"/>
  <c r="H116" i="1"/>
  <c r="I115" i="1"/>
  <c r="H115" i="1"/>
  <c r="I113" i="1"/>
  <c r="H113" i="1"/>
  <c r="I112" i="1"/>
  <c r="H112" i="1"/>
  <c r="I111" i="1"/>
  <c r="H111" i="1"/>
  <c r="I110" i="1"/>
  <c r="H110" i="1"/>
  <c r="I109" i="1"/>
  <c r="H109" i="1"/>
  <c r="I107" i="1"/>
  <c r="H107" i="1"/>
  <c r="I106" i="1"/>
  <c r="H106" i="1"/>
  <c r="I104" i="1"/>
  <c r="H104" i="1"/>
  <c r="I103" i="1"/>
  <c r="H103" i="1"/>
  <c r="I102" i="1"/>
  <c r="H102" i="1"/>
  <c r="I101" i="1"/>
  <c r="H101" i="1"/>
  <c r="I99" i="1"/>
  <c r="H99" i="1"/>
  <c r="I98" i="1"/>
  <c r="H98" i="1"/>
  <c r="I96" i="1"/>
  <c r="H96" i="1"/>
  <c r="I95" i="1"/>
  <c r="H95" i="1"/>
  <c r="I94" i="1"/>
  <c r="H94" i="1"/>
  <c r="I86" i="1"/>
  <c r="H86" i="1"/>
  <c r="I85" i="1"/>
  <c r="H85" i="1"/>
  <c r="I83" i="1"/>
  <c r="H83" i="1"/>
  <c r="I82" i="1"/>
  <c r="H82" i="1"/>
  <c r="I81" i="1"/>
  <c r="H81" i="1"/>
  <c r="I80" i="1"/>
  <c r="H80" i="1"/>
  <c r="I79" i="1"/>
  <c r="H79" i="1"/>
  <c r="I77" i="1"/>
  <c r="H77" i="1"/>
  <c r="I76" i="1"/>
  <c r="H76" i="1"/>
  <c r="I74" i="1"/>
  <c r="H74" i="1"/>
  <c r="I73" i="1"/>
  <c r="H73" i="1"/>
  <c r="I72" i="1"/>
  <c r="H72" i="1"/>
  <c r="I71" i="1"/>
  <c r="H71" i="1"/>
  <c r="I69" i="1"/>
  <c r="H69" i="1"/>
  <c r="I68" i="1"/>
  <c r="H68" i="1"/>
  <c r="I66" i="1"/>
  <c r="H66" i="1"/>
  <c r="I65" i="1"/>
  <c r="H65" i="1"/>
  <c r="I64" i="1"/>
  <c r="H64" i="1"/>
  <c r="I56" i="1"/>
  <c r="H56" i="1"/>
  <c r="I55" i="1"/>
  <c r="H55" i="1"/>
  <c r="I53" i="1"/>
  <c r="H53" i="1"/>
  <c r="I52" i="1"/>
  <c r="H52" i="1"/>
  <c r="I51" i="1"/>
  <c r="H51" i="1"/>
  <c r="I50" i="1"/>
  <c r="H50" i="1"/>
  <c r="I49" i="1"/>
  <c r="H49" i="1"/>
  <c r="I47" i="1"/>
  <c r="H47" i="1"/>
  <c r="I46" i="1"/>
  <c r="H46" i="1"/>
  <c r="I44" i="1"/>
  <c r="H44" i="1"/>
  <c r="I43" i="1"/>
  <c r="H43" i="1"/>
  <c r="I42" i="1"/>
  <c r="H42" i="1"/>
  <c r="I41" i="1"/>
  <c r="H41" i="1"/>
  <c r="I39" i="1"/>
  <c r="H39" i="1"/>
  <c r="I38" i="1"/>
  <c r="H38" i="1"/>
  <c r="I36" i="1"/>
  <c r="H36" i="1"/>
  <c r="I35" i="1"/>
  <c r="H35" i="1"/>
  <c r="I34" i="1"/>
  <c r="H34" i="1"/>
  <c r="H4" i="1"/>
  <c r="H5" i="1"/>
  <c r="H6" i="1"/>
  <c r="H8" i="1"/>
  <c r="H9" i="1"/>
  <c r="H11" i="1"/>
  <c r="H12" i="1"/>
  <c r="H13" i="1"/>
  <c r="H14" i="1"/>
  <c r="H16" i="1"/>
  <c r="H17" i="1"/>
  <c r="H19" i="1"/>
  <c r="H20" i="1"/>
  <c r="H21" i="1"/>
  <c r="H22" i="1"/>
  <c r="H23" i="1"/>
  <c r="H25" i="1"/>
  <c r="H26" i="1"/>
  <c r="N31" i="1"/>
  <c r="N61" i="1" s="1"/>
  <c r="M232" i="1" a="1"/>
  <c r="M156" i="1" a="1"/>
  <c r="M226" i="1" a="1"/>
  <c r="M194" i="1" a="1"/>
  <c r="M98" i="1" a="1"/>
  <c r="M173" i="1" a="1"/>
  <c r="M44" i="1" a="1"/>
  <c r="M136" i="1" a="1"/>
  <c r="M162" i="1" a="1"/>
  <c r="M128" i="1" a="1"/>
  <c r="M47" i="1" a="1"/>
  <c r="M99" i="1" a="1"/>
  <c r="M139" i="1" a="1"/>
  <c r="M229" i="1" a="1"/>
  <c r="M166" i="1" a="1"/>
  <c r="M176" i="1" a="1"/>
  <c r="M71" i="1" a="1"/>
  <c r="M193" i="1" a="1"/>
  <c r="M134" i="1" a="1"/>
  <c r="M65" i="1" a="1"/>
  <c r="M104" i="1" a="1"/>
  <c r="M188" i="1" a="1"/>
  <c r="M154" i="1" a="1"/>
  <c r="M66" i="1" a="1"/>
  <c r="M201" i="1" a="1"/>
  <c r="M81" i="1" a="1"/>
  <c r="M142" i="1" a="1"/>
  <c r="M199" i="1" a="1"/>
  <c r="M36" i="1" a="1"/>
  <c r="M175" i="1" a="1"/>
  <c r="M155" i="1" a="1"/>
  <c r="M95" i="1" a="1"/>
  <c r="M116" i="1" a="1"/>
  <c r="M158" i="1" a="1"/>
  <c r="M196" i="1" a="1"/>
  <c r="M169" i="1" a="1"/>
  <c r="M221" i="1" a="1"/>
  <c r="M74" i="1" a="1"/>
  <c r="M80" i="1" a="1"/>
  <c r="M233" i="1" a="1"/>
  <c r="M46" i="1" a="1"/>
  <c r="M129" i="1" a="1"/>
  <c r="M52" i="1" a="1"/>
  <c r="M35" i="1" a="1"/>
  <c r="M163" i="1" a="1"/>
  <c r="M189" i="1" a="1"/>
  <c r="M55" i="1" a="1"/>
  <c r="M206" i="1" a="1"/>
  <c r="M184" i="1" a="1"/>
  <c r="M64" i="1" a="1"/>
  <c r="M125" i="1" a="1"/>
  <c r="M192" i="1" a="1"/>
  <c r="M227" i="1" a="1"/>
  <c r="M49" i="1" a="1"/>
  <c r="M115" i="1" a="1"/>
  <c r="M186" i="1" a="1"/>
  <c r="M171" i="1" a="1"/>
  <c r="M205" i="1" a="1"/>
  <c r="M124" i="1" a="1"/>
  <c r="M203" i="1" a="1"/>
  <c r="M230" i="1" a="1"/>
  <c r="M202" i="1" a="1"/>
  <c r="M79" i="1" a="1"/>
  <c r="M111" i="1" a="1"/>
  <c r="M86" i="1" a="1"/>
  <c r="M143" i="1" a="1"/>
  <c r="M191" i="1" a="1"/>
  <c r="M106" i="1" a="1"/>
  <c r="M103" i="1" a="1"/>
  <c r="M161" i="1" a="1"/>
  <c r="M76" i="1" a="1"/>
  <c r="M72" i="1" a="1"/>
  <c r="M164" i="1" a="1"/>
  <c r="M82" i="1" a="1"/>
  <c r="M167" i="1" a="1"/>
  <c r="M34" i="1" a="1"/>
  <c r="M146" i="1" a="1"/>
  <c r="M38" i="1" a="1"/>
  <c r="M96" i="1" a="1"/>
  <c r="M53" i="1" a="1"/>
  <c r="M77" i="1" a="1"/>
  <c r="M218" i="1" a="1"/>
  <c r="M51" i="1" a="1"/>
  <c r="M110" i="1" a="1"/>
  <c r="M141" i="1" a="1"/>
  <c r="M172" i="1" a="1"/>
  <c r="M43" i="1" a="1"/>
  <c r="M231" i="1" a="1"/>
  <c r="M132" i="1" a="1"/>
  <c r="M73" i="1" a="1"/>
  <c r="M236" i="1" a="1"/>
  <c r="M126" i="1" a="1"/>
  <c r="M69" i="1" a="1"/>
  <c r="M85" i="1" a="1"/>
  <c r="M224" i="1" a="1"/>
  <c r="M159" i="1" a="1"/>
  <c r="M140" i="1" a="1"/>
  <c r="M216" i="1" a="1"/>
  <c r="M113" i="1" a="1"/>
  <c r="M235" i="1" a="1"/>
  <c r="M39" i="1" a="1"/>
  <c r="M109" i="1" a="1"/>
  <c r="M214" i="1" a="1"/>
  <c r="M42" i="1" a="1"/>
  <c r="M50" i="1" a="1"/>
  <c r="M56" i="1" a="1"/>
  <c r="M223" i="1" a="1"/>
  <c r="M145" i="1" a="1"/>
  <c r="M131" i="1" a="1"/>
  <c r="M41" i="1" a="1"/>
  <c r="M219" i="1" a="1"/>
  <c r="M68" i="1" a="1"/>
  <c r="M107" i="1" a="1"/>
  <c r="M83" i="1" a="1"/>
  <c r="M185" i="1" a="1"/>
  <c r="M222" i="1" a="1"/>
  <c r="M94" i="1" a="1"/>
  <c r="M215" i="1" a="1"/>
  <c r="M197" i="1" a="1"/>
  <c r="M101" i="1" a="1"/>
  <c r="M170" i="1" a="1"/>
  <c r="M112" i="1" a="1"/>
  <c r="M133" i="1" a="1"/>
  <c r="M200" i="1" a="1"/>
  <c r="M137" i="1" a="1"/>
  <c r="M102" i="1" a="1"/>
  <c r="N91" i="1" l="1"/>
  <c r="M216" i="1"/>
  <c r="M231" i="1"/>
  <c r="M215" i="1"/>
  <c r="M219" i="1"/>
  <c r="M227" i="1"/>
  <c r="M226" i="1"/>
  <c r="M230" i="1"/>
  <c r="M214" i="1"/>
  <c r="M218" i="1"/>
  <c r="M222" i="1"/>
  <c r="M229" i="1"/>
  <c r="M233" i="1"/>
  <c r="M223" i="1"/>
  <c r="M235" i="1"/>
  <c r="M221" i="1"/>
  <c r="M224" i="1"/>
  <c r="M232" i="1"/>
  <c r="M236" i="1"/>
  <c r="M186" i="1"/>
  <c r="M193" i="1"/>
  <c r="M201" i="1"/>
  <c r="M205" i="1"/>
  <c r="M185" i="1"/>
  <c r="M189" i="1"/>
  <c r="M196" i="1"/>
  <c r="M200" i="1"/>
  <c r="M199" i="1"/>
  <c r="M203" i="1"/>
  <c r="M197" i="1"/>
  <c r="M184" i="1"/>
  <c r="M188" i="1"/>
  <c r="M192" i="1"/>
  <c r="M191" i="1"/>
  <c r="M194" i="1"/>
  <c r="M202" i="1"/>
  <c r="M206" i="1"/>
  <c r="M156" i="1"/>
  <c r="M163" i="1"/>
  <c r="M175" i="1"/>
  <c r="M155" i="1"/>
  <c r="M166" i="1"/>
  <c r="M154" i="1"/>
  <c r="M158" i="1"/>
  <c r="M162" i="1"/>
  <c r="M169" i="1"/>
  <c r="M173" i="1"/>
  <c r="M167" i="1"/>
  <c r="M171" i="1"/>
  <c r="M159" i="1"/>
  <c r="M170" i="1"/>
  <c r="M161" i="1"/>
  <c r="M164" i="1"/>
  <c r="M172" i="1"/>
  <c r="M176" i="1"/>
  <c r="M137" i="1"/>
  <c r="M126" i="1"/>
  <c r="M133" i="1"/>
  <c r="M129" i="1"/>
  <c r="M136" i="1"/>
  <c r="M124" i="1"/>
  <c r="M128" i="1"/>
  <c r="M132" i="1"/>
  <c r="M139" i="1"/>
  <c r="M143" i="1"/>
  <c r="M141" i="1"/>
  <c r="M145" i="1"/>
  <c r="M125" i="1"/>
  <c r="M140" i="1"/>
  <c r="M131" i="1"/>
  <c r="M134" i="1"/>
  <c r="M142" i="1"/>
  <c r="M146" i="1"/>
  <c r="M96" i="1"/>
  <c r="M115" i="1"/>
  <c r="M99" i="1"/>
  <c r="M106" i="1"/>
  <c r="M110" i="1"/>
  <c r="M107" i="1"/>
  <c r="M95" i="1"/>
  <c r="M98" i="1"/>
  <c r="M102" i="1"/>
  <c r="M109" i="1"/>
  <c r="M113" i="1"/>
  <c r="M103" i="1"/>
  <c r="M111" i="1"/>
  <c r="M94" i="1"/>
  <c r="M101" i="1"/>
  <c r="M104" i="1"/>
  <c r="M112" i="1"/>
  <c r="M116" i="1"/>
  <c r="M80" i="1"/>
  <c r="M73" i="1"/>
  <c r="M85" i="1"/>
  <c r="M65" i="1"/>
  <c r="M64" i="1"/>
  <c r="M72" i="1"/>
  <c r="M79" i="1"/>
  <c r="M83" i="1"/>
  <c r="M66" i="1"/>
  <c r="M77" i="1"/>
  <c r="M81" i="1"/>
  <c r="M69" i="1"/>
  <c r="M76" i="1"/>
  <c r="M68" i="1"/>
  <c r="M71" i="1"/>
  <c r="M74" i="1"/>
  <c r="M82" i="1"/>
  <c r="M86" i="1"/>
  <c r="M47" i="1"/>
  <c r="M36" i="1"/>
  <c r="M42" i="1"/>
  <c r="M46" i="1"/>
  <c r="M51" i="1"/>
  <c r="M56" i="1"/>
  <c r="M38" i="1"/>
  <c r="M52" i="1"/>
  <c r="M50" i="1"/>
  <c r="M55" i="1"/>
  <c r="M39" i="1"/>
  <c r="M43" i="1"/>
  <c r="M49" i="1"/>
  <c r="M53" i="1"/>
  <c r="M35" i="1"/>
  <c r="M41" i="1"/>
  <c r="M44" i="1"/>
  <c r="M34" i="1"/>
  <c r="N1" i="1"/>
  <c r="N121" i="1" l="1"/>
  <c r="B44" i="4"/>
  <c r="B1" i="21"/>
  <c r="AW36" i="21"/>
  <c r="D36" i="21"/>
  <c r="AW35" i="21"/>
  <c r="D35" i="21"/>
  <c r="AW34" i="21"/>
  <c r="D34" i="21"/>
  <c r="AW33" i="21"/>
  <c r="D33" i="21"/>
  <c r="AW32" i="21"/>
  <c r="D32" i="21"/>
  <c r="AW31" i="21"/>
  <c r="D31" i="21"/>
  <c r="AW30" i="21"/>
  <c r="D30" i="21"/>
  <c r="AW29" i="21"/>
  <c r="D29" i="21"/>
  <c r="AW28" i="21"/>
  <c r="D28" i="21"/>
  <c r="AW27" i="21"/>
  <c r="D27" i="21"/>
  <c r="AW26" i="21"/>
  <c r="D26" i="21"/>
  <c r="AW25" i="21"/>
  <c r="D25" i="21"/>
  <c r="AW24" i="21"/>
  <c r="D24" i="21"/>
  <c r="AW23" i="21"/>
  <c r="D23" i="21"/>
  <c r="AW22" i="21"/>
  <c r="D22" i="21"/>
  <c r="AW21" i="21"/>
  <c r="D21" i="21"/>
  <c r="AW20" i="21"/>
  <c r="D20" i="21"/>
  <c r="AW19" i="21"/>
  <c r="D19" i="21"/>
  <c r="AW18" i="21"/>
  <c r="D18" i="21"/>
  <c r="AW17" i="21"/>
  <c r="D17" i="21"/>
  <c r="AW16" i="21"/>
  <c r="D16" i="21"/>
  <c r="AW15" i="21"/>
  <c r="D15" i="21"/>
  <c r="AW14" i="21"/>
  <c r="D14" i="21"/>
  <c r="AW13" i="21"/>
  <c r="D13" i="21"/>
  <c r="AW12" i="21"/>
  <c r="D12" i="21"/>
  <c r="AW11" i="21"/>
  <c r="D11" i="21"/>
  <c r="AW10" i="21"/>
  <c r="D10" i="21"/>
  <c r="AW9" i="21"/>
  <c r="AZ8" i="21"/>
  <c r="AZ9" i="21" s="1"/>
  <c r="AW8" i="21"/>
  <c r="AZ7" i="21"/>
  <c r="AW7" i="21"/>
  <c r="BA7" i="21" s="1"/>
  <c r="D11" i="20"/>
  <c r="D10" i="20"/>
  <c r="D9" i="20"/>
  <c r="D8" i="20"/>
  <c r="D7" i="20"/>
  <c r="AW36" i="20"/>
  <c r="D36" i="20"/>
  <c r="AW35" i="20"/>
  <c r="D35" i="20"/>
  <c r="AW34" i="20"/>
  <c r="D34" i="20"/>
  <c r="AW33" i="20"/>
  <c r="D33" i="20"/>
  <c r="AW32" i="20"/>
  <c r="D32" i="20"/>
  <c r="AW31" i="20"/>
  <c r="D31" i="20"/>
  <c r="AW30" i="20"/>
  <c r="D30" i="20"/>
  <c r="AW29" i="20"/>
  <c r="D29" i="20"/>
  <c r="AW28" i="20"/>
  <c r="D28" i="20"/>
  <c r="AW27" i="20"/>
  <c r="D27" i="20"/>
  <c r="AW26" i="20"/>
  <c r="D26" i="20"/>
  <c r="AW25" i="20"/>
  <c r="D25" i="20"/>
  <c r="AW24" i="20"/>
  <c r="D24" i="20"/>
  <c r="AW23" i="20"/>
  <c r="D23" i="20"/>
  <c r="AW22" i="20"/>
  <c r="D22" i="20"/>
  <c r="AW21" i="20"/>
  <c r="D21" i="20"/>
  <c r="AW20" i="20"/>
  <c r="D20" i="20"/>
  <c r="AW19" i="20"/>
  <c r="D19" i="20"/>
  <c r="AW18" i="20"/>
  <c r="D18" i="20"/>
  <c r="AW17" i="20"/>
  <c r="D17" i="20"/>
  <c r="AW16" i="20"/>
  <c r="D16" i="20"/>
  <c r="AW15" i="20"/>
  <c r="D15" i="20"/>
  <c r="AW14" i="20"/>
  <c r="D14" i="20"/>
  <c r="AW13" i="20"/>
  <c r="D13" i="20"/>
  <c r="AW12" i="20"/>
  <c r="D12" i="20"/>
  <c r="AW11" i="20"/>
  <c r="AW10" i="20"/>
  <c r="AW9" i="20"/>
  <c r="AW8" i="20"/>
  <c r="AZ7" i="20"/>
  <c r="AW7" i="20"/>
  <c r="R47" i="1"/>
  <c r="P42" i="1"/>
  <c r="Q44" i="1"/>
  <c r="Q42" i="1"/>
  <c r="R53" i="1"/>
  <c r="S47" i="1"/>
  <c r="Q43" i="1"/>
  <c r="Q53" i="1"/>
  <c r="Q36" i="1"/>
  <c r="S51" i="1"/>
  <c r="R35" i="1"/>
  <c r="P53" i="1"/>
  <c r="P34" i="1"/>
  <c r="Q50" i="1"/>
  <c r="P46" i="1"/>
  <c r="P51" i="1"/>
  <c r="R50" i="1"/>
  <c r="S36" i="1"/>
  <c r="S35" i="1"/>
  <c r="R56" i="1"/>
  <c r="Q39" i="1"/>
  <c r="R34" i="1"/>
  <c r="Q47" i="1"/>
  <c r="Q41" i="1"/>
  <c r="P50" i="1"/>
  <c r="S52" i="1"/>
  <c r="Q56" i="1"/>
  <c r="P39" i="1"/>
  <c r="R52" i="1"/>
  <c r="S42" i="1"/>
  <c r="S50" i="1"/>
  <c r="R36" i="1"/>
  <c r="S43" i="1"/>
  <c r="Q51" i="1"/>
  <c r="Q35" i="1"/>
  <c r="R44" i="1"/>
  <c r="P35" i="1"/>
  <c r="S49" i="1"/>
  <c r="P49" i="1"/>
  <c r="Q52" i="1"/>
  <c r="Q46" i="1"/>
  <c r="P38" i="1"/>
  <c r="S53" i="1"/>
  <c r="P56" i="1"/>
  <c r="Q34" i="1"/>
  <c r="R43" i="1"/>
  <c r="R46" i="1"/>
  <c r="S46" i="1"/>
  <c r="R41" i="1"/>
  <c r="S41" i="1"/>
  <c r="P55" i="1"/>
  <c r="Q49" i="1"/>
  <c r="P41" i="1"/>
  <c r="R42" i="1"/>
  <c r="S38" i="1"/>
  <c r="S44" i="1"/>
  <c r="P43" i="1"/>
  <c r="R38" i="1"/>
  <c r="P44" i="1"/>
  <c r="S56" i="1"/>
  <c r="R49" i="1"/>
  <c r="S39" i="1"/>
  <c r="S55" i="1"/>
  <c r="R39" i="1"/>
  <c r="S34" i="1"/>
  <c r="R51" i="1"/>
  <c r="Q55" i="1"/>
  <c r="P52" i="1"/>
  <c r="R55" i="1"/>
  <c r="Q38" i="1"/>
  <c r="P47" i="1"/>
  <c r="P36" i="1"/>
  <c r="U50" i="1" l="1"/>
  <c r="T55" i="1"/>
  <c r="T46" i="1"/>
  <c r="T42" i="1"/>
  <c r="U55" i="1"/>
  <c r="T34" i="1"/>
  <c r="T56" i="1"/>
  <c r="T51" i="1"/>
  <c r="U47" i="1"/>
  <c r="T38" i="1"/>
  <c r="U35" i="1"/>
  <c r="U41" i="1"/>
  <c r="T43" i="1"/>
  <c r="U53" i="1"/>
  <c r="U38" i="1"/>
  <c r="U44" i="1"/>
  <c r="T36" i="1"/>
  <c r="U52" i="1"/>
  <c r="U36" i="1"/>
  <c r="T50" i="1"/>
  <c r="T52" i="1"/>
  <c r="T44" i="1"/>
  <c r="U39" i="1"/>
  <c r="T53" i="1"/>
  <c r="T49" i="1"/>
  <c r="T35" i="1"/>
  <c r="U42" i="1"/>
  <c r="U46" i="1"/>
  <c r="U34" i="1"/>
  <c r="T41" i="1"/>
  <c r="U43" i="1"/>
  <c r="T47" i="1"/>
  <c r="U56" i="1"/>
  <c r="U49" i="1"/>
  <c r="U51" i="1"/>
  <c r="T39" i="1"/>
  <c r="S48" i="1"/>
  <c r="Q57" i="1"/>
  <c r="S37" i="1"/>
  <c r="S57" i="1"/>
  <c r="S54" i="1"/>
  <c r="Q45" i="1"/>
  <c r="Q40" i="1"/>
  <c r="S45" i="1"/>
  <c r="Q48" i="1"/>
  <c r="Q37" i="1"/>
  <c r="S40" i="1"/>
  <c r="Q54" i="1"/>
  <c r="BB7" i="21"/>
  <c r="N151" i="1"/>
  <c r="BC7" i="21"/>
  <c r="BC9" i="21"/>
  <c r="BB9" i="21"/>
  <c r="BA9" i="21"/>
  <c r="AZ10" i="21"/>
  <c r="BB8" i="21"/>
  <c r="BC8" i="21"/>
  <c r="BA8" i="21"/>
  <c r="AZ8" i="20"/>
  <c r="B1" i="18"/>
  <c r="D211" i="1"/>
  <c r="G237" i="1"/>
  <c r="E237" i="1"/>
  <c r="G234" i="1"/>
  <c r="E234" i="1"/>
  <c r="G228" i="1"/>
  <c r="E228" i="1"/>
  <c r="G225" i="1"/>
  <c r="E225" i="1"/>
  <c r="G220" i="1"/>
  <c r="E220" i="1"/>
  <c r="G217" i="1"/>
  <c r="E217" i="1"/>
  <c r="B219" i="2"/>
  <c r="K244" i="2"/>
  <c r="J244" i="2"/>
  <c r="I244" i="2"/>
  <c r="H244" i="2"/>
  <c r="G244" i="2"/>
  <c r="F244" i="2"/>
  <c r="E244" i="2"/>
  <c r="D244" i="2"/>
  <c r="K228" i="2"/>
  <c r="J228" i="2"/>
  <c r="I228" i="2"/>
  <c r="H228" i="2"/>
  <c r="G228" i="2"/>
  <c r="F228" i="2"/>
  <c r="E228" i="2"/>
  <c r="D228" i="2"/>
  <c r="K222" i="2"/>
  <c r="K233" i="2" s="1"/>
  <c r="J222" i="2"/>
  <c r="J233" i="2" s="1"/>
  <c r="I222" i="2"/>
  <c r="I233" i="2" s="1"/>
  <c r="H222" i="2"/>
  <c r="H233" i="2" s="1"/>
  <c r="G222" i="2"/>
  <c r="G233" i="2" s="1"/>
  <c r="F222" i="2"/>
  <c r="F233" i="2" s="1"/>
  <c r="E222" i="2"/>
  <c r="D222" i="2"/>
  <c r="D233" i="2" s="1"/>
  <c r="B8" i="9"/>
  <c r="B3" i="4"/>
  <c r="B4" i="4" s="1"/>
  <c r="B5" i="4" s="1"/>
  <c r="B6" i="4" s="1"/>
  <c r="B1" i="19"/>
  <c r="I217" i="1" l="1"/>
  <c r="U48" i="1"/>
  <c r="I225" i="1"/>
  <c r="I234" i="1"/>
  <c r="I220" i="1"/>
  <c r="I228" i="1"/>
  <c r="I237" i="1"/>
  <c r="U37" i="1"/>
  <c r="U54" i="1"/>
  <c r="U45" i="1"/>
  <c r="U57" i="1"/>
  <c r="U40" i="1"/>
  <c r="N181" i="1"/>
  <c r="Q58" i="1"/>
  <c r="S58" i="1"/>
  <c r="BC10" i="21"/>
  <c r="AZ11" i="21"/>
  <c r="BB10" i="21"/>
  <c r="BA10" i="21"/>
  <c r="AZ9" i="20"/>
  <c r="G238" i="1"/>
  <c r="E233" i="2"/>
  <c r="E238" i="1"/>
  <c r="B188" i="2"/>
  <c r="B157" i="2"/>
  <c r="B126" i="2"/>
  <c r="K213" i="2"/>
  <c r="J213" i="2"/>
  <c r="I213" i="2"/>
  <c r="H213" i="2"/>
  <c r="G213" i="2"/>
  <c r="F213" i="2"/>
  <c r="E213" i="2"/>
  <c r="D213" i="2"/>
  <c r="K197" i="2"/>
  <c r="J197" i="2"/>
  <c r="I197" i="2"/>
  <c r="H197" i="2"/>
  <c r="G197" i="2"/>
  <c r="F197" i="2"/>
  <c r="E197" i="2"/>
  <c r="D197" i="2"/>
  <c r="K191" i="2"/>
  <c r="J191" i="2"/>
  <c r="J202" i="2" s="1"/>
  <c r="I191" i="2"/>
  <c r="I202" i="2" s="1"/>
  <c r="H191" i="2"/>
  <c r="G191" i="2"/>
  <c r="G202" i="2" s="1"/>
  <c r="F191" i="2"/>
  <c r="E191" i="2"/>
  <c r="D191" i="2"/>
  <c r="D202" i="2" s="1"/>
  <c r="K182" i="2"/>
  <c r="J182" i="2"/>
  <c r="I182" i="2"/>
  <c r="H182" i="2"/>
  <c r="G182" i="2"/>
  <c r="F182" i="2"/>
  <c r="E182" i="2"/>
  <c r="D182" i="2"/>
  <c r="K166" i="2"/>
  <c r="J166" i="2"/>
  <c r="I166" i="2"/>
  <c r="H166" i="2"/>
  <c r="G166" i="2"/>
  <c r="F166" i="2"/>
  <c r="E166" i="2"/>
  <c r="D166" i="2"/>
  <c r="K160" i="2"/>
  <c r="K171" i="2" s="1"/>
  <c r="J160" i="2"/>
  <c r="I160" i="2"/>
  <c r="H160" i="2"/>
  <c r="G160" i="2"/>
  <c r="G171" i="2" s="1"/>
  <c r="F160" i="2"/>
  <c r="F171" i="2" s="1"/>
  <c r="E160" i="2"/>
  <c r="E171" i="2" s="1"/>
  <c r="D160" i="2"/>
  <c r="K151" i="2"/>
  <c r="J151" i="2"/>
  <c r="I151" i="2"/>
  <c r="H151" i="2"/>
  <c r="G151" i="2"/>
  <c r="F151" i="2"/>
  <c r="E151" i="2"/>
  <c r="D151" i="2"/>
  <c r="K135" i="2"/>
  <c r="J135" i="2"/>
  <c r="I135" i="2"/>
  <c r="H135" i="2"/>
  <c r="G135" i="2"/>
  <c r="F135" i="2"/>
  <c r="E135" i="2"/>
  <c r="D135" i="2"/>
  <c r="K129" i="2"/>
  <c r="J129" i="2"/>
  <c r="I129" i="2"/>
  <c r="I140" i="2" s="1"/>
  <c r="H129" i="2"/>
  <c r="H140" i="2" s="1"/>
  <c r="G129" i="2"/>
  <c r="G140" i="2" s="1"/>
  <c r="F129" i="2"/>
  <c r="F140" i="2" s="1"/>
  <c r="E129" i="2"/>
  <c r="D129" i="2"/>
  <c r="B95" i="2"/>
  <c r="K120" i="2"/>
  <c r="J120" i="2"/>
  <c r="I120" i="2"/>
  <c r="H120" i="2"/>
  <c r="G120" i="2"/>
  <c r="F120" i="2"/>
  <c r="E120" i="2"/>
  <c r="D120" i="2"/>
  <c r="K104" i="2"/>
  <c r="J104" i="2"/>
  <c r="I104" i="2"/>
  <c r="H104" i="2"/>
  <c r="G104" i="2"/>
  <c r="F104" i="2"/>
  <c r="E104" i="2"/>
  <c r="D104" i="2"/>
  <c r="K98" i="2"/>
  <c r="K109" i="2" s="1"/>
  <c r="J98" i="2"/>
  <c r="I98" i="2"/>
  <c r="I109" i="2" s="1"/>
  <c r="H98" i="2"/>
  <c r="H109" i="2" s="1"/>
  <c r="G98" i="2"/>
  <c r="F98" i="2"/>
  <c r="F109" i="2" s="1"/>
  <c r="E98" i="2"/>
  <c r="E109" i="2" s="1"/>
  <c r="D98" i="2"/>
  <c r="I238" i="1" l="1"/>
  <c r="BD12" i="20" s="1"/>
  <c r="U58" i="1"/>
  <c r="N211" i="1"/>
  <c r="BD12" i="18"/>
  <c r="BD12" i="21"/>
  <c r="BC11" i="21"/>
  <c r="AZ12" i="21"/>
  <c r="BB11" i="21"/>
  <c r="BA11" i="21"/>
  <c r="AZ10" i="20"/>
  <c r="J140" i="2"/>
  <c r="K140" i="2"/>
  <c r="D140" i="2"/>
  <c r="E140" i="2"/>
  <c r="D171" i="2"/>
  <c r="J171" i="2"/>
  <c r="F202" i="2"/>
  <c r="J109" i="2"/>
  <c r="E202" i="2"/>
  <c r="K202" i="2"/>
  <c r="G109" i="2"/>
  <c r="H171" i="2"/>
  <c r="H202" i="2"/>
  <c r="D109" i="2"/>
  <c r="I171" i="2"/>
  <c r="D1" i="1"/>
  <c r="BC12" i="21" l="1"/>
  <c r="BE12" i="21" s="1"/>
  <c r="BB12" i="21"/>
  <c r="BA12" i="21"/>
  <c r="AZ11" i="20"/>
  <c r="I5" i="1"/>
  <c r="I6" i="1"/>
  <c r="I8" i="1"/>
  <c r="I9" i="1"/>
  <c r="I11" i="1"/>
  <c r="I12" i="1"/>
  <c r="I13" i="1"/>
  <c r="I14" i="1"/>
  <c r="I16" i="1"/>
  <c r="I17" i="1"/>
  <c r="I19" i="1"/>
  <c r="I20" i="1"/>
  <c r="I21" i="1"/>
  <c r="I22" i="1"/>
  <c r="I23" i="1"/>
  <c r="I25" i="1"/>
  <c r="I26" i="1"/>
  <c r="I4" i="1"/>
  <c r="AZ12" i="20" l="1"/>
  <c r="G207" i="1"/>
  <c r="E207" i="1"/>
  <c r="I207" i="1" s="1"/>
  <c r="G204" i="1"/>
  <c r="E204" i="1"/>
  <c r="G198" i="1"/>
  <c r="E198" i="1"/>
  <c r="I198" i="1" s="1"/>
  <c r="G195" i="1"/>
  <c r="E195" i="1"/>
  <c r="G190" i="1"/>
  <c r="E190" i="1"/>
  <c r="I190" i="1" s="1"/>
  <c r="G187" i="1"/>
  <c r="E187" i="1"/>
  <c r="G177" i="1"/>
  <c r="E177" i="1"/>
  <c r="I177" i="1" s="1"/>
  <c r="G174" i="1"/>
  <c r="E174" i="1"/>
  <c r="G168" i="1"/>
  <c r="E168" i="1"/>
  <c r="I168" i="1" s="1"/>
  <c r="G165" i="1"/>
  <c r="E165" i="1"/>
  <c r="G160" i="1"/>
  <c r="E160" i="1"/>
  <c r="I160" i="1" s="1"/>
  <c r="G157" i="1"/>
  <c r="E157" i="1"/>
  <c r="G147" i="1"/>
  <c r="E147" i="1"/>
  <c r="I147" i="1" s="1"/>
  <c r="G144" i="1"/>
  <c r="E144" i="1"/>
  <c r="G138" i="1"/>
  <c r="E138" i="1"/>
  <c r="I138" i="1" s="1"/>
  <c r="G135" i="1"/>
  <c r="E135" i="1"/>
  <c r="G130" i="1"/>
  <c r="E130" i="1"/>
  <c r="I130" i="1" s="1"/>
  <c r="G127" i="1"/>
  <c r="E127" i="1"/>
  <c r="G117" i="1"/>
  <c r="E117" i="1"/>
  <c r="G114" i="1"/>
  <c r="E114" i="1"/>
  <c r="G108" i="1"/>
  <c r="E108" i="1"/>
  <c r="I108" i="1" s="1"/>
  <c r="G105" i="1"/>
  <c r="E105" i="1"/>
  <c r="G100" i="1"/>
  <c r="E100" i="1"/>
  <c r="I100" i="1" s="1"/>
  <c r="G97" i="1"/>
  <c r="E97" i="1"/>
  <c r="G87" i="1"/>
  <c r="E87" i="1"/>
  <c r="I87" i="1" s="1"/>
  <c r="G84" i="1"/>
  <c r="E84" i="1"/>
  <c r="G78" i="1"/>
  <c r="E78" i="1"/>
  <c r="I78" i="1" s="1"/>
  <c r="G75" i="1"/>
  <c r="E75" i="1"/>
  <c r="G70" i="1"/>
  <c r="E70" i="1"/>
  <c r="I70" i="1" s="1"/>
  <c r="G67" i="1"/>
  <c r="E67" i="1"/>
  <c r="G57" i="1"/>
  <c r="E57" i="1"/>
  <c r="I57" i="1" s="1"/>
  <c r="G54" i="1"/>
  <c r="E54" i="1"/>
  <c r="G48" i="1"/>
  <c r="E48" i="1"/>
  <c r="I48" i="1" s="1"/>
  <c r="G45" i="1"/>
  <c r="E45" i="1"/>
  <c r="G40" i="1"/>
  <c r="E40" i="1"/>
  <c r="I40" i="1" s="1"/>
  <c r="G37" i="1"/>
  <c r="E37" i="1"/>
  <c r="AW7" i="18"/>
  <c r="G27" i="1"/>
  <c r="E27" i="1"/>
  <c r="G24" i="1"/>
  <c r="E24" i="1"/>
  <c r="G18" i="1"/>
  <c r="E18" i="1"/>
  <c r="G15" i="1"/>
  <c r="E15" i="1"/>
  <c r="G7" i="1"/>
  <c r="E7" i="1"/>
  <c r="I15" i="1" l="1"/>
  <c r="I24" i="1"/>
  <c r="I187" i="1"/>
  <c r="I195" i="1"/>
  <c r="I204" i="1"/>
  <c r="I157" i="1"/>
  <c r="I165" i="1"/>
  <c r="I174" i="1"/>
  <c r="I127" i="1"/>
  <c r="I135" i="1"/>
  <c r="I144" i="1"/>
  <c r="I117" i="1"/>
  <c r="I97" i="1"/>
  <c r="I105" i="1"/>
  <c r="I114" i="1"/>
  <c r="I67" i="1"/>
  <c r="I75" i="1"/>
  <c r="I84" i="1"/>
  <c r="I37" i="1"/>
  <c r="I45" i="1"/>
  <c r="I54" i="1"/>
  <c r="I27" i="1"/>
  <c r="I7" i="1"/>
  <c r="I18" i="1"/>
  <c r="E178" i="1"/>
  <c r="G88" i="1"/>
  <c r="E208" i="1"/>
  <c r="G208" i="1"/>
  <c r="G178" i="1"/>
  <c r="G148" i="1"/>
  <c r="E148" i="1"/>
  <c r="E118" i="1"/>
  <c r="G118" i="1"/>
  <c r="E88" i="1"/>
  <c r="I88" i="1" s="1"/>
  <c r="G58" i="1"/>
  <c r="E58" i="1"/>
  <c r="I58" i="1" s="1"/>
  <c r="I178" i="1" l="1"/>
  <c r="I208" i="1"/>
  <c r="I148" i="1"/>
  <c r="I118" i="1"/>
  <c r="J5" i="2"/>
  <c r="BD10" i="18" l="1"/>
  <c r="BD10" i="21"/>
  <c r="BE10" i="21" s="1"/>
  <c r="BD10" i="20"/>
  <c r="BD7" i="20"/>
  <c r="BD7" i="21"/>
  <c r="BE7" i="21" s="1"/>
  <c r="BD9" i="18"/>
  <c r="BD9" i="21"/>
  <c r="BE9" i="21" s="1"/>
  <c r="BD9" i="20"/>
  <c r="BD8" i="18"/>
  <c r="BD8" i="20"/>
  <c r="BD8" i="21"/>
  <c r="BE8" i="21" s="1"/>
  <c r="BD11" i="18"/>
  <c r="BD11" i="20"/>
  <c r="BD11" i="21"/>
  <c r="BE11" i="21" s="1"/>
  <c r="G1" i="6"/>
  <c r="B2" i="2" l="1"/>
  <c r="D181" i="1" l="1"/>
  <c r="D151" i="1"/>
  <c r="D121" i="1"/>
  <c r="D91" i="1"/>
  <c r="D61" i="1"/>
  <c r="K89" i="2" l="1"/>
  <c r="J89" i="2"/>
  <c r="I89" i="2"/>
  <c r="H89" i="2"/>
  <c r="G89" i="2"/>
  <c r="F89" i="2"/>
  <c r="E89" i="2"/>
  <c r="D89" i="2"/>
  <c r="K73" i="2"/>
  <c r="J73" i="2"/>
  <c r="I73" i="2"/>
  <c r="H73" i="2"/>
  <c r="G73" i="2"/>
  <c r="F73" i="2"/>
  <c r="E73" i="2"/>
  <c r="D73" i="2"/>
  <c r="K67" i="2"/>
  <c r="J67" i="2"/>
  <c r="J78" i="2" s="1"/>
  <c r="I67" i="2"/>
  <c r="H67" i="2"/>
  <c r="G67" i="2"/>
  <c r="G78" i="2" s="1"/>
  <c r="F67" i="2"/>
  <c r="E67" i="2"/>
  <c r="D67" i="2"/>
  <c r="D78" i="2" s="1"/>
  <c r="K58" i="2"/>
  <c r="J58" i="2"/>
  <c r="I58" i="2"/>
  <c r="H58" i="2"/>
  <c r="G58" i="2"/>
  <c r="F58" i="2"/>
  <c r="E58" i="2"/>
  <c r="D58" i="2"/>
  <c r="K42" i="2"/>
  <c r="J42" i="2"/>
  <c r="I42" i="2"/>
  <c r="H42" i="2"/>
  <c r="G42" i="2"/>
  <c r="F42" i="2"/>
  <c r="E42" i="2"/>
  <c r="D42" i="2"/>
  <c r="K36" i="2"/>
  <c r="J36" i="2"/>
  <c r="J47" i="2" s="1"/>
  <c r="I36" i="2"/>
  <c r="H36" i="2"/>
  <c r="G36" i="2"/>
  <c r="G47" i="2" s="1"/>
  <c r="F36" i="2"/>
  <c r="E36" i="2"/>
  <c r="D36" i="2"/>
  <c r="D47" i="2" s="1"/>
  <c r="E47" i="2" l="1"/>
  <c r="E78" i="2"/>
  <c r="K78" i="2"/>
  <c r="K47" i="2"/>
  <c r="F47" i="2"/>
  <c r="F78" i="2"/>
  <c r="H47" i="2"/>
  <c r="H78" i="2"/>
  <c r="I47" i="2"/>
  <c r="I78" i="2"/>
  <c r="K9" i="6"/>
  <c r="K10" i="6"/>
  <c r="K11" i="6"/>
  <c r="K12" i="6"/>
  <c r="K8" i="6"/>
  <c r="AW8" i="18" l="1"/>
  <c r="AW9" i="18"/>
  <c r="AW10" i="18"/>
  <c r="AW11" i="18"/>
  <c r="AW12" i="18"/>
  <c r="AW13" i="18"/>
  <c r="AW14" i="18"/>
  <c r="AW15" i="18"/>
  <c r="AW16" i="18"/>
  <c r="AW17" i="18"/>
  <c r="AW18" i="18"/>
  <c r="AW19" i="18"/>
  <c r="AW20" i="18"/>
  <c r="AW21" i="18"/>
  <c r="AW22" i="18"/>
  <c r="AW23" i="18"/>
  <c r="AW24" i="18"/>
  <c r="AW25" i="18"/>
  <c r="AW26" i="18"/>
  <c r="AW27" i="18"/>
  <c r="AW28" i="18"/>
  <c r="AW29" i="18"/>
  <c r="AW30" i="18"/>
  <c r="AW31" i="18"/>
  <c r="AW32" i="18"/>
  <c r="AW33" i="18"/>
  <c r="AW34" i="18"/>
  <c r="AW35" i="18"/>
  <c r="AW36" i="18"/>
  <c r="B34" i="4" l="1"/>
  <c r="B33" i="4"/>
  <c r="B32" i="4"/>
  <c r="B22" i="4"/>
  <c r="AZ7" i="18" l="1"/>
  <c r="D10" i="18"/>
  <c r="D11" i="18"/>
  <c r="D12" i="18"/>
  <c r="D13" i="18"/>
  <c r="D14" i="18"/>
  <c r="D15" i="18"/>
  <c r="D16" i="18"/>
  <c r="D17" i="18"/>
  <c r="D18" i="18"/>
  <c r="D19" i="18"/>
  <c r="D20" i="18"/>
  <c r="D21" i="18"/>
  <c r="D22" i="18"/>
  <c r="D23" i="18"/>
  <c r="D24" i="18"/>
  <c r="D25" i="18"/>
  <c r="D26" i="18"/>
  <c r="D27" i="18"/>
  <c r="D28" i="18"/>
  <c r="D29" i="18"/>
  <c r="D30" i="18"/>
  <c r="D31" i="18"/>
  <c r="D32" i="18"/>
  <c r="D33" i="18"/>
  <c r="D34" i="18"/>
  <c r="D35" i="18"/>
  <c r="D36" i="18"/>
  <c r="B9" i="18"/>
  <c r="B8" i="18"/>
  <c r="B7" i="18"/>
  <c r="BA7" i="18" l="1"/>
  <c r="BB7" i="18"/>
  <c r="BC7" i="18"/>
  <c r="AZ8" i="18"/>
  <c r="D7" i="21" l="1"/>
  <c r="D8" i="21"/>
  <c r="D9" i="21"/>
  <c r="BA8" i="18"/>
  <c r="BB8" i="18"/>
  <c r="BC8" i="18"/>
  <c r="AZ9" i="18"/>
  <c r="D9" i="18"/>
  <c r="D7" i="18"/>
  <c r="D8" i="18"/>
  <c r="BA9" i="18" l="1"/>
  <c r="BC9" i="18"/>
  <c r="BB9" i="18"/>
  <c r="AZ10" i="18"/>
  <c r="BA10" i="18" l="1"/>
  <c r="BC10" i="18"/>
  <c r="BB10" i="18"/>
  <c r="AZ11" i="18"/>
  <c r="AZ12" i="18" s="1"/>
  <c r="D31" i="1"/>
  <c r="BA12" i="18" l="1"/>
  <c r="BB12" i="18"/>
  <c r="BC12" i="18"/>
  <c r="BE12" i="18" s="1"/>
  <c r="BA11" i="18"/>
  <c r="BB11" i="18"/>
  <c r="BC11" i="18"/>
  <c r="BE11" i="18" s="1"/>
  <c r="BE9" i="18"/>
  <c r="BD7" i="18"/>
  <c r="BE7" i="18" s="1"/>
  <c r="BE10" i="18"/>
  <c r="BE8" i="18"/>
  <c r="S201" i="1"/>
  <c r="S101" i="1"/>
  <c r="P64" i="1"/>
  <c r="R104" i="1"/>
  <c r="S189" i="1"/>
  <c r="P96" i="1"/>
  <c r="S229" i="1"/>
  <c r="P159" i="1"/>
  <c r="P140" i="1"/>
  <c r="S16" i="1"/>
  <c r="R101" i="1"/>
  <c r="Q26" i="1"/>
  <c r="R107" i="1"/>
  <c r="Q17" i="1"/>
  <c r="S196" i="1"/>
  <c r="S154" i="1"/>
  <c r="R79" i="1"/>
  <c r="R17" i="1"/>
  <c r="P230" i="1"/>
  <c r="P94" i="1"/>
  <c r="R223" i="1"/>
  <c r="Q158" i="1"/>
  <c r="S161" i="1"/>
  <c r="S173" i="1"/>
  <c r="Q73" i="1"/>
  <c r="P169" i="1"/>
  <c r="R110" i="1"/>
  <c r="R137" i="1"/>
  <c r="S197" i="1"/>
  <c r="S131" i="1"/>
  <c r="Q80" i="1"/>
  <c r="P236" i="1"/>
  <c r="S98" i="1"/>
  <c r="S184" i="1"/>
  <c r="Q11" i="1"/>
  <c r="R116" i="1"/>
  <c r="Q69" i="1"/>
  <c r="P173" i="1"/>
  <c r="Q192" i="1"/>
  <c r="R20" i="1"/>
  <c r="P233" i="1"/>
  <c r="P192" i="1"/>
  <c r="Q189" i="1"/>
  <c r="Q223" i="1"/>
  <c r="S142" i="1"/>
  <c r="R159" i="1"/>
  <c r="Q236" i="1"/>
  <c r="S199" i="1"/>
  <c r="S215" i="1"/>
  <c r="R158" i="1"/>
  <c r="S133" i="1"/>
  <c r="R25" i="1"/>
  <c r="Q25" i="1"/>
  <c r="S226" i="1"/>
  <c r="P222" i="1"/>
  <c r="Q193" i="1"/>
  <c r="R98" i="1"/>
  <c r="R4" i="1"/>
  <c r="S155" i="1"/>
  <c r="R193" i="1"/>
  <c r="R194" i="1"/>
  <c r="P193" i="1"/>
  <c r="P83" i="1"/>
  <c r="P133" i="1"/>
  <c r="Q176" i="1"/>
  <c r="S203" i="1"/>
  <c r="R170" i="1"/>
  <c r="P186" i="1"/>
  <c r="R227" i="1"/>
  <c r="S4" i="1"/>
  <c r="R125" i="1"/>
  <c r="P171" i="1"/>
  <c r="Q200" i="1"/>
  <c r="S218" i="1"/>
  <c r="S66" i="1"/>
  <c r="S103" i="1"/>
  <c r="Q188" i="1"/>
  <c r="Q5" i="1"/>
  <c r="Q206" i="1"/>
  <c r="R206" i="1"/>
  <c r="Q81" i="1"/>
  <c r="Q233" i="1"/>
  <c r="S176" i="1"/>
  <c r="R12" i="1"/>
  <c r="R164" i="1"/>
  <c r="P129" i="1"/>
  <c r="R94" i="1"/>
  <c r="Q203" i="1"/>
  <c r="P196" i="1"/>
  <c r="P200" i="1"/>
  <c r="R219" i="1"/>
  <c r="Q172" i="1"/>
  <c r="P76" i="1"/>
  <c r="S110" i="1"/>
  <c r="P172" i="1"/>
  <c r="Q132" i="1"/>
  <c r="R103" i="1"/>
  <c r="P98" i="1"/>
  <c r="S76" i="1"/>
  <c r="S86" i="1"/>
  <c r="R155" i="1"/>
  <c r="R132" i="1"/>
  <c r="S231" i="1"/>
  <c r="Q230" i="1"/>
  <c r="P81" i="1"/>
  <c r="S20" i="1"/>
  <c r="S26" i="1"/>
  <c r="Q154" i="1"/>
  <c r="R172" i="1"/>
  <c r="Q156" i="1"/>
  <c r="R176" i="1"/>
  <c r="Q128" i="1"/>
  <c r="P9" i="1"/>
  <c r="R205" i="1"/>
  <c r="P104" i="1"/>
  <c r="R99" i="1"/>
  <c r="R126" i="1"/>
  <c r="P184" i="1"/>
  <c r="Q139" i="1"/>
  <c r="S12" i="1"/>
  <c r="Q65" i="1"/>
  <c r="P17" i="1"/>
  <c r="R188" i="1"/>
  <c r="S13" i="1"/>
  <c r="S113" i="1"/>
  <c r="R115" i="1"/>
  <c r="Q221" i="1"/>
  <c r="R13" i="1"/>
  <c r="P8" i="1"/>
  <c r="Q101" i="1"/>
  <c r="S82" i="1"/>
  <c r="P203" i="1"/>
  <c r="S69" i="1"/>
  <c r="P116" i="1"/>
  <c r="S137" i="1"/>
  <c r="P77" i="1"/>
  <c r="P22" i="1"/>
  <c r="Q184" i="1"/>
  <c r="P5" i="1"/>
  <c r="P227" i="1"/>
  <c r="R184" i="1"/>
  <c r="Q175" i="1"/>
  <c r="P142" i="1"/>
  <c r="S163" i="1"/>
  <c r="Q197" i="1"/>
  <c r="Q116" i="1"/>
  <c r="Q133" i="1"/>
  <c r="P82" i="1"/>
  <c r="S159" i="1"/>
  <c r="R5" i="1"/>
  <c r="R233" i="1"/>
  <c r="Q136" i="1"/>
  <c r="Q72" i="1"/>
  <c r="P215" i="1"/>
  <c r="R218" i="1"/>
  <c r="R131" i="1"/>
  <c r="P74" i="1"/>
  <c r="Q227" i="1"/>
  <c r="R80" i="1"/>
  <c r="P231" i="1"/>
  <c r="Q167" i="1"/>
  <c r="R224" i="1"/>
  <c r="Q196" i="1"/>
  <c r="R191" i="1"/>
  <c r="S170" i="1"/>
  <c r="S164" i="1"/>
  <c r="Q162" i="1"/>
  <c r="R199" i="1"/>
  <c r="S171" i="1"/>
  <c r="R85" i="1"/>
  <c r="S9" i="1"/>
  <c r="P235" i="1"/>
  <c r="P214" i="1"/>
  <c r="P232" i="1"/>
  <c r="S194" i="1"/>
  <c r="P226" i="1"/>
  <c r="P197" i="1"/>
  <c r="R201" i="1"/>
  <c r="S166" i="1"/>
  <c r="Q71" i="1"/>
  <c r="R6" i="1"/>
  <c r="R226" i="1"/>
  <c r="R65" i="1"/>
  <c r="P205" i="1"/>
  <c r="S85" i="1"/>
  <c r="R142" i="1"/>
  <c r="P99" i="1"/>
  <c r="S81" i="1"/>
  <c r="Q194" i="1"/>
  <c r="Q141" i="1"/>
  <c r="Q161" i="1"/>
  <c r="Q12" i="1"/>
  <c r="S107" i="1"/>
  <c r="S146" i="1"/>
  <c r="R82" i="1"/>
  <c r="R161" i="1"/>
  <c r="S65" i="1"/>
  <c r="S102" i="1"/>
  <c r="P6" i="1"/>
  <c r="Q86" i="1"/>
  <c r="S169" i="1"/>
  <c r="P113" i="1"/>
  <c r="Q96" i="1"/>
  <c r="P115" i="1"/>
  <c r="R216" i="1"/>
  <c r="R133" i="1"/>
  <c r="S112" i="1"/>
  <c r="P25" i="1"/>
  <c r="P176" i="1"/>
  <c r="S223" i="1"/>
  <c r="R203" i="1"/>
  <c r="P21" i="1"/>
  <c r="P11" i="1"/>
  <c r="Q79" i="1"/>
  <c r="P102" i="1"/>
  <c r="Q140" i="1"/>
  <c r="R163" i="1"/>
  <c r="P95" i="1"/>
  <c r="R134" i="1"/>
  <c r="Q85" i="1"/>
  <c r="P158" i="1"/>
  <c r="S193" i="1"/>
  <c r="R113" i="1"/>
  <c r="S141" i="1"/>
  <c r="R74" i="1"/>
  <c r="Q125" i="1"/>
  <c r="P20" i="1"/>
  <c r="P107" i="1"/>
  <c r="R192" i="1"/>
  <c r="P101" i="1"/>
  <c r="R81" i="1"/>
  <c r="R200" i="1"/>
  <c r="R112" i="1"/>
  <c r="P143" i="1"/>
  <c r="R96" i="1"/>
  <c r="S156" i="1"/>
  <c r="P13" i="1"/>
  <c r="P110" i="1"/>
  <c r="P191" i="1"/>
  <c r="P80" i="1"/>
  <c r="R68" i="1"/>
  <c r="Q66" i="1"/>
  <c r="R196" i="1"/>
  <c r="S95" i="1"/>
  <c r="S224" i="1"/>
  <c r="R22" i="1"/>
  <c r="R162" i="1"/>
  <c r="S116" i="1"/>
  <c r="Q102" i="1"/>
  <c r="Q98" i="1"/>
  <c r="P12" i="1"/>
  <c r="S6" i="1"/>
  <c r="P66" i="1"/>
  <c r="Q64" i="1"/>
  <c r="S162" i="1"/>
  <c r="Q113" i="1"/>
  <c r="R129" i="1"/>
  <c r="Q155" i="1"/>
  <c r="R236" i="1"/>
  <c r="Q106" i="1"/>
  <c r="Q171" i="1"/>
  <c r="Q169" i="1"/>
  <c r="R11" i="1"/>
  <c r="Q21" i="1"/>
  <c r="P137" i="1"/>
  <c r="P26" i="1"/>
  <c r="Q232" i="1"/>
  <c r="S94" i="1"/>
  <c r="P219" i="1"/>
  <c r="S19" i="1"/>
  <c r="Q115" i="1"/>
  <c r="S80" i="1"/>
  <c r="P223" i="1"/>
  <c r="Q126" i="1"/>
  <c r="S172" i="1"/>
  <c r="R175" i="1"/>
  <c r="R26" i="1"/>
  <c r="S96" i="1"/>
  <c r="S235" i="1"/>
  <c r="R21" i="1"/>
  <c r="Q112" i="1"/>
  <c r="S25" i="1"/>
  <c r="Q201" i="1"/>
  <c r="R109" i="1"/>
  <c r="R185" i="1"/>
  <c r="Q224" i="1"/>
  <c r="R71" i="1"/>
  <c r="P141" i="1"/>
  <c r="P73" i="1"/>
  <c r="R73" i="1"/>
  <c r="S104" i="1"/>
  <c r="S73" i="1"/>
  <c r="S126" i="1"/>
  <c r="P175" i="1"/>
  <c r="P170" i="1"/>
  <c r="S22" i="1"/>
  <c r="P199" i="1"/>
  <c r="S79" i="1"/>
  <c r="P124" i="1"/>
  <c r="R167" i="1"/>
  <c r="Q95" i="1"/>
  <c r="S221" i="1"/>
  <c r="Q22" i="1"/>
  <c r="Q6" i="1"/>
  <c r="Q143" i="1"/>
  <c r="P134" i="1"/>
  <c r="S192" i="1"/>
  <c r="Q16" i="1"/>
  <c r="P132" i="1"/>
  <c r="Q205" i="1"/>
  <c r="R111" i="1"/>
  <c r="Q111" i="1"/>
  <c r="S202" i="1"/>
  <c r="R14" i="1"/>
  <c r="S109" i="1"/>
  <c r="Q68" i="1"/>
  <c r="R156" i="1"/>
  <c r="R235" i="1"/>
  <c r="Q218" i="1"/>
  <c r="Q231" i="1"/>
  <c r="P106" i="1"/>
  <c r="P224" i="1"/>
  <c r="R169" i="1"/>
  <c r="Q107" i="1"/>
  <c r="R231" i="1"/>
  <c r="S5" i="1"/>
  <c r="P111" i="1"/>
  <c r="S232" i="1"/>
  <c r="R69" i="1"/>
  <c r="P206" i="1"/>
  <c r="Q142" i="1"/>
  <c r="Q8" i="1"/>
  <c r="P125" i="1"/>
  <c r="P185" i="1"/>
  <c r="Q99" i="1"/>
  <c r="S8" i="1"/>
  <c r="P189" i="1"/>
  <c r="R83" i="1"/>
  <c r="S143" i="1"/>
  <c r="Q131" i="1"/>
  <c r="P103" i="1"/>
  <c r="S230" i="1"/>
  <c r="Q94" i="1"/>
  <c r="S233" i="1"/>
  <c r="Q159" i="1"/>
  <c r="S124" i="1"/>
  <c r="S64" i="1"/>
  <c r="Q103" i="1"/>
  <c r="S132" i="1"/>
  <c r="R139" i="1"/>
  <c r="S191" i="1"/>
  <c r="P65" i="1"/>
  <c r="S140" i="1"/>
  <c r="S106" i="1"/>
  <c r="P145" i="1"/>
  <c r="P218" i="1"/>
  <c r="R64" i="1"/>
  <c r="P163" i="1"/>
  <c r="S23" i="1"/>
  <c r="Q222" i="1"/>
  <c r="Q166" i="1"/>
  <c r="S129" i="1"/>
  <c r="R215" i="1"/>
  <c r="R189" i="1"/>
  <c r="S185" i="1"/>
  <c r="Q77" i="1"/>
  <c r="P69" i="1"/>
  <c r="S167" i="1"/>
  <c r="P194" i="1"/>
  <c r="Q191" i="1"/>
  <c r="S74" i="1"/>
  <c r="R197" i="1"/>
  <c r="Q145" i="1"/>
  <c r="S17" i="1"/>
  <c r="P154" i="1"/>
  <c r="S236" i="1"/>
  <c r="P128" i="1"/>
  <c r="S222" i="1"/>
  <c r="R76" i="1"/>
  <c r="S188" i="1"/>
  <c r="P167" i="1"/>
  <c r="R124" i="1"/>
  <c r="R154" i="1"/>
  <c r="R173" i="1"/>
  <c r="Q20" i="1"/>
  <c r="S83" i="1"/>
  <c r="S219" i="1"/>
  <c r="Q74" i="1"/>
  <c r="Q13" i="1"/>
  <c r="R136" i="1"/>
  <c r="Q137" i="1"/>
  <c r="Q134" i="1"/>
  <c r="Q226" i="1"/>
  <c r="R106" i="1"/>
  <c r="R16" i="1"/>
  <c r="P155" i="1"/>
  <c r="S72" i="1"/>
  <c r="P68" i="1"/>
  <c r="R141" i="1"/>
  <c r="S175" i="1"/>
  <c r="R221" i="1"/>
  <c r="S134" i="1"/>
  <c r="Q219" i="1"/>
  <c r="S136" i="1"/>
  <c r="S227" i="1"/>
  <c r="P166" i="1"/>
  <c r="S206" i="1"/>
  <c r="Q76" i="1"/>
  <c r="S200" i="1"/>
  <c r="R171" i="1"/>
  <c r="Q163" i="1"/>
  <c r="Q146" i="1"/>
  <c r="R8" i="1"/>
  <c r="S77" i="1"/>
  <c r="P216" i="1"/>
  <c r="Q215" i="1"/>
  <c r="P161" i="1"/>
  <c r="S99" i="1"/>
  <c r="R166" i="1"/>
  <c r="P221" i="1"/>
  <c r="S128" i="1"/>
  <c r="R86" i="1"/>
  <c r="S139" i="1"/>
  <c r="Q129" i="1"/>
  <c r="Q19" i="1"/>
  <c r="Q4" i="1"/>
  <c r="P4" i="1"/>
  <c r="Q185" i="1"/>
  <c r="P85" i="1"/>
  <c r="Q214" i="1"/>
  <c r="R186" i="1"/>
  <c r="R230" i="1"/>
  <c r="S21" i="1"/>
  <c r="S125" i="1"/>
  <c r="Q173" i="1"/>
  <c r="S186" i="1"/>
  <c r="S216" i="1"/>
  <c r="P201" i="1"/>
  <c r="Q202" i="1"/>
  <c r="Q104" i="1"/>
  <c r="R214" i="1"/>
  <c r="R222" i="1"/>
  <c r="S115" i="1"/>
  <c r="R102" i="1"/>
  <c r="S11" i="1"/>
  <c r="R72" i="1"/>
  <c r="P136" i="1"/>
  <c r="Q9" i="1"/>
  <c r="R145" i="1"/>
  <c r="Q216" i="1"/>
  <c r="R66" i="1"/>
  <c r="R95" i="1"/>
  <c r="P202" i="1"/>
  <c r="Q83" i="1"/>
  <c r="Q186" i="1"/>
  <c r="R146" i="1"/>
  <c r="Q235" i="1"/>
  <c r="Q14" i="1"/>
  <c r="Q82" i="1"/>
  <c r="P164" i="1"/>
  <c r="P156" i="1"/>
  <c r="S68" i="1"/>
  <c r="P109" i="1"/>
  <c r="P72" i="1"/>
  <c r="Q109" i="1"/>
  <c r="Q164" i="1"/>
  <c r="R202" i="1"/>
  <c r="P146" i="1"/>
  <c r="P19" i="1"/>
  <c r="S145" i="1"/>
  <c r="P71" i="1"/>
  <c r="P112" i="1"/>
  <c r="Q170" i="1"/>
  <c r="Q110" i="1"/>
  <c r="R77" i="1"/>
  <c r="R128" i="1"/>
  <c r="R23" i="1"/>
  <c r="Q199" i="1"/>
  <c r="R229" i="1"/>
  <c r="P23" i="1"/>
  <c r="R19" i="1"/>
  <c r="P162" i="1"/>
  <c r="P86" i="1"/>
  <c r="R9" i="1"/>
  <c r="R140" i="1"/>
  <c r="S111" i="1"/>
  <c r="P131" i="1"/>
  <c r="S158" i="1"/>
  <c r="R143" i="1"/>
  <c r="P139" i="1"/>
  <c r="P229" i="1"/>
  <c r="Q23" i="1"/>
  <c r="Q124" i="1"/>
  <c r="P16" i="1"/>
  <c r="S71" i="1"/>
  <c r="Q229" i="1"/>
  <c r="R232" i="1"/>
  <c r="P14" i="1"/>
  <c r="S205" i="1"/>
  <c r="S14" i="1"/>
  <c r="S214" i="1"/>
  <c r="P126" i="1"/>
  <c r="P188" i="1"/>
  <c r="P79" i="1"/>
  <c r="U184" i="1" l="1"/>
  <c r="Q187" i="1"/>
  <c r="U146" i="1"/>
  <c r="T155" i="1"/>
  <c r="T229" i="1"/>
  <c r="S168" i="1"/>
  <c r="U141" i="1"/>
  <c r="T94" i="1"/>
  <c r="T26" i="1"/>
  <c r="S127" i="1"/>
  <c r="U5" i="1"/>
  <c r="T77" i="1"/>
  <c r="T71" i="1"/>
  <c r="S24" i="1"/>
  <c r="U233" i="1"/>
  <c r="T17" i="1"/>
  <c r="Q220" i="1"/>
  <c r="U218" i="1"/>
  <c r="U188" i="1"/>
  <c r="Q190" i="1"/>
  <c r="U80" i="1"/>
  <c r="U106" i="1"/>
  <c r="Q108" i="1"/>
  <c r="T170" i="1"/>
  <c r="T86" i="1"/>
  <c r="U143" i="1"/>
  <c r="T171" i="1"/>
  <c r="T159" i="1"/>
  <c r="Q24" i="1"/>
  <c r="U19" i="1"/>
  <c r="T191" i="1"/>
  <c r="U103" i="1"/>
  <c r="T80" i="1"/>
  <c r="U175" i="1"/>
  <c r="Q177" i="1"/>
  <c r="U224" i="1"/>
  <c r="S78" i="1"/>
  <c r="U95" i="1"/>
  <c r="U192" i="1"/>
  <c r="T223" i="1"/>
  <c r="T85" i="1"/>
  <c r="T193" i="1"/>
  <c r="T76" i="1"/>
  <c r="S195" i="1"/>
  <c r="U142" i="1"/>
  <c r="U132" i="1"/>
  <c r="U206" i="1"/>
  <c r="T25" i="1"/>
  <c r="T115" i="1"/>
  <c r="T79" i="1"/>
  <c r="T185" i="1"/>
  <c r="U226" i="1"/>
  <c r="Q228" i="1"/>
  <c r="Q75" i="1"/>
  <c r="U71" i="1"/>
  <c r="U26" i="1"/>
  <c r="S207" i="1"/>
  <c r="U124" i="1"/>
  <c r="Q127" i="1"/>
  <c r="T8" i="1"/>
  <c r="Q174" i="1"/>
  <c r="U169" i="1"/>
  <c r="T72" i="1"/>
  <c r="U13" i="1"/>
  <c r="U128" i="1"/>
  <c r="Q130" i="1"/>
  <c r="S157" i="1"/>
  <c r="U113" i="1"/>
  <c r="T99" i="1"/>
  <c r="S67" i="1"/>
  <c r="T176" i="1"/>
  <c r="Q165" i="1"/>
  <c r="U161" i="1"/>
  <c r="T109" i="1"/>
  <c r="U66" i="1"/>
  <c r="S220" i="1"/>
  <c r="T66" i="1"/>
  <c r="T106" i="1"/>
  <c r="S105" i="1"/>
  <c r="U230" i="1"/>
  <c r="U9" i="1"/>
  <c r="U196" i="1"/>
  <c r="Q198" i="1"/>
  <c r="T82" i="1"/>
  <c r="T218" i="1"/>
  <c r="S75" i="1"/>
  <c r="S70" i="1"/>
  <c r="S160" i="1"/>
  <c r="T124" i="1"/>
  <c r="U194" i="1"/>
  <c r="U64" i="1"/>
  <c r="Q67" i="1"/>
  <c r="U202" i="1"/>
  <c r="T13" i="1"/>
  <c r="T136" i="1"/>
  <c r="U227" i="1"/>
  <c r="T101" i="1"/>
  <c r="Q97" i="1"/>
  <c r="U94" i="1"/>
  <c r="U73" i="1"/>
  <c r="T203" i="1"/>
  <c r="T116" i="1"/>
  <c r="T219" i="1"/>
  <c r="U23" i="1"/>
  <c r="S204" i="1"/>
  <c r="T112" i="1"/>
  <c r="U232" i="1"/>
  <c r="T162" i="1"/>
  <c r="U109" i="1"/>
  <c r="Q114" i="1"/>
  <c r="T129" i="1"/>
  <c r="U171" i="1"/>
  <c r="U65" i="1"/>
  <c r="U197" i="1"/>
  <c r="U77" i="1"/>
  <c r="T102" i="1"/>
  <c r="U69" i="1"/>
  <c r="T23" i="1"/>
  <c r="U83" i="1"/>
  <c r="T173" i="1"/>
  <c r="S237" i="1"/>
  <c r="T184" i="1"/>
  <c r="U4" i="1"/>
  <c r="Q7" i="1"/>
  <c r="U126" i="1"/>
  <c r="T83" i="1"/>
  <c r="U125" i="1"/>
  <c r="T81" i="1"/>
  <c r="U176" i="1"/>
  <c r="S225" i="1"/>
  <c r="U136" i="1"/>
  <c r="Q138" i="1"/>
  <c r="T113" i="1"/>
  <c r="T141" i="1"/>
  <c r="T189" i="1"/>
  <c r="T146" i="1"/>
  <c r="S234" i="1"/>
  <c r="U86" i="1"/>
  <c r="T133" i="1"/>
  <c r="U102" i="1"/>
  <c r="Q234" i="1"/>
  <c r="U229" i="1"/>
  <c r="S97" i="1"/>
  <c r="Q84" i="1"/>
  <c r="U79" i="1"/>
  <c r="T164" i="1"/>
  <c r="S147" i="1"/>
  <c r="T224" i="1"/>
  <c r="T6" i="1"/>
  <c r="T126" i="1"/>
  <c r="T137" i="1"/>
  <c r="T107" i="1"/>
  <c r="T206" i="1"/>
  <c r="U21" i="1"/>
  <c r="U101" i="1"/>
  <c r="Q105" i="1"/>
  <c r="T166" i="1"/>
  <c r="T233" i="1"/>
  <c r="T14" i="1"/>
  <c r="U96" i="1"/>
  <c r="T143" i="1"/>
  <c r="S130" i="1"/>
  <c r="U111" i="1"/>
  <c r="U193" i="1"/>
  <c r="T227" i="1"/>
  <c r="S108" i="1"/>
  <c r="T125" i="1"/>
  <c r="S174" i="1"/>
  <c r="U219" i="1"/>
  <c r="U81" i="1"/>
  <c r="T96" i="1"/>
  <c r="Q147" i="1"/>
  <c r="U145" i="1"/>
  <c r="U158" i="1"/>
  <c r="Q160" i="1"/>
  <c r="T215" i="1"/>
  <c r="U17" i="1"/>
  <c r="U159" i="1"/>
  <c r="S190" i="1"/>
  <c r="T231" i="1"/>
  <c r="U20" i="1"/>
  <c r="T22" i="1"/>
  <c r="T132" i="1"/>
  <c r="S84" i="1"/>
  <c r="Q70" i="1"/>
  <c r="U68" i="1"/>
  <c r="T64" i="1"/>
  <c r="T154" i="1"/>
  <c r="T201" i="1"/>
  <c r="T236" i="1"/>
  <c r="T98" i="1"/>
  <c r="U137" i="1"/>
  <c r="T139" i="1"/>
  <c r="T196" i="1"/>
  <c r="S7" i="1"/>
  <c r="Q117" i="1"/>
  <c r="U115" i="1"/>
  <c r="U172" i="1"/>
  <c r="U231" i="1"/>
  <c r="T103" i="1"/>
  <c r="U166" i="1"/>
  <c r="Q168" i="1"/>
  <c r="U216" i="1"/>
  <c r="S15" i="1"/>
  <c r="U222" i="1"/>
  <c r="T202" i="1"/>
  <c r="U215" i="1"/>
  <c r="T20" i="1"/>
  <c r="T110" i="1"/>
  <c r="T161" i="1"/>
  <c r="T194" i="1"/>
  <c r="T230" i="1"/>
  <c r="U14" i="1"/>
  <c r="T68" i="1"/>
  <c r="T128" i="1"/>
  <c r="S177" i="1"/>
  <c r="T199" i="1"/>
  <c r="Q225" i="1"/>
  <c r="U221" i="1"/>
  <c r="S117" i="1"/>
  <c r="U173" i="1"/>
  <c r="T197" i="1"/>
  <c r="Q217" i="1"/>
  <c r="U214" i="1"/>
  <c r="U99" i="1"/>
  <c r="U139" i="1"/>
  <c r="Q144" i="1"/>
  <c r="T11" i="1"/>
  <c r="T16" i="1"/>
  <c r="T104" i="1"/>
  <c r="U133" i="1"/>
  <c r="U164" i="1"/>
  <c r="T188" i="1"/>
  <c r="U223" i="1"/>
  <c r="S10" i="1"/>
  <c r="S18" i="1"/>
  <c r="T163" i="1"/>
  <c r="T65" i="1"/>
  <c r="T145" i="1"/>
  <c r="S228" i="1"/>
  <c r="U76" i="1"/>
  <c r="Q78" i="1"/>
  <c r="S114" i="1"/>
  <c r="U155" i="1"/>
  <c r="T73" i="1"/>
  <c r="T175" i="1"/>
  <c r="U191" i="1"/>
  <c r="Q195" i="1"/>
  <c r="T19" i="1"/>
  <c r="S187" i="1"/>
  <c r="S165" i="1"/>
  <c r="U162" i="1"/>
  <c r="U85" i="1"/>
  <c r="Q87" i="1"/>
  <c r="U163" i="1"/>
  <c r="T232" i="1"/>
  <c r="Q100" i="1"/>
  <c r="U98" i="1"/>
  <c r="U201" i="1"/>
  <c r="T12" i="1"/>
  <c r="T95" i="1"/>
  <c r="U11" i="1"/>
  <c r="Q15" i="1"/>
  <c r="U116" i="1"/>
  <c r="T142" i="1"/>
  <c r="U156" i="1"/>
  <c r="S217" i="1"/>
  <c r="T9" i="1"/>
  <c r="U140" i="1"/>
  <c r="Q207" i="1"/>
  <c r="U205" i="1"/>
  <c r="U189" i="1"/>
  <c r="U236" i="1"/>
  <c r="U6" i="1"/>
  <c r="U82" i="1"/>
  <c r="S100" i="1"/>
  <c r="T186" i="1"/>
  <c r="U185" i="1"/>
  <c r="U235" i="1"/>
  <c r="Q237" i="1"/>
  <c r="U129" i="1"/>
  <c r="T235" i="1"/>
  <c r="U16" i="1"/>
  <c r="Q18" i="1"/>
  <c r="T111" i="1"/>
  <c r="S135" i="1"/>
  <c r="S198" i="1"/>
  <c r="S27" i="1"/>
  <c r="U134" i="1"/>
  <c r="T200" i="1"/>
  <c r="U12" i="1"/>
  <c r="S87" i="1"/>
  <c r="U112" i="1"/>
  <c r="U186" i="1"/>
  <c r="T214" i="1"/>
  <c r="T134" i="1"/>
  <c r="T167" i="1"/>
  <c r="T205" i="1"/>
  <c r="T4" i="1"/>
  <c r="U72" i="1"/>
  <c r="U107" i="1"/>
  <c r="S138" i="1"/>
  <c r="T221" i="1"/>
  <c r="U22" i="1"/>
  <c r="Q157" i="1"/>
  <c r="U154" i="1"/>
  <c r="U25" i="1"/>
  <c r="Q27" i="1"/>
  <c r="U8" i="1"/>
  <c r="Q10" i="1"/>
  <c r="T156" i="1"/>
  <c r="T226" i="1"/>
  <c r="T222" i="1"/>
  <c r="T21" i="1"/>
  <c r="U131" i="1"/>
  <c r="Q135" i="1"/>
  <c r="U199" i="1"/>
  <c r="Q204" i="1"/>
  <c r="T74" i="1"/>
  <c r="S144" i="1"/>
  <c r="T140" i="1"/>
  <c r="T5" i="1"/>
  <c r="U104" i="1"/>
  <c r="U74" i="1"/>
  <c r="U167" i="1"/>
  <c r="U110" i="1"/>
  <c r="T131" i="1"/>
  <c r="T169" i="1"/>
  <c r="U203" i="1"/>
  <c r="T69" i="1"/>
  <c r="T172" i="1"/>
  <c r="U170" i="1"/>
  <c r="T192" i="1"/>
  <c r="T216" i="1"/>
  <c r="T158" i="1"/>
  <c r="U200" i="1"/>
  <c r="D27" i="2"/>
  <c r="K5" i="2"/>
  <c r="D5" i="2"/>
  <c r="E5" i="2"/>
  <c r="F5" i="2"/>
  <c r="G5" i="2"/>
  <c r="H5" i="2"/>
  <c r="I5" i="2"/>
  <c r="K27" i="2"/>
  <c r="E27" i="2"/>
  <c r="F27" i="2"/>
  <c r="G27" i="2"/>
  <c r="H27" i="2"/>
  <c r="I27" i="2"/>
  <c r="J27" i="2"/>
  <c r="B64" i="2"/>
  <c r="B33" i="2"/>
  <c r="U177" i="1" l="1"/>
  <c r="U207" i="1"/>
  <c r="U78" i="1"/>
  <c r="U108" i="1"/>
  <c r="U168" i="1"/>
  <c r="U15" i="1"/>
  <c r="U204" i="1"/>
  <c r="U234" i="1"/>
  <c r="S28" i="1"/>
  <c r="U147" i="1"/>
  <c r="U165" i="1"/>
  <c r="U190" i="1"/>
  <c r="U114" i="1"/>
  <c r="U198" i="1"/>
  <c r="U144" i="1"/>
  <c r="U84" i="1"/>
  <c r="U130" i="1"/>
  <c r="U24" i="1"/>
  <c r="U100" i="1"/>
  <c r="U97" i="1"/>
  <c r="Q118" i="1"/>
  <c r="U157" i="1"/>
  <c r="Q178" i="1"/>
  <c r="U70" i="1"/>
  <c r="S88" i="1"/>
  <c r="U75" i="1"/>
  <c r="S148" i="1"/>
  <c r="U187" i="1"/>
  <c r="Q208" i="1"/>
  <c r="Q28" i="1"/>
  <c r="U10" i="1"/>
  <c r="S238" i="1"/>
  <c r="U195" i="1"/>
  <c r="U160" i="1"/>
  <c r="S178" i="1"/>
  <c r="U127" i="1"/>
  <c r="Q148" i="1"/>
  <c r="U217" i="1"/>
  <c r="Q238" i="1"/>
  <c r="U105" i="1"/>
  <c r="U135" i="1"/>
  <c r="U27" i="1"/>
  <c r="U18" i="1"/>
  <c r="U237" i="1"/>
  <c r="U87" i="1"/>
  <c r="S208" i="1"/>
  <c r="U225" i="1"/>
  <c r="U117" i="1"/>
  <c r="S118" i="1"/>
  <c r="U138" i="1"/>
  <c r="U7" i="1"/>
  <c r="U67" i="1"/>
  <c r="Q88" i="1"/>
  <c r="U174" i="1"/>
  <c r="U228" i="1"/>
  <c r="U220" i="1"/>
  <c r="B25" i="4"/>
  <c r="B24" i="4"/>
  <c r="B21" i="4"/>
  <c r="B23" i="4"/>
  <c r="U88" i="1" l="1"/>
  <c r="U238" i="1"/>
  <c r="U148" i="1"/>
  <c r="U28" i="1"/>
  <c r="U208" i="1"/>
  <c r="U118" i="1"/>
  <c r="U178" i="1"/>
  <c r="N28" i="5"/>
  <c r="N5" i="5"/>
  <c r="N6" i="5"/>
  <c r="N7" i="5"/>
  <c r="N8" i="5"/>
  <c r="N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5" i="5"/>
  <c r="N26" i="5"/>
  <c r="N27" i="5"/>
  <c r="N4" i="5"/>
  <c r="M1" i="6"/>
  <c r="A1" i="6"/>
  <c r="E4" i="6"/>
  <c r="E5" i="6"/>
  <c r="E6" i="6"/>
  <c r="E7" i="6"/>
  <c r="E8" i="6"/>
  <c r="D9" i="6"/>
  <c r="C9" i="6"/>
  <c r="E9" i="6" l="1"/>
  <c r="K11" i="2" l="1"/>
  <c r="K16" i="2" s="1"/>
  <c r="J11" i="2"/>
  <c r="I11" i="2"/>
  <c r="I16" i="2" s="1"/>
  <c r="H11" i="2"/>
  <c r="G11" i="2"/>
  <c r="F11" i="2"/>
  <c r="E11" i="2"/>
  <c r="D11" i="2"/>
  <c r="D16" i="2" l="1"/>
  <c r="H16" i="2"/>
  <c r="E16" i="2"/>
  <c r="F16" i="2"/>
  <c r="G16" i="2"/>
  <c r="J16" i="2"/>
  <c r="G10" i="1" l="1"/>
  <c r="G28" i="1" s="1"/>
  <c r="E10" i="1"/>
  <c r="I10" i="1" l="1"/>
  <c r="E28" i="1"/>
  <c r="I28" i="1" s="1"/>
  <c r="BB10" i="20" l="1"/>
  <c r="BB12" i="20"/>
  <c r="BC7" i="20" l="1"/>
  <c r="BE7" i="20" s="1"/>
  <c r="BB8" i="20"/>
  <c r="BB11" i="20"/>
  <c r="BA12" i="20"/>
  <c r="BA8" i="20"/>
  <c r="BC9" i="20"/>
  <c r="BE9" i="20" s="1"/>
  <c r="BA7" i="20"/>
  <c r="BB7" i="20"/>
  <c r="BA10" i="20"/>
  <c r="BA9" i="20"/>
  <c r="BC10" i="20"/>
  <c r="BE10" i="20" s="1"/>
  <c r="BC11" i="20"/>
  <c r="BE11" i="20" s="1"/>
  <c r="BB9" i="20"/>
  <c r="BC12" i="20"/>
  <c r="BE12" i="20" s="1"/>
  <c r="BA11" i="20"/>
  <c r="BC8" i="20"/>
  <c r="BE8" i="20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Frédéric JACQUEMIN</author>
  </authors>
  <commentList>
    <comment ref="B5" authorId="0" shapeId="0" xr:uid="{562A5135-113D-4E78-AF13-7F01AF5DDF90}">
      <text>
        <r>
          <rPr>
            <b/>
            <sz val="9"/>
            <color indexed="81"/>
            <rFont val="Tahoma"/>
            <family val="2"/>
          </rPr>
          <t>Frédéric JACQUEMIN:</t>
        </r>
        <r>
          <rPr>
            <sz val="9"/>
            <color indexed="81"/>
            <rFont val="Tahoma"/>
            <family val="2"/>
          </rPr>
          <t xml:space="preserve">
Une ligne par projet et par année.  Si un projet s'étale sur 3 ans, il y aura 3 lignes avec ce même projet
</t>
        </r>
      </text>
    </comment>
    <comment ref="F5" authorId="0" shapeId="0" xr:uid="{AC98AA4C-E539-4BD7-AFF6-FC7F92132085}">
      <text>
        <r>
          <rPr>
            <b/>
            <sz val="9"/>
            <color indexed="81"/>
            <rFont val="Tahoma"/>
            <family val="2"/>
          </rPr>
          <t>Frédéric JACQUEMIN:</t>
        </r>
        <r>
          <rPr>
            <sz val="9"/>
            <color indexed="81"/>
            <rFont val="Tahoma"/>
            <family val="2"/>
          </rPr>
          <t xml:space="preserve">
x si nominatif;
vide si non nominatif</t>
        </r>
      </text>
    </comment>
    <comment ref="L5" authorId="0" shapeId="0" xr:uid="{1B0CBEED-A953-4C74-96D2-7855F44DE063}">
      <text>
        <r>
          <rPr>
            <b/>
            <sz val="9"/>
            <color indexed="81"/>
            <rFont val="Tahoma"/>
            <family val="2"/>
          </rPr>
          <t>CWaPE:</t>
        </r>
        <r>
          <rPr>
            <sz val="9"/>
            <color indexed="81"/>
            <rFont val="Tahoma"/>
            <family val="2"/>
          </rPr>
          <t xml:space="preserve">
si le fond de la cellule est en rouge, une justification du report ou de l'annulation est demandée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Frédéric JACQUEMIN</author>
  </authors>
  <commentList>
    <comment ref="B5" authorId="0" shapeId="0" xr:uid="{53B00EBB-92F7-41CA-83B3-FEAD09F98460}">
      <text>
        <r>
          <rPr>
            <b/>
            <sz val="9"/>
            <color indexed="81"/>
            <rFont val="Tahoma"/>
            <family val="2"/>
          </rPr>
          <t>Frédéric JACQUEMIN:</t>
        </r>
        <r>
          <rPr>
            <sz val="9"/>
            <color indexed="81"/>
            <rFont val="Tahoma"/>
            <family val="2"/>
          </rPr>
          <t xml:space="preserve">
Une ligne par projet et par année.  Si un projet s'étale sur 3 ans, il y aura 3 lignes avec ce même projet
</t>
        </r>
      </text>
    </comment>
    <comment ref="F5" authorId="0" shapeId="0" xr:uid="{A95A7912-2DC9-406E-814C-1D67F4D85879}">
      <text>
        <r>
          <rPr>
            <b/>
            <sz val="9"/>
            <color indexed="81"/>
            <rFont val="Tahoma"/>
            <family val="2"/>
          </rPr>
          <t>Frédéric JACQUEMIN:</t>
        </r>
        <r>
          <rPr>
            <sz val="9"/>
            <color indexed="81"/>
            <rFont val="Tahoma"/>
            <family val="2"/>
          </rPr>
          <t xml:space="preserve">
x si nominatif;
vide si non nominatif</t>
        </r>
      </text>
    </comment>
    <comment ref="L5" authorId="0" shapeId="0" xr:uid="{22FBB066-B852-4DEB-B650-17369F729120}">
      <text>
        <r>
          <rPr>
            <b/>
            <sz val="9"/>
            <color indexed="81"/>
            <rFont val="Tahoma"/>
            <family val="2"/>
          </rPr>
          <t>CWaPE:</t>
        </r>
        <r>
          <rPr>
            <sz val="9"/>
            <color indexed="81"/>
            <rFont val="Tahoma"/>
            <family val="2"/>
          </rPr>
          <t xml:space="preserve">
si le fond de la cellule est en rouge, une justification du report ou de l'annulation est demandée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Frédéric JACQUEMIN</author>
  </authors>
  <commentList>
    <comment ref="B5" authorId="0" shapeId="0" xr:uid="{00000000-0006-0000-0800-000001000000}">
      <text>
        <r>
          <rPr>
            <b/>
            <sz val="9"/>
            <color indexed="81"/>
            <rFont val="Tahoma"/>
            <family val="2"/>
          </rPr>
          <t>Frédéric JACQUEMIN:</t>
        </r>
        <r>
          <rPr>
            <sz val="9"/>
            <color indexed="81"/>
            <rFont val="Tahoma"/>
            <family val="2"/>
          </rPr>
          <t xml:space="preserve">
Une ligne par projet et par année.  Si un projet s'étale sur 3 ans, il y aura 3 lignes avec ce même projet
</t>
        </r>
      </text>
    </comment>
    <comment ref="F5" authorId="0" shapeId="0" xr:uid="{00000000-0006-0000-0800-000002000000}">
      <text>
        <r>
          <rPr>
            <b/>
            <sz val="9"/>
            <color indexed="81"/>
            <rFont val="Tahoma"/>
            <family val="2"/>
          </rPr>
          <t>Frédéric JACQUEMIN:</t>
        </r>
        <r>
          <rPr>
            <sz val="9"/>
            <color indexed="81"/>
            <rFont val="Tahoma"/>
            <family val="2"/>
          </rPr>
          <t xml:space="preserve">
x si nominatif;
vide si non nominatif</t>
        </r>
      </text>
    </comment>
    <comment ref="L5" authorId="0" shapeId="0" xr:uid="{358A6E75-A44E-4459-9407-5F917BD80A68}">
      <text>
        <r>
          <rPr>
            <b/>
            <sz val="9"/>
            <color indexed="81"/>
            <rFont val="Tahoma"/>
            <family val="2"/>
          </rPr>
          <t>CWaPE:</t>
        </r>
        <r>
          <rPr>
            <sz val="9"/>
            <color indexed="81"/>
            <rFont val="Tahoma"/>
            <family val="2"/>
          </rPr>
          <t xml:space="preserve">
si le fond de la cellule est en rouge, une justification du report ou de l'annulation est demandée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<sst xmlns="http://schemas.openxmlformats.org/spreadsheetml/2006/main" count="1955" uniqueCount="549">
  <si>
    <t>Postes budgétaires</t>
  </si>
  <si>
    <t>qtés</t>
  </si>
  <si>
    <t>quantité</t>
  </si>
  <si>
    <t>€</t>
  </si>
  <si>
    <t>Terrain d'exploitation</t>
  </si>
  <si>
    <t>pc</t>
  </si>
  <si>
    <t>Cabines clients</t>
  </si>
  <si>
    <t>m</t>
  </si>
  <si>
    <t>Protection cathodique</t>
  </si>
  <si>
    <t>Total réseau</t>
  </si>
  <si>
    <t>Total extensions</t>
  </si>
  <si>
    <t>Non défini</t>
  </si>
  <si>
    <t>Extensions stratégiques</t>
  </si>
  <si>
    <t>ZAE</t>
  </si>
  <si>
    <t>Lotissements</t>
  </si>
  <si>
    <t>Gdes ext.</t>
  </si>
  <si>
    <t>Petites extensions (pour raccordement)</t>
  </si>
  <si>
    <t>Ptes ext.</t>
  </si>
  <si>
    <t>Industriels</t>
  </si>
  <si>
    <t>Résidentiels BP+MP</t>
  </si>
  <si>
    <t>Racc.</t>
  </si>
  <si>
    <t>EXTENSIONS</t>
  </si>
  <si>
    <t>Total adaptations</t>
  </si>
  <si>
    <t>Efficacité/bouclage</t>
  </si>
  <si>
    <t>Chute pression</t>
  </si>
  <si>
    <t>Consommation</t>
  </si>
  <si>
    <t>Renforcements</t>
  </si>
  <si>
    <t>Déplacements</t>
  </si>
  <si>
    <t>Sécurité</t>
  </si>
  <si>
    <t>Vétusté</t>
  </si>
  <si>
    <t xml:space="preserve">Remplacements </t>
  </si>
  <si>
    <t>ADAPTATIONS</t>
  </si>
  <si>
    <t>Cabines</t>
  </si>
  <si>
    <t>Cpteurs</t>
  </si>
  <si>
    <t>Bchts</t>
  </si>
  <si>
    <t>Distribution</t>
  </si>
  <si>
    <t>Réseau</t>
  </si>
  <si>
    <t>Réception</t>
  </si>
  <si>
    <t>BP</t>
  </si>
  <si>
    <t>MP</t>
  </si>
  <si>
    <t>Raccordements (nb)</t>
  </si>
  <si>
    <t>Postes et cabines (nb)</t>
  </si>
  <si>
    <t>Placement CAB</t>
  </si>
  <si>
    <t>Conduites (m)</t>
  </si>
  <si>
    <t>Dont compteurs de plus de 30 ans</t>
  </si>
  <si>
    <t>Motivation</t>
  </si>
  <si>
    <t>Etat d'avancement</t>
  </si>
  <si>
    <t>Description des travaux</t>
  </si>
  <si>
    <t>Remplacement fonte BP</t>
  </si>
  <si>
    <t xml:space="preserve">Réf </t>
  </si>
  <si>
    <t>Date dem.</t>
  </si>
  <si>
    <t>Demandeur</t>
  </si>
  <si>
    <t>Commune</t>
  </si>
  <si>
    <t>Adresse extension</t>
  </si>
  <si>
    <t>Type</t>
  </si>
  <si>
    <t>Lg ext   (m)</t>
  </si>
  <si>
    <t>Clientèle industrielle</t>
  </si>
  <si>
    <t>Commande</t>
  </si>
  <si>
    <t>Tiers payant</t>
  </si>
  <si>
    <t>Statut</t>
  </si>
  <si>
    <t>Stratégique</t>
  </si>
  <si>
    <t>Extension</t>
  </si>
  <si>
    <t>Pression</t>
  </si>
  <si>
    <t>Clients résid.
 sûrs</t>
  </si>
  <si>
    <t>Clients résid.
 pot</t>
  </si>
  <si>
    <t>annulé</t>
  </si>
  <si>
    <t>Rentabilité
[€]</t>
  </si>
  <si>
    <t>Investissable
[€]</t>
  </si>
  <si>
    <t>Investissement 
[€]</t>
  </si>
  <si>
    <t>Oui</t>
  </si>
  <si>
    <t>Total</t>
  </si>
  <si>
    <t>Acier</t>
  </si>
  <si>
    <t>PE</t>
  </si>
  <si>
    <t>Fonte</t>
  </si>
  <si>
    <t>Fibro-ciment</t>
  </si>
  <si>
    <t>PVC</t>
  </si>
  <si>
    <t>TOTAL</t>
  </si>
  <si>
    <t>Longueur du réseau 
par type de matériaux</t>
  </si>
  <si>
    <t>Réseau BP
[m]</t>
  </si>
  <si>
    <t>Réseau MP
[m]</t>
  </si>
  <si>
    <t>Total
[m]</t>
  </si>
  <si>
    <t>Eléments du réseau</t>
  </si>
  <si>
    <t>Nombre</t>
  </si>
  <si>
    <t>Raccordements</t>
  </si>
  <si>
    <t>Branchements</t>
  </si>
  <si>
    <t>Compteurs</t>
  </si>
  <si>
    <t>Raccordements pour injection de gaz SER</t>
  </si>
  <si>
    <t xml:space="preserve">Utilisateurs du réseau (URD) </t>
  </si>
  <si>
    <t>(a)</t>
  </si>
  <si>
    <t>Nombre total de points d'accès au réseau (en serv. et hors serv.)</t>
  </si>
  <si>
    <t>(b)</t>
  </si>
  <si>
    <t>Lotissement</t>
  </si>
  <si>
    <t>MP-B</t>
  </si>
  <si>
    <t>MP-C</t>
  </si>
  <si>
    <t>Non</t>
  </si>
  <si>
    <t>en attente</t>
  </si>
  <si>
    <t>en cours</t>
  </si>
  <si>
    <t>réalisé</t>
  </si>
  <si>
    <t>HAMOIS</t>
  </si>
  <si>
    <t>HASTIERE</t>
  </si>
  <si>
    <t>ANDERLUES</t>
  </si>
  <si>
    <t>DISON</t>
  </si>
  <si>
    <t>LIEGE</t>
  </si>
  <si>
    <t>HABAY</t>
  </si>
  <si>
    <t>ANS</t>
  </si>
  <si>
    <t>ANTHISNES</t>
  </si>
  <si>
    <t>ATH</t>
  </si>
  <si>
    <t>VISE</t>
  </si>
  <si>
    <t>AS</t>
  </si>
  <si>
    <t>AUBANGE</t>
  </si>
  <si>
    <t>BRUGELETTE</t>
  </si>
  <si>
    <t>AUBEL</t>
  </si>
  <si>
    <t>QUIEVRAIN</t>
  </si>
  <si>
    <t>ARLON</t>
  </si>
  <si>
    <t>NASSOGNE</t>
  </si>
  <si>
    <t>TROIS-PONTS</t>
  </si>
  <si>
    <t>HERVE</t>
  </si>
  <si>
    <t>SAINT-GHISLAIN</t>
  </si>
  <si>
    <t>NIVELLES</t>
  </si>
  <si>
    <t>CHAUDFONTAINE</t>
  </si>
  <si>
    <t>MOMIGNIES</t>
  </si>
  <si>
    <t>TOURNAI</t>
  </si>
  <si>
    <t>GOUVY</t>
  </si>
  <si>
    <t>NAMUR</t>
  </si>
  <si>
    <t>BOUILLON</t>
  </si>
  <si>
    <t>BELOEIL</t>
  </si>
  <si>
    <t>SAINT-NICOLAS</t>
  </si>
  <si>
    <t>BERNISSART</t>
  </si>
  <si>
    <t>BERTOGNE</t>
  </si>
  <si>
    <t>LOBBES</t>
  </si>
  <si>
    <t>THUIN</t>
  </si>
  <si>
    <t>WAVRE</t>
  </si>
  <si>
    <t>LIMBOURG</t>
  </si>
  <si>
    <t>COMINES-WARNETON</t>
  </si>
  <si>
    <t>PERUWELZ</t>
  </si>
  <si>
    <t>BOUSSU</t>
  </si>
  <si>
    <t>BRAINE-L£ALLEUD</t>
  </si>
  <si>
    <t>BINCHE</t>
  </si>
  <si>
    <t>ANTOING</t>
  </si>
  <si>
    <t>FLEURUS</t>
  </si>
  <si>
    <t>ETALLE</t>
  </si>
  <si>
    <t>HOUYET</t>
  </si>
  <si>
    <t>SOUMAGNE</t>
  </si>
  <si>
    <t>OTTIGNIES-LOUVAIN-LA-NEUVE</t>
  </si>
  <si>
    <t>TENNEVILLE</t>
  </si>
  <si>
    <t>WELLIN</t>
  </si>
  <si>
    <t>LEUZE-EN-HAINAUT</t>
  </si>
  <si>
    <t>CHARLEROI</t>
  </si>
  <si>
    <t>FLORENVILLE</t>
  </si>
  <si>
    <t>CHATELET</t>
  </si>
  <si>
    <t>MONS</t>
  </si>
  <si>
    <t>COMBLAIN-AU-PONT</t>
  </si>
  <si>
    <t>COURCELLES</t>
  </si>
  <si>
    <t>ASSESSE</t>
  </si>
  <si>
    <t>COURT-SAINT-ETIENNE</t>
  </si>
  <si>
    <t>HERON</t>
  </si>
  <si>
    <t>SAINT-VITH</t>
  </si>
  <si>
    <t>GEER</t>
  </si>
  <si>
    <t>LESSINES</t>
  </si>
  <si>
    <t>MOUSCRON</t>
  </si>
  <si>
    <t>ECAUSSINES</t>
  </si>
  <si>
    <t>BUTGENBACH</t>
  </si>
  <si>
    <t>METTET</t>
  </si>
  <si>
    <t>FROID-CHAPELLE</t>
  </si>
  <si>
    <t>EUPEN</t>
  </si>
  <si>
    <t>RAEREN</t>
  </si>
  <si>
    <t>ONHAYE</t>
  </si>
  <si>
    <t>PALISEUL</t>
  </si>
  <si>
    <t>JUPRELLE</t>
  </si>
  <si>
    <t>HAMOIR</t>
  </si>
  <si>
    <t>FLERON</t>
  </si>
  <si>
    <t>BEAURAING</t>
  </si>
  <si>
    <t>FONTAINE-L£EVEQUE</t>
  </si>
  <si>
    <t>DINANT</t>
  </si>
  <si>
    <t>GENAPPE</t>
  </si>
  <si>
    <t>RIXENSART</t>
  </si>
  <si>
    <t>OHEY</t>
  </si>
  <si>
    <t>VIELSALM</t>
  </si>
  <si>
    <t>GEMBLOUX</t>
  </si>
  <si>
    <t>MESSANCY</t>
  </si>
  <si>
    <t>OUPEYE</t>
  </si>
  <si>
    <t>LA-ROCHE-EN-ARDENNE</t>
  </si>
  <si>
    <t>ITTRE</t>
  </si>
  <si>
    <t>QUEVY</t>
  </si>
  <si>
    <t>WELKENRAEDT</t>
  </si>
  <si>
    <t>AMBLEVE</t>
  </si>
  <si>
    <t>LA CALAMINE</t>
  </si>
  <si>
    <t>PECQ</t>
  </si>
  <si>
    <t>ENGIS</t>
  </si>
  <si>
    <t>HERSTAL</t>
  </si>
  <si>
    <t>VERVIERS</t>
  </si>
  <si>
    <t>REMICOURT</t>
  </si>
  <si>
    <t>AWANS</t>
  </si>
  <si>
    <t>PLOMBIERES</t>
  </si>
  <si>
    <t>BRUNEHAUT</t>
  </si>
  <si>
    <t>CHINY</t>
  </si>
  <si>
    <t>SERAING</t>
  </si>
  <si>
    <t>VAUX-SUR-SURE</t>
  </si>
  <si>
    <t>RUMES</t>
  </si>
  <si>
    <t>LA HULPE</t>
  </si>
  <si>
    <t>MONTIGNY-LE-TILLEUL</t>
  </si>
  <si>
    <t>BRAIVES</t>
  </si>
  <si>
    <t>VIRTON</t>
  </si>
  <si>
    <t>SAINTE-ODE</t>
  </si>
  <si>
    <t>LIERNEUX</t>
  </si>
  <si>
    <t>DONCEEL</t>
  </si>
  <si>
    <t>CHIMAY</t>
  </si>
  <si>
    <t>CHAUMONT-GISTOUX</t>
  </si>
  <si>
    <t>LONTZEN</t>
  </si>
  <si>
    <t>SPRIMONT</t>
  </si>
  <si>
    <t>PONT-A-CELLES</t>
  </si>
  <si>
    <t>HOUFFALIZE</t>
  </si>
  <si>
    <t>HAVELANGE</t>
  </si>
  <si>
    <t>MALMEDY</t>
  </si>
  <si>
    <t>MANAGE</t>
  </si>
  <si>
    <t>BULLANGE</t>
  </si>
  <si>
    <t>HOTTON</t>
  </si>
  <si>
    <t>MARTELANGE</t>
  </si>
  <si>
    <t>JURBISE</t>
  </si>
  <si>
    <t>LES BONS VILLERS</t>
  </si>
  <si>
    <t>BAELEN</t>
  </si>
  <si>
    <t>MERBES-LE-CHATEAU</t>
  </si>
  <si>
    <t>FLEMALLE</t>
  </si>
  <si>
    <t>LENS</t>
  </si>
  <si>
    <t>MORLANWELZ</t>
  </si>
  <si>
    <t>MONT-SAINT-GUIBERT</t>
  </si>
  <si>
    <t>DALHEM</t>
  </si>
  <si>
    <t>SOIGNIES</t>
  </si>
  <si>
    <t>HAM-SUR-HEURE-NALINNES</t>
  </si>
  <si>
    <t>GREZ-DOICEAU</t>
  </si>
  <si>
    <t>NEUPRE</t>
  </si>
  <si>
    <t>FRASNES-LEZ-ANVAING</t>
  </si>
  <si>
    <t>OLNE</t>
  </si>
  <si>
    <t>AMAY</t>
  </si>
  <si>
    <t>HELECINE</t>
  </si>
  <si>
    <t>BERTRIX</t>
  </si>
  <si>
    <t>ORP-JAUCHE</t>
  </si>
  <si>
    <t>BURDINNE</t>
  </si>
  <si>
    <t>OREYE</t>
  </si>
  <si>
    <t>ENGHIEN</t>
  </si>
  <si>
    <t>BIEVRE</t>
  </si>
  <si>
    <t>SENEFFE</t>
  </si>
  <si>
    <t>CHAPELLE-LEZ-HERLAIMONT</t>
  </si>
  <si>
    <t>FARCIENNES</t>
  </si>
  <si>
    <t>LASNE</t>
  </si>
  <si>
    <t>DAVERDISSE</t>
  </si>
  <si>
    <t>COUVIN</t>
  </si>
  <si>
    <t>BEYNE-HEUSAY</t>
  </si>
  <si>
    <t>LINCENT</t>
  </si>
  <si>
    <t>RAMILLIES</t>
  </si>
  <si>
    <t>REBECQ</t>
  </si>
  <si>
    <t>RENDEUX</t>
  </si>
  <si>
    <t>BURG-REULAND</t>
  </si>
  <si>
    <t>PROFONDEVILLE</t>
  </si>
  <si>
    <t>HONNELLES</t>
  </si>
  <si>
    <t>AISEAU-PRESLES</t>
  </si>
  <si>
    <t>BERLOZ</t>
  </si>
  <si>
    <t>INCOURT</t>
  </si>
  <si>
    <t>MONT-DE-L£ENCLUS</t>
  </si>
  <si>
    <t>FLORENNES</t>
  </si>
  <si>
    <t>LA BRUYERE</t>
  </si>
  <si>
    <t>SAINT-GEORGES-SUR-MEUSE</t>
  </si>
  <si>
    <t>CHASTRE</t>
  </si>
  <si>
    <t>ESTAIMPUIS</t>
  </si>
  <si>
    <t>SAINT-LEGER</t>
  </si>
  <si>
    <t>LIBRAMONT-CHEVIGNY</t>
  </si>
  <si>
    <t>BLEGNY</t>
  </si>
  <si>
    <t>FRAMERIES</t>
  </si>
  <si>
    <t>JALHAY</t>
  </si>
  <si>
    <t>MUSSON</t>
  </si>
  <si>
    <t>SIVRY-RANCE</t>
  </si>
  <si>
    <t>PEPINSTER</t>
  </si>
  <si>
    <t>ERQUELINNES</t>
  </si>
  <si>
    <t>GESVES</t>
  </si>
  <si>
    <t>AYWAILLE</t>
  </si>
  <si>
    <t>CINEY</t>
  </si>
  <si>
    <t>EREZEE</t>
  </si>
  <si>
    <t>FLOREFFE</t>
  </si>
  <si>
    <t>SPA</t>
  </si>
  <si>
    <t>JEMEPPE-SUR-SAMBRE</t>
  </si>
  <si>
    <t>STAVELOT</t>
  </si>
  <si>
    <t>BRAINE-LE-COMTE</t>
  </si>
  <si>
    <t>STOUMONT</t>
  </si>
  <si>
    <t>HERBEUMONT</t>
  </si>
  <si>
    <t>BEAUMONT</t>
  </si>
  <si>
    <t>LA LOUVIERE</t>
  </si>
  <si>
    <t>TELLIN</t>
  </si>
  <si>
    <t>CLAVIER</t>
  </si>
  <si>
    <t>THEUX</t>
  </si>
  <si>
    <t>THIMISTER-CLERMONT</t>
  </si>
  <si>
    <t>PERWEZ</t>
  </si>
  <si>
    <t>SILLY</t>
  </si>
  <si>
    <t>HENSIES</t>
  </si>
  <si>
    <t>WALCOURT</t>
  </si>
  <si>
    <t>CRISNEE</t>
  </si>
  <si>
    <t>HUY</t>
  </si>
  <si>
    <t>ESNEUX</t>
  </si>
  <si>
    <t>FERNELMONT</t>
  </si>
  <si>
    <t>TINLOT</t>
  </si>
  <si>
    <t>FAUVILLERS</t>
  </si>
  <si>
    <t>TINTIGNY</t>
  </si>
  <si>
    <t>CHIEVRES</t>
  </si>
  <si>
    <t>SOMBREFFE</t>
  </si>
  <si>
    <t>ATTERT</t>
  </si>
  <si>
    <t>ROUVROY</t>
  </si>
  <si>
    <t>BEAUVECHAIN</t>
  </si>
  <si>
    <t>NEUFCHATEAU</t>
  </si>
  <si>
    <t>TROOZ</t>
  </si>
  <si>
    <t>TUBIZE</t>
  </si>
  <si>
    <t>MANHAY</t>
  </si>
  <si>
    <t>Vedrin</t>
  </si>
  <si>
    <t>CELLES</t>
  </si>
  <si>
    <t>SAMBREVILLE</t>
  </si>
  <si>
    <t>ESTINNES</t>
  </si>
  <si>
    <t>GRACE-HOLLOGNE</t>
  </si>
  <si>
    <t>VERLAINE</t>
  </si>
  <si>
    <t>SAINT-HUBERT</t>
  </si>
  <si>
    <t>ANDENNE</t>
  </si>
  <si>
    <t>FAIMES</t>
  </si>
  <si>
    <t>MODAVE</t>
  </si>
  <si>
    <t>LIBIN</t>
  </si>
  <si>
    <t>CERFONTAINE</t>
  </si>
  <si>
    <t>MEIX-DEVANT-VIRTON</t>
  </si>
  <si>
    <t>VILLERS-LA-VILLE</t>
  </si>
  <si>
    <t>GERPINNES</t>
  </si>
  <si>
    <t>DURBUY</t>
  </si>
  <si>
    <t>LE ROEULX</t>
  </si>
  <si>
    <t>VIROINVAL</t>
  </si>
  <si>
    <t>FOSSES-LA-VILLE</t>
  </si>
  <si>
    <t>FLOBECQ</t>
  </si>
  <si>
    <t>PHILIPPEVILLE</t>
  </si>
  <si>
    <t>DOISCHE</t>
  </si>
  <si>
    <t>FEXHE-LE-HAUT-CLOCHER</t>
  </si>
  <si>
    <t>VRESSE-SUR-SEMOIS</t>
  </si>
  <si>
    <t>MARCHIN</t>
  </si>
  <si>
    <t>MARCHE-EN-FAMENNE</t>
  </si>
  <si>
    <t>SOMME-LEUZE</t>
  </si>
  <si>
    <t>WALHAIN</t>
  </si>
  <si>
    <t>HANNUT</t>
  </si>
  <si>
    <t>WANZE</t>
  </si>
  <si>
    <t>BASTOGNE</t>
  </si>
  <si>
    <t>WAREMME</t>
  </si>
  <si>
    <t>EGHEZEE</t>
  </si>
  <si>
    <t>ANHEE</t>
  </si>
  <si>
    <t>VILLERS-LE-BOUILLET</t>
  </si>
  <si>
    <t>OUFFET</t>
  </si>
  <si>
    <t>COLFONTAINE</t>
  </si>
  <si>
    <t>QUAREGNON</t>
  </si>
  <si>
    <t>WASSEIGES</t>
  </si>
  <si>
    <t>WATERLOO</t>
  </si>
  <si>
    <t>BRAINE-LE-CHATEAU</t>
  </si>
  <si>
    <t>ROCHEFORT</t>
  </si>
  <si>
    <t>WAIMES</t>
  </si>
  <si>
    <t>DOUR</t>
  </si>
  <si>
    <t>GEDINNE</t>
  </si>
  <si>
    <t>LEGLISE</t>
  </si>
  <si>
    <t>ELLEZELLES</t>
  </si>
  <si>
    <t>BASSENGE</t>
  </si>
  <si>
    <t>FERRIERES</t>
  </si>
  <si>
    <t>NANDRIN</t>
  </si>
  <si>
    <t>YVOIR</t>
  </si>
  <si>
    <t>JODOIGNE</t>
  </si>
  <si>
    <t>Ex1</t>
  </si>
  <si>
    <t>Client</t>
  </si>
  <si>
    <t>Ex2</t>
  </si>
  <si>
    <t>Route de Louvain-la-Neuve</t>
  </si>
  <si>
    <t>CWaPE</t>
  </si>
  <si>
    <t>Remarque/commentaire</t>
  </si>
  <si>
    <t>GRD</t>
  </si>
  <si>
    <t>RESA</t>
  </si>
  <si>
    <t>Statut_N-1</t>
  </si>
  <si>
    <t>Statut_N</t>
  </si>
  <si>
    <t>libellé</t>
  </si>
  <si>
    <t>Raccordements à des fins de mobilité</t>
  </si>
  <si>
    <r>
      <rPr>
        <b/>
        <u/>
        <sz val="11"/>
        <color theme="0"/>
        <rFont val="Calibri"/>
        <family val="2"/>
        <scheme val="minor"/>
      </rPr>
      <t>Commentaires</t>
    </r>
    <r>
      <rPr>
        <b/>
        <sz val="11"/>
        <color theme="0"/>
        <rFont val="Calibri"/>
        <family val="2"/>
        <scheme val="minor"/>
      </rPr>
      <t xml:space="preserve">
</t>
    </r>
    <r>
      <rPr>
        <sz val="11"/>
        <color theme="0"/>
        <rFont val="Calibri"/>
        <family val="2"/>
        <scheme val="minor"/>
      </rPr>
      <t>(impératifs si retard significatif ou annulation)</t>
    </r>
  </si>
  <si>
    <t>Justification obligatoire</t>
  </si>
  <si>
    <t>Liste</t>
  </si>
  <si>
    <t>Année</t>
  </si>
  <si>
    <t>Nom du GRD</t>
  </si>
  <si>
    <t>Plan version mars :</t>
  </si>
  <si>
    <t>GRD concerné :</t>
  </si>
  <si>
    <t>Version XLS</t>
  </si>
  <si>
    <t>Localité</t>
  </si>
  <si>
    <t>N° projet</t>
  </si>
  <si>
    <t>Rue(s)</t>
  </si>
  <si>
    <t>Nominatif</t>
  </si>
  <si>
    <t>x</t>
  </si>
  <si>
    <r>
      <t>Détails par projet (</t>
    </r>
    <r>
      <rPr>
        <sz val="11"/>
        <color rgb="FFFF0000"/>
        <rFont val="Calibri"/>
        <family val="2"/>
        <scheme val="minor"/>
      </rPr>
      <t>nominatif, non nominatif</t>
    </r>
    <r>
      <rPr>
        <sz val="11"/>
        <color theme="1"/>
        <rFont val="Calibri"/>
        <family val="2"/>
        <scheme val="minor"/>
      </rPr>
      <t>)</t>
    </r>
  </si>
  <si>
    <t>Comptage</t>
  </si>
  <si>
    <t>Stations et postes</t>
  </si>
  <si>
    <t>Autres (à préciser)</t>
  </si>
  <si>
    <t>Annexe V</t>
  </si>
  <si>
    <t>Annexe II</t>
  </si>
  <si>
    <t>Adaptation</t>
  </si>
  <si>
    <t>Adaptation
Extension</t>
  </si>
  <si>
    <t>Motivations</t>
  </si>
  <si>
    <t>Mobilité</t>
  </si>
  <si>
    <t>motiv1</t>
  </si>
  <si>
    <t>motiv2</t>
  </si>
  <si>
    <t>motiv3</t>
  </si>
  <si>
    <t>motiv_Libellé</t>
  </si>
  <si>
    <t>Raccord. résidentiels</t>
  </si>
  <si>
    <t>Raccord. industriels</t>
  </si>
  <si>
    <t>Budget total</t>
  </si>
  <si>
    <t>brut</t>
  </si>
  <si>
    <t>Année du plan</t>
  </si>
  <si>
    <t>Non nominatif</t>
  </si>
  <si>
    <t>Années</t>
  </si>
  <si>
    <t>Delta 
Annexe V
Annexe II</t>
  </si>
  <si>
    <t>Annexe V
Annexe II</t>
  </si>
  <si>
    <t>Communes diverses</t>
  </si>
  <si>
    <t>rues diverses</t>
  </si>
  <si>
    <t>brut [€]</t>
  </si>
  <si>
    <t>[pc]</t>
  </si>
  <si>
    <t>[m]</t>
  </si>
  <si>
    <t>[€]</t>
  </si>
  <si>
    <t>Actifs</t>
  </si>
  <si>
    <t>Inactifs</t>
  </si>
  <si>
    <t>(GRD/GRD)</t>
  </si>
  <si>
    <t>(Fluxys/GRD)</t>
  </si>
  <si>
    <t>(quartier)</t>
  </si>
  <si>
    <t>(clients)</t>
  </si>
  <si>
    <r>
      <t xml:space="preserve">Nombre de compteurs </t>
    </r>
    <r>
      <rPr>
        <u/>
        <sz val="11"/>
        <color theme="1"/>
        <rFont val="Calibri"/>
        <family val="2"/>
        <scheme val="minor"/>
      </rPr>
      <t>en service</t>
    </r>
  </si>
  <si>
    <t>Postes et 
cabines</t>
  </si>
  <si>
    <t>Réseau/Répartition</t>
  </si>
  <si>
    <t>Quartier (distribution)</t>
  </si>
  <si>
    <t>ajouté/anticipé</t>
  </si>
  <si>
    <t>Canalisations</t>
  </si>
  <si>
    <t>Canalisation MPC</t>
  </si>
  <si>
    <t>Canalisation BP</t>
  </si>
  <si>
    <t>Autres</t>
  </si>
  <si>
    <t>II-Global-Postes budgétaires</t>
  </si>
  <si>
    <t>Branchement BP</t>
  </si>
  <si>
    <t>Branchement MP</t>
  </si>
  <si>
    <t>Compteur BP Standard</t>
  </si>
  <si>
    <t>Compteur à budget</t>
  </si>
  <si>
    <t>Compteur Smart</t>
  </si>
  <si>
    <t>Cabine client</t>
  </si>
  <si>
    <t>Station et poste réception</t>
  </si>
  <si>
    <t>Compteur télérelevé</t>
  </si>
  <si>
    <t>sous-total Cabines</t>
  </si>
  <si>
    <t>sous-total Canalisations</t>
  </si>
  <si>
    <t>sous-total Branchements</t>
  </si>
  <si>
    <t>Télétransmission/fibre optique</t>
  </si>
  <si>
    <t>Cabine réseau</t>
  </si>
  <si>
    <t>Cabine quartier</t>
  </si>
  <si>
    <t>Compteur MP (non télérelevé)</t>
  </si>
  <si>
    <t>sous-total Stations et postes</t>
  </si>
  <si>
    <t>sous-total Comptage</t>
  </si>
  <si>
    <t>sous-total Autres</t>
  </si>
  <si>
    <t>[no]</t>
  </si>
  <si>
    <t>Introduction</t>
  </si>
  <si>
    <t>TOTAL
(réalisé brut)</t>
  </si>
  <si>
    <t>TOTAL
(budget brut)</t>
  </si>
  <si>
    <t>Cellules concernées</t>
  </si>
  <si>
    <t>NB :</t>
  </si>
  <si>
    <t>Description des modifications induites</t>
  </si>
  <si>
    <t>Onglets</t>
  </si>
  <si>
    <t>Tableau 4 : Bilan de rentabilité des extensions</t>
  </si>
  <si>
    <t>Dont raccordements standards</t>
  </si>
  <si>
    <t>Travaux sur compteurs</t>
  </si>
  <si>
    <t>Date modification</t>
  </si>
  <si>
    <t>Modifications opérées</t>
  </si>
  <si>
    <t>Portée du plan : Le plan d’investissement introduit au cours de l’année N portera au minimum sur les investissements prévus pour l’année N+1 ainsi que les investissements prévus pour toutes les années suivantes appartenant à la même période tarifaire que l’année N+1. Toutefois, afin de garder une vision à moyen terme sur les travaux à réaliser, la CWaPE souhaiterait disposer, en fin de période tarifaire d’une vision sur les premières années de la période tarifaire suivante.</t>
  </si>
  <si>
    <t>Budget total brut (check cohérence)</t>
  </si>
  <si>
    <t>B8</t>
  </si>
  <si>
    <t>I-Global-Motivations</t>
  </si>
  <si>
    <t>Lignes 219 à 244</t>
  </si>
  <si>
    <t>V-Plan N+1 à N+6</t>
  </si>
  <si>
    <t>Nom de l'onglet</t>
  </si>
  <si>
    <t>B2</t>
  </si>
  <si>
    <t>Lignes 218 à 246</t>
  </si>
  <si>
    <t>Le tableau ci-dessous reprend les modifications opérées dans le tableur.  Les lignes grisées correspondent à des modifications antérieures.</t>
  </si>
  <si>
    <t>Cellules AZ12:BE23</t>
  </si>
  <si>
    <r>
      <rPr>
        <b/>
        <u/>
        <sz val="11"/>
        <color theme="1"/>
        <rFont val="Calibri"/>
        <family val="2"/>
        <scheme val="minor"/>
      </rPr>
      <t xml:space="preserve">Portée du plan étendue jusqu'à l'année N+6 : </t>
    </r>
    <r>
      <rPr>
        <sz val="11"/>
        <color theme="1"/>
        <rFont val="Calibri"/>
        <family val="2"/>
        <scheme val="minor"/>
      </rPr>
      <t xml:space="preserve">
Par parallélisme avec l'électricité et en vue d'anticiper une  modification attendue* du Décret électricité, le formulaire a été modifié pour permettre l'encodage des données sur une période de </t>
    </r>
    <r>
      <rPr>
        <sz val="11"/>
        <color rgb="FFC00000"/>
        <rFont val="Calibri"/>
        <family val="2"/>
        <scheme val="minor"/>
      </rPr>
      <t>6 ans et non 5</t>
    </r>
    <r>
      <rPr>
        <sz val="11"/>
        <color theme="1"/>
        <rFont val="Calibri"/>
        <family val="2"/>
        <scheme val="minor"/>
      </rPr>
      <t xml:space="preserve">.  Pour l'établissement du plan en 2022, la portée du plan couvrira donc la période 2023 à 2028. Cependant, concernant l'année 2028, </t>
    </r>
    <r>
      <rPr>
        <sz val="11"/>
        <color rgb="FFC00000"/>
        <rFont val="Calibri"/>
        <family val="2"/>
        <scheme val="minor"/>
      </rPr>
      <t xml:space="preserve">la fourniture des seules données relatives aux </t>
    </r>
    <r>
      <rPr>
        <b/>
        <sz val="11"/>
        <color rgb="FFC00000"/>
        <rFont val="Calibri"/>
        <family val="2"/>
        <scheme val="minor"/>
      </rPr>
      <t>postes budgétaires</t>
    </r>
    <r>
      <rPr>
        <sz val="11"/>
        <color rgb="FFC00000"/>
        <rFont val="Calibri"/>
        <family val="2"/>
        <scheme val="minor"/>
      </rPr>
      <t xml:space="preserve"> (onglet 'II-Global_Postes budgétaires') est suffisante. </t>
    </r>
    <r>
      <rPr>
        <sz val="11"/>
        <color theme="1"/>
        <rFont val="Calibri"/>
        <family val="2"/>
        <scheme val="minor"/>
      </rPr>
      <t xml:space="preserve">La fourniture des données relatives aux projets prévus en 2028 est souhaitée mais non exigée. 
</t>
    </r>
    <r>
      <rPr>
        <i/>
        <sz val="11"/>
        <color theme="1"/>
        <rFont val="Calibri"/>
        <family val="2"/>
        <scheme val="minor"/>
      </rPr>
      <t xml:space="preserve">*Art. 15 §1er : Le plan d’adaptation des réseaux de distribution couvre une période de cinq ans et, à partir de la quatrième année de la période tarifaire en cours, il permet au minimum de couvrir la période tarifaire suivante. </t>
    </r>
  </si>
  <si>
    <t>confirmé pour 2023</t>
  </si>
  <si>
    <t>reporté en 2024</t>
  </si>
  <si>
    <t>reporté en 2025 ou plus</t>
  </si>
  <si>
    <t>finalisé</t>
  </si>
  <si>
    <t>en cours au 31/12/2022</t>
  </si>
  <si>
    <t>pour mémoire</t>
  </si>
  <si>
    <t>Statut_Nplus</t>
  </si>
  <si>
    <t>Communes</t>
  </si>
  <si>
    <t>Adaptation - Non défini</t>
  </si>
  <si>
    <t>Extension - Non défini</t>
  </si>
  <si>
    <t xml:space="preserve">ORES </t>
  </si>
  <si>
    <t>M</t>
  </si>
  <si>
    <t>O</t>
  </si>
  <si>
    <t>Q</t>
  </si>
  <si>
    <t>S</t>
  </si>
  <si>
    <t>U</t>
  </si>
  <si>
    <t>W</t>
  </si>
  <si>
    <t>Y</t>
  </si>
  <si>
    <t>AA</t>
  </si>
  <si>
    <t>AC</t>
  </si>
  <si>
    <t>AE</t>
  </si>
  <si>
    <t>AG</t>
  </si>
  <si>
    <t>AI</t>
  </si>
  <si>
    <t>AK</t>
  </si>
  <si>
    <t>AM</t>
  </si>
  <si>
    <t>AO</t>
  </si>
  <si>
    <t>AQ</t>
  </si>
  <si>
    <t>AU</t>
  </si>
  <si>
    <t>N</t>
  </si>
  <si>
    <t>P</t>
  </si>
  <si>
    <t>R</t>
  </si>
  <si>
    <t>T</t>
  </si>
  <si>
    <t>V</t>
  </si>
  <si>
    <t>X</t>
  </si>
  <si>
    <t>Z</t>
  </si>
  <si>
    <t>AB</t>
  </si>
  <si>
    <t>AD</t>
  </si>
  <si>
    <t>AF</t>
  </si>
  <si>
    <t>AH</t>
  </si>
  <si>
    <t>AJ</t>
  </si>
  <si>
    <t>AL</t>
  </si>
  <si>
    <t>AN</t>
  </si>
  <si>
    <t>AP</t>
  </si>
  <si>
    <t>AR</t>
  </si>
  <si>
    <t>AT</t>
  </si>
  <si>
    <t>AV</t>
  </si>
  <si>
    <t>Colonnes</t>
  </si>
  <si>
    <t>III-Bilan N-1</t>
  </si>
  <si>
    <t>IV-Bilan N Actualisation</t>
  </si>
  <si>
    <r>
      <t xml:space="preserve">Postes budgétaires
</t>
    </r>
    <r>
      <rPr>
        <b/>
        <sz val="10"/>
        <color theme="0"/>
        <rFont val="Calibri"/>
        <family val="2"/>
        <scheme val="minor"/>
      </rPr>
      <t>(calcul automatique)</t>
    </r>
  </si>
  <si>
    <t>Ligne 31</t>
  </si>
  <si>
    <t>ajout colonnes K et L</t>
  </si>
  <si>
    <t>onglet entier</t>
  </si>
  <si>
    <t>onglet supprimé</t>
  </si>
  <si>
    <t>ajout colonne H</t>
  </si>
  <si>
    <t>Ajout d'une colonne reprennant la somme des quantités en adapatation et en extension</t>
  </si>
  <si>
    <t>colonnes D à I</t>
  </si>
  <si>
    <t xml:space="preserve">Le plan est engageant sur la période tarifaire en cours, à savoir 2023-2024. </t>
  </si>
  <si>
    <t>Les données relatives à la période tarifaire suivante (2025-2029) sont demandées à titre indicatif et sont non engageantes.</t>
  </si>
  <si>
    <t>Modifications opérées par rapport à la version antérieure du 20/01/2022</t>
  </si>
  <si>
    <t>colonnes M à U
(colonnes masquées)</t>
  </si>
  <si>
    <t>Calcul automatique des quantités et montants par poste budgétaire sur base des onglets :
- 'III-Bilan N-1'
- 'IV-Bilan N Actualisation'
- 'V-Plan N+1 à N+6'</t>
  </si>
  <si>
    <r>
      <t>Ces deux colonnes (</t>
    </r>
    <r>
      <rPr>
        <i/>
        <sz val="11"/>
        <color theme="1"/>
        <rFont val="Calibri"/>
        <family val="2"/>
        <scheme val="minor"/>
      </rPr>
      <t>Etat d'avancement</t>
    </r>
    <r>
      <rPr>
        <sz val="11"/>
        <color theme="1"/>
        <rFont val="Calibri"/>
        <family val="2"/>
        <scheme val="minor"/>
      </rPr>
      <t xml:space="preserve"> et </t>
    </r>
    <r>
      <rPr>
        <i/>
        <sz val="11"/>
        <color theme="1"/>
        <rFont val="Calibri"/>
        <family val="2"/>
        <scheme val="minor"/>
      </rPr>
      <t>commentaires</t>
    </r>
    <r>
      <rPr>
        <sz val="11"/>
        <color theme="1"/>
        <rFont val="Calibri"/>
        <family val="2"/>
        <scheme val="minor"/>
      </rPr>
      <t xml:space="preserve">) ont été ajoutées afin d'avoir une similitude de template avec les onglets </t>
    </r>
    <r>
      <rPr>
        <i/>
        <sz val="11"/>
        <color theme="1"/>
        <rFont val="Calibri"/>
        <family val="2"/>
        <scheme val="minor"/>
      </rPr>
      <t>'III-Bilan N-1'</t>
    </r>
    <r>
      <rPr>
        <sz val="11"/>
        <color theme="1"/>
        <rFont val="Calibri"/>
        <family val="2"/>
        <scheme val="minor"/>
      </rPr>
      <t xml:space="preserve"> et '</t>
    </r>
    <r>
      <rPr>
        <i/>
        <sz val="11"/>
        <color theme="1"/>
        <rFont val="Calibri"/>
        <family val="2"/>
        <scheme val="minor"/>
      </rPr>
      <t>IV-Bilan N Actualisation'</t>
    </r>
    <r>
      <rPr>
        <sz val="11"/>
        <color theme="1"/>
        <rFont val="Calibri"/>
        <family val="2"/>
        <scheme val="minor"/>
      </rPr>
      <t>.  Pour le présent onglet, il n'est pas requis de compléter ces colonnes K et L, raison pour laquelle elles sont grisées.</t>
    </r>
  </si>
  <si>
    <t>IIIb-Bilan N-1 Détails</t>
  </si>
  <si>
    <t>IIIa-Bilan N-1</t>
  </si>
  <si>
    <r>
      <t>Onglet supprimé, rendu inutile suite à la modificiation de l'onglet</t>
    </r>
    <r>
      <rPr>
        <i/>
        <sz val="11"/>
        <color theme="1"/>
        <rFont val="Calibri"/>
        <family val="2"/>
        <scheme val="minor"/>
      </rPr>
      <t xml:space="preserve"> 'IIIa-Bilan N-1' </t>
    </r>
    <r>
      <rPr>
        <sz val="11"/>
        <color theme="1"/>
        <rFont val="Calibri"/>
        <family val="2"/>
        <scheme val="minor"/>
      </rPr>
      <t>cf. ci-dessous.</t>
    </r>
  </si>
  <si>
    <r>
      <t>L'onglet a été remplacé par une copie du template de l'onglet</t>
    </r>
    <r>
      <rPr>
        <i/>
        <sz val="11"/>
        <color theme="1"/>
        <rFont val="Calibri"/>
        <family val="2"/>
        <scheme val="minor"/>
      </rPr>
      <t xml:space="preserve"> 'V-Plan N+1 à N+6' </t>
    </r>
    <r>
      <rPr>
        <sz val="11"/>
        <color theme="1"/>
        <rFont val="Calibri"/>
        <family val="2"/>
        <scheme val="minor"/>
      </rPr>
      <t xml:space="preserve">précédemment modifié (voir ci-dessus).  Il convient ici par contre de compléter la colonne K relative au statut du projet et, le cas échéant, la colonne L relative au commentaire.
L'onglet a été renommé en </t>
    </r>
    <r>
      <rPr>
        <i/>
        <sz val="11"/>
        <color theme="1"/>
        <rFont val="Calibri"/>
        <family val="2"/>
        <scheme val="minor"/>
      </rPr>
      <t>'III-Bilan N-1'</t>
    </r>
    <r>
      <rPr>
        <sz val="11"/>
        <color theme="1"/>
        <rFont val="Calibri"/>
        <family val="2"/>
        <scheme val="minor"/>
      </rPr>
      <t>.</t>
    </r>
  </si>
  <si>
    <r>
      <t>L'onglet a été remplacé par une copie du template de l'onglet</t>
    </r>
    <r>
      <rPr>
        <i/>
        <sz val="11"/>
        <color theme="1"/>
        <rFont val="Calibri"/>
        <family val="2"/>
        <scheme val="minor"/>
      </rPr>
      <t xml:space="preserve"> 'V-Plan N+1 à N+6' </t>
    </r>
    <r>
      <rPr>
        <sz val="11"/>
        <color theme="1"/>
        <rFont val="Calibri"/>
        <family val="2"/>
        <scheme val="minor"/>
      </rPr>
      <t>précédemment modifié (voir ci-dessus).  Il convient ici par contre de compléter la colonne K relative au statut du projet et, le cas échéant, la colonne L relative au commentaire.</t>
    </r>
  </si>
  <si>
    <r>
      <rPr>
        <sz val="11"/>
        <color rgb="FFFF0000"/>
        <rFont val="Calibri"/>
        <family val="2"/>
        <scheme val="minor"/>
      </rPr>
      <t>Le GRD n'est pas obligé de compléter les colonnes D à I.  En l'absence de données complétées, la CWaPE se basera sur les calculs automatisés repris aux colonnes M à U.</t>
    </r>
    <r>
      <rPr>
        <sz val="11"/>
        <color theme="1"/>
        <rFont val="Calibri"/>
        <family val="2"/>
        <scheme val="minor"/>
      </rPr>
      <t xml:space="preserve">
Ajout d'une mise en forme conditionnelle qui vérifie la cohérence avec les données introduites ici et les données issues des onglets :
- 'III-Bilan N-1'
- 'IV-Bilan N Actualisation'
- 'V-Plan N+1 à N+6'</t>
    </r>
  </si>
  <si>
    <t>Canalisation MPB/MPA</t>
  </si>
  <si>
    <t>colonnes W à Z</t>
  </si>
  <si>
    <t>Fusion des catégories "Canalisation MPB/MPA-Acier" et  "Canalisation MPB/MPA-PE" dans une nouvelle catégorie dénommée "Canalisation MPB/MPA"</t>
  </si>
  <si>
    <t>Cellules N13:O26</t>
  </si>
  <si>
    <t>Corrections erreurs d'adressage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</si>
</sst>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_ &quot;€&quot;\ * #,##0_ ;_ &quot;€&quot;\ * \-#,##0_ ;_ &quot;€&quot;\ * &quot;-&quot;_ ;_ @_ "/>
    <numFmt numFmtId="165" formatCode="_ &quot;€&quot;\ * #,##0.00_ ;_ &quot;€&quot;\ * \-#,##0.00_ ;_ &quot;€&quot;\ * &quot;-&quot;??_ ;_ @_ "/>
    <numFmt numFmtId="166" formatCode="_-* #,##0.00\ _€_-;\-* #,##0.00\ _€_-;_-* &quot;-&quot;??\ _€_-;_-@_-"/>
    <numFmt numFmtId="167" formatCode="_-* #,##0\ _€_-;\-* #,##0\ _€_-;_-* &quot;-&quot;??\ _€_-;_-@_-"/>
    <numFmt numFmtId="168" formatCode="&quot;€&quot;\ #,##0"/>
    <numFmt numFmtId="169" formatCode="dd/mm/yy;@"/>
    <numFmt numFmtId="170" formatCode="0;\-0;&quot;-&quot;"/>
    <numFmt numFmtId="171" formatCode="_ &quot;€&quot;\ * #,##0_ ;_ &quot;€&quot;\ * \-#,##0_ ;_ &quot;€&quot;\ * &quot;-&quot;??_ ;_ @_ "/>
    <numFmt numFmtId="172" formatCode="dd\/mm\/yyyy"/>
    <numFmt numFmtId="173" formatCode="#,##0;\-#,##0;&quot;-&quot;"/>
  </numFmts>
  <fonts count="42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2"/>
      <color rgb="FFFFFFFF"/>
      <name val="Calibri"/>
      <family val="2"/>
      <scheme val="minor"/>
    </font>
    <font>
      <b/>
      <sz val="11"/>
      <color theme="4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 tint="0.499984740745262"/>
      <name val="Calibri"/>
      <family val="2"/>
      <scheme val="minor"/>
    </font>
    <font>
      <b/>
      <u/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b/>
      <u/>
      <sz val="11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i/>
      <sz val="10"/>
      <color theme="4" tint="-0.249977111117893"/>
      <name val="Calibri"/>
      <family val="2"/>
      <scheme val="minor"/>
    </font>
    <font>
      <sz val="10"/>
      <color theme="4" tint="-0.249977111117893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22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b/>
      <sz val="11"/>
      <color rgb="FFFFFFFF"/>
      <name val="Calibri"/>
      <family val="2"/>
      <scheme val="minor"/>
    </font>
    <font>
      <sz val="11"/>
      <color theme="4"/>
      <name val="Calibri"/>
      <family val="2"/>
      <scheme val="minor"/>
    </font>
    <font>
      <b/>
      <sz val="12"/>
      <color theme="4"/>
      <name val="Calibri"/>
      <family val="2"/>
      <scheme val="minor"/>
    </font>
    <font>
      <sz val="12"/>
      <color theme="4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8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</fills>
  <borders count="1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4"/>
      </left>
      <right style="hair">
        <color theme="4"/>
      </right>
      <top style="medium">
        <color theme="4"/>
      </top>
      <bottom style="hair">
        <color theme="4"/>
      </bottom>
      <diagonal/>
    </border>
    <border>
      <left style="hair">
        <color theme="4"/>
      </left>
      <right style="hair">
        <color theme="4"/>
      </right>
      <top style="medium">
        <color theme="4"/>
      </top>
      <bottom style="hair">
        <color theme="4"/>
      </bottom>
      <diagonal/>
    </border>
    <border>
      <left style="hair">
        <color theme="4"/>
      </left>
      <right style="medium">
        <color theme="4"/>
      </right>
      <top style="medium">
        <color theme="4"/>
      </top>
      <bottom style="hair">
        <color theme="4"/>
      </bottom>
      <diagonal/>
    </border>
    <border>
      <left style="medium">
        <color theme="4"/>
      </left>
      <right style="hair">
        <color theme="4"/>
      </right>
      <top style="hair">
        <color theme="4"/>
      </top>
      <bottom style="hair">
        <color theme="4"/>
      </bottom>
      <diagonal/>
    </border>
    <border>
      <left style="hair">
        <color theme="4"/>
      </left>
      <right style="hair">
        <color theme="4"/>
      </right>
      <top style="hair">
        <color theme="4"/>
      </top>
      <bottom style="hair">
        <color theme="4"/>
      </bottom>
      <diagonal/>
    </border>
    <border>
      <left style="hair">
        <color theme="4"/>
      </left>
      <right style="medium">
        <color theme="4"/>
      </right>
      <top style="hair">
        <color theme="4"/>
      </top>
      <bottom style="hair">
        <color theme="4"/>
      </bottom>
      <diagonal/>
    </border>
    <border>
      <left style="medium">
        <color theme="4"/>
      </left>
      <right style="hair">
        <color theme="4"/>
      </right>
      <top style="hair">
        <color theme="4"/>
      </top>
      <bottom style="medium">
        <color theme="4"/>
      </bottom>
      <diagonal/>
    </border>
    <border>
      <left style="hair">
        <color theme="4"/>
      </left>
      <right style="hair">
        <color theme="4"/>
      </right>
      <top style="hair">
        <color theme="4"/>
      </top>
      <bottom style="medium">
        <color theme="4"/>
      </bottom>
      <diagonal/>
    </border>
    <border>
      <left style="hair">
        <color theme="4"/>
      </left>
      <right style="medium">
        <color theme="4"/>
      </right>
      <top style="hair">
        <color theme="4"/>
      </top>
      <bottom style="medium">
        <color theme="4"/>
      </bottom>
      <diagonal/>
    </border>
    <border>
      <left style="medium">
        <color rgb="FF4F81BD"/>
      </left>
      <right style="hair">
        <color rgb="FF4F81BD"/>
      </right>
      <top style="medium">
        <color rgb="FF4F81BD"/>
      </top>
      <bottom style="hair">
        <color rgb="FF4F81BD"/>
      </bottom>
      <diagonal/>
    </border>
    <border>
      <left style="hair">
        <color rgb="FF4F81BD"/>
      </left>
      <right style="hair">
        <color rgb="FF4F81BD"/>
      </right>
      <top style="medium">
        <color rgb="FF4F81BD"/>
      </top>
      <bottom style="hair">
        <color rgb="FF4F81BD"/>
      </bottom>
      <diagonal/>
    </border>
    <border>
      <left style="hair">
        <color rgb="FF4F81BD"/>
      </left>
      <right style="medium">
        <color rgb="FF4F81BD"/>
      </right>
      <top style="medium">
        <color rgb="FF4F81BD"/>
      </top>
      <bottom style="hair">
        <color rgb="FF4F81BD"/>
      </bottom>
      <diagonal/>
    </border>
    <border>
      <left style="medium">
        <color rgb="FF4F81BD"/>
      </left>
      <right style="hair">
        <color rgb="FF4F81BD"/>
      </right>
      <top style="hair">
        <color rgb="FF4F81BD"/>
      </top>
      <bottom style="hair">
        <color rgb="FF4F81BD"/>
      </bottom>
      <diagonal/>
    </border>
    <border>
      <left style="hair">
        <color rgb="FF4F81BD"/>
      </left>
      <right style="hair">
        <color rgb="FF4F81BD"/>
      </right>
      <top style="hair">
        <color rgb="FF4F81BD"/>
      </top>
      <bottom style="hair">
        <color rgb="FF4F81BD"/>
      </bottom>
      <diagonal/>
    </border>
    <border>
      <left style="hair">
        <color rgb="FF4F81BD"/>
      </left>
      <right style="medium">
        <color rgb="FF4F81BD"/>
      </right>
      <top style="hair">
        <color rgb="FF4F81BD"/>
      </top>
      <bottom style="hair">
        <color rgb="FF4F81BD"/>
      </bottom>
      <diagonal/>
    </border>
    <border>
      <left style="medium">
        <color rgb="FF4F81BD"/>
      </left>
      <right style="hair">
        <color rgb="FF4F81BD"/>
      </right>
      <top style="hair">
        <color rgb="FF4F81BD"/>
      </top>
      <bottom style="medium">
        <color rgb="FF4F81BD"/>
      </bottom>
      <diagonal/>
    </border>
    <border>
      <left style="hair">
        <color rgb="FF4F81BD"/>
      </left>
      <right style="hair">
        <color rgb="FF4F81BD"/>
      </right>
      <top style="hair">
        <color rgb="FF4F81BD"/>
      </top>
      <bottom style="medium">
        <color rgb="FF4F81BD"/>
      </bottom>
      <diagonal/>
    </border>
    <border>
      <left style="hair">
        <color rgb="FF4F81BD"/>
      </left>
      <right style="medium">
        <color rgb="FF4F81BD"/>
      </right>
      <top style="hair">
        <color rgb="FF4F81BD"/>
      </top>
      <bottom style="medium">
        <color rgb="FF4F81BD"/>
      </bottom>
      <diagonal/>
    </border>
    <border>
      <left style="medium">
        <color rgb="FF4F81BD"/>
      </left>
      <right style="hair">
        <color rgb="FF4F81BD"/>
      </right>
      <top style="hair">
        <color rgb="FF4F81BD"/>
      </top>
      <bottom/>
      <diagonal/>
    </border>
    <border>
      <left style="hair">
        <color rgb="FF4F81BD"/>
      </left>
      <right style="hair">
        <color rgb="FF4F81BD"/>
      </right>
      <top style="hair">
        <color rgb="FF4F81BD"/>
      </top>
      <bottom/>
      <diagonal/>
    </border>
    <border>
      <left style="hair">
        <color rgb="FF4F81BD"/>
      </left>
      <right style="medium">
        <color rgb="FF4F81BD"/>
      </right>
      <top style="hair">
        <color rgb="FF4F81BD"/>
      </top>
      <bottom/>
      <diagonal/>
    </border>
    <border>
      <left style="medium">
        <color rgb="FF4F81BD"/>
      </left>
      <right style="hair">
        <color rgb="FF4F81BD"/>
      </right>
      <top style="medium">
        <color rgb="FF4F81BD"/>
      </top>
      <bottom style="medium">
        <color rgb="FF4F81BD"/>
      </bottom>
      <diagonal/>
    </border>
    <border>
      <left style="hair">
        <color rgb="FF4F81BD"/>
      </left>
      <right style="hair">
        <color rgb="FF4F81BD"/>
      </right>
      <top style="medium">
        <color rgb="FF4F81BD"/>
      </top>
      <bottom style="medium">
        <color rgb="FF4F81BD"/>
      </bottom>
      <diagonal/>
    </border>
    <border>
      <left style="hair">
        <color rgb="FF4F81BD"/>
      </left>
      <right style="medium">
        <color rgb="FF4F81BD"/>
      </right>
      <top style="medium">
        <color rgb="FF4F81BD"/>
      </top>
      <bottom style="medium">
        <color rgb="FF4F81BD"/>
      </bottom>
      <diagonal/>
    </border>
    <border>
      <left style="medium">
        <color rgb="FF4F81BD"/>
      </left>
      <right style="hair">
        <color rgb="FF4F81BD"/>
      </right>
      <top/>
      <bottom/>
      <diagonal/>
    </border>
    <border>
      <left style="medium">
        <color rgb="FF4F81BD"/>
      </left>
      <right style="hair">
        <color rgb="FF4F81BD"/>
      </right>
      <top/>
      <bottom style="hair">
        <color rgb="FF4F81BD"/>
      </bottom>
      <diagonal/>
    </border>
    <border>
      <left style="medium">
        <color rgb="FF4F81BD"/>
      </left>
      <right style="hair">
        <color rgb="FF4F81BD"/>
      </right>
      <top/>
      <bottom style="medium">
        <color rgb="FF4F81BD"/>
      </bottom>
      <diagonal/>
    </border>
    <border>
      <left style="medium">
        <color rgb="FF4F81BD"/>
      </left>
      <right/>
      <top style="medium">
        <color rgb="FF4F81BD"/>
      </top>
      <bottom/>
      <diagonal/>
    </border>
    <border>
      <left/>
      <right style="thin">
        <color rgb="FF4F81BD"/>
      </right>
      <top style="medium">
        <color rgb="FF4F81BD"/>
      </top>
      <bottom/>
      <diagonal/>
    </border>
    <border>
      <left style="thin">
        <color rgb="FF4F81BD"/>
      </left>
      <right style="medium">
        <color rgb="FF4F81BD"/>
      </right>
      <top style="medium">
        <color rgb="FF4F81BD"/>
      </top>
      <bottom/>
      <diagonal/>
    </border>
    <border>
      <left style="hair">
        <color theme="4"/>
      </left>
      <right/>
      <top style="hair">
        <color theme="4"/>
      </top>
      <bottom style="hair">
        <color theme="4"/>
      </bottom>
      <diagonal/>
    </border>
    <border>
      <left style="hair">
        <color theme="4"/>
      </left>
      <right/>
      <top style="hair">
        <color theme="4"/>
      </top>
      <bottom style="medium">
        <color theme="4"/>
      </bottom>
      <diagonal/>
    </border>
    <border>
      <left style="medium">
        <color theme="4"/>
      </left>
      <right style="hair">
        <color theme="4"/>
      </right>
      <top/>
      <bottom style="hair">
        <color theme="4"/>
      </bottom>
      <diagonal/>
    </border>
    <border>
      <left style="hair">
        <color theme="4"/>
      </left>
      <right style="hair">
        <color theme="4"/>
      </right>
      <top/>
      <bottom style="hair">
        <color theme="4"/>
      </bottom>
      <diagonal/>
    </border>
    <border>
      <left style="medium">
        <color theme="4"/>
      </left>
      <right style="hair">
        <color theme="4"/>
      </right>
      <top style="medium">
        <color theme="4"/>
      </top>
      <bottom/>
      <diagonal/>
    </border>
    <border>
      <left style="hair">
        <color theme="4"/>
      </left>
      <right style="hair">
        <color theme="4"/>
      </right>
      <top style="medium">
        <color theme="4"/>
      </top>
      <bottom/>
      <diagonal/>
    </border>
    <border>
      <left/>
      <right/>
      <top/>
      <bottom style="medium">
        <color theme="4"/>
      </bottom>
      <diagonal/>
    </border>
    <border>
      <left style="hair">
        <color theme="4"/>
      </left>
      <right style="medium">
        <color theme="4"/>
      </right>
      <top style="medium">
        <color theme="4"/>
      </top>
      <bottom/>
      <diagonal/>
    </border>
    <border>
      <left style="hair">
        <color theme="4"/>
      </left>
      <right style="medium">
        <color theme="4"/>
      </right>
      <top/>
      <bottom style="hair">
        <color theme="4"/>
      </bottom>
      <diagonal/>
    </border>
    <border>
      <left style="medium">
        <color theme="4"/>
      </left>
      <right style="hair">
        <color theme="4"/>
      </right>
      <top style="medium">
        <color theme="4"/>
      </top>
      <bottom style="thin">
        <color theme="4"/>
      </bottom>
      <diagonal/>
    </border>
    <border>
      <left style="hair">
        <color theme="4"/>
      </left>
      <right style="hair">
        <color theme="4"/>
      </right>
      <top style="medium">
        <color theme="4"/>
      </top>
      <bottom style="thin">
        <color theme="4"/>
      </bottom>
      <diagonal/>
    </border>
    <border>
      <left style="hair">
        <color theme="4"/>
      </left>
      <right style="hair">
        <color theme="4"/>
      </right>
      <top style="hair">
        <color theme="4"/>
      </top>
      <bottom style="thin">
        <color theme="4"/>
      </bottom>
      <diagonal/>
    </border>
    <border>
      <left style="hair">
        <color theme="4"/>
      </left>
      <right style="medium">
        <color theme="4"/>
      </right>
      <top style="hair">
        <color theme="4"/>
      </top>
      <bottom style="thin">
        <color theme="4"/>
      </bottom>
      <diagonal/>
    </border>
    <border>
      <left style="hair">
        <color theme="4"/>
      </left>
      <right style="hair">
        <color theme="4"/>
      </right>
      <top style="hair">
        <color theme="4"/>
      </top>
      <bottom/>
      <diagonal/>
    </border>
    <border>
      <left style="hair">
        <color theme="4"/>
      </left>
      <right style="medium">
        <color theme="4"/>
      </right>
      <top style="hair">
        <color theme="4"/>
      </top>
      <bottom/>
      <diagonal/>
    </border>
    <border>
      <left style="hair">
        <color theme="4"/>
      </left>
      <right style="hair">
        <color theme="4"/>
      </right>
      <top style="thin">
        <color theme="4"/>
      </top>
      <bottom style="thin">
        <color theme="4"/>
      </bottom>
      <diagonal/>
    </border>
    <border>
      <left style="hair">
        <color theme="4"/>
      </left>
      <right style="medium">
        <color theme="4"/>
      </right>
      <top style="thin">
        <color theme="4"/>
      </top>
      <bottom style="thin">
        <color theme="4"/>
      </bottom>
      <diagonal/>
    </border>
    <border>
      <left/>
      <right style="medium">
        <color theme="4"/>
      </right>
      <top/>
      <bottom/>
      <diagonal/>
    </border>
    <border>
      <left/>
      <right style="medium">
        <color theme="4"/>
      </right>
      <top/>
      <bottom style="medium">
        <color theme="4"/>
      </bottom>
      <diagonal/>
    </border>
    <border>
      <left style="hair">
        <color theme="4"/>
      </left>
      <right style="medium">
        <color theme="4"/>
      </right>
      <top/>
      <bottom style="thin">
        <color theme="4"/>
      </bottom>
      <diagonal/>
    </border>
    <border>
      <left style="medium">
        <color theme="4"/>
      </left>
      <right style="hair">
        <color theme="4"/>
      </right>
      <top/>
      <bottom/>
      <diagonal/>
    </border>
    <border>
      <left style="hair">
        <color theme="4"/>
      </left>
      <right style="hair">
        <color theme="4"/>
      </right>
      <top/>
      <bottom/>
      <diagonal/>
    </border>
    <border>
      <left style="hair">
        <color theme="4"/>
      </left>
      <right style="medium">
        <color theme="4"/>
      </right>
      <top/>
      <bottom/>
      <diagonal/>
    </border>
    <border>
      <left style="hair">
        <color theme="4"/>
      </left>
      <right style="hair">
        <color theme="4"/>
      </right>
      <top/>
      <bottom style="thin">
        <color theme="4"/>
      </bottom>
      <diagonal/>
    </border>
    <border>
      <left style="medium">
        <color theme="4"/>
      </left>
      <right/>
      <top style="hair">
        <color theme="4"/>
      </top>
      <bottom style="medium">
        <color theme="4"/>
      </bottom>
      <diagonal/>
    </border>
    <border>
      <left/>
      <right style="hair">
        <color theme="4"/>
      </right>
      <top style="hair">
        <color theme="4"/>
      </top>
      <bottom style="medium">
        <color theme="4"/>
      </bottom>
      <diagonal/>
    </border>
    <border>
      <left style="medium">
        <color theme="4"/>
      </left>
      <right/>
      <top/>
      <bottom/>
      <diagonal/>
    </border>
    <border>
      <left style="medium">
        <color theme="4"/>
      </left>
      <right/>
      <top style="hair">
        <color theme="4"/>
      </top>
      <bottom/>
      <diagonal/>
    </border>
    <border>
      <left/>
      <right style="hair">
        <color theme="4"/>
      </right>
      <top style="hair">
        <color theme="4"/>
      </top>
      <bottom/>
      <diagonal/>
    </border>
    <border>
      <left style="medium">
        <color theme="4"/>
      </left>
      <right style="hair">
        <color theme="4"/>
      </right>
      <top/>
      <bottom style="thin">
        <color theme="4"/>
      </bottom>
      <diagonal/>
    </border>
    <border>
      <left style="medium">
        <color theme="4"/>
      </left>
      <right/>
      <top style="thin">
        <color theme="4"/>
      </top>
      <bottom style="hair">
        <color theme="4"/>
      </bottom>
      <diagonal/>
    </border>
    <border>
      <left/>
      <right style="hair">
        <color theme="4"/>
      </right>
      <top style="hair">
        <color theme="4"/>
      </top>
      <bottom style="hair">
        <color theme="4"/>
      </bottom>
      <diagonal/>
    </border>
    <border>
      <left style="medium">
        <color theme="4"/>
      </left>
      <right/>
      <top style="hair">
        <color theme="4"/>
      </top>
      <bottom style="hair">
        <color theme="4"/>
      </bottom>
      <diagonal/>
    </border>
    <border>
      <left style="medium">
        <color theme="4"/>
      </left>
      <right/>
      <top/>
      <bottom style="hair">
        <color theme="4"/>
      </bottom>
      <diagonal/>
    </border>
    <border>
      <left style="medium">
        <color theme="4"/>
      </left>
      <right style="hair">
        <color theme="4"/>
      </right>
      <top style="hair">
        <color theme="4"/>
      </top>
      <bottom style="thin">
        <color theme="4"/>
      </bottom>
      <diagonal/>
    </border>
    <border>
      <left/>
      <right style="hair">
        <color theme="4"/>
      </right>
      <top style="medium">
        <color theme="4"/>
      </top>
      <bottom/>
      <diagonal/>
    </border>
    <border>
      <left style="hair">
        <color theme="4"/>
      </left>
      <right/>
      <top style="medium">
        <color theme="4"/>
      </top>
      <bottom/>
      <diagonal/>
    </border>
    <border>
      <left style="medium">
        <color theme="4"/>
      </left>
      <right style="hair">
        <color theme="4"/>
      </right>
      <top style="hair">
        <color theme="4"/>
      </top>
      <bottom/>
      <diagonal/>
    </border>
    <border>
      <left style="medium">
        <color theme="4"/>
      </left>
      <right style="hair">
        <color theme="4"/>
      </right>
      <top/>
      <bottom style="medium">
        <color theme="4"/>
      </bottom>
      <diagonal/>
    </border>
    <border>
      <left style="hair">
        <color theme="4"/>
      </left>
      <right style="hair">
        <color theme="4"/>
      </right>
      <top/>
      <bottom style="medium">
        <color theme="4"/>
      </bottom>
      <diagonal/>
    </border>
    <border>
      <left style="hair">
        <color theme="4"/>
      </left>
      <right style="medium">
        <color theme="4"/>
      </right>
      <top/>
      <bottom style="medium">
        <color theme="4"/>
      </bottom>
      <diagonal/>
    </border>
    <border>
      <left style="hair">
        <color theme="9" tint="-0.24994659260841701"/>
      </left>
      <right style="hair">
        <color theme="9" tint="-0.24994659260841701"/>
      </right>
      <top style="hair">
        <color theme="9" tint="-0.24994659260841701"/>
      </top>
      <bottom style="hair">
        <color theme="9" tint="-0.24994659260841701"/>
      </bottom>
      <diagonal/>
    </border>
    <border>
      <left style="hair">
        <color theme="9" tint="-0.24994659260841701"/>
      </left>
      <right style="hair">
        <color theme="9" tint="-0.24994659260841701"/>
      </right>
      <top style="hair">
        <color theme="9" tint="-0.24994659260841701"/>
      </top>
      <bottom style="medium">
        <color theme="9" tint="-0.24994659260841701"/>
      </bottom>
      <diagonal/>
    </border>
    <border>
      <left/>
      <right style="hair">
        <color theme="4"/>
      </right>
      <top/>
      <bottom/>
      <diagonal/>
    </border>
    <border>
      <left style="hair">
        <color theme="4"/>
      </left>
      <right/>
      <top/>
      <bottom/>
      <diagonal/>
    </border>
    <border>
      <left style="hair">
        <color theme="9" tint="-0.24994659260841701"/>
      </left>
      <right style="hair">
        <color theme="9" tint="-0.24994659260841701"/>
      </right>
      <top/>
      <bottom/>
      <diagonal/>
    </border>
    <border>
      <left style="hair">
        <color theme="9" tint="-0.24994659260841701"/>
      </left>
      <right style="hair">
        <color theme="9" tint="-0.24994659260841701"/>
      </right>
      <top/>
      <bottom style="hair">
        <color theme="9" tint="-0.24994659260841701"/>
      </bottom>
      <diagonal/>
    </border>
    <border>
      <left style="medium">
        <color theme="9" tint="-0.24994659260841701"/>
      </left>
      <right style="hair">
        <color theme="9" tint="-0.24994659260841701"/>
      </right>
      <top style="medium">
        <color theme="9" tint="-0.24994659260841701"/>
      </top>
      <bottom/>
      <diagonal/>
    </border>
    <border>
      <left style="hair">
        <color theme="9" tint="-0.24994659260841701"/>
      </left>
      <right style="hair">
        <color theme="9" tint="-0.24994659260841701"/>
      </right>
      <top style="medium">
        <color theme="9" tint="-0.24994659260841701"/>
      </top>
      <bottom/>
      <diagonal/>
    </border>
    <border>
      <left/>
      <right style="medium">
        <color theme="9" tint="-0.24994659260841701"/>
      </right>
      <top style="medium">
        <color theme="9" tint="-0.24994659260841701"/>
      </top>
      <bottom/>
      <diagonal/>
    </border>
    <border>
      <left style="medium">
        <color theme="9" tint="-0.24994659260841701"/>
      </left>
      <right style="hair">
        <color theme="9" tint="-0.24994659260841701"/>
      </right>
      <top/>
      <bottom/>
      <diagonal/>
    </border>
    <border>
      <left/>
      <right style="medium">
        <color theme="9" tint="-0.24994659260841701"/>
      </right>
      <top/>
      <bottom/>
      <diagonal/>
    </border>
    <border>
      <left style="medium">
        <color theme="9" tint="-0.24994659260841701"/>
      </left>
      <right/>
      <top/>
      <bottom/>
      <diagonal/>
    </border>
    <border>
      <left style="medium">
        <color theme="9" tint="-0.24994659260841701"/>
      </left>
      <right/>
      <top/>
      <bottom style="medium">
        <color theme="9" tint="-0.24994659260841701"/>
      </bottom>
      <diagonal/>
    </border>
    <border>
      <left/>
      <right style="medium">
        <color theme="9" tint="-0.24994659260841701"/>
      </right>
      <top/>
      <bottom style="medium">
        <color theme="9" tint="-0.24994659260841701"/>
      </bottom>
      <diagonal/>
    </border>
    <border>
      <left style="hair">
        <color rgb="FF4F81BD"/>
      </left>
      <right/>
      <top style="hair">
        <color rgb="FF4F81BD"/>
      </top>
      <bottom style="hair">
        <color rgb="FF4F81BD"/>
      </bottom>
      <diagonal/>
    </border>
    <border>
      <left style="hair">
        <color rgb="FF4F81BD"/>
      </left>
      <right/>
      <top style="hair">
        <color rgb="FF4F81BD"/>
      </top>
      <bottom style="medium">
        <color rgb="FF4F81BD"/>
      </bottom>
      <diagonal/>
    </border>
    <border>
      <left style="hair">
        <color rgb="FF4F81BD"/>
      </left>
      <right/>
      <top/>
      <bottom style="hair">
        <color rgb="FF4F81BD"/>
      </bottom>
      <diagonal/>
    </border>
    <border>
      <left style="hair">
        <color rgb="FF4F81BD"/>
      </left>
      <right style="medium">
        <color rgb="FF4F81BD"/>
      </right>
      <top/>
      <bottom style="hair">
        <color rgb="FF4F81BD"/>
      </bottom>
      <diagonal/>
    </border>
    <border>
      <left/>
      <right/>
      <top style="hair">
        <color rgb="FF4F81BD"/>
      </top>
      <bottom style="hair">
        <color rgb="FF4F81BD"/>
      </bottom>
      <diagonal/>
    </border>
    <border>
      <left/>
      <right style="medium">
        <color rgb="FF4F81BD"/>
      </right>
      <top style="hair">
        <color rgb="FF4F81BD"/>
      </top>
      <bottom style="hair">
        <color rgb="FF4F81BD"/>
      </bottom>
      <diagonal/>
    </border>
    <border>
      <left style="hair">
        <color rgb="FF4F81BD"/>
      </left>
      <right/>
      <top style="medium">
        <color rgb="FF4F81BD"/>
      </top>
      <bottom style="hair">
        <color rgb="FF4F81BD"/>
      </bottom>
      <diagonal/>
    </border>
    <border>
      <left/>
      <right/>
      <top style="medium">
        <color rgb="FF4F81BD"/>
      </top>
      <bottom style="hair">
        <color rgb="FF4F81BD"/>
      </bottom>
      <diagonal/>
    </border>
    <border>
      <left/>
      <right style="medium">
        <color rgb="FF4F81BD"/>
      </right>
      <top style="medium">
        <color rgb="FF4F81BD"/>
      </top>
      <bottom style="hair">
        <color rgb="FF4F81BD"/>
      </bottom>
      <diagonal/>
    </border>
    <border>
      <left style="medium">
        <color rgb="FF4F81BD"/>
      </left>
      <right/>
      <top style="medium">
        <color rgb="FF4F81BD"/>
      </top>
      <bottom style="hair">
        <color rgb="FF4F81BD"/>
      </bottom>
      <diagonal/>
    </border>
    <border>
      <left/>
      <right style="hair">
        <color rgb="FF4F81BD"/>
      </right>
      <top style="medium">
        <color rgb="FF4F81BD"/>
      </top>
      <bottom style="hair">
        <color rgb="FF4F81BD"/>
      </bottom>
      <diagonal/>
    </border>
    <border>
      <left style="medium">
        <color rgb="FF4F81BD"/>
      </left>
      <right/>
      <top style="hair">
        <color rgb="FF4F81BD"/>
      </top>
      <bottom style="hair">
        <color rgb="FF4F81BD"/>
      </bottom>
      <diagonal/>
    </border>
    <border>
      <left/>
      <right style="hair">
        <color rgb="FF4F81BD"/>
      </right>
      <top style="hair">
        <color rgb="FF4F81BD"/>
      </top>
      <bottom style="hair">
        <color rgb="FF4F81BD"/>
      </bottom>
      <diagonal/>
    </border>
    <border>
      <left style="medium">
        <color rgb="FF4F81BD"/>
      </left>
      <right style="hair">
        <color rgb="FF4F81BD"/>
      </right>
      <top style="medium">
        <color rgb="FF4F81BD"/>
      </top>
      <bottom/>
      <diagonal/>
    </border>
    <border>
      <left style="hair">
        <color rgb="FF4F81BD"/>
      </left>
      <right style="hair">
        <color rgb="FF4F81BD"/>
      </right>
      <top style="medium">
        <color rgb="FF4F81BD"/>
      </top>
      <bottom/>
      <diagonal/>
    </border>
    <border>
      <left style="hair">
        <color rgb="FF4F81BD"/>
      </left>
      <right style="medium">
        <color rgb="FF4F81BD"/>
      </right>
      <top style="medium">
        <color rgb="FF4F81BD"/>
      </top>
      <bottom/>
      <diagonal/>
    </border>
    <border>
      <left style="medium">
        <color rgb="FF4F81BD"/>
      </left>
      <right style="hair">
        <color rgb="FF4F81BD"/>
      </right>
      <top style="thin">
        <color rgb="FF4F81BD"/>
      </top>
      <bottom style="thin">
        <color rgb="FF4F81BD"/>
      </bottom>
      <diagonal/>
    </border>
    <border>
      <left style="hair">
        <color rgb="FF4F81BD"/>
      </left>
      <right style="hair">
        <color rgb="FF4F81BD"/>
      </right>
      <top style="thin">
        <color rgb="FF4F81BD"/>
      </top>
      <bottom style="thin">
        <color rgb="FF4F81BD"/>
      </bottom>
      <diagonal/>
    </border>
    <border>
      <left style="hair">
        <color rgb="FF4F81BD"/>
      </left>
      <right style="medium">
        <color rgb="FF4F81BD"/>
      </right>
      <top style="thin">
        <color rgb="FF4F81BD"/>
      </top>
      <bottom style="thin">
        <color rgb="FF4F81BD"/>
      </bottom>
      <diagonal/>
    </border>
    <border>
      <left style="hair">
        <color rgb="FF4F81BD"/>
      </left>
      <right style="medium">
        <color rgb="FF4F81BD"/>
      </right>
      <top/>
      <bottom/>
      <diagonal/>
    </border>
    <border>
      <left style="medium">
        <color rgb="FF4F81BD"/>
      </left>
      <right style="hair">
        <color rgb="FF4F81BD"/>
      </right>
      <top style="thin">
        <color rgb="FF4F81BD"/>
      </top>
      <bottom style="medium">
        <color rgb="FF4F81BD"/>
      </bottom>
      <diagonal/>
    </border>
    <border>
      <left style="hair">
        <color rgb="FF4F81BD"/>
      </left>
      <right style="hair">
        <color rgb="FF4F81BD"/>
      </right>
      <top style="thin">
        <color rgb="FF4F81BD"/>
      </top>
      <bottom style="medium">
        <color rgb="FF4F81BD"/>
      </bottom>
      <diagonal/>
    </border>
    <border>
      <left style="hair">
        <color rgb="FF4F81BD"/>
      </left>
      <right style="hair">
        <color rgb="FF4F81BD"/>
      </right>
      <top style="thin">
        <color rgb="FF4F81BD"/>
      </top>
      <bottom/>
      <diagonal/>
    </border>
    <border>
      <left style="hair">
        <color rgb="FF4F81BD"/>
      </left>
      <right style="medium">
        <color rgb="FF4F81BD"/>
      </right>
      <top style="thin">
        <color rgb="FF4F81BD"/>
      </top>
      <bottom/>
      <diagonal/>
    </border>
    <border>
      <left style="hair">
        <color rgb="FF4F81BD"/>
      </left>
      <right style="hair">
        <color rgb="FF4F81BD"/>
      </right>
      <top/>
      <bottom/>
      <diagonal/>
    </border>
    <border>
      <left style="hair">
        <color rgb="FF4F81BD"/>
      </left>
      <right style="hair">
        <color rgb="FF4F81BD"/>
      </right>
      <top/>
      <bottom style="thin">
        <color rgb="FF4F81BD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/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 style="thin">
        <color theme="0" tint="-0.499984740745262"/>
      </top>
      <bottom/>
      <diagonal/>
    </border>
    <border>
      <left/>
      <right/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medium">
        <color theme="4"/>
      </left>
      <right/>
      <top style="medium">
        <color theme="4"/>
      </top>
      <bottom/>
      <diagonal/>
    </border>
    <border>
      <left/>
      <right style="hair">
        <color theme="4"/>
      </right>
      <top/>
      <bottom style="hair">
        <color theme="4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/>
      <diagonal/>
    </border>
    <border>
      <left style="medium">
        <color theme="4"/>
      </left>
      <right style="medium">
        <color theme="4"/>
      </right>
      <top/>
      <bottom style="hair">
        <color theme="4"/>
      </bottom>
      <diagonal/>
    </border>
    <border>
      <left style="hair">
        <color theme="4"/>
      </left>
      <right/>
      <top/>
      <bottom style="hair">
        <color theme="4"/>
      </bottom>
      <diagonal/>
    </border>
    <border>
      <left/>
      <right style="medium">
        <color theme="4"/>
      </right>
      <top/>
      <bottom style="hair">
        <color theme="4"/>
      </bottom>
      <diagonal/>
    </border>
    <border>
      <left/>
      <right/>
      <top style="medium">
        <color theme="4"/>
      </top>
      <bottom/>
      <diagonal/>
    </border>
    <border>
      <left/>
      <right style="medium">
        <color theme="4"/>
      </right>
      <top style="medium">
        <color theme="4"/>
      </top>
      <bottom/>
      <diagonal/>
    </border>
    <border>
      <left style="hair">
        <color rgb="FF4F81BD"/>
      </left>
      <right style="medium">
        <color rgb="FF4F81BD"/>
      </right>
      <top/>
      <bottom style="thin">
        <color rgb="FF4F81BD"/>
      </bottom>
      <diagonal/>
    </border>
    <border>
      <left style="hair">
        <color rgb="FF4F81BD"/>
      </left>
      <right style="medium">
        <color rgb="FF4F81BD"/>
      </right>
      <top style="thin">
        <color rgb="FF4F81BD"/>
      </top>
      <bottom style="medium">
        <color rgb="FF4F81BD"/>
      </bottom>
      <diagonal/>
    </border>
  </borders>
  <cellStyleXfs count="8">
    <xf numFmtId="0" fontId="0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6" fontId="2" fillId="0" borderId="0" applyFont="0" applyFill="0" applyBorder="0" applyAlignment="0" applyProtection="0"/>
    <xf numFmtId="0" fontId="1" fillId="0" borderId="0"/>
    <xf numFmtId="9" fontId="2" fillId="0" borderId="0" applyFont="0" applyFill="0" applyBorder="0" applyAlignment="0" applyProtection="0"/>
  </cellStyleXfs>
  <cellXfs count="339">
    <xf numFmtId="0" fontId="0" fillId="0" borderId="0" xfId="0"/>
    <xf numFmtId="0" fontId="5" fillId="0" borderId="0" xfId="0" applyFont="1"/>
    <xf numFmtId="0" fontId="0" fillId="0" borderId="0" xfId="0" applyAlignment="1">
      <alignment wrapText="1"/>
    </xf>
    <xf numFmtId="0" fontId="9" fillId="0" borderId="0" xfId="0" applyFont="1"/>
    <xf numFmtId="0" fontId="0" fillId="0" borderId="0" xfId="0" applyAlignment="1">
      <alignment horizontal="left"/>
    </xf>
    <xf numFmtId="0" fontId="10" fillId="5" borderId="2" xfId="0" applyFont="1" applyFill="1" applyBorder="1" applyAlignment="1">
      <alignment horizontal="center" vertical="center" wrapText="1"/>
    </xf>
    <xf numFmtId="0" fontId="10" fillId="5" borderId="3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10" fillId="5" borderId="4" xfId="0" applyFont="1" applyFill="1" applyBorder="1" applyAlignment="1">
      <alignment horizontal="center" vertical="center" wrapText="1"/>
    </xf>
    <xf numFmtId="0" fontId="0" fillId="0" borderId="5" xfId="0" applyBorder="1"/>
    <xf numFmtId="169" fontId="0" fillId="0" borderId="6" xfId="0" applyNumberFormat="1" applyBorder="1"/>
    <xf numFmtId="0" fontId="0" fillId="0" borderId="6" xfId="0" applyBorder="1"/>
    <xf numFmtId="0" fontId="0" fillId="0" borderId="6" xfId="0" applyBorder="1" applyAlignment="1">
      <alignment horizontal="center"/>
    </xf>
    <xf numFmtId="170" fontId="0" fillId="0" borderId="6" xfId="0" applyNumberFormat="1" applyBorder="1"/>
    <xf numFmtId="168" fontId="0" fillId="0" borderId="6" xfId="0" applyNumberFormat="1" applyBorder="1"/>
    <xf numFmtId="0" fontId="0" fillId="0" borderId="7" xfId="0" applyBorder="1"/>
    <xf numFmtId="0" fontId="0" fillId="0" borderId="8" xfId="0" applyBorder="1"/>
    <xf numFmtId="169" fontId="0" fillId="0" borderId="9" xfId="0" applyNumberFormat="1" applyBorder="1"/>
    <xf numFmtId="0" fontId="0" fillId="0" borderId="9" xfId="0" applyBorder="1"/>
    <xf numFmtId="0" fontId="0" fillId="0" borderId="9" xfId="0" applyBorder="1" applyAlignment="1">
      <alignment horizontal="center"/>
    </xf>
    <xf numFmtId="170" fontId="0" fillId="0" borderId="9" xfId="0" applyNumberFormat="1" applyBorder="1"/>
    <xf numFmtId="168" fontId="0" fillId="0" borderId="9" xfId="0" applyNumberFormat="1" applyBorder="1"/>
    <xf numFmtId="0" fontId="0" fillId="0" borderId="10" xfId="0" applyBorder="1"/>
    <xf numFmtId="0" fontId="8" fillId="4" borderId="11" xfId="0" applyFont="1" applyFill="1" applyBorder="1" applyAlignment="1">
      <alignment vertical="center" wrapText="1"/>
    </xf>
    <xf numFmtId="0" fontId="8" fillId="4" borderId="12" xfId="0" applyFont="1" applyFill="1" applyBorder="1" applyAlignment="1">
      <alignment horizontal="center" vertical="center" wrapText="1"/>
    </xf>
    <xf numFmtId="0" fontId="8" fillId="4" borderId="13" xfId="0" applyFont="1" applyFill="1" applyBorder="1" applyAlignment="1">
      <alignment horizontal="center" vertical="center" wrapText="1"/>
    </xf>
    <xf numFmtId="0" fontId="0" fillId="0" borderId="14" xfId="0" applyBorder="1"/>
    <xf numFmtId="0" fontId="0" fillId="0" borderId="15" xfId="0" applyBorder="1"/>
    <xf numFmtId="0" fontId="0" fillId="0" borderId="20" xfId="0" applyBorder="1"/>
    <xf numFmtId="0" fontId="5" fillId="0" borderId="23" xfId="0" applyFont="1" applyBorder="1"/>
    <xf numFmtId="0" fontId="0" fillId="0" borderId="11" xfId="0" applyBorder="1" applyAlignment="1">
      <alignment horizontal="center"/>
    </xf>
    <xf numFmtId="0" fontId="0" fillId="0" borderId="12" xfId="0" applyBorder="1"/>
    <xf numFmtId="0" fontId="0" fillId="0" borderId="17" xfId="0" applyBorder="1" applyAlignment="1">
      <alignment horizontal="center"/>
    </xf>
    <xf numFmtId="0" fontId="0" fillId="0" borderId="18" xfId="0" applyBorder="1"/>
    <xf numFmtId="0" fontId="7" fillId="5" borderId="35" xfId="0" applyFont="1" applyFill="1" applyBorder="1" applyAlignment="1">
      <alignment horizontal="center" wrapText="1"/>
    </xf>
    <xf numFmtId="0" fontId="12" fillId="0" borderId="0" xfId="0" applyFont="1"/>
    <xf numFmtId="0" fontId="15" fillId="0" borderId="0" xfId="0" applyFont="1"/>
    <xf numFmtId="0" fontId="9" fillId="6" borderId="1" xfId="0" applyFont="1" applyFill="1" applyBorder="1" applyAlignment="1">
      <alignment horizontal="center"/>
    </xf>
    <xf numFmtId="0" fontId="19" fillId="0" borderId="0" xfId="4" applyFont="1"/>
    <xf numFmtId="0" fontId="19" fillId="0" borderId="0" xfId="4" applyFont="1" applyAlignment="1">
      <alignment horizontal="center" vertical="center"/>
    </xf>
    <xf numFmtId="0" fontId="20" fillId="0" borderId="0" xfId="6" applyFont="1"/>
    <xf numFmtId="0" fontId="21" fillId="0" borderId="0" xfId="4" applyFont="1"/>
    <xf numFmtId="0" fontId="18" fillId="0" borderId="0" xfId="0" applyFont="1"/>
    <xf numFmtId="0" fontId="27" fillId="0" borderId="0" xfId="0" applyFont="1"/>
    <xf numFmtId="167" fontId="21" fillId="6" borderId="6" xfId="5" applyNumberFormat="1" applyFont="1" applyFill="1" applyBorder="1" applyAlignment="1">
      <alignment horizontal="center" vertical="center" shrinkToFit="1"/>
    </xf>
    <xf numFmtId="167" fontId="21" fillId="6" borderId="7" xfId="5" applyNumberFormat="1" applyFont="1" applyFill="1" applyBorder="1" applyAlignment="1">
      <alignment horizontal="center" vertical="center" shrinkToFit="1"/>
    </xf>
    <xf numFmtId="167" fontId="16" fillId="0" borderId="6" xfId="5" applyNumberFormat="1" applyFont="1" applyFill="1" applyBorder="1" applyAlignment="1">
      <alignment horizontal="center" vertical="center" shrinkToFit="1"/>
    </xf>
    <xf numFmtId="167" fontId="16" fillId="0" borderId="7" xfId="5" applyNumberFormat="1" applyFont="1" applyFill="1" applyBorder="1" applyAlignment="1">
      <alignment horizontal="center" vertical="center" shrinkToFit="1"/>
    </xf>
    <xf numFmtId="167" fontId="22" fillId="0" borderId="6" xfId="5" applyNumberFormat="1" applyFont="1" applyFill="1" applyBorder="1" applyAlignment="1">
      <alignment horizontal="center" vertical="center" shrinkToFit="1"/>
    </xf>
    <xf numFmtId="167" fontId="21" fillId="6" borderId="35" xfId="5" applyNumberFormat="1" applyFont="1" applyFill="1" applyBorder="1" applyAlignment="1">
      <alignment horizontal="center" vertical="center" shrinkToFit="1"/>
    </xf>
    <xf numFmtId="167" fontId="21" fillId="6" borderId="40" xfId="5" applyNumberFormat="1" applyFont="1" applyFill="1" applyBorder="1" applyAlignment="1">
      <alignment horizontal="center" vertical="center" shrinkToFit="1"/>
    </xf>
    <xf numFmtId="0" fontId="11" fillId="5" borderId="47" xfId="6" applyFont="1" applyFill="1" applyBorder="1" applyAlignment="1">
      <alignment vertical="center" shrinkToFit="1"/>
    </xf>
    <xf numFmtId="0" fontId="11" fillId="5" borderId="48" xfId="6" applyFont="1" applyFill="1" applyBorder="1" applyAlignment="1">
      <alignment vertical="center" shrinkToFit="1"/>
    </xf>
    <xf numFmtId="0" fontId="7" fillId="5" borderId="52" xfId="6" applyFont="1" applyFill="1" applyBorder="1" applyAlignment="1">
      <alignment horizontal="center" vertical="center" shrinkToFit="1"/>
    </xf>
    <xf numFmtId="0" fontId="7" fillId="5" borderId="53" xfId="6" applyFont="1" applyFill="1" applyBorder="1" applyAlignment="1">
      <alignment horizontal="center" vertical="center" shrinkToFit="1"/>
    </xf>
    <xf numFmtId="0" fontId="7" fillId="5" borderId="54" xfId="6" applyFont="1" applyFill="1" applyBorder="1" applyAlignment="1">
      <alignment horizontal="center" vertical="center" shrinkToFit="1"/>
    </xf>
    <xf numFmtId="0" fontId="11" fillId="5" borderId="55" xfId="6" applyFont="1" applyFill="1" applyBorder="1" applyAlignment="1">
      <alignment vertical="center" shrinkToFit="1"/>
    </xf>
    <xf numFmtId="167" fontId="23" fillId="7" borderId="45" xfId="5" applyNumberFormat="1" applyFont="1" applyFill="1" applyBorder="1" applyAlignment="1">
      <alignment horizontal="center" vertical="center" shrinkToFit="1"/>
    </xf>
    <xf numFmtId="167" fontId="23" fillId="7" borderId="46" xfId="5" applyNumberFormat="1" applyFont="1" applyFill="1" applyBorder="1" applyAlignment="1">
      <alignment horizontal="center" vertical="center" shrinkToFit="1"/>
    </xf>
    <xf numFmtId="167" fontId="23" fillId="7" borderId="9" xfId="5" applyNumberFormat="1" applyFont="1" applyFill="1" applyBorder="1" applyAlignment="1">
      <alignment horizontal="center" vertical="center" shrinkToFit="1"/>
    </xf>
    <xf numFmtId="167" fontId="23" fillId="7" borderId="10" xfId="5" applyNumberFormat="1" applyFont="1" applyFill="1" applyBorder="1" applyAlignment="1">
      <alignment horizontal="center" vertical="center" shrinkToFit="1"/>
    </xf>
    <xf numFmtId="3" fontId="19" fillId="0" borderId="63" xfId="6" applyNumberFormat="1" applyFont="1" applyBorder="1"/>
    <xf numFmtId="3" fontId="16" fillId="0" borderId="63" xfId="6" applyNumberFormat="1" applyFont="1" applyBorder="1"/>
    <xf numFmtId="0" fontId="16" fillId="0" borderId="63" xfId="6" applyFont="1" applyBorder="1"/>
    <xf numFmtId="0" fontId="19" fillId="0" borderId="63" xfId="6" applyFont="1" applyBorder="1"/>
    <xf numFmtId="167" fontId="21" fillId="0" borderId="6" xfId="5" applyNumberFormat="1" applyFont="1" applyFill="1" applyBorder="1" applyAlignment="1">
      <alignment horizontal="center" vertical="center" shrinkToFit="1"/>
    </xf>
    <xf numFmtId="167" fontId="21" fillId="0" borderId="7" xfId="5" applyNumberFormat="1" applyFont="1" applyFill="1" applyBorder="1" applyAlignment="1">
      <alignment horizontal="center" vertical="center" shrinkToFit="1"/>
    </xf>
    <xf numFmtId="0" fontId="5" fillId="0" borderId="64" xfId="6" applyFont="1" applyBorder="1" applyAlignment="1">
      <alignment vertical="center"/>
    </xf>
    <xf numFmtId="0" fontId="24" fillId="0" borderId="0" xfId="3" applyFont="1" applyAlignment="1">
      <alignment horizontal="left"/>
    </xf>
    <xf numFmtId="3" fontId="17" fillId="0" borderId="0" xfId="3" applyNumberFormat="1" applyFont="1" applyAlignment="1">
      <alignment horizontal="center"/>
    </xf>
    <xf numFmtId="3" fontId="18" fillId="2" borderId="6" xfId="3" applyNumberFormat="1" applyFont="1" applyFill="1" applyBorder="1" applyAlignment="1">
      <alignment horizontal="center"/>
    </xf>
    <xf numFmtId="3" fontId="18" fillId="0" borderId="6" xfId="3" applyNumberFormat="1" applyFont="1" applyBorder="1" applyAlignment="1">
      <alignment horizontal="center"/>
    </xf>
    <xf numFmtId="0" fontId="25" fillId="6" borderId="5" xfId="3" applyFont="1" applyFill="1" applyBorder="1" applyAlignment="1">
      <alignment horizontal="right"/>
    </xf>
    <xf numFmtId="0" fontId="18" fillId="6" borderId="6" xfId="3" applyFont="1" applyFill="1" applyBorder="1" applyAlignment="1">
      <alignment horizontal="center"/>
    </xf>
    <xf numFmtId="0" fontId="18" fillId="6" borderId="7" xfId="3" applyFont="1" applyFill="1" applyBorder="1" applyAlignment="1">
      <alignment horizontal="center"/>
    </xf>
    <xf numFmtId="3" fontId="18" fillId="2" borderId="35" xfId="3" applyNumberFormat="1" applyFont="1" applyFill="1" applyBorder="1" applyAlignment="1">
      <alignment horizontal="center"/>
    </xf>
    <xf numFmtId="3" fontId="18" fillId="0" borderId="35" xfId="3" applyNumberFormat="1" applyFont="1" applyBorder="1" applyAlignment="1">
      <alignment horizontal="center"/>
    </xf>
    <xf numFmtId="0" fontId="26" fillId="0" borderId="66" xfId="3" applyFont="1" applyBorder="1" applyAlignment="1">
      <alignment horizontal="right"/>
    </xf>
    <xf numFmtId="3" fontId="26" fillId="3" borderId="43" xfId="3" applyNumberFormat="1" applyFont="1" applyFill="1" applyBorder="1" applyAlignment="1">
      <alignment horizontal="center"/>
    </xf>
    <xf numFmtId="3" fontId="26" fillId="0" borderId="43" xfId="3" applyNumberFormat="1" applyFont="1" applyBorder="1" applyAlignment="1">
      <alignment horizontal="center"/>
    </xf>
    <xf numFmtId="0" fontId="25" fillId="6" borderId="6" xfId="3" applyFont="1" applyFill="1" applyBorder="1" applyAlignment="1">
      <alignment horizontal="center"/>
    </xf>
    <xf numFmtId="0" fontId="25" fillId="0" borderId="6" xfId="3" applyFont="1" applyBorder="1" applyAlignment="1">
      <alignment horizontal="center"/>
    </xf>
    <xf numFmtId="0" fontId="27" fillId="0" borderId="43" xfId="3" applyFont="1" applyBorder="1" applyAlignment="1">
      <alignment horizontal="center"/>
    </xf>
    <xf numFmtId="0" fontId="25" fillId="0" borderId="35" xfId="3" applyFont="1" applyBorder="1" applyAlignment="1">
      <alignment horizontal="center"/>
    </xf>
    <xf numFmtId="0" fontId="18" fillId="0" borderId="0" xfId="0" applyFont="1" applyAlignment="1">
      <alignment wrapText="1"/>
    </xf>
    <xf numFmtId="0" fontId="14" fillId="0" borderId="0" xfId="0" applyFont="1"/>
    <xf numFmtId="0" fontId="19" fillId="2" borderId="63" xfId="0" applyFont="1" applyFill="1" applyBorder="1" applyAlignment="1">
      <alignment horizontal="left" wrapText="1"/>
    </xf>
    <xf numFmtId="0" fontId="19" fillId="2" borderId="6" xfId="0" applyFont="1" applyFill="1" applyBorder="1" applyAlignment="1">
      <alignment wrapText="1"/>
    </xf>
    <xf numFmtId="0" fontId="19" fillId="0" borderId="6" xfId="0" applyFont="1" applyBorder="1" applyAlignment="1">
      <alignment wrapText="1"/>
    </xf>
    <xf numFmtId="0" fontId="19" fillId="0" borderId="5" xfId="0" applyFont="1" applyBorder="1" applyAlignment="1">
      <alignment horizontal="center"/>
    </xf>
    <xf numFmtId="0" fontId="19" fillId="0" borderId="63" xfId="0" applyFont="1" applyBorder="1" applyAlignment="1">
      <alignment horizontal="center"/>
    </xf>
    <xf numFmtId="0" fontId="19" fillId="2" borderId="63" xfId="0" applyFont="1" applyFill="1" applyBorder="1" applyAlignment="1">
      <alignment horizontal="center"/>
    </xf>
    <xf numFmtId="0" fontId="19" fillId="2" borderId="6" xfId="0" applyFont="1" applyFill="1" applyBorder="1"/>
    <xf numFmtId="0" fontId="19" fillId="0" borderId="6" xfId="0" applyFont="1" applyBorder="1"/>
    <xf numFmtId="0" fontId="19" fillId="0" borderId="57" xfId="0" applyFont="1" applyBorder="1" applyAlignment="1">
      <alignment horizontal="center"/>
    </xf>
    <xf numFmtId="0" fontId="19" fillId="2" borderId="57" xfId="0" applyFont="1" applyFill="1" applyBorder="1" applyAlignment="1">
      <alignment horizontal="center"/>
    </xf>
    <xf numFmtId="0" fontId="19" fillId="0" borderId="9" xfId="0" applyFont="1" applyBorder="1"/>
    <xf numFmtId="0" fontId="19" fillId="0" borderId="9" xfId="0" applyFont="1" applyBorder="1" applyAlignment="1">
      <alignment wrapText="1"/>
    </xf>
    <xf numFmtId="0" fontId="19" fillId="0" borderId="5" xfId="0" applyFont="1" applyBorder="1" applyAlignment="1">
      <alignment horizontal="center" wrapText="1"/>
    </xf>
    <xf numFmtId="0" fontId="19" fillId="0" borderId="6" xfId="0" applyFont="1" applyBorder="1" applyAlignment="1">
      <alignment horizontal="center" wrapText="1"/>
    </xf>
    <xf numFmtId="0" fontId="19" fillId="0" borderId="6" xfId="0" applyFont="1" applyBorder="1" applyAlignment="1">
      <alignment horizontal="center"/>
    </xf>
    <xf numFmtId="171" fontId="19" fillId="2" borderId="32" xfId="0" applyNumberFormat="1" applyFont="1" applyFill="1" applyBorder="1" applyAlignment="1">
      <alignment wrapText="1"/>
    </xf>
    <xf numFmtId="0" fontId="0" fillId="0" borderId="0" xfId="0" applyAlignment="1">
      <alignment vertical="center"/>
    </xf>
    <xf numFmtId="0" fontId="25" fillId="0" borderId="45" xfId="3" applyFont="1" applyBorder="1" applyAlignment="1">
      <alignment horizontal="center"/>
    </xf>
    <xf numFmtId="3" fontId="18" fillId="2" borderId="45" xfId="3" applyNumberFormat="1" applyFont="1" applyFill="1" applyBorder="1" applyAlignment="1">
      <alignment horizontal="center"/>
    </xf>
    <xf numFmtId="3" fontId="18" fillId="0" borderId="45" xfId="3" applyNumberFormat="1" applyFont="1" applyBorder="1" applyAlignment="1">
      <alignment horizontal="center"/>
    </xf>
    <xf numFmtId="0" fontId="24" fillId="0" borderId="70" xfId="3" applyFont="1" applyBorder="1" applyAlignment="1">
      <alignment horizontal="left"/>
    </xf>
    <xf numFmtId="0" fontId="24" fillId="0" borderId="71" xfId="3" applyFont="1" applyBorder="1" applyAlignment="1">
      <alignment horizontal="center"/>
    </xf>
    <xf numFmtId="3" fontId="17" fillId="0" borderId="71" xfId="3" applyNumberFormat="1" applyFont="1" applyBorder="1" applyAlignment="1">
      <alignment horizontal="center"/>
    </xf>
    <xf numFmtId="1" fontId="19" fillId="0" borderId="5" xfId="0" applyNumberFormat="1" applyFont="1" applyBorder="1" applyAlignment="1">
      <alignment horizontal="center" wrapText="1"/>
    </xf>
    <xf numFmtId="1" fontId="19" fillId="0" borderId="5" xfId="0" applyNumberFormat="1" applyFont="1" applyBorder="1" applyAlignment="1">
      <alignment horizontal="center"/>
    </xf>
    <xf numFmtId="1" fontId="19" fillId="0" borderId="8" xfId="0" applyNumberFormat="1" applyFont="1" applyBorder="1" applyAlignment="1">
      <alignment horizontal="center"/>
    </xf>
    <xf numFmtId="0" fontId="19" fillId="0" borderId="63" xfId="0" applyFont="1" applyBorder="1" applyAlignment="1">
      <alignment horizontal="center" wrapText="1"/>
    </xf>
    <xf numFmtId="0" fontId="19" fillId="0" borderId="32" xfId="0" applyFont="1" applyBorder="1" applyAlignment="1">
      <alignment wrapText="1"/>
    </xf>
    <xf numFmtId="0" fontId="19" fillId="0" borderId="32" xfId="0" applyFont="1" applyBorder="1"/>
    <xf numFmtId="0" fontId="19" fillId="0" borderId="33" xfId="0" applyFont="1" applyBorder="1"/>
    <xf numFmtId="0" fontId="19" fillId="2" borderId="32" xfId="0" applyFont="1" applyFill="1" applyBorder="1" applyAlignment="1">
      <alignment wrapText="1"/>
    </xf>
    <xf numFmtId="0" fontId="19" fillId="2" borderId="32" xfId="0" applyFont="1" applyFill="1" applyBorder="1"/>
    <xf numFmtId="0" fontId="19" fillId="2" borderId="33" xfId="0" applyFont="1" applyFill="1" applyBorder="1"/>
    <xf numFmtId="0" fontId="19" fillId="0" borderId="5" xfId="0" applyFont="1" applyBorder="1" applyAlignment="1">
      <alignment wrapText="1"/>
    </xf>
    <xf numFmtId="0" fontId="19" fillId="0" borderId="5" xfId="0" applyFont="1" applyBorder="1"/>
    <xf numFmtId="0" fontId="19" fillId="0" borderId="8" xfId="0" applyFont="1" applyBorder="1"/>
    <xf numFmtId="0" fontId="19" fillId="0" borderId="64" xfId="0" applyFont="1" applyBorder="1" applyAlignment="1">
      <alignment wrapText="1"/>
    </xf>
    <xf numFmtId="0" fontId="19" fillId="0" borderId="64" xfId="0" applyFont="1" applyBorder="1"/>
    <xf numFmtId="0" fontId="19" fillId="0" borderId="56" xfId="0" applyFont="1" applyBorder="1"/>
    <xf numFmtId="165" fontId="19" fillId="2" borderId="6" xfId="0" applyNumberFormat="1" applyFont="1" applyFill="1" applyBorder="1" applyAlignment="1">
      <alignment wrapText="1"/>
    </xf>
    <xf numFmtId="165" fontId="19" fillId="2" borderId="6" xfId="0" applyNumberFormat="1" applyFont="1" applyFill="1" applyBorder="1"/>
    <xf numFmtId="165" fontId="19" fillId="2" borderId="9" xfId="0" applyNumberFormat="1" applyFont="1" applyFill="1" applyBorder="1"/>
    <xf numFmtId="165" fontId="19" fillId="2" borderId="7" xfId="0" applyNumberFormat="1" applyFont="1" applyFill="1" applyBorder="1" applyAlignment="1">
      <alignment wrapText="1"/>
    </xf>
    <xf numFmtId="165" fontId="19" fillId="2" borderId="7" xfId="0" applyNumberFormat="1" applyFont="1" applyFill="1" applyBorder="1"/>
    <xf numFmtId="165" fontId="19" fillId="2" borderId="10" xfId="0" applyNumberFormat="1" applyFont="1" applyFill="1" applyBorder="1"/>
    <xf numFmtId="165" fontId="19" fillId="2" borderId="32" xfId="0" applyNumberFormat="1" applyFont="1" applyFill="1" applyBorder="1" applyAlignment="1">
      <alignment wrapText="1"/>
    </xf>
    <xf numFmtId="165" fontId="19" fillId="2" borderId="32" xfId="0" applyNumberFormat="1" applyFont="1" applyFill="1" applyBorder="1"/>
    <xf numFmtId="165" fontId="19" fillId="2" borderId="33" xfId="0" applyNumberFormat="1" applyFont="1" applyFill="1" applyBorder="1"/>
    <xf numFmtId="0" fontId="11" fillId="5" borderId="53" xfId="0" applyFont="1" applyFill="1" applyBorder="1" applyAlignment="1">
      <alignment horizontal="center" wrapText="1"/>
    </xf>
    <xf numFmtId="0" fontId="11" fillId="5" borderId="35" xfId="0" applyFont="1" applyFill="1" applyBorder="1" applyAlignment="1">
      <alignment horizontal="center" wrapText="1"/>
    </xf>
    <xf numFmtId="164" fontId="19" fillId="11" borderId="63" xfId="0" applyNumberFormat="1" applyFont="1" applyFill="1" applyBorder="1" applyAlignment="1">
      <alignment wrapText="1"/>
    </xf>
    <xf numFmtId="164" fontId="19" fillId="11" borderId="57" xfId="0" applyNumberFormat="1" applyFont="1" applyFill="1" applyBorder="1" applyAlignment="1">
      <alignment wrapText="1"/>
    </xf>
    <xf numFmtId="0" fontId="12" fillId="0" borderId="0" xfId="0" applyFont="1" applyAlignment="1">
      <alignment wrapText="1"/>
    </xf>
    <xf numFmtId="0" fontId="0" fillId="9" borderId="77" xfId="0" applyFill="1" applyBorder="1" applyAlignment="1">
      <alignment horizontal="center" vertical="center" wrapText="1"/>
    </xf>
    <xf numFmtId="0" fontId="0" fillId="9" borderId="77" xfId="0" applyFill="1" applyBorder="1" applyAlignment="1">
      <alignment horizontal="center" vertical="center"/>
    </xf>
    <xf numFmtId="0" fontId="0" fillId="9" borderId="77" xfId="0" applyFill="1" applyBorder="1" applyAlignment="1">
      <alignment horizontal="center"/>
    </xf>
    <xf numFmtId="3" fontId="0" fillId="10" borderId="78" xfId="0" applyNumberFormat="1" applyFill="1" applyBorder="1" applyAlignment="1">
      <alignment wrapText="1"/>
    </xf>
    <xf numFmtId="3" fontId="0" fillId="10" borderId="73" xfId="0" applyNumberFormat="1" applyFill="1" applyBorder="1" applyAlignment="1">
      <alignment wrapText="1"/>
    </xf>
    <xf numFmtId="3" fontId="0" fillId="10" borderId="73" xfId="0" applyNumberFormat="1" applyFill="1" applyBorder="1"/>
    <xf numFmtId="0" fontId="0" fillId="9" borderId="83" xfId="0" applyFill="1" applyBorder="1"/>
    <xf numFmtId="0" fontId="5" fillId="9" borderId="84" xfId="0" applyFont="1" applyFill="1" applyBorder="1" applyAlignment="1">
      <alignment horizontal="center" wrapText="1"/>
    </xf>
    <xf numFmtId="3" fontId="0" fillId="9" borderId="83" xfId="0" applyNumberFormat="1" applyFill="1" applyBorder="1" applyAlignment="1">
      <alignment wrapText="1"/>
    </xf>
    <xf numFmtId="0" fontId="5" fillId="9" borderId="84" xfId="0" applyFont="1" applyFill="1" applyBorder="1" applyAlignment="1">
      <alignment horizontal="center"/>
    </xf>
    <xf numFmtId="0" fontId="5" fillId="9" borderId="85" xfId="0" applyFont="1" applyFill="1" applyBorder="1" applyAlignment="1">
      <alignment horizontal="center"/>
    </xf>
    <xf numFmtId="3" fontId="0" fillId="10" borderId="74" xfId="0" applyNumberFormat="1" applyFill="1" applyBorder="1" applyAlignment="1">
      <alignment wrapText="1"/>
    </xf>
    <xf numFmtId="3" fontId="0" fillId="10" borderId="74" xfId="0" applyNumberFormat="1" applyFill="1" applyBorder="1"/>
    <xf numFmtId="3" fontId="0" fillId="9" borderId="86" xfId="0" applyNumberFormat="1" applyFill="1" applyBorder="1" applyAlignment="1">
      <alignment wrapText="1"/>
    </xf>
    <xf numFmtId="0" fontId="0" fillId="9" borderId="83" xfId="0" applyFill="1" applyBorder="1" applyAlignment="1">
      <alignment horizontal="center" vertical="center" wrapText="1"/>
    </xf>
    <xf numFmtId="0" fontId="0" fillId="9" borderId="81" xfId="0" applyFill="1" applyBorder="1" applyAlignment="1">
      <alignment horizontal="center" wrapText="1"/>
    </xf>
    <xf numFmtId="3" fontId="0" fillId="0" borderId="87" xfId="0" applyNumberFormat="1" applyBorder="1"/>
    <xf numFmtId="3" fontId="0" fillId="0" borderId="16" xfId="0" applyNumberFormat="1" applyBorder="1"/>
    <xf numFmtId="3" fontId="0" fillId="0" borderId="88" xfId="0" applyNumberFormat="1" applyBorder="1"/>
    <xf numFmtId="3" fontId="0" fillId="0" borderId="19" xfId="0" applyNumberFormat="1" applyBorder="1"/>
    <xf numFmtId="0" fontId="22" fillId="0" borderId="63" xfId="6" applyFont="1" applyBorder="1" applyAlignment="1">
      <alignment horizontal="left"/>
    </xf>
    <xf numFmtId="0" fontId="11" fillId="5" borderId="55" xfId="6" applyFont="1" applyFill="1" applyBorder="1" applyAlignment="1">
      <alignment horizontal="center" vertical="center" shrinkToFit="1"/>
    </xf>
    <xf numFmtId="0" fontId="11" fillId="5" borderId="51" xfId="6" applyFont="1" applyFill="1" applyBorder="1" applyAlignment="1">
      <alignment horizontal="center" vertical="center" shrinkToFit="1"/>
    </xf>
    <xf numFmtId="0" fontId="34" fillId="0" borderId="0" xfId="3" applyFont="1" applyAlignment="1">
      <alignment horizontal="left"/>
    </xf>
    <xf numFmtId="0" fontId="8" fillId="4" borderId="31" xfId="0" applyFont="1" applyFill="1" applyBorder="1" applyAlignment="1">
      <alignment horizontal="center" vertical="center" wrapText="1"/>
    </xf>
    <xf numFmtId="3" fontId="0" fillId="0" borderId="13" xfId="0" applyNumberFormat="1" applyBorder="1"/>
    <xf numFmtId="3" fontId="0" fillId="0" borderId="15" xfId="0" applyNumberFormat="1" applyBorder="1"/>
    <xf numFmtId="3" fontId="0" fillId="0" borderId="21" xfId="0" applyNumberFormat="1" applyBorder="1"/>
    <xf numFmtId="3" fontId="0" fillId="0" borderId="22" xfId="0" applyNumberFormat="1" applyBorder="1"/>
    <xf numFmtId="3" fontId="5" fillId="0" borderId="24" xfId="0" applyNumberFormat="1" applyFont="1" applyBorder="1"/>
    <xf numFmtId="3" fontId="5" fillId="0" borderId="25" xfId="0" applyNumberFormat="1" applyFont="1" applyBorder="1"/>
    <xf numFmtId="0" fontId="25" fillId="0" borderId="5" xfId="3" applyFont="1" applyBorder="1"/>
    <xf numFmtId="0" fontId="25" fillId="0" borderId="34" xfId="3" applyFont="1" applyBorder="1"/>
    <xf numFmtId="0" fontId="25" fillId="0" borderId="69" xfId="3" applyFont="1" applyBorder="1"/>
    <xf numFmtId="0" fontId="7" fillId="5" borderId="87" xfId="0" applyFont="1" applyFill="1" applyBorder="1" applyAlignment="1">
      <alignment horizontal="center"/>
    </xf>
    <xf numFmtId="0" fontId="7" fillId="5" borderId="89" xfId="0" applyFont="1" applyFill="1" applyBorder="1" applyAlignment="1">
      <alignment horizontal="center"/>
    </xf>
    <xf numFmtId="0" fontId="7" fillId="5" borderId="90" xfId="0" applyFont="1" applyFill="1" applyBorder="1" applyAlignment="1">
      <alignment horizontal="center"/>
    </xf>
    <xf numFmtId="3" fontId="0" fillId="0" borderId="0" xfId="0" applyNumberFormat="1"/>
    <xf numFmtId="0" fontId="7" fillId="5" borderId="100" xfId="0" applyFont="1" applyFill="1" applyBorder="1" applyAlignment="1">
      <alignment horizontal="center" wrapText="1"/>
    </xf>
    <xf numFmtId="0" fontId="7" fillId="5" borderId="101" xfId="0" applyFont="1" applyFill="1" applyBorder="1" applyAlignment="1">
      <alignment horizontal="center" wrapText="1"/>
    </xf>
    <xf numFmtId="0" fontId="7" fillId="5" borderId="102" xfId="0" applyFont="1" applyFill="1" applyBorder="1" applyAlignment="1">
      <alignment horizontal="center" wrapText="1"/>
    </xf>
    <xf numFmtId="0" fontId="11" fillId="5" borderId="68" xfId="0" applyFont="1" applyFill="1" applyBorder="1" applyAlignment="1">
      <alignment horizontal="center" wrapText="1"/>
    </xf>
    <xf numFmtId="0" fontId="36" fillId="0" borderId="0" xfId="0" applyFont="1" applyAlignment="1">
      <alignment horizontal="left" wrapText="1"/>
    </xf>
    <xf numFmtId="0" fontId="19" fillId="0" borderId="0" xfId="0" applyFont="1"/>
    <xf numFmtId="14" fontId="0" fillId="8" borderId="105" xfId="0" applyNumberFormat="1" applyFill="1" applyBorder="1" applyAlignment="1">
      <alignment horizontal="center" vertical="center"/>
    </xf>
    <xf numFmtId="0" fontId="38" fillId="0" borderId="0" xfId="0" applyFont="1"/>
    <xf numFmtId="172" fontId="9" fillId="0" borderId="0" xfId="0" applyNumberFormat="1" applyFont="1" applyAlignment="1">
      <alignment horizontal="left"/>
    </xf>
    <xf numFmtId="0" fontId="37" fillId="0" borderId="0" xfId="0" applyFont="1" applyAlignment="1">
      <alignment horizontal="left"/>
    </xf>
    <xf numFmtId="0" fontId="0" fillId="0" borderId="114" xfId="0" applyBorder="1"/>
    <xf numFmtId="0" fontId="0" fillId="0" borderId="115" xfId="0" applyBorder="1"/>
    <xf numFmtId="0" fontId="0" fillId="0" borderId="116" xfId="0" applyBorder="1"/>
    <xf numFmtId="0" fontId="0" fillId="0" borderId="117" xfId="0" applyBorder="1"/>
    <xf numFmtId="0" fontId="0" fillId="0" borderId="118" xfId="0" applyBorder="1"/>
    <xf numFmtId="0" fontId="0" fillId="0" borderId="119" xfId="0" applyBorder="1"/>
    <xf numFmtId="0" fontId="19" fillId="0" borderId="10" xfId="0" applyFont="1" applyBorder="1" applyAlignment="1">
      <alignment wrapText="1"/>
    </xf>
    <xf numFmtId="0" fontId="0" fillId="0" borderId="120" xfId="0" applyBorder="1"/>
    <xf numFmtId="0" fontId="0" fillId="0" borderId="121" xfId="0" applyBorder="1"/>
    <xf numFmtId="14" fontId="0" fillId="0" borderId="113" xfId="0" applyNumberFormat="1" applyBorder="1"/>
    <xf numFmtId="0" fontId="0" fillId="0" borderId="122" xfId="0" applyBorder="1"/>
    <xf numFmtId="0" fontId="0" fillId="0" borderId="123" xfId="0" applyBorder="1"/>
    <xf numFmtId="0" fontId="0" fillId="0" borderId="124" xfId="0" applyBorder="1"/>
    <xf numFmtId="0" fontId="19" fillId="8" borderId="6" xfId="0" applyFont="1" applyFill="1" applyBorder="1" applyAlignment="1">
      <alignment wrapText="1"/>
    </xf>
    <xf numFmtId="0" fontId="19" fillId="8" borderId="6" xfId="0" applyFont="1" applyFill="1" applyBorder="1"/>
    <xf numFmtId="0" fontId="19" fillId="8" borderId="9" xfId="0" applyFont="1" applyFill="1" applyBorder="1"/>
    <xf numFmtId="0" fontId="19" fillId="8" borderId="10" xfId="0" applyFont="1" applyFill="1" applyBorder="1" applyAlignment="1">
      <alignment wrapText="1"/>
    </xf>
    <xf numFmtId="0" fontId="24" fillId="6" borderId="5" xfId="3" applyFont="1" applyFill="1" applyBorder="1" applyAlignment="1">
      <alignment horizontal="center"/>
    </xf>
    <xf numFmtId="0" fontId="24" fillId="6" borderId="6" xfId="3" applyFont="1" applyFill="1" applyBorder="1" applyAlignment="1">
      <alignment horizontal="center"/>
    </xf>
    <xf numFmtId="0" fontId="25" fillId="0" borderId="5" xfId="3" applyFont="1" applyBorder="1" applyAlignment="1">
      <alignment horizontal="center"/>
    </xf>
    <xf numFmtId="0" fontId="26" fillId="0" borderId="66" xfId="3" applyFont="1" applyBorder="1" applyAlignment="1">
      <alignment horizontal="center"/>
    </xf>
    <xf numFmtId="0" fontId="25" fillId="0" borderId="34" xfId="3" applyFont="1" applyBorder="1" applyAlignment="1">
      <alignment horizontal="center"/>
    </xf>
    <xf numFmtId="0" fontId="25" fillId="0" borderId="69" xfId="3" applyFont="1" applyBorder="1" applyAlignment="1">
      <alignment horizontal="center"/>
    </xf>
    <xf numFmtId="1" fontId="18" fillId="0" borderId="0" xfId="0" applyNumberFormat="1" applyFont="1"/>
    <xf numFmtId="0" fontId="18" fillId="0" borderId="0" xfId="0" applyFont="1" applyAlignment="1">
      <alignment horizontal="left"/>
    </xf>
    <xf numFmtId="173" fontId="18" fillId="2" borderId="6" xfId="3" applyNumberFormat="1" applyFont="1" applyFill="1" applyBorder="1" applyAlignment="1">
      <alignment horizontal="center"/>
    </xf>
    <xf numFmtId="173" fontId="18" fillId="0" borderId="7" xfId="3" applyNumberFormat="1" applyFont="1" applyBorder="1" applyAlignment="1">
      <alignment horizontal="center"/>
    </xf>
    <xf numFmtId="173" fontId="26" fillId="3" borderId="43" xfId="3" applyNumberFormat="1" applyFont="1" applyFill="1" applyBorder="1" applyAlignment="1">
      <alignment horizontal="center"/>
    </xf>
    <xf numFmtId="173" fontId="26" fillId="0" borderId="44" xfId="3" applyNumberFormat="1" applyFont="1" applyBorder="1" applyAlignment="1">
      <alignment horizontal="center"/>
    </xf>
    <xf numFmtId="173" fontId="18" fillId="2" borderId="35" xfId="3" applyNumberFormat="1" applyFont="1" applyFill="1" applyBorder="1" applyAlignment="1">
      <alignment horizontal="center"/>
    </xf>
    <xf numFmtId="173" fontId="18" fillId="0" borderId="40" xfId="3" applyNumberFormat="1" applyFont="1" applyBorder="1" applyAlignment="1">
      <alignment horizontal="center"/>
    </xf>
    <xf numFmtId="173" fontId="18" fillId="2" borderId="45" xfId="3" applyNumberFormat="1" applyFont="1" applyFill="1" applyBorder="1" applyAlignment="1">
      <alignment horizontal="center"/>
    </xf>
    <xf numFmtId="173" fontId="18" fillId="0" borderId="46" xfId="3" applyNumberFormat="1" applyFont="1" applyBorder="1" applyAlignment="1">
      <alignment horizontal="center"/>
    </xf>
    <xf numFmtId="173" fontId="17" fillId="0" borderId="71" xfId="3" applyNumberFormat="1" applyFont="1" applyBorder="1" applyAlignment="1">
      <alignment horizontal="center"/>
    </xf>
    <xf numFmtId="173" fontId="17" fillId="0" borderId="72" xfId="3" applyNumberFormat="1" applyFont="1" applyBorder="1" applyAlignment="1">
      <alignment horizontal="center"/>
    </xf>
    <xf numFmtId="173" fontId="18" fillId="6" borderId="6" xfId="3" applyNumberFormat="1" applyFont="1" applyFill="1" applyBorder="1" applyAlignment="1">
      <alignment horizontal="center"/>
    </xf>
    <xf numFmtId="173" fontId="18" fillId="6" borderId="7" xfId="3" applyNumberFormat="1" applyFont="1" applyFill="1" applyBorder="1" applyAlignment="1">
      <alignment horizontal="center"/>
    </xf>
    <xf numFmtId="173" fontId="18" fillId="0" borderId="0" xfId="0" applyNumberFormat="1" applyFont="1"/>
    <xf numFmtId="173" fontId="0" fillId="0" borderId="0" xfId="0" applyNumberFormat="1"/>
    <xf numFmtId="0" fontId="0" fillId="8" borderId="104" xfId="0" applyFill="1" applyBorder="1" applyAlignment="1">
      <alignment wrapText="1"/>
    </xf>
    <xf numFmtId="14" fontId="0" fillId="12" borderId="105" xfId="0" applyNumberFormat="1" applyFill="1" applyBorder="1" applyAlignment="1">
      <alignment horizontal="center" vertical="center"/>
    </xf>
    <xf numFmtId="14" fontId="0" fillId="12" borderId="134" xfId="0" applyNumberFormat="1" applyFill="1" applyBorder="1" applyAlignment="1">
      <alignment horizontal="center" vertical="center"/>
    </xf>
    <xf numFmtId="0" fontId="0" fillId="12" borderId="112" xfId="0" applyFill="1" applyBorder="1" applyAlignment="1">
      <alignment wrapText="1"/>
    </xf>
    <xf numFmtId="0" fontId="0" fillId="12" borderId="108" xfId="0" applyFill="1" applyBorder="1" applyAlignment="1">
      <alignment wrapText="1"/>
    </xf>
    <xf numFmtId="0" fontId="0" fillId="8" borderId="103" xfId="0" applyFill="1" applyBorder="1" applyAlignment="1">
      <alignment vertical="top"/>
    </xf>
    <xf numFmtId="0" fontId="0" fillId="8" borderId="104" xfId="0" applyFill="1" applyBorder="1" applyAlignment="1">
      <alignment vertical="top"/>
    </xf>
    <xf numFmtId="0" fontId="0" fillId="12" borderId="103" xfId="0" applyFill="1" applyBorder="1" applyAlignment="1">
      <alignment vertical="top"/>
    </xf>
    <xf numFmtId="0" fontId="0" fillId="12" borderId="104" xfId="0" applyFill="1" applyBorder="1" applyAlignment="1">
      <alignment vertical="top"/>
    </xf>
    <xf numFmtId="0" fontId="0" fillId="12" borderId="107" xfId="0" applyFill="1" applyBorder="1" applyAlignment="1">
      <alignment vertical="top"/>
    </xf>
    <xf numFmtId="0" fontId="0" fillId="12" borderId="108" xfId="0" applyFill="1" applyBorder="1" applyAlignment="1">
      <alignment vertical="top"/>
    </xf>
    <xf numFmtId="0" fontId="0" fillId="12" borderId="104" xfId="0" applyFill="1" applyBorder="1" applyAlignment="1">
      <alignment vertical="top" wrapText="1"/>
    </xf>
    <xf numFmtId="0" fontId="18" fillId="0" borderId="0" xfId="0" quotePrefix="1" applyFont="1"/>
    <xf numFmtId="0" fontId="0" fillId="8" borderId="109" xfId="0" applyFill="1" applyBorder="1" applyAlignment="1">
      <alignment horizontal="left" vertical="center" wrapText="1"/>
    </xf>
    <xf numFmtId="0" fontId="0" fillId="8" borderId="111" xfId="0" applyFill="1" applyBorder="1" applyAlignment="1">
      <alignment horizontal="left" vertical="center" wrapText="1"/>
    </xf>
    <xf numFmtId="0" fontId="0" fillId="8" borderId="112" xfId="0" applyFill="1" applyBorder="1" applyAlignment="1">
      <alignment horizontal="left" vertical="center" wrapText="1"/>
    </xf>
    <xf numFmtId="14" fontId="0" fillId="8" borderId="110" xfId="0" applyNumberFormat="1" applyFill="1" applyBorder="1" applyAlignment="1">
      <alignment horizontal="center" vertical="center"/>
    </xf>
    <xf numFmtId="14" fontId="0" fillId="8" borderId="106" xfId="0" applyNumberFormat="1" applyFill="1" applyBorder="1" applyAlignment="1">
      <alignment horizontal="center" vertical="center"/>
    </xf>
    <xf numFmtId="14" fontId="0" fillId="8" borderId="133" xfId="0" applyNumberFormat="1" applyFill="1" applyBorder="1" applyAlignment="1">
      <alignment horizontal="center" vertical="center"/>
    </xf>
    <xf numFmtId="14" fontId="0" fillId="12" borderId="110" xfId="0" applyNumberFormat="1" applyFill="1" applyBorder="1" applyAlignment="1">
      <alignment horizontal="center" vertical="center"/>
    </xf>
    <xf numFmtId="14" fontId="0" fillId="12" borderId="106" xfId="0" applyNumberFormat="1" applyFill="1" applyBorder="1" applyAlignment="1">
      <alignment horizontal="center" vertical="center"/>
    </xf>
    <xf numFmtId="14" fontId="0" fillId="12" borderId="133" xfId="0" applyNumberFormat="1" applyFill="1" applyBorder="1" applyAlignment="1">
      <alignment horizontal="center" vertical="center"/>
    </xf>
    <xf numFmtId="0" fontId="31" fillId="5" borderId="0" xfId="0" applyFont="1" applyFill="1" applyAlignment="1">
      <alignment horizontal="center" wrapText="1"/>
    </xf>
    <xf numFmtId="0" fontId="7" fillId="5" borderId="36" xfId="6" applyFont="1" applyFill="1" applyBorder="1" applyAlignment="1">
      <alignment horizontal="center" vertical="center"/>
    </xf>
    <xf numFmtId="0" fontId="7" fillId="5" borderId="37" xfId="6" applyFont="1" applyFill="1" applyBorder="1" applyAlignment="1">
      <alignment horizontal="center" vertical="center"/>
    </xf>
    <xf numFmtId="0" fontId="5" fillId="0" borderId="62" xfId="6" applyFont="1" applyBorder="1" applyAlignment="1">
      <alignment horizontal="left" vertical="top"/>
    </xf>
    <xf numFmtId="0" fontId="5" fillId="0" borderId="64" xfId="6" applyFont="1" applyBorder="1" applyAlignment="1">
      <alignment horizontal="left" vertical="top"/>
    </xf>
    <xf numFmtId="167" fontId="16" fillId="8" borderId="6" xfId="5" applyNumberFormat="1" applyFont="1" applyFill="1" applyBorder="1" applyAlignment="1">
      <alignment horizontal="center" vertical="center" shrinkToFit="1"/>
    </xf>
    <xf numFmtId="0" fontId="7" fillId="5" borderId="41" xfId="6" applyFont="1" applyFill="1" applyBorder="1" applyAlignment="1">
      <alignment horizontal="center"/>
    </xf>
    <xf numFmtId="0" fontId="7" fillId="5" borderId="42" xfId="6" applyFont="1" applyFill="1" applyBorder="1" applyAlignment="1">
      <alignment horizontal="center"/>
    </xf>
    <xf numFmtId="0" fontId="21" fillId="6" borderId="34" xfId="6" applyFont="1" applyFill="1" applyBorder="1"/>
    <xf numFmtId="0" fontId="21" fillId="6" borderId="35" xfId="6" applyFont="1" applyFill="1" applyBorder="1"/>
    <xf numFmtId="167" fontId="16" fillId="8" borderId="7" xfId="5" applyNumberFormat="1" applyFont="1" applyFill="1" applyBorder="1" applyAlignment="1">
      <alignment horizontal="center" vertical="center" shrinkToFit="1"/>
    </xf>
    <xf numFmtId="0" fontId="5" fillId="0" borderId="59" xfId="6" applyFont="1" applyBorder="1" applyAlignment="1">
      <alignment horizontal="left" vertical="top"/>
    </xf>
    <xf numFmtId="0" fontId="5" fillId="0" borderId="58" xfId="6" applyFont="1" applyBorder="1" applyAlignment="1">
      <alignment horizontal="left" vertical="top"/>
    </xf>
    <xf numFmtId="0" fontId="5" fillId="0" borderId="65" xfId="6" applyFont="1" applyBorder="1" applyAlignment="1">
      <alignment horizontal="left" vertical="top"/>
    </xf>
    <xf numFmtId="0" fontId="19" fillId="0" borderId="59" xfId="6" applyFont="1" applyBorder="1" applyAlignment="1">
      <alignment horizontal="center"/>
    </xf>
    <xf numFmtId="0" fontId="19" fillId="0" borderId="58" xfId="6" applyFont="1" applyBorder="1" applyAlignment="1">
      <alignment horizontal="center"/>
    </xf>
    <xf numFmtId="0" fontId="19" fillId="0" borderId="65" xfId="6" applyFont="1" applyBorder="1" applyAlignment="1">
      <alignment horizontal="center"/>
    </xf>
    <xf numFmtId="0" fontId="21" fillId="6" borderId="5" xfId="6" applyFont="1" applyFill="1" applyBorder="1"/>
    <xf numFmtId="0" fontId="21" fillId="6" borderId="6" xfId="6" applyFont="1" applyFill="1" applyBorder="1"/>
    <xf numFmtId="0" fontId="7" fillId="5" borderId="37" xfId="6" applyFont="1" applyFill="1" applyBorder="1" applyAlignment="1">
      <alignment horizontal="center" vertical="center" shrinkToFit="1"/>
    </xf>
    <xf numFmtId="0" fontId="7" fillId="5" borderId="39" xfId="6" applyFont="1" applyFill="1" applyBorder="1" applyAlignment="1">
      <alignment horizontal="center" vertical="center" shrinkToFit="1"/>
    </xf>
    <xf numFmtId="0" fontId="23" fillId="7" borderId="59" xfId="6" applyFont="1" applyFill="1" applyBorder="1" applyAlignment="1">
      <alignment horizontal="left"/>
    </xf>
    <xf numFmtId="0" fontId="23" fillId="7" borderId="60" xfId="6" applyFont="1" applyFill="1" applyBorder="1" applyAlignment="1">
      <alignment horizontal="left"/>
    </xf>
    <xf numFmtId="0" fontId="28" fillId="0" borderId="0" xfId="0" applyFont="1" applyAlignment="1">
      <alignment horizontal="left" vertical="top" wrapText="1"/>
    </xf>
    <xf numFmtId="0" fontId="28" fillId="0" borderId="49" xfId="0" applyFont="1" applyBorder="1" applyAlignment="1">
      <alignment horizontal="left" vertical="top" wrapText="1"/>
    </xf>
    <xf numFmtId="0" fontId="28" fillId="0" borderId="38" xfId="0" applyFont="1" applyBorder="1" applyAlignment="1">
      <alignment horizontal="left" vertical="top" wrapText="1"/>
    </xf>
    <xf numFmtId="0" fontId="28" fillId="0" borderId="50" xfId="0" applyFont="1" applyBorder="1" applyAlignment="1">
      <alignment horizontal="left" vertical="top" wrapText="1"/>
    </xf>
    <xf numFmtId="3" fontId="21" fillId="0" borderId="5" xfId="6" applyNumberFormat="1" applyFont="1" applyBorder="1"/>
    <xf numFmtId="3" fontId="21" fillId="0" borderId="6" xfId="6" applyNumberFormat="1" applyFont="1" applyBorder="1"/>
    <xf numFmtId="0" fontId="28" fillId="0" borderId="0" xfId="0" applyFont="1" applyAlignment="1">
      <alignment horizontal="left" vertical="top"/>
    </xf>
    <xf numFmtId="0" fontId="28" fillId="0" borderId="49" xfId="0" applyFont="1" applyBorder="1" applyAlignment="1">
      <alignment horizontal="left" vertical="top"/>
    </xf>
    <xf numFmtId="0" fontId="28" fillId="0" borderId="38" xfId="0" applyFont="1" applyBorder="1" applyAlignment="1">
      <alignment horizontal="left" vertical="top"/>
    </xf>
    <xf numFmtId="0" fontId="28" fillId="0" borderId="50" xfId="0" applyFont="1" applyBorder="1" applyAlignment="1">
      <alignment horizontal="left" vertical="top"/>
    </xf>
    <xf numFmtId="0" fontId="7" fillId="5" borderId="61" xfId="6" applyFont="1" applyFill="1" applyBorder="1" applyAlignment="1">
      <alignment horizontal="center"/>
    </xf>
    <xf numFmtId="0" fontId="7" fillId="5" borderId="55" xfId="6" applyFont="1" applyFill="1" applyBorder="1" applyAlignment="1">
      <alignment horizontal="center"/>
    </xf>
    <xf numFmtId="3" fontId="23" fillId="7" borderId="56" xfId="6" applyNumberFormat="1" applyFont="1" applyFill="1" applyBorder="1" applyAlignment="1">
      <alignment horizontal="left"/>
    </xf>
    <xf numFmtId="3" fontId="23" fillId="7" borderId="57" xfId="6" applyNumberFormat="1" applyFont="1" applyFill="1" applyBorder="1" applyAlignment="1">
      <alignment horizontal="left"/>
    </xf>
    <xf numFmtId="0" fontId="10" fillId="5" borderId="127" xfId="3" applyFont="1" applyFill="1" applyBorder="1" applyAlignment="1">
      <alignment horizontal="center" vertical="center" wrapText="1"/>
    </xf>
    <xf numFmtId="0" fontId="10" fillId="5" borderId="128" xfId="3" applyFont="1" applyFill="1" applyBorder="1" applyAlignment="1">
      <alignment horizontal="center" vertical="center"/>
    </xf>
    <xf numFmtId="0" fontId="10" fillId="5" borderId="125" xfId="3" applyFont="1" applyFill="1" applyBorder="1" applyAlignment="1">
      <alignment horizontal="center" vertical="center"/>
    </xf>
    <xf numFmtId="0" fontId="10" fillId="5" borderId="67" xfId="3" applyFont="1" applyFill="1" applyBorder="1" applyAlignment="1">
      <alignment horizontal="center" vertical="center"/>
    </xf>
    <xf numFmtId="0" fontId="10" fillId="5" borderId="37" xfId="3" quotePrefix="1" applyFont="1" applyFill="1" applyBorder="1" applyAlignment="1">
      <alignment horizontal="center"/>
    </xf>
    <xf numFmtId="0" fontId="10" fillId="5" borderId="37" xfId="3" applyFont="1" applyFill="1" applyBorder="1" applyAlignment="1">
      <alignment horizontal="center"/>
    </xf>
    <xf numFmtId="0" fontId="10" fillId="5" borderId="68" xfId="3" applyFont="1" applyFill="1" applyBorder="1" applyAlignment="1">
      <alignment horizontal="center"/>
    </xf>
    <xf numFmtId="0" fontId="10" fillId="5" borderId="39" xfId="3" applyFont="1" applyFill="1" applyBorder="1" applyAlignment="1">
      <alignment horizontal="center"/>
    </xf>
    <xf numFmtId="0" fontId="10" fillId="5" borderId="65" xfId="3" applyFont="1" applyFill="1" applyBorder="1" applyAlignment="1">
      <alignment horizontal="center" vertical="center"/>
    </xf>
    <xf numFmtId="0" fontId="10" fillId="5" borderId="126" xfId="3" applyFont="1" applyFill="1" applyBorder="1" applyAlignment="1">
      <alignment horizontal="center" vertical="center"/>
    </xf>
    <xf numFmtId="0" fontId="30" fillId="5" borderId="35" xfId="3" applyFont="1" applyFill="1" applyBorder="1" applyAlignment="1">
      <alignment horizontal="center" vertical="center" wrapText="1"/>
    </xf>
    <xf numFmtId="173" fontId="29" fillId="5" borderId="129" xfId="3" applyNumberFormat="1" applyFont="1" applyFill="1" applyBorder="1" applyAlignment="1">
      <alignment horizontal="center" vertical="center" wrapText="1"/>
    </xf>
    <xf numFmtId="173" fontId="29" fillId="5" borderId="130" xfId="3" applyNumberFormat="1" applyFont="1" applyFill="1" applyBorder="1" applyAlignment="1">
      <alignment horizontal="center" vertical="center" wrapText="1"/>
    </xf>
    <xf numFmtId="0" fontId="10" fillId="5" borderId="2" xfId="3" applyFont="1" applyFill="1" applyBorder="1" applyAlignment="1">
      <alignment horizontal="center" vertical="center"/>
    </xf>
    <xf numFmtId="0" fontId="10" fillId="5" borderId="3" xfId="3" applyFont="1" applyFill="1" applyBorder="1" applyAlignment="1">
      <alignment horizontal="center" vertical="center"/>
    </xf>
    <xf numFmtId="0" fontId="10" fillId="5" borderId="5" xfId="3" applyFont="1" applyFill="1" applyBorder="1" applyAlignment="1">
      <alignment horizontal="center" vertical="center"/>
    </xf>
    <xf numFmtId="0" fontId="10" fillId="5" borderId="6" xfId="3" applyFont="1" applyFill="1" applyBorder="1" applyAlignment="1">
      <alignment horizontal="center" vertical="center"/>
    </xf>
    <xf numFmtId="0" fontId="10" fillId="5" borderId="131" xfId="3" applyFont="1" applyFill="1" applyBorder="1" applyAlignment="1">
      <alignment horizontal="center"/>
    </xf>
    <xf numFmtId="0" fontId="10" fillId="5" borderId="132" xfId="3" applyFont="1" applyFill="1" applyBorder="1" applyAlignment="1">
      <alignment horizontal="center"/>
    </xf>
    <xf numFmtId="0" fontId="30" fillId="5" borderId="129" xfId="3" applyFont="1" applyFill="1" applyBorder="1" applyAlignment="1">
      <alignment horizontal="center" vertical="center" wrapText="1"/>
    </xf>
    <xf numFmtId="0" fontId="30" fillId="5" borderId="130" xfId="3" applyFont="1" applyFill="1" applyBorder="1" applyAlignment="1">
      <alignment horizontal="center" vertical="center" wrapText="1"/>
    </xf>
    <xf numFmtId="0" fontId="5" fillId="9" borderId="79" xfId="0" applyFont="1" applyFill="1" applyBorder="1" applyAlignment="1">
      <alignment horizontal="center"/>
    </xf>
    <xf numFmtId="0" fontId="5" fillId="9" borderId="82" xfId="0" applyFont="1" applyFill="1" applyBorder="1" applyAlignment="1">
      <alignment horizontal="center"/>
    </xf>
    <xf numFmtId="0" fontId="0" fillId="9" borderId="80" xfId="0" applyFill="1" applyBorder="1" applyAlignment="1">
      <alignment horizontal="center"/>
    </xf>
    <xf numFmtId="0" fontId="7" fillId="5" borderId="36" xfId="0" applyFont="1" applyFill="1" applyBorder="1" applyAlignment="1">
      <alignment horizontal="center" wrapText="1"/>
    </xf>
    <xf numFmtId="0" fontId="7" fillId="5" borderId="34" xfId="0" applyFont="1" applyFill="1" applyBorder="1" applyAlignment="1">
      <alignment horizontal="center" wrapText="1"/>
    </xf>
    <xf numFmtId="0" fontId="7" fillId="5" borderId="37" xfId="0" applyFont="1" applyFill="1" applyBorder="1" applyAlignment="1">
      <alignment horizontal="center" wrapText="1"/>
    </xf>
    <xf numFmtId="0" fontId="7" fillId="5" borderId="35" xfId="0" applyFont="1" applyFill="1" applyBorder="1" applyAlignment="1">
      <alignment horizontal="center" wrapText="1"/>
    </xf>
    <xf numFmtId="0" fontId="7" fillId="5" borderId="37" xfId="0" applyFont="1" applyFill="1" applyBorder="1" applyAlignment="1">
      <alignment horizontal="center" textRotation="90" wrapText="1"/>
    </xf>
    <xf numFmtId="0" fontId="7" fillId="5" borderId="35" xfId="0" applyFont="1" applyFill="1" applyBorder="1" applyAlignment="1">
      <alignment horizontal="center" textRotation="90" wrapText="1"/>
    </xf>
    <xf numFmtId="0" fontId="7" fillId="5" borderId="37" xfId="0" applyFont="1" applyFill="1" applyBorder="1" applyAlignment="1">
      <alignment horizontal="center"/>
    </xf>
    <xf numFmtId="0" fontId="11" fillId="5" borderId="76" xfId="0" applyFont="1" applyFill="1" applyBorder="1" applyAlignment="1">
      <alignment horizontal="center" wrapText="1"/>
    </xf>
    <xf numFmtId="0" fontId="11" fillId="5" borderId="75" xfId="0" applyFont="1" applyFill="1" applyBorder="1" applyAlignment="1">
      <alignment horizontal="center" wrapText="1"/>
    </xf>
    <xf numFmtId="0" fontId="7" fillId="5" borderId="35" xfId="0" applyFont="1" applyFill="1" applyBorder="1" applyAlignment="1">
      <alignment horizontal="center"/>
    </xf>
    <xf numFmtId="0" fontId="7" fillId="5" borderId="68" xfId="0" applyFont="1" applyFill="1" applyBorder="1" applyAlignment="1">
      <alignment horizontal="center"/>
    </xf>
    <xf numFmtId="0" fontId="7" fillId="5" borderId="131" xfId="0" applyFont="1" applyFill="1" applyBorder="1" applyAlignment="1">
      <alignment horizontal="center"/>
    </xf>
    <xf numFmtId="0" fontId="7" fillId="5" borderId="67" xfId="0" applyFont="1" applyFill="1" applyBorder="1" applyAlignment="1">
      <alignment horizontal="center"/>
    </xf>
    <xf numFmtId="0" fontId="8" fillId="4" borderId="29" xfId="0" applyFont="1" applyFill="1" applyBorder="1" applyAlignment="1">
      <alignment horizontal="center" vertical="center" wrapText="1"/>
    </xf>
    <xf numFmtId="0" fontId="8" fillId="4" borderId="30" xfId="0" applyFont="1" applyFill="1" applyBorder="1" applyAlignment="1">
      <alignment horizontal="center" vertical="center" wrapText="1"/>
    </xf>
    <xf numFmtId="0" fontId="5" fillId="0" borderId="20" xfId="0" applyFont="1" applyBorder="1" applyAlignment="1">
      <alignment horizontal="left" vertical="top" wrapText="1"/>
    </xf>
    <xf numFmtId="0" fontId="5" fillId="0" borderId="26" xfId="0" applyFont="1" applyBorder="1" applyAlignment="1">
      <alignment horizontal="left" vertical="top"/>
    </xf>
    <xf numFmtId="0" fontId="5" fillId="0" borderId="27" xfId="0" applyFont="1" applyBorder="1" applyAlignment="1">
      <alignment horizontal="left" vertical="top"/>
    </xf>
    <xf numFmtId="0" fontId="5" fillId="0" borderId="20" xfId="0" applyFont="1" applyBorder="1" applyAlignment="1">
      <alignment horizontal="left" vertical="top"/>
    </xf>
    <xf numFmtId="0" fontId="5" fillId="0" borderId="28" xfId="0" applyFont="1" applyBorder="1" applyAlignment="1">
      <alignment horizontal="left" vertical="top"/>
    </xf>
    <xf numFmtId="0" fontId="35" fillId="4" borderId="93" xfId="0" applyFont="1" applyFill="1" applyBorder="1" applyAlignment="1">
      <alignment horizontal="center" vertical="center" wrapText="1"/>
    </xf>
    <xf numFmtId="0" fontId="35" fillId="4" borderId="94" xfId="0" applyFont="1" applyFill="1" applyBorder="1" applyAlignment="1">
      <alignment horizontal="center" vertical="center" wrapText="1"/>
    </xf>
    <xf numFmtId="0" fontId="35" fillId="4" borderId="95" xfId="0" applyFont="1" applyFill="1" applyBorder="1" applyAlignment="1">
      <alignment horizontal="center" vertical="center" wrapText="1"/>
    </xf>
    <xf numFmtId="3" fontId="0" fillId="0" borderId="87" xfId="0" applyNumberFormat="1" applyBorder="1" applyAlignment="1">
      <alignment horizontal="center"/>
    </xf>
    <xf numFmtId="3" fontId="0" fillId="0" borderId="91" xfId="0" applyNumberFormat="1" applyBorder="1" applyAlignment="1">
      <alignment horizontal="center"/>
    </xf>
    <xf numFmtId="3" fontId="0" fillId="0" borderId="92" xfId="0" applyNumberFormat="1" applyBorder="1" applyAlignment="1">
      <alignment horizontal="center"/>
    </xf>
    <xf numFmtId="0" fontId="35" fillId="4" borderId="96" xfId="0" applyFont="1" applyFill="1" applyBorder="1" applyAlignment="1">
      <alignment horizontal="left" vertical="center" wrapText="1"/>
    </xf>
    <xf numFmtId="0" fontId="35" fillId="4" borderId="97" xfId="0" applyFont="1" applyFill="1" applyBorder="1" applyAlignment="1">
      <alignment horizontal="left" vertical="center" wrapText="1"/>
    </xf>
    <xf numFmtId="0" fontId="7" fillId="5" borderId="98" xfId="0" applyFont="1" applyFill="1" applyBorder="1" applyAlignment="1">
      <alignment horizontal="left" vertical="top"/>
    </xf>
    <xf numFmtId="0" fontId="7" fillId="5" borderId="99" xfId="0" applyFont="1" applyFill="1" applyBorder="1" applyAlignment="1">
      <alignment horizontal="left" vertical="top"/>
    </xf>
  </cellXfs>
  <cellStyles count="8">
    <cellStyle name="=C:\WINNT35\SYSTEM32\COMMAND.COM" xfId="6" xr:uid="{00000000-0005-0000-0000-000000000000}"/>
    <cellStyle name="Milliers 2" xfId="5" xr:uid="{00000000-0005-0000-0000-000001000000}"/>
    <cellStyle name="Normal" xfId="0" builtinId="0"/>
    <cellStyle name="Normal 10" xfId="2" xr:uid="{00000000-0005-0000-0000-000003000000}"/>
    <cellStyle name="Normal 2" xfId="4" xr:uid="{00000000-0005-0000-0000-000004000000}"/>
    <cellStyle name="Pourcentage 2" xfId="7" xr:uid="{00000000-0005-0000-0000-000005000000}"/>
    <cellStyle name="Standaard 3" xfId="3" xr:uid="{00000000-0005-0000-0000-000006000000}"/>
    <cellStyle name="Standaard_Balans IL-Glob. PLAU" xfId="1" xr:uid="{00000000-0005-0000-0000-000007000000}"/>
  </cellStyles>
  <dxfs count="22"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554943</xdr:colOff>
      <xdr:row>5</xdr:row>
      <xdr:rowOff>85417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B2903BA2-10B8-E26B-18F5-C436BA94D1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90500"/>
          <a:ext cx="2383743" cy="84741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11">
    <tabColor rgb="FFC00000"/>
    <pageSetUpPr autoPageBreaks="0" fitToPage="1"/>
  </sheetPr>
  <dimension ref="B1:E27"/>
  <sheetViews>
    <sheetView showGridLines="0" topLeftCell="A6" zoomScale="85" zoomScaleNormal="85" workbookViewId="0">
      <selection activeCell="G21" sqref="G21"/>
    </sheetView>
  </sheetViews>
  <sheetFormatPr baseColWidth="10" defaultRowHeight="15" x14ac:dyDescent="0.25"/>
  <cols>
    <col min="1" max="1" width="4.28515625" customWidth="1"/>
    <col min="2" max="2" width="28.7109375" customWidth="1"/>
    <col min="3" max="3" width="32.28515625" bestFit="1" customWidth="1"/>
    <col min="4" max="4" width="124.42578125" bestFit="1" customWidth="1"/>
    <col min="5" max="5" width="12.85546875" customWidth="1"/>
  </cols>
  <sheetData>
    <row r="1" spans="2:5" ht="15.75" x14ac:dyDescent="0.25">
      <c r="B1" s="186" t="str">
        <f>"Version du "&amp;TEXT(Version,"jj/mm/aaaa")</f>
        <v>Version du 08/03/2023</v>
      </c>
      <c r="C1" s="185"/>
    </row>
    <row r="2" spans="2:5" ht="15.75" x14ac:dyDescent="0.25">
      <c r="B2" s="184" t="s">
        <v>534</v>
      </c>
    </row>
    <row r="3" spans="2:5" ht="15" customHeight="1" x14ac:dyDescent="0.25"/>
    <row r="4" spans="2:5" ht="15" customHeight="1" x14ac:dyDescent="0.25">
      <c r="B4" s="182" t="s">
        <v>472</v>
      </c>
      <c r="D4" s="181"/>
    </row>
    <row r="5" spans="2:5" ht="15.75" thickBot="1" x14ac:dyDescent="0.3"/>
    <row r="6" spans="2:5" ht="30" x14ac:dyDescent="0.25">
      <c r="B6" s="177" t="s">
        <v>457</v>
      </c>
      <c r="C6" s="178" t="s">
        <v>454</v>
      </c>
      <c r="D6" s="179" t="s">
        <v>456</v>
      </c>
      <c r="E6" s="179" t="s">
        <v>461</v>
      </c>
    </row>
    <row r="7" spans="2:5" ht="60" x14ac:dyDescent="0.25">
      <c r="B7" s="231" t="s">
        <v>462</v>
      </c>
      <c r="C7" s="232" t="s">
        <v>525</v>
      </c>
      <c r="D7" s="226" t="s">
        <v>463</v>
      </c>
      <c r="E7" s="183">
        <v>43850</v>
      </c>
    </row>
    <row r="8" spans="2:5" ht="30" customHeight="1" x14ac:dyDescent="0.25">
      <c r="B8" s="231" t="s">
        <v>451</v>
      </c>
      <c r="C8" s="232" t="s">
        <v>465</v>
      </c>
      <c r="D8" s="239" t="s">
        <v>474</v>
      </c>
      <c r="E8" s="242">
        <v>44581</v>
      </c>
    </row>
    <row r="9" spans="2:5" ht="30" customHeight="1" x14ac:dyDescent="0.25">
      <c r="B9" s="231" t="s">
        <v>466</v>
      </c>
      <c r="C9" s="232" t="s">
        <v>467</v>
      </c>
      <c r="D9" s="240"/>
      <c r="E9" s="243"/>
    </row>
    <row r="10" spans="2:5" x14ac:dyDescent="0.25">
      <c r="B10" s="231" t="s">
        <v>431</v>
      </c>
      <c r="C10" s="232" t="s">
        <v>471</v>
      </c>
      <c r="D10" s="240"/>
      <c r="E10" s="243"/>
    </row>
    <row r="11" spans="2:5" x14ac:dyDescent="0.25">
      <c r="B11" s="231" t="s">
        <v>468</v>
      </c>
      <c r="C11" s="232" t="s">
        <v>469</v>
      </c>
      <c r="D11" s="240"/>
      <c r="E11" s="243"/>
    </row>
    <row r="12" spans="2:5" x14ac:dyDescent="0.25">
      <c r="B12" s="231" t="s">
        <v>468</v>
      </c>
      <c r="C12" s="232" t="s">
        <v>470</v>
      </c>
      <c r="D12" s="240"/>
      <c r="E12" s="243"/>
    </row>
    <row r="13" spans="2:5" x14ac:dyDescent="0.25">
      <c r="B13" s="231" t="s">
        <v>468</v>
      </c>
      <c r="C13" s="232" t="s">
        <v>473</v>
      </c>
      <c r="D13" s="241"/>
      <c r="E13" s="244"/>
    </row>
    <row r="14" spans="2:5" ht="45" x14ac:dyDescent="0.25">
      <c r="B14" s="233" t="s">
        <v>468</v>
      </c>
      <c r="C14" s="234" t="s">
        <v>526</v>
      </c>
      <c r="D14" s="229" t="s">
        <v>537</v>
      </c>
      <c r="E14" s="245">
        <v>44959</v>
      </c>
    </row>
    <row r="15" spans="2:5" ht="30" x14ac:dyDescent="0.25">
      <c r="B15" s="233" t="s">
        <v>468</v>
      </c>
      <c r="C15" s="234" t="s">
        <v>545</v>
      </c>
      <c r="D15" s="229" t="s">
        <v>546</v>
      </c>
      <c r="E15" s="246"/>
    </row>
    <row r="16" spans="2:5" x14ac:dyDescent="0.25">
      <c r="B16" s="233" t="s">
        <v>538</v>
      </c>
      <c r="C16" s="234" t="s">
        <v>528</v>
      </c>
      <c r="D16" s="229" t="s">
        <v>540</v>
      </c>
      <c r="E16" s="246"/>
    </row>
    <row r="17" spans="2:5" ht="45" x14ac:dyDescent="0.25">
      <c r="B17" s="233" t="s">
        <v>539</v>
      </c>
      <c r="C17" s="234" t="s">
        <v>527</v>
      </c>
      <c r="D17" s="229" t="s">
        <v>541</v>
      </c>
      <c r="E17" s="246"/>
    </row>
    <row r="18" spans="2:5" ht="30" x14ac:dyDescent="0.25">
      <c r="B18" s="233" t="s">
        <v>523</v>
      </c>
      <c r="C18" s="234" t="s">
        <v>527</v>
      </c>
      <c r="D18" s="229" t="s">
        <v>542</v>
      </c>
      <c r="E18" s="246"/>
    </row>
    <row r="19" spans="2:5" ht="15" customHeight="1" x14ac:dyDescent="0.25">
      <c r="B19" s="233" t="s">
        <v>431</v>
      </c>
      <c r="C19" s="234" t="s">
        <v>529</v>
      </c>
      <c r="D19" s="229" t="s">
        <v>530</v>
      </c>
      <c r="E19" s="246"/>
    </row>
    <row r="20" spans="2:5" ht="60" x14ac:dyDescent="0.25">
      <c r="B20" s="233" t="s">
        <v>431</v>
      </c>
      <c r="C20" s="237" t="s">
        <v>535</v>
      </c>
      <c r="D20" s="229" t="s">
        <v>536</v>
      </c>
      <c r="E20" s="246"/>
    </row>
    <row r="21" spans="2:5" ht="90" x14ac:dyDescent="0.25">
      <c r="B21" s="233" t="s">
        <v>431</v>
      </c>
      <c r="C21" s="234" t="s">
        <v>531</v>
      </c>
      <c r="D21" s="229" t="s">
        <v>543</v>
      </c>
      <c r="E21" s="247"/>
    </row>
    <row r="22" spans="2:5" ht="15" customHeight="1" x14ac:dyDescent="0.25">
      <c r="B22" s="233" t="s">
        <v>431</v>
      </c>
      <c r="C22" s="234" t="s">
        <v>547</v>
      </c>
      <c r="D22" s="229" t="s">
        <v>548</v>
      </c>
      <c r="E22" s="227">
        <v>44993</v>
      </c>
    </row>
    <row r="23" spans="2:5" ht="15" customHeight="1" thickBot="1" x14ac:dyDescent="0.3">
      <c r="B23" s="235"/>
      <c r="C23" s="236"/>
      <c r="D23" s="230"/>
      <c r="E23" s="228"/>
    </row>
    <row r="25" spans="2:5" x14ac:dyDescent="0.25">
      <c r="B25" s="36" t="s">
        <v>455</v>
      </c>
    </row>
    <row r="26" spans="2:5" x14ac:dyDescent="0.25">
      <c r="B26" t="s">
        <v>532</v>
      </c>
    </row>
    <row r="27" spans="2:5" x14ac:dyDescent="0.25">
      <c r="B27" t="s">
        <v>533</v>
      </c>
    </row>
  </sheetData>
  <mergeCells count="3">
    <mergeCell ref="D8:D13"/>
    <mergeCell ref="E8:E13"/>
    <mergeCell ref="E14:E21"/>
  </mergeCells>
  <pageMargins left="0.25" right="0.25" top="0.75" bottom="0.75" header="0.3" footer="0.3"/>
  <pageSetup paperSize="9" orientation="landscape" r:id="rId1"/>
  <headerFooter>
    <oddFooter>&amp;LPlan d'investissement 2024-2029&amp;CModifications opérées&amp;RXLS Version 02-02-2023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8">
    <tabColor theme="0" tint="-0.499984740745262"/>
    <pageSetUpPr autoPageBreaks="0"/>
  </sheetPr>
  <dimension ref="A1:K268"/>
  <sheetViews>
    <sheetView topLeftCell="A40" zoomScale="70" zoomScaleNormal="70" workbookViewId="0">
      <selection activeCell="B57" sqref="B57"/>
    </sheetView>
  </sheetViews>
  <sheetFormatPr baseColWidth="10" defaultRowHeight="15" x14ac:dyDescent="0.25"/>
  <cols>
    <col min="1" max="1" width="15.140625" style="1" customWidth="1"/>
    <col min="2" max="2" width="37" bestFit="1" customWidth="1"/>
    <col min="9" max="9" width="14" bestFit="1" customWidth="1"/>
    <col min="10" max="10" width="29.140625" bestFit="1" customWidth="1"/>
    <col min="11" max="11" width="29.5703125" bestFit="1" customWidth="1"/>
  </cols>
  <sheetData>
    <row r="1" spans="1:11" x14ac:dyDescent="0.25">
      <c r="B1" s="35" t="s">
        <v>376</v>
      </c>
    </row>
    <row r="2" spans="1:11" x14ac:dyDescent="0.25">
      <c r="A2" s="1" t="s">
        <v>377</v>
      </c>
      <c r="B2" s="197">
        <v>2023</v>
      </c>
    </row>
    <row r="3" spans="1:11" x14ac:dyDescent="0.25">
      <c r="B3" s="198">
        <f>B2+1</f>
        <v>2024</v>
      </c>
    </row>
    <row r="4" spans="1:11" x14ac:dyDescent="0.25">
      <c r="B4" s="198">
        <f t="shared" ref="B4:B6" si="0">B3+1</f>
        <v>2025</v>
      </c>
    </row>
    <row r="5" spans="1:11" ht="15" customHeight="1" x14ac:dyDescent="0.25">
      <c r="B5" s="198">
        <f t="shared" si="0"/>
        <v>2026</v>
      </c>
      <c r="J5" s="1"/>
      <c r="K5" s="1"/>
    </row>
    <row r="6" spans="1:11" x14ac:dyDescent="0.25">
      <c r="B6" s="199">
        <f t="shared" si="0"/>
        <v>2027</v>
      </c>
      <c r="I6" s="1" t="s">
        <v>482</v>
      </c>
      <c r="J6" t="s">
        <v>410</v>
      </c>
    </row>
    <row r="7" spans="1:11" x14ac:dyDescent="0.25">
      <c r="J7" s="4" t="s">
        <v>255</v>
      </c>
    </row>
    <row r="8" spans="1:11" x14ac:dyDescent="0.25">
      <c r="J8" s="4" t="s">
        <v>233</v>
      </c>
    </row>
    <row r="9" spans="1:11" x14ac:dyDescent="0.25">
      <c r="B9" s="35" t="s">
        <v>376</v>
      </c>
      <c r="J9" s="4" t="s">
        <v>185</v>
      </c>
    </row>
    <row r="10" spans="1:11" x14ac:dyDescent="0.25">
      <c r="A10" s="1" t="s">
        <v>368</v>
      </c>
      <c r="B10" s="197" t="s">
        <v>378</v>
      </c>
      <c r="J10" s="4" t="s">
        <v>317</v>
      </c>
    </row>
    <row r="11" spans="1:11" x14ac:dyDescent="0.25">
      <c r="B11" s="198" t="s">
        <v>485</v>
      </c>
      <c r="J11" s="4" t="s">
        <v>100</v>
      </c>
    </row>
    <row r="12" spans="1:11" x14ac:dyDescent="0.25">
      <c r="B12" s="198" t="s">
        <v>369</v>
      </c>
      <c r="J12" s="4" t="s">
        <v>343</v>
      </c>
    </row>
    <row r="13" spans="1:11" x14ac:dyDescent="0.25">
      <c r="B13" s="198"/>
      <c r="J13" s="4" t="s">
        <v>104</v>
      </c>
    </row>
    <row r="14" spans="1:11" x14ac:dyDescent="0.25">
      <c r="B14" s="198"/>
      <c r="J14" s="4" t="s">
        <v>105</v>
      </c>
    </row>
    <row r="15" spans="1:11" x14ac:dyDescent="0.25">
      <c r="B15" s="198"/>
      <c r="J15" s="4" t="s">
        <v>138</v>
      </c>
    </row>
    <row r="16" spans="1:11" x14ac:dyDescent="0.25">
      <c r="B16" s="199"/>
      <c r="J16" s="4" t="s">
        <v>113</v>
      </c>
    </row>
    <row r="17" spans="1:10" x14ac:dyDescent="0.25">
      <c r="J17" s="4" t="s">
        <v>153</v>
      </c>
    </row>
    <row r="18" spans="1:10" x14ac:dyDescent="0.25">
      <c r="J18" s="4" t="s">
        <v>106</v>
      </c>
    </row>
    <row r="19" spans="1:10" x14ac:dyDescent="0.25">
      <c r="J19" s="4" t="s">
        <v>303</v>
      </c>
    </row>
    <row r="20" spans="1:10" x14ac:dyDescent="0.25">
      <c r="B20" s="35" t="s">
        <v>372</v>
      </c>
      <c r="C20" s="35" t="s">
        <v>375</v>
      </c>
      <c r="J20" s="4" t="s">
        <v>109</v>
      </c>
    </row>
    <row r="21" spans="1:10" x14ac:dyDescent="0.25">
      <c r="A21" s="1" t="s">
        <v>370</v>
      </c>
      <c r="B21" s="187" t="str">
        <f>"en cours au 31/12/"&amp;AnnéeN-1</f>
        <v>en cours au 31/12/2022</v>
      </c>
      <c r="C21" s="188" t="b">
        <v>0</v>
      </c>
      <c r="J21" s="4" t="s">
        <v>111</v>
      </c>
    </row>
    <row r="22" spans="1:10" x14ac:dyDescent="0.25">
      <c r="B22" s="189" t="str">
        <f>"clôturé en "&amp;AnnéeN-1</f>
        <v>clôturé en 2022</v>
      </c>
      <c r="C22" s="190" t="b">
        <v>0</v>
      </c>
      <c r="J22" s="4" t="s">
        <v>192</v>
      </c>
    </row>
    <row r="23" spans="1:10" x14ac:dyDescent="0.25">
      <c r="B23" s="189" t="str">
        <f>"reporté en "&amp;AnnéeN</f>
        <v>reporté en 2023</v>
      </c>
      <c r="C23" s="190" t="b">
        <v>0</v>
      </c>
      <c r="J23" s="4" t="s">
        <v>274</v>
      </c>
    </row>
    <row r="24" spans="1:10" x14ac:dyDescent="0.25">
      <c r="B24" s="189" t="str">
        <f>"reporté en "&amp;AnnéeN+1</f>
        <v>reporté en 2024</v>
      </c>
      <c r="C24" s="190" t="b">
        <v>1</v>
      </c>
      <c r="J24" s="4" t="s">
        <v>220</v>
      </c>
    </row>
    <row r="25" spans="1:10" x14ac:dyDescent="0.25">
      <c r="B25" s="189" t="str">
        <f>"reporté en "&amp;AnnéeN+2&amp;" ou plus"</f>
        <v>reporté en 2025 ou plus</v>
      </c>
      <c r="C25" s="190" t="b">
        <v>1</v>
      </c>
      <c r="J25" s="4" t="s">
        <v>357</v>
      </c>
    </row>
    <row r="26" spans="1:10" x14ac:dyDescent="0.25">
      <c r="B26" s="191" t="s">
        <v>65</v>
      </c>
      <c r="C26" s="192" t="b">
        <v>1</v>
      </c>
      <c r="J26" s="4" t="s">
        <v>340</v>
      </c>
    </row>
    <row r="27" spans="1:10" x14ac:dyDescent="0.25">
      <c r="J27" s="4" t="s">
        <v>284</v>
      </c>
    </row>
    <row r="28" spans="1:10" x14ac:dyDescent="0.25">
      <c r="J28" s="4" t="s">
        <v>171</v>
      </c>
    </row>
    <row r="29" spans="1:10" x14ac:dyDescent="0.25">
      <c r="J29" s="4" t="s">
        <v>305</v>
      </c>
    </row>
    <row r="30" spans="1:10" x14ac:dyDescent="0.25">
      <c r="J30" s="4" t="s">
        <v>125</v>
      </c>
    </row>
    <row r="31" spans="1:10" x14ac:dyDescent="0.25">
      <c r="B31" s="35" t="s">
        <v>372</v>
      </c>
      <c r="C31" s="35" t="s">
        <v>375</v>
      </c>
      <c r="J31" s="4" t="s">
        <v>256</v>
      </c>
    </row>
    <row r="32" spans="1:10" x14ac:dyDescent="0.25">
      <c r="A32" s="1" t="s">
        <v>371</v>
      </c>
      <c r="B32" s="187" t="str">
        <f>"confirmé pour "&amp;AnnéeN</f>
        <v>confirmé pour 2023</v>
      </c>
      <c r="C32" s="188" t="b">
        <v>0</v>
      </c>
      <c r="J32" s="4" t="s">
        <v>127</v>
      </c>
    </row>
    <row r="33" spans="1:10" x14ac:dyDescent="0.25">
      <c r="B33" s="189" t="str">
        <f>"reporté en "&amp;AnnéeN+1</f>
        <v>reporté en 2024</v>
      </c>
      <c r="C33" s="190" t="b">
        <v>0</v>
      </c>
      <c r="J33" s="4" t="s">
        <v>128</v>
      </c>
    </row>
    <row r="34" spans="1:10" x14ac:dyDescent="0.25">
      <c r="B34" s="189" t="str">
        <f>"reporté en "&amp;AnnéeN+2&amp;" ou plus"</f>
        <v>reporté en 2025 ou plus</v>
      </c>
      <c r="C34" s="190" t="b">
        <v>1</v>
      </c>
      <c r="J34" s="4" t="s">
        <v>235</v>
      </c>
    </row>
    <row r="35" spans="1:10" x14ac:dyDescent="0.25">
      <c r="B35" s="189" t="s">
        <v>65</v>
      </c>
      <c r="C35" s="190" t="b">
        <v>1</v>
      </c>
      <c r="J35" s="4" t="s">
        <v>247</v>
      </c>
    </row>
    <row r="36" spans="1:10" x14ac:dyDescent="0.25">
      <c r="B36" s="189" t="s">
        <v>426</v>
      </c>
      <c r="C36" s="190" t="b">
        <v>0</v>
      </c>
      <c r="J36" s="4" t="s">
        <v>240</v>
      </c>
    </row>
    <row r="37" spans="1:10" x14ac:dyDescent="0.25">
      <c r="B37" s="189" t="s">
        <v>478</v>
      </c>
      <c r="C37" s="190" t="b">
        <v>0</v>
      </c>
      <c r="J37" s="4" t="s">
        <v>137</v>
      </c>
    </row>
    <row r="38" spans="1:10" x14ac:dyDescent="0.25">
      <c r="B38" s="191"/>
      <c r="C38" s="192"/>
      <c r="J38" s="4" t="s">
        <v>266</v>
      </c>
    </row>
    <row r="39" spans="1:10" x14ac:dyDescent="0.25">
      <c r="J39" s="4" t="s">
        <v>124</v>
      </c>
    </row>
    <row r="40" spans="1:10" x14ac:dyDescent="0.25">
      <c r="J40" s="4" t="s">
        <v>135</v>
      </c>
    </row>
    <row r="41" spans="1:10" x14ac:dyDescent="0.25">
      <c r="J41" s="4" t="s">
        <v>136</v>
      </c>
    </row>
    <row r="42" spans="1:10" x14ac:dyDescent="0.25">
      <c r="J42" s="4" t="s">
        <v>350</v>
      </c>
    </row>
    <row r="43" spans="1:10" x14ac:dyDescent="0.25">
      <c r="B43" s="35" t="s">
        <v>372</v>
      </c>
      <c r="C43" s="35" t="s">
        <v>375</v>
      </c>
      <c r="J43" s="4" t="s">
        <v>281</v>
      </c>
    </row>
    <row r="44" spans="1:10" x14ac:dyDescent="0.25">
      <c r="A44" s="1" t="s">
        <v>481</v>
      </c>
      <c r="B44" s="187" t="str">
        <f>"plan "&amp;AnnéeN+1&amp;" - "&amp;AnnéeN+6</f>
        <v>plan 2024 - 2029</v>
      </c>
      <c r="C44" s="188" t="b">
        <v>0</v>
      </c>
      <c r="J44" s="4" t="s">
        <v>201</v>
      </c>
    </row>
    <row r="45" spans="1:10" x14ac:dyDescent="0.25">
      <c r="B45" s="189" t="s">
        <v>480</v>
      </c>
      <c r="C45" s="190" t="b">
        <v>0</v>
      </c>
      <c r="J45" s="4" t="s">
        <v>110</v>
      </c>
    </row>
    <row r="46" spans="1:10" x14ac:dyDescent="0.25">
      <c r="B46" s="189"/>
      <c r="C46" s="190"/>
      <c r="J46" s="4" t="s">
        <v>194</v>
      </c>
    </row>
    <row r="47" spans="1:10" x14ac:dyDescent="0.25">
      <c r="B47" s="189"/>
      <c r="C47" s="190"/>
      <c r="J47" s="4" t="s">
        <v>215</v>
      </c>
    </row>
    <row r="48" spans="1:10" x14ac:dyDescent="0.25">
      <c r="B48" s="189"/>
      <c r="C48" s="190"/>
      <c r="J48" s="4" t="s">
        <v>237</v>
      </c>
    </row>
    <row r="49" spans="1:10" x14ac:dyDescent="0.25">
      <c r="B49" s="189"/>
      <c r="C49" s="190"/>
      <c r="J49" s="4" t="s">
        <v>252</v>
      </c>
    </row>
    <row r="50" spans="1:10" x14ac:dyDescent="0.25">
      <c r="B50" s="191"/>
      <c r="C50" s="192"/>
      <c r="J50" s="4" t="s">
        <v>161</v>
      </c>
    </row>
    <row r="51" spans="1:10" x14ac:dyDescent="0.25">
      <c r="J51" s="4" t="s">
        <v>311</v>
      </c>
    </row>
    <row r="52" spans="1:10" x14ac:dyDescent="0.25">
      <c r="J52" s="4" t="s">
        <v>321</v>
      </c>
    </row>
    <row r="53" spans="1:10" x14ac:dyDescent="0.25">
      <c r="J53" s="4" t="s">
        <v>242</v>
      </c>
    </row>
    <row r="54" spans="1:10" x14ac:dyDescent="0.25">
      <c r="J54" s="4" t="s">
        <v>147</v>
      </c>
    </row>
    <row r="55" spans="1:10" x14ac:dyDescent="0.25">
      <c r="J55" s="4" t="s">
        <v>262</v>
      </c>
    </row>
    <row r="56" spans="1:10" x14ac:dyDescent="0.25">
      <c r="A56" s="1" t="s">
        <v>381</v>
      </c>
      <c r="B56" s="196">
        <v>44993</v>
      </c>
      <c r="J56" s="4" t="s">
        <v>149</v>
      </c>
    </row>
    <row r="57" spans="1:10" x14ac:dyDescent="0.25">
      <c r="J57" s="4" t="s">
        <v>119</v>
      </c>
    </row>
    <row r="58" spans="1:10" x14ac:dyDescent="0.25">
      <c r="J58" s="4" t="s">
        <v>207</v>
      </c>
    </row>
    <row r="59" spans="1:10" x14ac:dyDescent="0.25">
      <c r="J59" s="4" t="s">
        <v>301</v>
      </c>
    </row>
    <row r="60" spans="1:10" x14ac:dyDescent="0.25">
      <c r="J60" s="4" t="s">
        <v>206</v>
      </c>
    </row>
    <row r="61" spans="1:10" x14ac:dyDescent="0.25">
      <c r="J61" s="4" t="s">
        <v>195</v>
      </c>
    </row>
    <row r="62" spans="1:10" x14ac:dyDescent="0.25">
      <c r="J62" s="4" t="s">
        <v>275</v>
      </c>
    </row>
    <row r="63" spans="1:10" x14ac:dyDescent="0.25">
      <c r="J63" s="4" t="s">
        <v>287</v>
      </c>
    </row>
    <row r="64" spans="1:10" x14ac:dyDescent="0.25">
      <c r="B64" s="35" t="s">
        <v>400</v>
      </c>
      <c r="C64" s="35" t="s">
        <v>397</v>
      </c>
      <c r="D64" s="35" t="s">
        <v>398</v>
      </c>
      <c r="E64" s="35" t="s">
        <v>399</v>
      </c>
      <c r="J64" s="4" t="s">
        <v>346</v>
      </c>
    </row>
    <row r="65" spans="1:10" x14ac:dyDescent="0.25">
      <c r="A65" s="1" t="s">
        <v>395</v>
      </c>
      <c r="B65" s="187" t="s">
        <v>29</v>
      </c>
      <c r="C65" s="194" t="s">
        <v>393</v>
      </c>
      <c r="D65" s="194" t="s">
        <v>30</v>
      </c>
      <c r="E65" s="188" t="s">
        <v>29</v>
      </c>
      <c r="J65" s="4" t="s">
        <v>151</v>
      </c>
    </row>
    <row r="66" spans="1:10" x14ac:dyDescent="0.25">
      <c r="B66" s="189" t="s">
        <v>28</v>
      </c>
      <c r="C66" t="s">
        <v>393</v>
      </c>
      <c r="D66" t="s">
        <v>30</v>
      </c>
      <c r="E66" s="190" t="s">
        <v>28</v>
      </c>
      <c r="J66" s="4" t="s">
        <v>133</v>
      </c>
    </row>
    <row r="67" spans="1:10" x14ac:dyDescent="0.25">
      <c r="B67" s="189" t="s">
        <v>27</v>
      </c>
      <c r="C67" t="s">
        <v>393</v>
      </c>
      <c r="D67" t="s">
        <v>30</v>
      </c>
      <c r="E67" s="190" t="s">
        <v>27</v>
      </c>
      <c r="J67" s="4" t="s">
        <v>152</v>
      </c>
    </row>
    <row r="68" spans="1:10" x14ac:dyDescent="0.25">
      <c r="B68" s="189" t="s">
        <v>460</v>
      </c>
      <c r="C68" t="s">
        <v>393</v>
      </c>
      <c r="D68" t="s">
        <v>30</v>
      </c>
      <c r="E68" s="190" t="s">
        <v>460</v>
      </c>
      <c r="J68" s="4" t="s">
        <v>154</v>
      </c>
    </row>
    <row r="69" spans="1:10" x14ac:dyDescent="0.25">
      <c r="B69" s="189" t="s">
        <v>25</v>
      </c>
      <c r="C69" t="s">
        <v>393</v>
      </c>
      <c r="D69" t="s">
        <v>26</v>
      </c>
      <c r="E69" s="190" t="s">
        <v>25</v>
      </c>
      <c r="J69" s="4" t="s">
        <v>246</v>
      </c>
    </row>
    <row r="70" spans="1:10" x14ac:dyDescent="0.25">
      <c r="B70" s="189" t="s">
        <v>24</v>
      </c>
      <c r="C70" t="s">
        <v>393</v>
      </c>
      <c r="D70" t="s">
        <v>26</v>
      </c>
      <c r="E70" s="190" t="s">
        <v>24</v>
      </c>
      <c r="J70" s="4" t="s">
        <v>294</v>
      </c>
    </row>
    <row r="71" spans="1:10" x14ac:dyDescent="0.25">
      <c r="B71" s="189" t="s">
        <v>23</v>
      </c>
      <c r="C71" t="s">
        <v>393</v>
      </c>
      <c r="D71" t="s">
        <v>26</v>
      </c>
      <c r="E71" s="190" t="s">
        <v>23</v>
      </c>
      <c r="J71" s="4" t="s">
        <v>226</v>
      </c>
    </row>
    <row r="72" spans="1:10" x14ac:dyDescent="0.25">
      <c r="B72" s="189" t="s">
        <v>483</v>
      </c>
      <c r="C72" t="s">
        <v>393</v>
      </c>
      <c r="D72" t="s">
        <v>11</v>
      </c>
      <c r="E72" s="190"/>
      <c r="J72" s="4" t="s">
        <v>245</v>
      </c>
    </row>
    <row r="73" spans="1:10" x14ac:dyDescent="0.25">
      <c r="B73" s="189" t="s">
        <v>401</v>
      </c>
      <c r="C73" t="s">
        <v>61</v>
      </c>
      <c r="D73" t="s">
        <v>83</v>
      </c>
      <c r="E73" s="190" t="s">
        <v>19</v>
      </c>
      <c r="J73" s="4" t="s">
        <v>173</v>
      </c>
    </row>
    <row r="74" spans="1:10" x14ac:dyDescent="0.25">
      <c r="B74" s="189" t="s">
        <v>402</v>
      </c>
      <c r="C74" t="s">
        <v>61</v>
      </c>
      <c r="D74" t="s">
        <v>83</v>
      </c>
      <c r="E74" s="190" t="s">
        <v>18</v>
      </c>
      <c r="J74" s="4" t="s">
        <v>101</v>
      </c>
    </row>
    <row r="75" spans="1:10" x14ac:dyDescent="0.25">
      <c r="B75" s="189" t="s">
        <v>16</v>
      </c>
      <c r="C75" t="s">
        <v>61</v>
      </c>
      <c r="D75" t="s">
        <v>17</v>
      </c>
      <c r="E75" s="190" t="s">
        <v>16</v>
      </c>
      <c r="J75" s="4" t="s">
        <v>331</v>
      </c>
    </row>
    <row r="76" spans="1:10" x14ac:dyDescent="0.25">
      <c r="B76" s="189" t="s">
        <v>14</v>
      </c>
      <c r="C76" t="s">
        <v>61</v>
      </c>
      <c r="D76" t="s">
        <v>15</v>
      </c>
      <c r="E76" s="190" t="s">
        <v>14</v>
      </c>
      <c r="J76" s="4" t="s">
        <v>205</v>
      </c>
    </row>
    <row r="77" spans="1:10" x14ac:dyDescent="0.25">
      <c r="B77" s="189" t="s">
        <v>13</v>
      </c>
      <c r="C77" t="s">
        <v>61</v>
      </c>
      <c r="D77" t="s">
        <v>15</v>
      </c>
      <c r="E77" s="190" t="s">
        <v>13</v>
      </c>
      <c r="J77" s="4" t="s">
        <v>353</v>
      </c>
    </row>
    <row r="78" spans="1:10" x14ac:dyDescent="0.25">
      <c r="B78" s="189" t="s">
        <v>12</v>
      </c>
      <c r="C78" t="s">
        <v>61</v>
      </c>
      <c r="D78" t="s">
        <v>15</v>
      </c>
      <c r="E78" s="190" t="s">
        <v>12</v>
      </c>
      <c r="J78" s="4" t="s">
        <v>325</v>
      </c>
    </row>
    <row r="79" spans="1:10" x14ac:dyDescent="0.25">
      <c r="B79" s="189" t="s">
        <v>396</v>
      </c>
      <c r="C79" t="s">
        <v>61</v>
      </c>
      <c r="D79" t="s">
        <v>396</v>
      </c>
      <c r="E79" s="190"/>
      <c r="J79" s="4" t="s">
        <v>160</v>
      </c>
    </row>
    <row r="80" spans="1:10" x14ac:dyDescent="0.25">
      <c r="B80" s="191" t="s">
        <v>484</v>
      </c>
      <c r="C80" s="195" t="s">
        <v>61</v>
      </c>
      <c r="D80" s="195" t="s">
        <v>11</v>
      </c>
      <c r="E80" s="192"/>
      <c r="J80" s="4" t="s">
        <v>342</v>
      </c>
    </row>
    <row r="81" spans="10:10" x14ac:dyDescent="0.25">
      <c r="J81" s="4" t="s">
        <v>356</v>
      </c>
    </row>
    <row r="82" spans="10:10" x14ac:dyDescent="0.25">
      <c r="J82" s="4" t="s">
        <v>239</v>
      </c>
    </row>
    <row r="83" spans="10:10" x14ac:dyDescent="0.25">
      <c r="J83" s="4" t="s">
        <v>188</v>
      </c>
    </row>
    <row r="84" spans="10:10" x14ac:dyDescent="0.25">
      <c r="J84" s="4" t="s">
        <v>276</v>
      </c>
    </row>
    <row r="85" spans="10:10" x14ac:dyDescent="0.25">
      <c r="J85" s="4" t="s">
        <v>272</v>
      </c>
    </row>
    <row r="86" spans="10:10" x14ac:dyDescent="0.25">
      <c r="J86" s="4" t="s">
        <v>296</v>
      </c>
    </row>
    <row r="87" spans="10:10" x14ac:dyDescent="0.25">
      <c r="J87" s="4" t="s">
        <v>263</v>
      </c>
    </row>
    <row r="88" spans="10:10" x14ac:dyDescent="0.25">
      <c r="J88" s="4" t="s">
        <v>313</v>
      </c>
    </row>
    <row r="89" spans="10:10" x14ac:dyDescent="0.25">
      <c r="J89" s="4" t="s">
        <v>140</v>
      </c>
    </row>
    <row r="90" spans="10:10" x14ac:dyDescent="0.25">
      <c r="J90" s="4" t="s">
        <v>164</v>
      </c>
    </row>
    <row r="91" spans="10:10" x14ac:dyDescent="0.25">
      <c r="J91" s="4" t="s">
        <v>318</v>
      </c>
    </row>
    <row r="92" spans="10:10" x14ac:dyDescent="0.25">
      <c r="J92" s="4" t="s">
        <v>243</v>
      </c>
    </row>
    <row r="93" spans="10:10" x14ac:dyDescent="0.25">
      <c r="J93" s="4" t="s">
        <v>299</v>
      </c>
    </row>
    <row r="94" spans="10:10" x14ac:dyDescent="0.25">
      <c r="J94" s="4" t="s">
        <v>297</v>
      </c>
    </row>
    <row r="95" spans="10:10" x14ac:dyDescent="0.25">
      <c r="J95" s="4" t="s">
        <v>358</v>
      </c>
    </row>
    <row r="96" spans="10:10" x14ac:dyDescent="0.25">
      <c r="J96" s="4" t="s">
        <v>332</v>
      </c>
    </row>
    <row r="97" spans="10:10" x14ac:dyDescent="0.25">
      <c r="J97" s="4" t="s">
        <v>222</v>
      </c>
    </row>
    <row r="98" spans="10:10" x14ac:dyDescent="0.25">
      <c r="J98" s="4" t="s">
        <v>170</v>
      </c>
    </row>
    <row r="99" spans="10:10" x14ac:dyDescent="0.25">
      <c r="J99" s="4" t="s">
        <v>139</v>
      </c>
    </row>
    <row r="100" spans="10:10" x14ac:dyDescent="0.25">
      <c r="J100" s="4" t="s">
        <v>329</v>
      </c>
    </row>
    <row r="101" spans="10:10" x14ac:dyDescent="0.25">
      <c r="J101" s="4" t="s">
        <v>277</v>
      </c>
    </row>
    <row r="102" spans="10:10" x14ac:dyDescent="0.25">
      <c r="J102" s="4" t="s">
        <v>259</v>
      </c>
    </row>
    <row r="103" spans="10:10" x14ac:dyDescent="0.25">
      <c r="J103" s="4" t="s">
        <v>148</v>
      </c>
    </row>
    <row r="104" spans="10:10" x14ac:dyDescent="0.25">
      <c r="J104" s="4" t="s">
        <v>172</v>
      </c>
    </row>
    <row r="105" spans="10:10" x14ac:dyDescent="0.25">
      <c r="J105" s="4" t="s">
        <v>328</v>
      </c>
    </row>
    <row r="106" spans="10:10" x14ac:dyDescent="0.25">
      <c r="J106" s="4" t="s">
        <v>267</v>
      </c>
    </row>
    <row r="107" spans="10:10" x14ac:dyDescent="0.25">
      <c r="J107" s="4" t="s">
        <v>231</v>
      </c>
    </row>
    <row r="108" spans="10:10" x14ac:dyDescent="0.25">
      <c r="J108" s="4" t="s">
        <v>163</v>
      </c>
    </row>
    <row r="109" spans="10:10" x14ac:dyDescent="0.25">
      <c r="J109" s="4" t="s">
        <v>354</v>
      </c>
    </row>
    <row r="110" spans="10:10" x14ac:dyDescent="0.25">
      <c r="J110" s="4" t="s">
        <v>157</v>
      </c>
    </row>
    <row r="111" spans="10:10" x14ac:dyDescent="0.25">
      <c r="J111" s="4" t="s">
        <v>178</v>
      </c>
    </row>
    <row r="112" spans="10:10" x14ac:dyDescent="0.25">
      <c r="J112" s="4" t="s">
        <v>174</v>
      </c>
    </row>
    <row r="113" spans="10:10" x14ac:dyDescent="0.25">
      <c r="J113" s="4" t="s">
        <v>324</v>
      </c>
    </row>
    <row r="114" spans="10:10" x14ac:dyDescent="0.25">
      <c r="J114" s="4" t="s">
        <v>273</v>
      </c>
    </row>
    <row r="115" spans="10:10" x14ac:dyDescent="0.25">
      <c r="J115" s="4" t="s">
        <v>122</v>
      </c>
    </row>
    <row r="116" spans="10:10" x14ac:dyDescent="0.25">
      <c r="J116" s="4" t="s">
        <v>314</v>
      </c>
    </row>
    <row r="117" spans="10:10" x14ac:dyDescent="0.25">
      <c r="J117" s="4" t="s">
        <v>229</v>
      </c>
    </row>
    <row r="118" spans="10:10" x14ac:dyDescent="0.25">
      <c r="J118" s="4" t="s">
        <v>103</v>
      </c>
    </row>
    <row r="119" spans="10:10" x14ac:dyDescent="0.25">
      <c r="J119" s="4" t="s">
        <v>169</v>
      </c>
    </row>
    <row r="120" spans="10:10" x14ac:dyDescent="0.25">
      <c r="J120" s="4" t="s">
        <v>98</v>
      </c>
    </row>
    <row r="121" spans="10:10" x14ac:dyDescent="0.25">
      <c r="J121" s="4" t="s">
        <v>228</v>
      </c>
    </row>
    <row r="122" spans="10:10" x14ac:dyDescent="0.25">
      <c r="J122" s="4" t="s">
        <v>338</v>
      </c>
    </row>
    <row r="123" spans="10:10" x14ac:dyDescent="0.25">
      <c r="J123" s="4" t="s">
        <v>99</v>
      </c>
    </row>
    <row r="124" spans="10:10" x14ac:dyDescent="0.25">
      <c r="J124" s="4" t="s">
        <v>212</v>
      </c>
    </row>
    <row r="125" spans="10:10" x14ac:dyDescent="0.25">
      <c r="J125" s="4" t="s">
        <v>234</v>
      </c>
    </row>
    <row r="126" spans="10:10" x14ac:dyDescent="0.25">
      <c r="J126" s="4" t="s">
        <v>292</v>
      </c>
    </row>
    <row r="127" spans="10:10" x14ac:dyDescent="0.25">
      <c r="J127" s="4" t="s">
        <v>283</v>
      </c>
    </row>
    <row r="128" spans="10:10" x14ac:dyDescent="0.25">
      <c r="J128" s="4" t="s">
        <v>155</v>
      </c>
    </row>
    <row r="129" spans="10:10" x14ac:dyDescent="0.25">
      <c r="J129" s="4" t="s">
        <v>189</v>
      </c>
    </row>
    <row r="130" spans="10:10" x14ac:dyDescent="0.25">
      <c r="J130" s="4" t="s">
        <v>116</v>
      </c>
    </row>
    <row r="131" spans="10:10" x14ac:dyDescent="0.25">
      <c r="J131" s="4" t="s">
        <v>254</v>
      </c>
    </row>
    <row r="132" spans="10:10" x14ac:dyDescent="0.25">
      <c r="J132" s="4" t="s">
        <v>216</v>
      </c>
    </row>
    <row r="133" spans="10:10" x14ac:dyDescent="0.25">
      <c r="J133" s="4" t="s">
        <v>211</v>
      </c>
    </row>
    <row r="134" spans="10:10" x14ac:dyDescent="0.25">
      <c r="J134" s="4" t="s">
        <v>141</v>
      </c>
    </row>
    <row r="135" spans="10:10" x14ac:dyDescent="0.25">
      <c r="J135" s="4" t="s">
        <v>295</v>
      </c>
    </row>
    <row r="136" spans="10:10" x14ac:dyDescent="0.25">
      <c r="J136" s="4" t="s">
        <v>257</v>
      </c>
    </row>
    <row r="137" spans="10:10" x14ac:dyDescent="0.25">
      <c r="J137" s="4" t="s">
        <v>182</v>
      </c>
    </row>
    <row r="138" spans="10:10" x14ac:dyDescent="0.25">
      <c r="J138" s="4" t="s">
        <v>268</v>
      </c>
    </row>
    <row r="139" spans="10:10" x14ac:dyDescent="0.25">
      <c r="J139" s="4" t="s">
        <v>279</v>
      </c>
    </row>
    <row r="140" spans="10:10" x14ac:dyDescent="0.25">
      <c r="J140" s="4" t="s">
        <v>361</v>
      </c>
    </row>
    <row r="141" spans="10:10" x14ac:dyDescent="0.25">
      <c r="J141" s="4" t="s">
        <v>168</v>
      </c>
    </row>
    <row r="142" spans="10:10" x14ac:dyDescent="0.25">
      <c r="J142" s="4" t="s">
        <v>218</v>
      </c>
    </row>
    <row r="143" spans="10:10" x14ac:dyDescent="0.25">
      <c r="J143" s="4" t="s">
        <v>260</v>
      </c>
    </row>
    <row r="144" spans="10:10" x14ac:dyDescent="0.25">
      <c r="J144" s="4" t="s">
        <v>186</v>
      </c>
    </row>
    <row r="145" spans="10:10" x14ac:dyDescent="0.25">
      <c r="J145" s="4" t="s">
        <v>199</v>
      </c>
    </row>
    <row r="146" spans="10:10" x14ac:dyDescent="0.25">
      <c r="J146" s="4" t="s">
        <v>285</v>
      </c>
    </row>
    <row r="147" spans="10:10" x14ac:dyDescent="0.25">
      <c r="J147" s="4" t="s">
        <v>181</v>
      </c>
    </row>
    <row r="148" spans="10:10" x14ac:dyDescent="0.25">
      <c r="J148" s="4" t="s">
        <v>244</v>
      </c>
    </row>
    <row r="149" spans="10:10" x14ac:dyDescent="0.25">
      <c r="J149" s="4" t="s">
        <v>326</v>
      </c>
    </row>
    <row r="150" spans="10:10" x14ac:dyDescent="0.25">
      <c r="J150" s="4" t="s">
        <v>355</v>
      </c>
    </row>
    <row r="151" spans="10:10" x14ac:dyDescent="0.25">
      <c r="J151" s="4" t="s">
        <v>223</v>
      </c>
    </row>
    <row r="152" spans="10:10" x14ac:dyDescent="0.25">
      <c r="J152" s="4" t="s">
        <v>219</v>
      </c>
    </row>
    <row r="153" spans="10:10" x14ac:dyDescent="0.25">
      <c r="J153" s="4" t="s">
        <v>158</v>
      </c>
    </row>
    <row r="154" spans="10:10" x14ac:dyDescent="0.25">
      <c r="J154" s="4" t="s">
        <v>146</v>
      </c>
    </row>
    <row r="155" spans="10:10" x14ac:dyDescent="0.25">
      <c r="J155" s="4" t="s">
        <v>320</v>
      </c>
    </row>
    <row r="156" spans="10:10" x14ac:dyDescent="0.25">
      <c r="J156" s="4" t="s">
        <v>265</v>
      </c>
    </row>
    <row r="157" spans="10:10" x14ac:dyDescent="0.25">
      <c r="J157" s="4" t="s">
        <v>102</v>
      </c>
    </row>
    <row r="158" spans="10:10" x14ac:dyDescent="0.25">
      <c r="J158" s="4" t="s">
        <v>204</v>
      </c>
    </row>
    <row r="159" spans="10:10" x14ac:dyDescent="0.25">
      <c r="J159" s="4" t="s">
        <v>132</v>
      </c>
    </row>
    <row r="160" spans="10:10" x14ac:dyDescent="0.25">
      <c r="J160" s="4" t="s">
        <v>248</v>
      </c>
    </row>
    <row r="161" spans="10:10" x14ac:dyDescent="0.25">
      <c r="J161" s="4" t="s">
        <v>129</v>
      </c>
    </row>
    <row r="162" spans="10:10" x14ac:dyDescent="0.25">
      <c r="J162" s="4" t="s">
        <v>208</v>
      </c>
    </row>
    <row r="163" spans="10:10" x14ac:dyDescent="0.25">
      <c r="J163" s="4" t="s">
        <v>213</v>
      </c>
    </row>
    <row r="164" spans="10:10" x14ac:dyDescent="0.25">
      <c r="J164" s="4" t="s">
        <v>214</v>
      </c>
    </row>
    <row r="165" spans="10:10" x14ac:dyDescent="0.25">
      <c r="J165" s="4" t="s">
        <v>309</v>
      </c>
    </row>
    <row r="166" spans="10:10" x14ac:dyDescent="0.25">
      <c r="J166" s="4" t="s">
        <v>335</v>
      </c>
    </row>
    <row r="167" spans="10:10" x14ac:dyDescent="0.25">
      <c r="J167" s="4" t="s">
        <v>334</v>
      </c>
    </row>
    <row r="168" spans="10:10" x14ac:dyDescent="0.25">
      <c r="J168" s="4" t="s">
        <v>217</v>
      </c>
    </row>
    <row r="169" spans="10:10" x14ac:dyDescent="0.25">
      <c r="J169" s="4" t="s">
        <v>322</v>
      </c>
    </row>
    <row r="170" spans="10:10" x14ac:dyDescent="0.25">
      <c r="J170" s="4" t="s">
        <v>221</v>
      </c>
    </row>
    <row r="171" spans="10:10" x14ac:dyDescent="0.25">
      <c r="J171" s="4" t="s">
        <v>179</v>
      </c>
    </row>
    <row r="172" spans="10:10" x14ac:dyDescent="0.25">
      <c r="J172" s="4" t="s">
        <v>162</v>
      </c>
    </row>
    <row r="173" spans="10:10" x14ac:dyDescent="0.25">
      <c r="J173" s="4" t="s">
        <v>319</v>
      </c>
    </row>
    <row r="174" spans="10:10" x14ac:dyDescent="0.25">
      <c r="J174" s="4" t="s">
        <v>120</v>
      </c>
    </row>
    <row r="175" spans="10:10" x14ac:dyDescent="0.25">
      <c r="J175" s="4" t="s">
        <v>150</v>
      </c>
    </row>
    <row r="176" spans="10:10" x14ac:dyDescent="0.25">
      <c r="J176" s="4" t="s">
        <v>258</v>
      </c>
    </row>
    <row r="177" spans="10:10" x14ac:dyDescent="0.25">
      <c r="J177" s="4" t="s">
        <v>200</v>
      </c>
    </row>
    <row r="178" spans="10:10" x14ac:dyDescent="0.25">
      <c r="J178" s="4" t="s">
        <v>225</v>
      </c>
    </row>
    <row r="179" spans="10:10" x14ac:dyDescent="0.25">
      <c r="J179" s="4" t="s">
        <v>224</v>
      </c>
    </row>
    <row r="180" spans="10:10" x14ac:dyDescent="0.25">
      <c r="J180" s="4" t="s">
        <v>159</v>
      </c>
    </row>
    <row r="181" spans="10:10" x14ac:dyDescent="0.25">
      <c r="J181" s="4" t="s">
        <v>269</v>
      </c>
    </row>
    <row r="182" spans="10:10" x14ac:dyDescent="0.25">
      <c r="J182" s="4" t="s">
        <v>123</v>
      </c>
    </row>
    <row r="183" spans="10:10" x14ac:dyDescent="0.25">
      <c r="J183" s="4" t="s">
        <v>359</v>
      </c>
    </row>
    <row r="184" spans="10:10" x14ac:dyDescent="0.25">
      <c r="J184" s="4" t="s">
        <v>114</v>
      </c>
    </row>
    <row r="185" spans="10:10" x14ac:dyDescent="0.25">
      <c r="J185" s="4" t="s">
        <v>306</v>
      </c>
    </row>
    <row r="186" spans="10:10" x14ac:dyDescent="0.25">
      <c r="J186" s="4" t="s">
        <v>230</v>
      </c>
    </row>
    <row r="187" spans="10:10" x14ac:dyDescent="0.25">
      <c r="J187" s="4" t="s">
        <v>118</v>
      </c>
    </row>
    <row r="188" spans="10:10" x14ac:dyDescent="0.25">
      <c r="J188" s="4" t="s">
        <v>176</v>
      </c>
    </row>
    <row r="189" spans="10:10" x14ac:dyDescent="0.25">
      <c r="J189" s="4" t="s">
        <v>232</v>
      </c>
    </row>
    <row r="190" spans="10:10" x14ac:dyDescent="0.25">
      <c r="J190" s="4" t="s">
        <v>166</v>
      </c>
    </row>
    <row r="191" spans="10:10" x14ac:dyDescent="0.25">
      <c r="J191" s="4" t="s">
        <v>238</v>
      </c>
    </row>
    <row r="192" spans="10:10" x14ac:dyDescent="0.25">
      <c r="J192" s="4" t="s">
        <v>236</v>
      </c>
    </row>
    <row r="193" spans="10:10" x14ac:dyDescent="0.25">
      <c r="J193" s="4" t="s">
        <v>143</v>
      </c>
    </row>
    <row r="194" spans="10:10" x14ac:dyDescent="0.25">
      <c r="J194" s="4" t="s">
        <v>345</v>
      </c>
    </row>
    <row r="195" spans="10:10" x14ac:dyDescent="0.25">
      <c r="J195" s="4" t="s">
        <v>180</v>
      </c>
    </row>
    <row r="196" spans="10:10" x14ac:dyDescent="0.25">
      <c r="J196" s="4" t="s">
        <v>167</v>
      </c>
    </row>
    <row r="197" spans="10:10" x14ac:dyDescent="0.25">
      <c r="J197" s="4" t="s">
        <v>187</v>
      </c>
    </row>
    <row r="198" spans="10:10" x14ac:dyDescent="0.25">
      <c r="J198" s="4" t="s">
        <v>271</v>
      </c>
    </row>
    <row r="199" spans="10:10" x14ac:dyDescent="0.25">
      <c r="J199" s="4" t="s">
        <v>134</v>
      </c>
    </row>
    <row r="200" spans="10:10" x14ac:dyDescent="0.25">
      <c r="J200" s="4" t="s">
        <v>290</v>
      </c>
    </row>
    <row r="201" spans="10:10" x14ac:dyDescent="0.25">
      <c r="J201" s="4" t="s">
        <v>330</v>
      </c>
    </row>
    <row r="202" spans="10:10" x14ac:dyDescent="0.25">
      <c r="J202" s="4" t="s">
        <v>193</v>
      </c>
    </row>
    <row r="203" spans="10:10" x14ac:dyDescent="0.25">
      <c r="J203" s="4" t="s">
        <v>210</v>
      </c>
    </row>
    <row r="204" spans="10:10" x14ac:dyDescent="0.25">
      <c r="J204" s="4" t="s">
        <v>253</v>
      </c>
    </row>
    <row r="205" spans="10:10" x14ac:dyDescent="0.25">
      <c r="J205" s="4" t="s">
        <v>347</v>
      </c>
    </row>
    <row r="206" spans="10:10" x14ac:dyDescent="0.25">
      <c r="J206" s="4" t="s">
        <v>183</v>
      </c>
    </row>
    <row r="207" spans="10:10" x14ac:dyDescent="0.25">
      <c r="J207" s="4" t="s">
        <v>112</v>
      </c>
    </row>
    <row r="208" spans="10:10" x14ac:dyDescent="0.25">
      <c r="J208" s="4" t="s">
        <v>165</v>
      </c>
    </row>
    <row r="209" spans="10:10" x14ac:dyDescent="0.25">
      <c r="J209" s="4" t="s">
        <v>249</v>
      </c>
    </row>
    <row r="210" spans="10:10" x14ac:dyDescent="0.25">
      <c r="J210" s="4" t="s">
        <v>250</v>
      </c>
    </row>
    <row r="211" spans="10:10" x14ac:dyDescent="0.25">
      <c r="J211" s="4" t="s">
        <v>191</v>
      </c>
    </row>
    <row r="212" spans="10:10" x14ac:dyDescent="0.25">
      <c r="J212" s="4" t="s">
        <v>251</v>
      </c>
    </row>
    <row r="213" spans="10:10" x14ac:dyDescent="0.25">
      <c r="J213" s="4" t="s">
        <v>175</v>
      </c>
    </row>
    <row r="214" spans="10:10" x14ac:dyDescent="0.25">
      <c r="J214" s="4" t="s">
        <v>351</v>
      </c>
    </row>
    <row r="215" spans="10:10" x14ac:dyDescent="0.25">
      <c r="J215" s="4" t="s">
        <v>304</v>
      </c>
    </row>
    <row r="216" spans="10:10" x14ac:dyDescent="0.25">
      <c r="J216" s="4" t="s">
        <v>198</v>
      </c>
    </row>
    <row r="217" spans="10:10" x14ac:dyDescent="0.25">
      <c r="J217" s="4" t="s">
        <v>203</v>
      </c>
    </row>
    <row r="218" spans="10:10" x14ac:dyDescent="0.25">
      <c r="J218" s="4" t="s">
        <v>261</v>
      </c>
    </row>
    <row r="219" spans="10:10" x14ac:dyDescent="0.25">
      <c r="J219" s="4" t="s">
        <v>117</v>
      </c>
    </row>
    <row r="220" spans="10:10" x14ac:dyDescent="0.25">
      <c r="J220" s="4" t="s">
        <v>316</v>
      </c>
    </row>
    <row r="221" spans="10:10" x14ac:dyDescent="0.25">
      <c r="J221" s="4" t="s">
        <v>264</v>
      </c>
    </row>
    <row r="222" spans="10:10" x14ac:dyDescent="0.25">
      <c r="J222" s="4" t="s">
        <v>126</v>
      </c>
    </row>
    <row r="223" spans="10:10" x14ac:dyDescent="0.25">
      <c r="J223" s="4" t="s">
        <v>156</v>
      </c>
    </row>
    <row r="224" spans="10:10" x14ac:dyDescent="0.25">
      <c r="J224" s="4" t="s">
        <v>312</v>
      </c>
    </row>
    <row r="225" spans="10:10" x14ac:dyDescent="0.25">
      <c r="J225" s="4" t="s">
        <v>241</v>
      </c>
    </row>
    <row r="226" spans="10:10" x14ac:dyDescent="0.25">
      <c r="J226" s="4" t="s">
        <v>196</v>
      </c>
    </row>
    <row r="227" spans="10:10" x14ac:dyDescent="0.25">
      <c r="J227" s="4" t="s">
        <v>291</v>
      </c>
    </row>
    <row r="228" spans="10:10" x14ac:dyDescent="0.25">
      <c r="J228" s="4" t="s">
        <v>270</v>
      </c>
    </row>
    <row r="229" spans="10:10" x14ac:dyDescent="0.25">
      <c r="J229" s="4" t="s">
        <v>227</v>
      </c>
    </row>
    <row r="230" spans="10:10" x14ac:dyDescent="0.25">
      <c r="J230" s="4" t="s">
        <v>302</v>
      </c>
    </row>
    <row r="231" spans="10:10" x14ac:dyDescent="0.25">
      <c r="J231" s="4" t="s">
        <v>336</v>
      </c>
    </row>
    <row r="232" spans="10:10" x14ac:dyDescent="0.25">
      <c r="J232" s="4" t="s">
        <v>142</v>
      </c>
    </row>
    <row r="233" spans="10:10" x14ac:dyDescent="0.25">
      <c r="J233" s="4" t="s">
        <v>278</v>
      </c>
    </row>
    <row r="234" spans="10:10" x14ac:dyDescent="0.25">
      <c r="J234" s="4" t="s">
        <v>209</v>
      </c>
    </row>
    <row r="235" spans="10:10" x14ac:dyDescent="0.25">
      <c r="J235" s="4" t="s">
        <v>280</v>
      </c>
    </row>
    <row r="236" spans="10:10" x14ac:dyDescent="0.25">
      <c r="J236" s="4" t="s">
        <v>282</v>
      </c>
    </row>
    <row r="237" spans="10:10" x14ac:dyDescent="0.25">
      <c r="J237" s="4" t="s">
        <v>286</v>
      </c>
    </row>
    <row r="238" spans="10:10" x14ac:dyDescent="0.25">
      <c r="J238" s="4" t="s">
        <v>144</v>
      </c>
    </row>
    <row r="239" spans="10:10" x14ac:dyDescent="0.25">
      <c r="J239" s="4" t="s">
        <v>288</v>
      </c>
    </row>
    <row r="240" spans="10:10" x14ac:dyDescent="0.25">
      <c r="J240" s="4" t="s">
        <v>289</v>
      </c>
    </row>
    <row r="241" spans="10:10" x14ac:dyDescent="0.25">
      <c r="J241" s="4" t="s">
        <v>130</v>
      </c>
    </row>
    <row r="242" spans="10:10" x14ac:dyDescent="0.25">
      <c r="J242" s="4" t="s">
        <v>298</v>
      </c>
    </row>
    <row r="243" spans="10:10" x14ac:dyDescent="0.25">
      <c r="J243" s="4" t="s">
        <v>300</v>
      </c>
    </row>
    <row r="244" spans="10:10" x14ac:dyDescent="0.25">
      <c r="J244" s="4" t="s">
        <v>121</v>
      </c>
    </row>
    <row r="245" spans="10:10" x14ac:dyDescent="0.25">
      <c r="J245" s="4" t="s">
        <v>115</v>
      </c>
    </row>
    <row r="246" spans="10:10" x14ac:dyDescent="0.25">
      <c r="J246" s="4" t="s">
        <v>307</v>
      </c>
    </row>
    <row r="247" spans="10:10" x14ac:dyDescent="0.25">
      <c r="J247" s="4" t="s">
        <v>308</v>
      </c>
    </row>
    <row r="248" spans="10:10" x14ac:dyDescent="0.25">
      <c r="J248" s="4" t="s">
        <v>197</v>
      </c>
    </row>
    <row r="249" spans="10:10" x14ac:dyDescent="0.25">
      <c r="J249" s="4" t="s">
        <v>315</v>
      </c>
    </row>
    <row r="250" spans="10:10" x14ac:dyDescent="0.25">
      <c r="J250" s="4" t="s">
        <v>190</v>
      </c>
    </row>
    <row r="251" spans="10:10" x14ac:dyDescent="0.25">
      <c r="J251" s="4" t="s">
        <v>177</v>
      </c>
    </row>
    <row r="252" spans="10:10" x14ac:dyDescent="0.25">
      <c r="J252" s="4" t="s">
        <v>323</v>
      </c>
    </row>
    <row r="253" spans="10:10" x14ac:dyDescent="0.25">
      <c r="J253" s="4" t="s">
        <v>344</v>
      </c>
    </row>
    <row r="254" spans="10:10" x14ac:dyDescent="0.25">
      <c r="J254" s="4" t="s">
        <v>327</v>
      </c>
    </row>
    <row r="255" spans="10:10" x14ac:dyDescent="0.25">
      <c r="J255" s="4" t="s">
        <v>202</v>
      </c>
    </row>
    <row r="256" spans="10:10" x14ac:dyDescent="0.25">
      <c r="J256" s="4" t="s">
        <v>107</v>
      </c>
    </row>
    <row r="257" spans="10:10" x14ac:dyDescent="0.25">
      <c r="J257" s="4" t="s">
        <v>333</v>
      </c>
    </row>
    <row r="258" spans="10:10" x14ac:dyDescent="0.25">
      <c r="J258" s="4" t="s">
        <v>352</v>
      </c>
    </row>
    <row r="259" spans="10:10" x14ac:dyDescent="0.25">
      <c r="J259" s="4" t="s">
        <v>293</v>
      </c>
    </row>
    <row r="260" spans="10:10" x14ac:dyDescent="0.25">
      <c r="J260" s="4" t="s">
        <v>337</v>
      </c>
    </row>
    <row r="261" spans="10:10" x14ac:dyDescent="0.25">
      <c r="J261" s="4" t="s">
        <v>339</v>
      </c>
    </row>
    <row r="262" spans="10:10" x14ac:dyDescent="0.25">
      <c r="J262" s="4" t="s">
        <v>341</v>
      </c>
    </row>
    <row r="263" spans="10:10" x14ac:dyDescent="0.25">
      <c r="J263" s="4" t="s">
        <v>348</v>
      </c>
    </row>
    <row r="264" spans="10:10" x14ac:dyDescent="0.25">
      <c r="J264" s="4" t="s">
        <v>349</v>
      </c>
    </row>
    <row r="265" spans="10:10" x14ac:dyDescent="0.25">
      <c r="J265" s="4" t="s">
        <v>131</v>
      </c>
    </row>
    <row r="266" spans="10:10" x14ac:dyDescent="0.25">
      <c r="J266" s="4" t="s">
        <v>184</v>
      </c>
    </row>
    <row r="267" spans="10:10" x14ac:dyDescent="0.25">
      <c r="J267" s="4" t="s">
        <v>145</v>
      </c>
    </row>
    <row r="268" spans="10:10" x14ac:dyDescent="0.25">
      <c r="J268" s="4" t="s">
        <v>360</v>
      </c>
    </row>
  </sheetData>
  <phoneticPr fontId="41" type="noConversion"/>
  <pageMargins left="0.7" right="0.7" top="0.75" bottom="0.75" header="0.3" footer="0.3"/>
  <pageSetup paperSize="9" orientation="portrait" r:id="rId1"/>
  <headerFooter>
    <oddFooter>&amp;LPlan d'investissement 2024-2029&amp;Cparam&amp;RXLS Version 02-02-2023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4">
    <pageSetUpPr autoPageBreaks="0" fitToPage="1"/>
  </sheetPr>
  <dimension ref="B8:H13"/>
  <sheetViews>
    <sheetView showGridLines="0" tabSelected="1" zoomScaleNormal="100" workbookViewId="0">
      <selection activeCell="L15" sqref="L15"/>
    </sheetView>
  </sheetViews>
  <sheetFormatPr baseColWidth="10" defaultRowHeight="15" x14ac:dyDescent="0.25"/>
  <cols>
    <col min="1" max="1" width="5.7109375" customWidth="1"/>
    <col min="2" max="2" width="27.42578125" customWidth="1"/>
    <col min="3" max="3" width="30.28515625" customWidth="1"/>
    <col min="4" max="8" width="13.7109375" customWidth="1"/>
  </cols>
  <sheetData>
    <row r="8" spans="2:8" ht="28.5" x14ac:dyDescent="0.45">
      <c r="B8" s="248" t="str">
        <f>"Annexes du plan d'investissement "&amp;AnnéeN+1&amp;" - "&amp;AnnéeN+6&amp;" de "&amp;GRD</f>
        <v>Annexes du plan d'investissement 2024 - 2029 de Nom du GRD</v>
      </c>
      <c r="C8" s="248"/>
      <c r="D8" s="248"/>
      <c r="E8" s="248"/>
      <c r="F8" s="248"/>
      <c r="G8" s="248"/>
      <c r="H8" s="248"/>
    </row>
    <row r="11" spans="2:8" x14ac:dyDescent="0.25">
      <c r="B11" s="36" t="s">
        <v>380</v>
      </c>
      <c r="C11" s="37" t="s">
        <v>378</v>
      </c>
    </row>
    <row r="13" spans="2:8" x14ac:dyDescent="0.25">
      <c r="B13" s="36" t="s">
        <v>379</v>
      </c>
      <c r="C13" s="37">
        <v>2023</v>
      </c>
    </row>
  </sheetData>
  <mergeCells count="1">
    <mergeCell ref="B8:H8"/>
  </mergeCells>
  <dataValidations count="2">
    <dataValidation type="list" allowBlank="1" showInputMessage="1" showErrorMessage="1" sqref="C11" xr:uid="{00000000-0002-0000-0200-000000000000}">
      <formula1>Liste_GRD</formula1>
    </dataValidation>
    <dataValidation type="list" allowBlank="1" showInputMessage="1" showErrorMessage="1" sqref="C13" xr:uid="{00000000-0002-0000-0200-000001000000}">
      <formula1>Liste_Année</formula1>
    </dataValidation>
  </dataValidations>
  <pageMargins left="0.70866141732283472" right="0.70866141732283472" top="0.74803149606299213" bottom="0.74803149606299213" header="0.31496062992125984" footer="0.31496062992125984"/>
  <pageSetup paperSize="9" scale="66" orientation="portrait" r:id="rId1"/>
  <headerFooter>
    <oddFooter>&amp;LPlan d'investissement 2024-2029&amp;CIntroduction&amp;RXLS Version 02-02-2023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1">
    <pageSetUpPr autoPageBreaks="0"/>
  </sheetPr>
  <dimension ref="B1:M244"/>
  <sheetViews>
    <sheetView showGridLines="0" zoomScale="55" zoomScaleNormal="55" workbookViewId="0">
      <selection activeCell="G38" sqref="G38"/>
    </sheetView>
  </sheetViews>
  <sheetFormatPr baseColWidth="10" defaultRowHeight="15" customHeight="1" x14ac:dyDescent="0.25"/>
  <cols>
    <col min="1" max="1" width="5.7109375" style="38" customWidth="1"/>
    <col min="2" max="2" width="9.5703125" style="38" customWidth="1"/>
    <col min="3" max="3" width="38" style="38" bestFit="1" customWidth="1"/>
    <col min="4" max="11" width="10.7109375" style="39" customWidth="1"/>
    <col min="12" max="12" width="11.42578125" style="38"/>
    <col min="14" max="16384" width="11.42578125" style="38"/>
  </cols>
  <sheetData>
    <row r="1" spans="2:13" ht="15" customHeight="1" thickBot="1" x14ac:dyDescent="0.3">
      <c r="B1" s="40"/>
    </row>
    <row r="2" spans="2:13" ht="15" customHeight="1" x14ac:dyDescent="0.25">
      <c r="B2" s="277" t="str">
        <f>GRD&amp;" - Réalisations "&amp;AnnéeN-1</f>
        <v>Nom du GRD - Réalisations 2022</v>
      </c>
      <c r="C2" s="278"/>
      <c r="D2" s="249" t="s">
        <v>43</v>
      </c>
      <c r="E2" s="250"/>
      <c r="F2" s="267" t="s">
        <v>41</v>
      </c>
      <c r="G2" s="267"/>
      <c r="H2" s="267"/>
      <c r="I2" s="267" t="s">
        <v>40</v>
      </c>
      <c r="J2" s="267"/>
      <c r="K2" s="268"/>
    </row>
    <row r="3" spans="2:13" ht="15" customHeight="1" thickBot="1" x14ac:dyDescent="0.3">
      <c r="B3" s="279"/>
      <c r="C3" s="280"/>
      <c r="D3" s="53" t="s">
        <v>39</v>
      </c>
      <c r="E3" s="54" t="s">
        <v>38</v>
      </c>
      <c r="F3" s="54" t="s">
        <v>37</v>
      </c>
      <c r="G3" s="54" t="s">
        <v>36</v>
      </c>
      <c r="H3" s="54" t="s">
        <v>35</v>
      </c>
      <c r="I3" s="54" t="s">
        <v>34</v>
      </c>
      <c r="J3" s="54" t="s">
        <v>33</v>
      </c>
      <c r="K3" s="55" t="s">
        <v>32</v>
      </c>
    </row>
    <row r="4" spans="2:13" ht="15" customHeight="1" x14ac:dyDescent="0.25">
      <c r="B4" s="254" t="s">
        <v>31</v>
      </c>
      <c r="C4" s="255"/>
      <c r="D4" s="56"/>
      <c r="E4" s="56"/>
      <c r="F4" s="160" t="s">
        <v>419</v>
      </c>
      <c r="G4" s="160" t="s">
        <v>418</v>
      </c>
      <c r="H4" s="160" t="s">
        <v>420</v>
      </c>
      <c r="I4" s="56"/>
      <c r="J4" s="56"/>
      <c r="K4" s="161" t="s">
        <v>421</v>
      </c>
    </row>
    <row r="5" spans="2:13" s="41" customFormat="1" ht="15" customHeight="1" x14ac:dyDescent="0.25">
      <c r="B5" s="256" t="s">
        <v>30</v>
      </c>
      <c r="C5" s="257"/>
      <c r="D5" s="49">
        <f t="shared" ref="D5:I5" si="0">SUM(D6:D9)</f>
        <v>0</v>
      </c>
      <c r="E5" s="49">
        <f t="shared" si="0"/>
        <v>0</v>
      </c>
      <c r="F5" s="49">
        <f t="shared" si="0"/>
        <v>0</v>
      </c>
      <c r="G5" s="49">
        <f t="shared" si="0"/>
        <v>0</v>
      </c>
      <c r="H5" s="49">
        <f t="shared" si="0"/>
        <v>0</v>
      </c>
      <c r="I5" s="49">
        <f t="shared" si="0"/>
        <v>0</v>
      </c>
      <c r="J5" s="49">
        <f>SUM(J6:J9)</f>
        <v>0</v>
      </c>
      <c r="K5" s="50">
        <f>SUM(K6:K9)</f>
        <v>0</v>
      </c>
      <c r="M5"/>
    </row>
    <row r="6" spans="2:13" ht="15" customHeight="1" x14ac:dyDescent="0.25">
      <c r="B6" s="262"/>
      <c r="C6" s="63" t="s">
        <v>29</v>
      </c>
      <c r="D6" s="46"/>
      <c r="E6" s="46"/>
      <c r="F6" s="46"/>
      <c r="G6" s="46"/>
      <c r="H6" s="46"/>
      <c r="I6" s="46"/>
      <c r="J6" s="46"/>
      <c r="K6" s="47"/>
    </row>
    <row r="7" spans="2:13" ht="15" customHeight="1" x14ac:dyDescent="0.25">
      <c r="B7" s="263"/>
      <c r="C7" s="63" t="s">
        <v>28</v>
      </c>
      <c r="D7" s="46"/>
      <c r="E7" s="46"/>
      <c r="F7" s="46"/>
      <c r="G7" s="46"/>
      <c r="H7" s="46"/>
      <c r="I7" s="46"/>
      <c r="J7" s="46"/>
      <c r="K7" s="47"/>
    </row>
    <row r="8" spans="2:13" ht="15" customHeight="1" x14ac:dyDescent="0.25">
      <c r="B8" s="263"/>
      <c r="C8" s="63" t="s">
        <v>27</v>
      </c>
      <c r="D8" s="46"/>
      <c r="E8" s="46"/>
      <c r="F8" s="46"/>
      <c r="G8" s="46"/>
      <c r="H8" s="46"/>
      <c r="I8" s="46"/>
      <c r="J8" s="46"/>
      <c r="K8" s="47"/>
    </row>
    <row r="9" spans="2:13" ht="15" customHeight="1" x14ac:dyDescent="0.25">
      <c r="B9" s="263"/>
      <c r="C9" s="64" t="s">
        <v>42</v>
      </c>
      <c r="D9" s="253"/>
      <c r="E9" s="253"/>
      <c r="F9" s="253"/>
      <c r="G9" s="253"/>
      <c r="H9" s="253"/>
      <c r="I9" s="253"/>
      <c r="J9" s="46"/>
      <c r="K9" s="258"/>
    </row>
    <row r="10" spans="2:13" ht="15" customHeight="1" x14ac:dyDescent="0.25">
      <c r="B10" s="264"/>
      <c r="C10" s="159" t="s">
        <v>44</v>
      </c>
      <c r="D10" s="253"/>
      <c r="E10" s="253"/>
      <c r="F10" s="253"/>
      <c r="G10" s="253"/>
      <c r="H10" s="253"/>
      <c r="I10" s="253"/>
      <c r="J10" s="48"/>
      <c r="K10" s="258"/>
    </row>
    <row r="11" spans="2:13" s="41" customFormat="1" ht="15" customHeight="1" x14ac:dyDescent="0.25">
      <c r="B11" s="265" t="s">
        <v>26</v>
      </c>
      <c r="C11" s="266"/>
      <c r="D11" s="44">
        <f t="shared" ref="D11:K11" si="1">SUM(D12:D14)</f>
        <v>0</v>
      </c>
      <c r="E11" s="44">
        <f t="shared" si="1"/>
        <v>0</v>
      </c>
      <c r="F11" s="44">
        <f t="shared" si="1"/>
        <v>0</v>
      </c>
      <c r="G11" s="44">
        <f t="shared" si="1"/>
        <v>0</v>
      </c>
      <c r="H11" s="44">
        <f t="shared" si="1"/>
        <v>0</v>
      </c>
      <c r="I11" s="44">
        <f t="shared" si="1"/>
        <v>0</v>
      </c>
      <c r="J11" s="44">
        <f t="shared" si="1"/>
        <v>0</v>
      </c>
      <c r="K11" s="45">
        <f t="shared" si="1"/>
        <v>0</v>
      </c>
      <c r="M11"/>
    </row>
    <row r="12" spans="2:13" ht="15" customHeight="1" x14ac:dyDescent="0.25">
      <c r="B12" s="262"/>
      <c r="C12" s="63" t="s">
        <v>25</v>
      </c>
      <c r="D12" s="46"/>
      <c r="E12" s="46"/>
      <c r="F12" s="46"/>
      <c r="G12" s="46"/>
      <c r="H12" s="46"/>
      <c r="I12" s="46"/>
      <c r="J12" s="46"/>
      <c r="K12" s="47"/>
    </row>
    <row r="13" spans="2:13" ht="15" customHeight="1" x14ac:dyDescent="0.25">
      <c r="B13" s="263"/>
      <c r="C13" s="63" t="s">
        <v>24</v>
      </c>
      <c r="D13" s="46"/>
      <c r="E13" s="46"/>
      <c r="F13" s="46"/>
      <c r="G13" s="46"/>
      <c r="H13" s="46"/>
      <c r="I13" s="46"/>
      <c r="J13" s="46"/>
      <c r="K13" s="47"/>
    </row>
    <row r="14" spans="2:13" ht="15" customHeight="1" x14ac:dyDescent="0.25">
      <c r="B14" s="264"/>
      <c r="C14" s="63" t="s">
        <v>23</v>
      </c>
      <c r="D14" s="46"/>
      <c r="E14" s="46"/>
      <c r="F14" s="46"/>
      <c r="G14" s="46"/>
      <c r="H14" s="46"/>
      <c r="I14" s="46"/>
      <c r="J14" s="46"/>
      <c r="K14" s="47"/>
    </row>
    <row r="15" spans="2:13" s="41" customFormat="1" ht="15" customHeight="1" x14ac:dyDescent="0.25">
      <c r="B15" s="265" t="s">
        <v>11</v>
      </c>
      <c r="C15" s="266"/>
      <c r="D15" s="44"/>
      <c r="E15" s="44"/>
      <c r="F15" s="44"/>
      <c r="G15" s="44"/>
      <c r="H15" s="44"/>
      <c r="I15" s="44"/>
      <c r="J15" s="44"/>
      <c r="K15" s="45"/>
      <c r="M15"/>
    </row>
    <row r="16" spans="2:13" ht="15" customHeight="1" x14ac:dyDescent="0.25">
      <c r="B16" s="269" t="s">
        <v>22</v>
      </c>
      <c r="C16" s="270"/>
      <c r="D16" s="57">
        <f t="shared" ref="D16:K16" si="2">D5+D11+D15</f>
        <v>0</v>
      </c>
      <c r="E16" s="57">
        <f t="shared" si="2"/>
        <v>0</v>
      </c>
      <c r="F16" s="57">
        <f t="shared" si="2"/>
        <v>0</v>
      </c>
      <c r="G16" s="57">
        <f t="shared" si="2"/>
        <v>0</v>
      </c>
      <c r="H16" s="57">
        <f t="shared" si="2"/>
        <v>0</v>
      </c>
      <c r="I16" s="57">
        <f t="shared" si="2"/>
        <v>0</v>
      </c>
      <c r="J16" s="57">
        <f t="shared" si="2"/>
        <v>0</v>
      </c>
      <c r="K16" s="58">
        <f t="shared" si="2"/>
        <v>0</v>
      </c>
    </row>
    <row r="17" spans="2:11" ht="15" customHeight="1" x14ac:dyDescent="0.25">
      <c r="B17" s="281" t="s">
        <v>21</v>
      </c>
      <c r="C17" s="282"/>
      <c r="D17" s="51"/>
      <c r="E17" s="51"/>
      <c r="F17" s="51"/>
      <c r="G17" s="51"/>
      <c r="H17" s="51"/>
      <c r="I17" s="51"/>
      <c r="J17" s="51"/>
      <c r="K17" s="52"/>
    </row>
    <row r="18" spans="2:11" ht="15" customHeight="1" x14ac:dyDescent="0.25">
      <c r="B18" s="251" t="s">
        <v>20</v>
      </c>
      <c r="C18" s="61" t="s">
        <v>19</v>
      </c>
      <c r="D18" s="253"/>
      <c r="E18" s="253"/>
      <c r="F18" s="253"/>
      <c r="G18" s="253"/>
      <c r="H18" s="253"/>
      <c r="I18" s="46"/>
      <c r="J18" s="46"/>
      <c r="K18" s="258"/>
    </row>
    <row r="19" spans="2:11" ht="15" customHeight="1" x14ac:dyDescent="0.25">
      <c r="B19" s="252"/>
      <c r="C19" s="159" t="s">
        <v>459</v>
      </c>
      <c r="D19" s="253"/>
      <c r="E19" s="253"/>
      <c r="F19" s="253"/>
      <c r="G19" s="253"/>
      <c r="H19" s="253"/>
      <c r="I19" s="46"/>
      <c r="J19" s="46"/>
      <c r="K19" s="258"/>
    </row>
    <row r="20" spans="2:11" ht="15" customHeight="1" x14ac:dyDescent="0.25">
      <c r="B20" s="252"/>
      <c r="C20" s="61" t="s">
        <v>18</v>
      </c>
      <c r="D20" s="253"/>
      <c r="E20" s="253"/>
      <c r="F20" s="253"/>
      <c r="G20" s="253"/>
      <c r="H20" s="253"/>
      <c r="I20" s="46"/>
      <c r="J20" s="46"/>
      <c r="K20" s="47"/>
    </row>
    <row r="21" spans="2:11" ht="15" customHeight="1" x14ac:dyDescent="0.25">
      <c r="B21" s="67" t="s">
        <v>17</v>
      </c>
      <c r="C21" s="61" t="s">
        <v>16</v>
      </c>
      <c r="D21" s="46"/>
      <c r="E21" s="46"/>
      <c r="F21" s="46"/>
      <c r="G21" s="46"/>
      <c r="H21" s="46"/>
      <c r="I21" s="253"/>
      <c r="J21" s="253"/>
      <c r="K21" s="258"/>
    </row>
    <row r="22" spans="2:11" ht="15" customHeight="1" x14ac:dyDescent="0.25">
      <c r="B22" s="259" t="s">
        <v>15</v>
      </c>
      <c r="C22" s="61" t="s">
        <v>14</v>
      </c>
      <c r="D22" s="46"/>
      <c r="E22" s="46"/>
      <c r="F22" s="46"/>
      <c r="G22" s="46"/>
      <c r="H22" s="46"/>
      <c r="I22" s="253"/>
      <c r="J22" s="253"/>
      <c r="K22" s="258"/>
    </row>
    <row r="23" spans="2:11" ht="15" customHeight="1" x14ac:dyDescent="0.25">
      <c r="B23" s="260"/>
      <c r="C23" s="61" t="s">
        <v>13</v>
      </c>
      <c r="D23" s="46"/>
      <c r="E23" s="46"/>
      <c r="F23" s="46"/>
      <c r="G23" s="46"/>
      <c r="H23" s="46"/>
      <c r="I23" s="253"/>
      <c r="J23" s="253"/>
      <c r="K23" s="258"/>
    </row>
    <row r="24" spans="2:11" ht="15" customHeight="1" x14ac:dyDescent="0.25">
      <c r="B24" s="261"/>
      <c r="C24" s="62" t="s">
        <v>12</v>
      </c>
      <c r="D24" s="46"/>
      <c r="E24" s="46"/>
      <c r="F24" s="46"/>
      <c r="G24" s="46"/>
      <c r="H24" s="46"/>
      <c r="I24" s="253"/>
      <c r="J24" s="253"/>
      <c r="K24" s="258"/>
    </row>
    <row r="25" spans="2:11" ht="15" customHeight="1" x14ac:dyDescent="0.25">
      <c r="B25" s="67" t="s">
        <v>373</v>
      </c>
      <c r="C25" s="62"/>
      <c r="D25" s="46"/>
      <c r="E25" s="46"/>
      <c r="F25" s="46"/>
      <c r="G25" s="46"/>
      <c r="H25" s="46"/>
      <c r="I25" s="46"/>
      <c r="J25" s="46"/>
      <c r="K25" s="47"/>
    </row>
    <row r="26" spans="2:11" ht="15" customHeight="1" x14ac:dyDescent="0.25">
      <c r="B26" s="275" t="s">
        <v>11</v>
      </c>
      <c r="C26" s="276"/>
      <c r="D26" s="65"/>
      <c r="E26" s="65"/>
      <c r="F26" s="65"/>
      <c r="G26" s="65"/>
      <c r="H26" s="65"/>
      <c r="I26" s="65"/>
      <c r="J26" s="65"/>
      <c r="K26" s="66"/>
    </row>
    <row r="27" spans="2:11" ht="15" customHeight="1" thickBot="1" x14ac:dyDescent="0.3">
      <c r="B27" s="283" t="s">
        <v>10</v>
      </c>
      <c r="C27" s="284"/>
      <c r="D27" s="59">
        <f>SUM(D18:D26)-D19</f>
        <v>0</v>
      </c>
      <c r="E27" s="59">
        <f t="shared" ref="E27:J27" si="3">SUM(E18:E26)-E19</f>
        <v>0</v>
      </c>
      <c r="F27" s="59">
        <f t="shared" si="3"/>
        <v>0</v>
      </c>
      <c r="G27" s="59">
        <f t="shared" si="3"/>
        <v>0</v>
      </c>
      <c r="H27" s="59">
        <f t="shared" si="3"/>
        <v>0</v>
      </c>
      <c r="I27" s="59">
        <f t="shared" si="3"/>
        <v>0</v>
      </c>
      <c r="J27" s="59">
        <f t="shared" si="3"/>
        <v>0</v>
      </c>
      <c r="K27" s="60">
        <f>SUM(K18:K26)-K19</f>
        <v>0</v>
      </c>
    </row>
    <row r="28" spans="2:11" ht="15" customHeight="1" x14ac:dyDescent="0.25">
      <c r="D28" s="38"/>
      <c r="E28" s="38"/>
      <c r="F28" s="38"/>
      <c r="G28" s="38"/>
      <c r="H28" s="38"/>
      <c r="I28" s="38"/>
      <c r="J28" s="38"/>
      <c r="K28" s="38"/>
    </row>
    <row r="29" spans="2:11" ht="15" customHeight="1" x14ac:dyDescent="0.25">
      <c r="D29" s="38"/>
      <c r="E29" s="38"/>
      <c r="F29" s="38"/>
      <c r="G29" s="38"/>
      <c r="H29" s="38"/>
      <c r="I29" s="38"/>
      <c r="J29" s="38"/>
      <c r="K29" s="38"/>
    </row>
    <row r="30" spans="2:11" ht="15" customHeight="1" x14ac:dyDescent="0.25">
      <c r="D30" s="38"/>
      <c r="E30" s="38"/>
      <c r="F30" s="38"/>
      <c r="G30" s="38"/>
      <c r="H30" s="38"/>
      <c r="I30" s="38"/>
      <c r="J30" s="38"/>
      <c r="K30" s="38"/>
    </row>
    <row r="31" spans="2:11" ht="15" customHeight="1" x14ac:dyDescent="0.25">
      <c r="D31" s="38"/>
      <c r="E31" s="38"/>
      <c r="F31" s="38"/>
      <c r="G31" s="38"/>
      <c r="H31" s="38"/>
      <c r="I31" s="38"/>
      <c r="J31" s="38"/>
      <c r="K31" s="38"/>
    </row>
    <row r="32" spans="2:11" ht="15" customHeight="1" thickBot="1" x14ac:dyDescent="0.3">
      <c r="B32" s="40"/>
    </row>
    <row r="33" spans="2:13" ht="15" customHeight="1" x14ac:dyDescent="0.25">
      <c r="B33" s="271" t="str">
        <f>GRD&amp;" - Mise à jour prévision "&amp;AnnéeN</f>
        <v>Nom du GRD - Mise à jour prévision 2023</v>
      </c>
      <c r="C33" s="272"/>
      <c r="D33" s="249" t="s">
        <v>43</v>
      </c>
      <c r="E33" s="250"/>
      <c r="F33" s="267" t="s">
        <v>41</v>
      </c>
      <c r="G33" s="267"/>
      <c r="H33" s="267"/>
      <c r="I33" s="267" t="s">
        <v>40</v>
      </c>
      <c r="J33" s="267"/>
      <c r="K33" s="268"/>
    </row>
    <row r="34" spans="2:13" ht="15" customHeight="1" thickBot="1" x14ac:dyDescent="0.3">
      <c r="B34" s="273"/>
      <c r="C34" s="274"/>
      <c r="D34" s="53" t="s">
        <v>39</v>
      </c>
      <c r="E34" s="54" t="s">
        <v>38</v>
      </c>
      <c r="F34" s="54" t="s">
        <v>37</v>
      </c>
      <c r="G34" s="54" t="s">
        <v>36</v>
      </c>
      <c r="H34" s="54" t="s">
        <v>35</v>
      </c>
      <c r="I34" s="54" t="s">
        <v>34</v>
      </c>
      <c r="J34" s="54" t="s">
        <v>33</v>
      </c>
      <c r="K34" s="55" t="s">
        <v>32</v>
      </c>
    </row>
    <row r="35" spans="2:13" ht="15" customHeight="1" x14ac:dyDescent="0.25">
      <c r="B35" s="254" t="s">
        <v>31</v>
      </c>
      <c r="C35" s="255"/>
      <c r="D35" s="56"/>
      <c r="E35" s="56"/>
      <c r="F35" s="160" t="s">
        <v>419</v>
      </c>
      <c r="G35" s="160" t="s">
        <v>418</v>
      </c>
      <c r="H35" s="160" t="s">
        <v>420</v>
      </c>
      <c r="I35" s="56"/>
      <c r="J35" s="56"/>
      <c r="K35" s="161" t="s">
        <v>421</v>
      </c>
    </row>
    <row r="36" spans="2:13" s="41" customFormat="1" ht="15" customHeight="1" x14ac:dyDescent="0.25">
      <c r="B36" s="256" t="s">
        <v>30</v>
      </c>
      <c r="C36" s="257"/>
      <c r="D36" s="49">
        <f t="shared" ref="D36:I36" si="4">SUM(D37:D40)</f>
        <v>0</v>
      </c>
      <c r="E36" s="49">
        <f t="shared" si="4"/>
        <v>0</v>
      </c>
      <c r="F36" s="49">
        <f t="shared" si="4"/>
        <v>0</v>
      </c>
      <c r="G36" s="49">
        <f t="shared" si="4"/>
        <v>0</v>
      </c>
      <c r="H36" s="49">
        <f t="shared" si="4"/>
        <v>0</v>
      </c>
      <c r="I36" s="49">
        <f t="shared" si="4"/>
        <v>0</v>
      </c>
      <c r="J36" s="49">
        <f>SUM(J37:J40)</f>
        <v>0</v>
      </c>
      <c r="K36" s="50">
        <f>SUM(K37:K40)</f>
        <v>0</v>
      </c>
      <c r="M36"/>
    </row>
    <row r="37" spans="2:13" ht="15" customHeight="1" x14ac:dyDescent="0.25">
      <c r="B37" s="262"/>
      <c r="C37" s="63" t="s">
        <v>29</v>
      </c>
      <c r="D37" s="46"/>
      <c r="E37" s="46"/>
      <c r="F37" s="46"/>
      <c r="G37" s="46"/>
      <c r="H37" s="46"/>
      <c r="I37" s="46"/>
      <c r="J37" s="46"/>
      <c r="K37" s="47"/>
    </row>
    <row r="38" spans="2:13" ht="15" customHeight="1" x14ac:dyDescent="0.25">
      <c r="B38" s="263"/>
      <c r="C38" s="63" t="s">
        <v>28</v>
      </c>
      <c r="D38" s="46"/>
      <c r="E38" s="46"/>
      <c r="F38" s="46"/>
      <c r="G38" s="46"/>
      <c r="H38" s="46"/>
      <c r="I38" s="46"/>
      <c r="J38" s="46"/>
      <c r="K38" s="47"/>
    </row>
    <row r="39" spans="2:13" ht="15" customHeight="1" x14ac:dyDescent="0.25">
      <c r="B39" s="263"/>
      <c r="C39" s="63" t="s">
        <v>27</v>
      </c>
      <c r="D39" s="46"/>
      <c r="E39" s="46"/>
      <c r="F39" s="46"/>
      <c r="G39" s="46"/>
      <c r="H39" s="46"/>
      <c r="I39" s="46"/>
      <c r="J39" s="46"/>
      <c r="K39" s="47"/>
    </row>
    <row r="40" spans="2:13" ht="15" customHeight="1" x14ac:dyDescent="0.25">
      <c r="B40" s="263"/>
      <c r="C40" s="64" t="s">
        <v>42</v>
      </c>
      <c r="D40" s="253"/>
      <c r="E40" s="253"/>
      <c r="F40" s="253"/>
      <c r="G40" s="253"/>
      <c r="H40" s="253"/>
      <c r="I40" s="253"/>
      <c r="J40" s="46"/>
      <c r="K40" s="258"/>
    </row>
    <row r="41" spans="2:13" ht="15" customHeight="1" x14ac:dyDescent="0.25">
      <c r="B41" s="264"/>
      <c r="C41" s="159" t="s">
        <v>44</v>
      </c>
      <c r="D41" s="253"/>
      <c r="E41" s="253"/>
      <c r="F41" s="253"/>
      <c r="G41" s="253"/>
      <c r="H41" s="253"/>
      <c r="I41" s="253"/>
      <c r="J41" s="48"/>
      <c r="K41" s="258"/>
    </row>
    <row r="42" spans="2:13" ht="15" customHeight="1" x14ac:dyDescent="0.25">
      <c r="B42" s="265" t="s">
        <v>26</v>
      </c>
      <c r="C42" s="266"/>
      <c r="D42" s="44">
        <f t="shared" ref="D42:K42" si="5">SUM(D43:D45)</f>
        <v>0</v>
      </c>
      <c r="E42" s="44">
        <f t="shared" si="5"/>
        <v>0</v>
      </c>
      <c r="F42" s="44">
        <f t="shared" si="5"/>
        <v>0</v>
      </c>
      <c r="G42" s="44">
        <f t="shared" si="5"/>
        <v>0</v>
      </c>
      <c r="H42" s="44">
        <f t="shared" si="5"/>
        <v>0</v>
      </c>
      <c r="I42" s="44">
        <f t="shared" si="5"/>
        <v>0</v>
      </c>
      <c r="J42" s="44">
        <f t="shared" si="5"/>
        <v>0</v>
      </c>
      <c r="K42" s="45">
        <f t="shared" si="5"/>
        <v>0</v>
      </c>
    </row>
    <row r="43" spans="2:13" s="41" customFormat="1" ht="15" customHeight="1" x14ac:dyDescent="0.25">
      <c r="B43" s="262"/>
      <c r="C43" s="63" t="s">
        <v>25</v>
      </c>
      <c r="D43" s="46"/>
      <c r="E43" s="46"/>
      <c r="F43" s="46"/>
      <c r="G43" s="46"/>
      <c r="H43" s="46"/>
      <c r="I43" s="46"/>
      <c r="J43" s="46"/>
      <c r="K43" s="47"/>
      <c r="M43"/>
    </row>
    <row r="44" spans="2:13" ht="15" customHeight="1" x14ac:dyDescent="0.25">
      <c r="B44" s="263"/>
      <c r="C44" s="63" t="s">
        <v>24</v>
      </c>
      <c r="D44" s="46"/>
      <c r="E44" s="46"/>
      <c r="F44" s="46"/>
      <c r="G44" s="46"/>
      <c r="H44" s="46"/>
      <c r="I44" s="46"/>
      <c r="J44" s="46"/>
      <c r="K44" s="47"/>
    </row>
    <row r="45" spans="2:13" ht="15" customHeight="1" x14ac:dyDescent="0.25">
      <c r="B45" s="264"/>
      <c r="C45" s="63" t="s">
        <v>23</v>
      </c>
      <c r="D45" s="46"/>
      <c r="E45" s="46"/>
      <c r="F45" s="46"/>
      <c r="G45" s="46"/>
      <c r="H45" s="46"/>
      <c r="I45" s="46"/>
      <c r="J45" s="46"/>
      <c r="K45" s="47"/>
    </row>
    <row r="46" spans="2:13" ht="15" customHeight="1" x14ac:dyDescent="0.25">
      <c r="B46" s="265" t="s">
        <v>11</v>
      </c>
      <c r="C46" s="266"/>
      <c r="D46" s="44"/>
      <c r="E46" s="44"/>
      <c r="F46" s="44"/>
      <c r="G46" s="44"/>
      <c r="H46" s="44"/>
      <c r="I46" s="44"/>
      <c r="J46" s="44"/>
      <c r="K46" s="45"/>
    </row>
    <row r="47" spans="2:13" s="41" customFormat="1" ht="15" customHeight="1" x14ac:dyDescent="0.25">
      <c r="B47" s="269" t="s">
        <v>22</v>
      </c>
      <c r="C47" s="270"/>
      <c r="D47" s="57">
        <f t="shared" ref="D47:K47" si="6">D36+D42+D46</f>
        <v>0</v>
      </c>
      <c r="E47" s="57">
        <f t="shared" si="6"/>
        <v>0</v>
      </c>
      <c r="F47" s="57">
        <f t="shared" si="6"/>
        <v>0</v>
      </c>
      <c r="G47" s="57">
        <f t="shared" si="6"/>
        <v>0</v>
      </c>
      <c r="H47" s="57">
        <f t="shared" si="6"/>
        <v>0</v>
      </c>
      <c r="I47" s="57">
        <f t="shared" si="6"/>
        <v>0</v>
      </c>
      <c r="J47" s="57">
        <f t="shared" si="6"/>
        <v>0</v>
      </c>
      <c r="K47" s="58">
        <f t="shared" si="6"/>
        <v>0</v>
      </c>
      <c r="M47"/>
    </row>
    <row r="48" spans="2:13" ht="15" customHeight="1" x14ac:dyDescent="0.25">
      <c r="B48" s="281" t="s">
        <v>21</v>
      </c>
      <c r="C48" s="282"/>
      <c r="D48" s="51"/>
      <c r="E48" s="51"/>
      <c r="F48" s="51"/>
      <c r="G48" s="51"/>
      <c r="H48" s="51"/>
      <c r="I48" s="51"/>
      <c r="J48" s="51"/>
      <c r="K48" s="52"/>
    </row>
    <row r="49" spans="2:11" ht="15" customHeight="1" x14ac:dyDescent="0.25">
      <c r="B49" s="251" t="s">
        <v>20</v>
      </c>
      <c r="C49" s="61" t="s">
        <v>19</v>
      </c>
      <c r="D49" s="253"/>
      <c r="E49" s="253"/>
      <c r="F49" s="253"/>
      <c r="G49" s="253"/>
      <c r="H49" s="253"/>
      <c r="I49" s="46"/>
      <c r="J49" s="46"/>
      <c r="K49" s="258"/>
    </row>
    <row r="50" spans="2:11" ht="15" customHeight="1" x14ac:dyDescent="0.25">
      <c r="B50" s="252"/>
      <c r="C50" s="159" t="s">
        <v>459</v>
      </c>
      <c r="D50" s="253"/>
      <c r="E50" s="253"/>
      <c r="F50" s="253"/>
      <c r="G50" s="253"/>
      <c r="H50" s="253"/>
      <c r="I50" s="46"/>
      <c r="J50" s="46"/>
      <c r="K50" s="258"/>
    </row>
    <row r="51" spans="2:11" ht="15" customHeight="1" x14ac:dyDescent="0.25">
      <c r="B51" s="252"/>
      <c r="C51" s="61" t="s">
        <v>18</v>
      </c>
      <c r="D51" s="253"/>
      <c r="E51" s="253"/>
      <c r="F51" s="253"/>
      <c r="G51" s="253"/>
      <c r="H51" s="253"/>
      <c r="I51" s="46"/>
      <c r="J51" s="46"/>
      <c r="K51" s="47"/>
    </row>
    <row r="52" spans="2:11" ht="15" customHeight="1" x14ac:dyDescent="0.25">
      <c r="B52" s="67" t="s">
        <v>17</v>
      </c>
      <c r="C52" s="61" t="s">
        <v>16</v>
      </c>
      <c r="D52" s="46"/>
      <c r="E52" s="46"/>
      <c r="F52" s="46"/>
      <c r="G52" s="46"/>
      <c r="H52" s="46"/>
      <c r="I52" s="253"/>
      <c r="J52" s="253"/>
      <c r="K52" s="258"/>
    </row>
    <row r="53" spans="2:11" ht="15" customHeight="1" x14ac:dyDescent="0.25">
      <c r="B53" s="259" t="s">
        <v>15</v>
      </c>
      <c r="C53" s="61" t="s">
        <v>14</v>
      </c>
      <c r="D53" s="46"/>
      <c r="E53" s="46"/>
      <c r="F53" s="46"/>
      <c r="G53" s="46"/>
      <c r="H53" s="46"/>
      <c r="I53" s="253"/>
      <c r="J53" s="253"/>
      <c r="K53" s="258"/>
    </row>
    <row r="54" spans="2:11" ht="15" customHeight="1" x14ac:dyDescent="0.25">
      <c r="B54" s="260"/>
      <c r="C54" s="61" t="s">
        <v>13</v>
      </c>
      <c r="D54" s="46"/>
      <c r="E54" s="46"/>
      <c r="F54" s="46"/>
      <c r="G54" s="46"/>
      <c r="H54" s="46"/>
      <c r="I54" s="253"/>
      <c r="J54" s="253"/>
      <c r="K54" s="258"/>
    </row>
    <row r="55" spans="2:11" ht="15" customHeight="1" x14ac:dyDescent="0.25">
      <c r="B55" s="261"/>
      <c r="C55" s="62" t="s">
        <v>12</v>
      </c>
      <c r="D55" s="46"/>
      <c r="E55" s="46"/>
      <c r="F55" s="46"/>
      <c r="G55" s="46"/>
      <c r="H55" s="46"/>
      <c r="I55" s="253"/>
      <c r="J55" s="253"/>
      <c r="K55" s="258"/>
    </row>
    <row r="56" spans="2:11" ht="15" customHeight="1" x14ac:dyDescent="0.25">
      <c r="B56" s="67" t="s">
        <v>373</v>
      </c>
      <c r="C56" s="62"/>
      <c r="D56" s="46"/>
      <c r="E56" s="46"/>
      <c r="F56" s="46"/>
      <c r="G56" s="46"/>
      <c r="H56" s="46"/>
      <c r="I56" s="46"/>
      <c r="J56" s="46"/>
      <c r="K56" s="47"/>
    </row>
    <row r="57" spans="2:11" ht="15" customHeight="1" x14ac:dyDescent="0.25">
      <c r="B57" s="275" t="s">
        <v>11</v>
      </c>
      <c r="C57" s="276"/>
      <c r="D57" s="65"/>
      <c r="E57" s="65"/>
      <c r="F57" s="65"/>
      <c r="G57" s="65"/>
      <c r="H57" s="65"/>
      <c r="I57" s="65"/>
      <c r="J57" s="65"/>
      <c r="K57" s="66"/>
    </row>
    <row r="58" spans="2:11" ht="15" customHeight="1" thickBot="1" x14ac:dyDescent="0.3">
      <c r="B58" s="283" t="s">
        <v>10</v>
      </c>
      <c r="C58" s="284"/>
      <c r="D58" s="59">
        <f>SUM(D49:D57)-D50</f>
        <v>0</v>
      </c>
      <c r="E58" s="59">
        <f t="shared" ref="E58:J58" si="7">SUM(E49:E57)-E50</f>
        <v>0</v>
      </c>
      <c r="F58" s="59">
        <f t="shared" si="7"/>
        <v>0</v>
      </c>
      <c r="G58" s="59">
        <f t="shared" si="7"/>
        <v>0</v>
      </c>
      <c r="H58" s="59">
        <f t="shared" si="7"/>
        <v>0</v>
      </c>
      <c r="I58" s="59">
        <f t="shared" si="7"/>
        <v>0</v>
      </c>
      <c r="J58" s="59">
        <f t="shared" si="7"/>
        <v>0</v>
      </c>
      <c r="K58" s="60">
        <f>SUM(K49:K57)-K50</f>
        <v>0</v>
      </c>
    </row>
    <row r="59" spans="2:11" ht="15" customHeight="1" x14ac:dyDescent="0.25">
      <c r="D59" s="38"/>
      <c r="E59" s="38"/>
      <c r="F59" s="38"/>
      <c r="G59" s="38"/>
      <c r="H59" s="38"/>
      <c r="I59" s="38"/>
      <c r="J59" s="38"/>
      <c r="K59" s="38"/>
    </row>
    <row r="60" spans="2:11" ht="15" customHeight="1" x14ac:dyDescent="0.25">
      <c r="D60" s="38"/>
      <c r="E60" s="38"/>
      <c r="F60" s="38"/>
      <c r="G60" s="38"/>
      <c r="H60" s="38"/>
      <c r="I60" s="38"/>
      <c r="J60" s="38"/>
      <c r="K60" s="38"/>
    </row>
    <row r="61" spans="2:11" ht="15" customHeight="1" x14ac:dyDescent="0.25">
      <c r="D61" s="38"/>
      <c r="E61" s="38"/>
      <c r="F61" s="38"/>
      <c r="G61" s="38"/>
      <c r="H61" s="38"/>
      <c r="I61" s="38"/>
      <c r="J61" s="38"/>
      <c r="K61" s="38"/>
    </row>
    <row r="62" spans="2:11" ht="15" customHeight="1" x14ac:dyDescent="0.25">
      <c r="D62" s="38"/>
      <c r="E62" s="38"/>
      <c r="F62" s="38"/>
      <c r="G62" s="38"/>
      <c r="H62" s="38"/>
      <c r="I62" s="38"/>
      <c r="J62" s="38"/>
      <c r="K62" s="38"/>
    </row>
    <row r="63" spans="2:11" ht="15" customHeight="1" thickBot="1" x14ac:dyDescent="0.3">
      <c r="B63" s="40"/>
    </row>
    <row r="64" spans="2:11" ht="15" customHeight="1" x14ac:dyDescent="0.25">
      <c r="B64" s="277" t="str">
        <f>GRD&amp;" - Projections "&amp;AnnéeN+1</f>
        <v>Nom du GRD - Projections 2024</v>
      </c>
      <c r="C64" s="278"/>
      <c r="D64" s="249" t="s">
        <v>43</v>
      </c>
      <c r="E64" s="250"/>
      <c r="F64" s="267" t="s">
        <v>41</v>
      </c>
      <c r="G64" s="267"/>
      <c r="H64" s="267"/>
      <c r="I64" s="267" t="s">
        <v>40</v>
      </c>
      <c r="J64" s="267"/>
      <c r="K64" s="268"/>
    </row>
    <row r="65" spans="2:11" ht="15" customHeight="1" thickBot="1" x14ac:dyDescent="0.3">
      <c r="B65" s="279"/>
      <c r="C65" s="280"/>
      <c r="D65" s="53" t="s">
        <v>39</v>
      </c>
      <c r="E65" s="54" t="s">
        <v>38</v>
      </c>
      <c r="F65" s="54" t="s">
        <v>37</v>
      </c>
      <c r="G65" s="54" t="s">
        <v>36</v>
      </c>
      <c r="H65" s="54" t="s">
        <v>35</v>
      </c>
      <c r="I65" s="54" t="s">
        <v>34</v>
      </c>
      <c r="J65" s="54" t="s">
        <v>33</v>
      </c>
      <c r="K65" s="55" t="s">
        <v>32</v>
      </c>
    </row>
    <row r="66" spans="2:11" ht="15" customHeight="1" x14ac:dyDescent="0.25">
      <c r="B66" s="254" t="s">
        <v>31</v>
      </c>
      <c r="C66" s="255"/>
      <c r="D66" s="56"/>
      <c r="E66" s="56"/>
      <c r="F66" s="160" t="s">
        <v>419</v>
      </c>
      <c r="G66" s="160" t="s">
        <v>418</v>
      </c>
      <c r="H66" s="160" t="s">
        <v>420</v>
      </c>
      <c r="I66" s="56"/>
      <c r="J66" s="56"/>
      <c r="K66" s="161" t="s">
        <v>421</v>
      </c>
    </row>
    <row r="67" spans="2:11" ht="15" customHeight="1" x14ac:dyDescent="0.25">
      <c r="B67" s="256" t="s">
        <v>30</v>
      </c>
      <c r="C67" s="257"/>
      <c r="D67" s="49">
        <f t="shared" ref="D67:I67" si="8">SUM(D68:D71)</f>
        <v>0</v>
      </c>
      <c r="E67" s="49">
        <f t="shared" si="8"/>
        <v>0</v>
      </c>
      <c r="F67" s="49">
        <f t="shared" si="8"/>
        <v>0</v>
      </c>
      <c r="G67" s="49">
        <f t="shared" si="8"/>
        <v>0</v>
      </c>
      <c r="H67" s="49">
        <f t="shared" si="8"/>
        <v>0</v>
      </c>
      <c r="I67" s="49">
        <f t="shared" si="8"/>
        <v>0</v>
      </c>
      <c r="J67" s="49">
        <f>SUM(J68:J71)</f>
        <v>0</v>
      </c>
      <c r="K67" s="50">
        <f>SUM(K68:K71)</f>
        <v>0</v>
      </c>
    </row>
    <row r="68" spans="2:11" ht="15" customHeight="1" x14ac:dyDescent="0.25">
      <c r="B68" s="262"/>
      <c r="C68" s="63" t="s">
        <v>29</v>
      </c>
      <c r="D68" s="46"/>
      <c r="E68" s="46"/>
      <c r="F68" s="46"/>
      <c r="G68" s="46"/>
      <c r="H68" s="46"/>
      <c r="I68" s="46"/>
      <c r="J68" s="46"/>
      <c r="K68" s="47"/>
    </row>
    <row r="69" spans="2:11" ht="15" customHeight="1" x14ac:dyDescent="0.25">
      <c r="B69" s="263"/>
      <c r="C69" s="63" t="s">
        <v>28</v>
      </c>
      <c r="D69" s="46"/>
      <c r="E69" s="46"/>
      <c r="F69" s="46"/>
      <c r="G69" s="46"/>
      <c r="H69" s="46"/>
      <c r="I69" s="46"/>
      <c r="J69" s="46"/>
      <c r="K69" s="47"/>
    </row>
    <row r="70" spans="2:11" ht="15" customHeight="1" x14ac:dyDescent="0.25">
      <c r="B70" s="263"/>
      <c r="C70" s="63" t="s">
        <v>27</v>
      </c>
      <c r="D70" s="46"/>
      <c r="E70" s="46"/>
      <c r="F70" s="46"/>
      <c r="G70" s="46"/>
      <c r="H70" s="46"/>
      <c r="I70" s="46"/>
      <c r="J70" s="46"/>
      <c r="K70" s="47"/>
    </row>
    <row r="71" spans="2:11" ht="15" customHeight="1" x14ac:dyDescent="0.25">
      <c r="B71" s="263"/>
      <c r="C71" s="64" t="s">
        <v>42</v>
      </c>
      <c r="D71" s="253"/>
      <c r="E71" s="253"/>
      <c r="F71" s="253"/>
      <c r="G71" s="253"/>
      <c r="H71" s="253"/>
      <c r="I71" s="253"/>
      <c r="J71" s="46"/>
      <c r="K71" s="258"/>
    </row>
    <row r="72" spans="2:11" ht="15" customHeight="1" x14ac:dyDescent="0.25">
      <c r="B72" s="264"/>
      <c r="C72" s="159" t="s">
        <v>44</v>
      </c>
      <c r="D72" s="253"/>
      <c r="E72" s="253"/>
      <c r="F72" s="253"/>
      <c r="G72" s="253"/>
      <c r="H72" s="253"/>
      <c r="I72" s="253"/>
      <c r="J72" s="48"/>
      <c r="K72" s="258"/>
    </row>
    <row r="73" spans="2:11" ht="15" customHeight="1" x14ac:dyDescent="0.25">
      <c r="B73" s="265" t="s">
        <v>26</v>
      </c>
      <c r="C73" s="266"/>
      <c r="D73" s="44">
        <f t="shared" ref="D73:K73" si="9">SUM(D74:D76)</f>
        <v>0</v>
      </c>
      <c r="E73" s="44">
        <f t="shared" si="9"/>
        <v>0</v>
      </c>
      <c r="F73" s="44">
        <f t="shared" si="9"/>
        <v>0</v>
      </c>
      <c r="G73" s="44">
        <f t="shared" si="9"/>
        <v>0</v>
      </c>
      <c r="H73" s="44">
        <f t="shared" si="9"/>
        <v>0</v>
      </c>
      <c r="I73" s="44">
        <f t="shared" si="9"/>
        <v>0</v>
      </c>
      <c r="J73" s="44">
        <f t="shared" si="9"/>
        <v>0</v>
      </c>
      <c r="K73" s="45">
        <f t="shared" si="9"/>
        <v>0</v>
      </c>
    </row>
    <row r="74" spans="2:11" ht="15" customHeight="1" x14ac:dyDescent="0.25">
      <c r="B74" s="262"/>
      <c r="C74" s="63" t="s">
        <v>25</v>
      </c>
      <c r="D74" s="46"/>
      <c r="E74" s="46"/>
      <c r="F74" s="46"/>
      <c r="G74" s="46"/>
      <c r="H74" s="46"/>
      <c r="I74" s="46"/>
      <c r="J74" s="46"/>
      <c r="K74" s="47"/>
    </row>
    <row r="75" spans="2:11" ht="15" customHeight="1" x14ac:dyDescent="0.25">
      <c r="B75" s="263"/>
      <c r="C75" s="63" t="s">
        <v>24</v>
      </c>
      <c r="D75" s="46"/>
      <c r="E75" s="46"/>
      <c r="F75" s="46"/>
      <c r="G75" s="46"/>
      <c r="H75" s="46"/>
      <c r="I75" s="46"/>
      <c r="J75" s="46"/>
      <c r="K75" s="47"/>
    </row>
    <row r="76" spans="2:11" ht="15" customHeight="1" x14ac:dyDescent="0.25">
      <c r="B76" s="264"/>
      <c r="C76" s="63" t="s">
        <v>23</v>
      </c>
      <c r="D76" s="46"/>
      <c r="E76" s="46"/>
      <c r="F76" s="46"/>
      <c r="G76" s="46"/>
      <c r="H76" s="46"/>
      <c r="I76" s="46"/>
      <c r="J76" s="46"/>
      <c r="K76" s="47"/>
    </row>
    <row r="77" spans="2:11" ht="15" customHeight="1" x14ac:dyDescent="0.25">
      <c r="B77" s="265" t="s">
        <v>11</v>
      </c>
      <c r="C77" s="266"/>
      <c r="D77" s="44"/>
      <c r="E77" s="44"/>
      <c r="F77" s="44"/>
      <c r="G77" s="44"/>
      <c r="H77" s="44"/>
      <c r="I77" s="44"/>
      <c r="J77" s="44"/>
      <c r="K77" s="45"/>
    </row>
    <row r="78" spans="2:11" ht="15" customHeight="1" x14ac:dyDescent="0.25">
      <c r="B78" s="269" t="s">
        <v>22</v>
      </c>
      <c r="C78" s="270"/>
      <c r="D78" s="57">
        <f t="shared" ref="D78:K78" si="10">D67+D73+D77</f>
        <v>0</v>
      </c>
      <c r="E78" s="57">
        <f t="shared" si="10"/>
        <v>0</v>
      </c>
      <c r="F78" s="57">
        <f t="shared" si="10"/>
        <v>0</v>
      </c>
      <c r="G78" s="57">
        <f t="shared" si="10"/>
        <v>0</v>
      </c>
      <c r="H78" s="57">
        <f t="shared" si="10"/>
        <v>0</v>
      </c>
      <c r="I78" s="57">
        <f t="shared" si="10"/>
        <v>0</v>
      </c>
      <c r="J78" s="57">
        <f t="shared" si="10"/>
        <v>0</v>
      </c>
      <c r="K78" s="58">
        <f t="shared" si="10"/>
        <v>0</v>
      </c>
    </row>
    <row r="79" spans="2:11" ht="15" customHeight="1" x14ac:dyDescent="0.25">
      <c r="B79" s="281" t="s">
        <v>21</v>
      </c>
      <c r="C79" s="282"/>
      <c r="D79" s="51"/>
      <c r="E79" s="51"/>
      <c r="F79" s="51"/>
      <c r="G79" s="51"/>
      <c r="H79" s="51"/>
      <c r="I79" s="51"/>
      <c r="J79" s="51"/>
      <c r="K79" s="52"/>
    </row>
    <row r="80" spans="2:11" ht="15" customHeight="1" x14ac:dyDescent="0.25">
      <c r="B80" s="251" t="s">
        <v>20</v>
      </c>
      <c r="C80" s="61" t="s">
        <v>19</v>
      </c>
      <c r="D80" s="253"/>
      <c r="E80" s="253"/>
      <c r="F80" s="253"/>
      <c r="G80" s="253"/>
      <c r="H80" s="253"/>
      <c r="I80" s="46"/>
      <c r="J80" s="46"/>
      <c r="K80" s="258"/>
    </row>
    <row r="81" spans="2:11" ht="15" customHeight="1" x14ac:dyDescent="0.25">
      <c r="B81" s="252"/>
      <c r="C81" s="159" t="s">
        <v>459</v>
      </c>
      <c r="D81" s="253"/>
      <c r="E81" s="253"/>
      <c r="F81" s="253"/>
      <c r="G81" s="253"/>
      <c r="H81" s="253"/>
      <c r="I81" s="46"/>
      <c r="J81" s="46"/>
      <c r="K81" s="258"/>
    </row>
    <row r="82" spans="2:11" ht="15" customHeight="1" x14ac:dyDescent="0.25">
      <c r="B82" s="252"/>
      <c r="C82" s="61" t="s">
        <v>18</v>
      </c>
      <c r="D82" s="253"/>
      <c r="E82" s="253"/>
      <c r="F82" s="253"/>
      <c r="G82" s="253"/>
      <c r="H82" s="253"/>
      <c r="I82" s="46"/>
      <c r="J82" s="46"/>
      <c r="K82" s="47"/>
    </row>
    <row r="83" spans="2:11" ht="15" customHeight="1" x14ac:dyDescent="0.25">
      <c r="B83" s="67" t="s">
        <v>17</v>
      </c>
      <c r="C83" s="61" t="s">
        <v>16</v>
      </c>
      <c r="D83" s="46"/>
      <c r="E83" s="46"/>
      <c r="F83" s="46"/>
      <c r="G83" s="46"/>
      <c r="H83" s="46"/>
      <c r="I83" s="253"/>
      <c r="J83" s="253"/>
      <c r="K83" s="258"/>
    </row>
    <row r="84" spans="2:11" ht="15" customHeight="1" x14ac:dyDescent="0.25">
      <c r="B84" s="259" t="s">
        <v>15</v>
      </c>
      <c r="C84" s="61" t="s">
        <v>14</v>
      </c>
      <c r="D84" s="46"/>
      <c r="E84" s="46"/>
      <c r="F84" s="46"/>
      <c r="G84" s="46"/>
      <c r="H84" s="46"/>
      <c r="I84" s="253"/>
      <c r="J84" s="253"/>
      <c r="K84" s="258"/>
    </row>
    <row r="85" spans="2:11" ht="15" customHeight="1" x14ac:dyDescent="0.25">
      <c r="B85" s="260"/>
      <c r="C85" s="61" t="s">
        <v>13</v>
      </c>
      <c r="D85" s="46"/>
      <c r="E85" s="46"/>
      <c r="F85" s="46"/>
      <c r="G85" s="46"/>
      <c r="H85" s="46"/>
      <c r="I85" s="253"/>
      <c r="J85" s="253"/>
      <c r="K85" s="258"/>
    </row>
    <row r="86" spans="2:11" ht="15" customHeight="1" x14ac:dyDescent="0.25">
      <c r="B86" s="261"/>
      <c r="C86" s="62" t="s">
        <v>12</v>
      </c>
      <c r="D86" s="46"/>
      <c r="E86" s="46"/>
      <c r="F86" s="46"/>
      <c r="G86" s="46"/>
      <c r="H86" s="46"/>
      <c r="I86" s="253"/>
      <c r="J86" s="253"/>
      <c r="K86" s="258"/>
    </row>
    <row r="87" spans="2:11" ht="15" customHeight="1" x14ac:dyDescent="0.25">
      <c r="B87" s="67" t="s">
        <v>373</v>
      </c>
      <c r="C87" s="62"/>
      <c r="D87" s="46"/>
      <c r="E87" s="46"/>
      <c r="F87" s="46"/>
      <c r="G87" s="46"/>
      <c r="H87" s="46"/>
      <c r="I87" s="46"/>
      <c r="J87" s="46"/>
      <c r="K87" s="47"/>
    </row>
    <row r="88" spans="2:11" ht="15" customHeight="1" x14ac:dyDescent="0.25">
      <c r="B88" s="275" t="s">
        <v>11</v>
      </c>
      <c r="C88" s="276"/>
      <c r="D88" s="65"/>
      <c r="E88" s="65"/>
      <c r="F88" s="65"/>
      <c r="G88" s="65"/>
      <c r="H88" s="65"/>
      <c r="I88" s="65"/>
      <c r="J88" s="65"/>
      <c r="K88" s="66"/>
    </row>
    <row r="89" spans="2:11" ht="15" customHeight="1" thickBot="1" x14ac:dyDescent="0.3">
      <c r="B89" s="283" t="s">
        <v>10</v>
      </c>
      <c r="C89" s="284"/>
      <c r="D89" s="59">
        <f>SUM(D80:D88)-D81</f>
        <v>0</v>
      </c>
      <c r="E89" s="59">
        <f t="shared" ref="E89:J89" si="11">SUM(E80:E88)-E81</f>
        <v>0</v>
      </c>
      <c r="F89" s="59">
        <f t="shared" si="11"/>
        <v>0</v>
      </c>
      <c r="G89" s="59">
        <f t="shared" si="11"/>
        <v>0</v>
      </c>
      <c r="H89" s="59">
        <f t="shared" si="11"/>
        <v>0</v>
      </c>
      <c r="I89" s="59">
        <f t="shared" si="11"/>
        <v>0</v>
      </c>
      <c r="J89" s="59">
        <f t="shared" si="11"/>
        <v>0</v>
      </c>
      <c r="K89" s="60">
        <f>SUM(K80:K88)-K81</f>
        <v>0</v>
      </c>
    </row>
    <row r="90" spans="2:11" ht="15" customHeight="1" x14ac:dyDescent="0.25">
      <c r="D90" s="38"/>
      <c r="E90" s="38"/>
      <c r="F90" s="38"/>
      <c r="G90" s="38"/>
      <c r="H90" s="38"/>
      <c r="I90" s="38"/>
      <c r="J90" s="38"/>
      <c r="K90" s="38"/>
    </row>
    <row r="91" spans="2:11" ht="15" customHeight="1" x14ac:dyDescent="0.25">
      <c r="D91" s="38"/>
      <c r="E91" s="38"/>
      <c r="F91" s="38"/>
      <c r="G91" s="38"/>
      <c r="H91" s="38"/>
      <c r="I91" s="38"/>
      <c r="J91" s="38"/>
      <c r="K91" s="38"/>
    </row>
    <row r="92" spans="2:11" ht="15" customHeight="1" x14ac:dyDescent="0.25">
      <c r="D92" s="38"/>
      <c r="E92" s="38"/>
      <c r="F92" s="38"/>
      <c r="G92" s="38"/>
      <c r="H92" s="38"/>
      <c r="I92" s="38"/>
      <c r="J92" s="38"/>
      <c r="K92" s="38"/>
    </row>
    <row r="93" spans="2:11" ht="15" customHeight="1" x14ac:dyDescent="0.25">
      <c r="D93" s="38"/>
      <c r="E93" s="38"/>
      <c r="F93" s="38"/>
      <c r="G93" s="38"/>
      <c r="H93" s="38"/>
      <c r="I93" s="38"/>
      <c r="J93" s="38"/>
      <c r="K93" s="38"/>
    </row>
    <row r="94" spans="2:11" ht="15" customHeight="1" thickBot="1" x14ac:dyDescent="0.3">
      <c r="B94" s="40"/>
    </row>
    <row r="95" spans="2:11" ht="15" customHeight="1" x14ac:dyDescent="0.25">
      <c r="B95" s="277" t="str">
        <f>GRD&amp;" - Projections "&amp;AnnéeN+2</f>
        <v>Nom du GRD - Projections 2025</v>
      </c>
      <c r="C95" s="278"/>
      <c r="D95" s="249" t="s">
        <v>43</v>
      </c>
      <c r="E95" s="250"/>
      <c r="F95" s="267" t="s">
        <v>41</v>
      </c>
      <c r="G95" s="267"/>
      <c r="H95" s="267"/>
      <c r="I95" s="267" t="s">
        <v>40</v>
      </c>
      <c r="J95" s="267"/>
      <c r="K95" s="268"/>
    </row>
    <row r="96" spans="2:11" ht="15" customHeight="1" thickBot="1" x14ac:dyDescent="0.3">
      <c r="B96" s="279"/>
      <c r="C96" s="280"/>
      <c r="D96" s="53" t="s">
        <v>39</v>
      </c>
      <c r="E96" s="54" t="s">
        <v>38</v>
      </c>
      <c r="F96" s="54" t="s">
        <v>37</v>
      </c>
      <c r="G96" s="54" t="s">
        <v>36</v>
      </c>
      <c r="H96" s="54" t="s">
        <v>35</v>
      </c>
      <c r="I96" s="54" t="s">
        <v>34</v>
      </c>
      <c r="J96" s="54" t="s">
        <v>33</v>
      </c>
      <c r="K96" s="55" t="s">
        <v>32</v>
      </c>
    </row>
    <row r="97" spans="2:11" ht="15" customHeight="1" x14ac:dyDescent="0.25">
      <c r="B97" s="254" t="s">
        <v>31</v>
      </c>
      <c r="C97" s="255"/>
      <c r="D97" s="56"/>
      <c r="E97" s="56"/>
      <c r="F97" s="160" t="s">
        <v>419</v>
      </c>
      <c r="G97" s="160" t="s">
        <v>418</v>
      </c>
      <c r="H97" s="160" t="s">
        <v>420</v>
      </c>
      <c r="I97" s="56"/>
      <c r="J97" s="56"/>
      <c r="K97" s="161" t="s">
        <v>421</v>
      </c>
    </row>
    <row r="98" spans="2:11" ht="15" customHeight="1" x14ac:dyDescent="0.25">
      <c r="B98" s="256" t="s">
        <v>30</v>
      </c>
      <c r="C98" s="257"/>
      <c r="D98" s="49">
        <f t="shared" ref="D98:I98" si="12">SUM(D99:D102)</f>
        <v>0</v>
      </c>
      <c r="E98" s="49">
        <f t="shared" si="12"/>
        <v>0</v>
      </c>
      <c r="F98" s="49">
        <f t="shared" si="12"/>
        <v>0</v>
      </c>
      <c r="G98" s="49">
        <f t="shared" si="12"/>
        <v>0</v>
      </c>
      <c r="H98" s="49">
        <f t="shared" si="12"/>
        <v>0</v>
      </c>
      <c r="I98" s="49">
        <f t="shared" si="12"/>
        <v>0</v>
      </c>
      <c r="J98" s="49">
        <f>SUM(J99:J102)</f>
        <v>0</v>
      </c>
      <c r="K98" s="50">
        <f>SUM(K99:K102)</f>
        <v>0</v>
      </c>
    </row>
    <row r="99" spans="2:11" ht="15" customHeight="1" x14ac:dyDescent="0.25">
      <c r="B99" s="262"/>
      <c r="C99" s="63" t="s">
        <v>29</v>
      </c>
      <c r="D99" s="46"/>
      <c r="E99" s="46"/>
      <c r="F99" s="46"/>
      <c r="G99" s="46"/>
      <c r="H99" s="46"/>
      <c r="I99" s="46"/>
      <c r="J99" s="46"/>
      <c r="K99" s="47"/>
    </row>
    <row r="100" spans="2:11" ht="15" customHeight="1" x14ac:dyDescent="0.25">
      <c r="B100" s="263"/>
      <c r="C100" s="63" t="s">
        <v>28</v>
      </c>
      <c r="D100" s="46"/>
      <c r="E100" s="46"/>
      <c r="F100" s="46"/>
      <c r="G100" s="46"/>
      <c r="H100" s="46"/>
      <c r="I100" s="46"/>
      <c r="J100" s="46"/>
      <c r="K100" s="47"/>
    </row>
    <row r="101" spans="2:11" ht="15" customHeight="1" x14ac:dyDescent="0.25">
      <c r="B101" s="263"/>
      <c r="C101" s="63" t="s">
        <v>27</v>
      </c>
      <c r="D101" s="46"/>
      <c r="E101" s="46"/>
      <c r="F101" s="46"/>
      <c r="G101" s="46"/>
      <c r="H101" s="46"/>
      <c r="I101" s="46"/>
      <c r="J101" s="46"/>
      <c r="K101" s="47"/>
    </row>
    <row r="102" spans="2:11" ht="15" customHeight="1" x14ac:dyDescent="0.25">
      <c r="B102" s="263"/>
      <c r="C102" s="64" t="s">
        <v>42</v>
      </c>
      <c r="D102" s="253"/>
      <c r="E102" s="253"/>
      <c r="F102" s="253"/>
      <c r="G102" s="253"/>
      <c r="H102" s="253"/>
      <c r="I102" s="253"/>
      <c r="J102" s="46"/>
      <c r="K102" s="258"/>
    </row>
    <row r="103" spans="2:11" ht="15" customHeight="1" x14ac:dyDescent="0.25">
      <c r="B103" s="264"/>
      <c r="C103" s="159" t="s">
        <v>44</v>
      </c>
      <c r="D103" s="253"/>
      <c r="E103" s="253"/>
      <c r="F103" s="253"/>
      <c r="G103" s="253"/>
      <c r="H103" s="253"/>
      <c r="I103" s="253"/>
      <c r="J103" s="48"/>
      <c r="K103" s="258"/>
    </row>
    <row r="104" spans="2:11" ht="15" customHeight="1" x14ac:dyDescent="0.25">
      <c r="B104" s="265" t="s">
        <v>26</v>
      </c>
      <c r="C104" s="266"/>
      <c r="D104" s="44">
        <f t="shared" ref="D104:K104" si="13">SUM(D105:D107)</f>
        <v>0</v>
      </c>
      <c r="E104" s="44">
        <f t="shared" si="13"/>
        <v>0</v>
      </c>
      <c r="F104" s="44">
        <f t="shared" si="13"/>
        <v>0</v>
      </c>
      <c r="G104" s="44">
        <f t="shared" si="13"/>
        <v>0</v>
      </c>
      <c r="H104" s="44">
        <f t="shared" si="13"/>
        <v>0</v>
      </c>
      <c r="I104" s="44">
        <f t="shared" si="13"/>
        <v>0</v>
      </c>
      <c r="J104" s="44">
        <f t="shared" si="13"/>
        <v>0</v>
      </c>
      <c r="K104" s="45">
        <f t="shared" si="13"/>
        <v>0</v>
      </c>
    </row>
    <row r="105" spans="2:11" ht="15" customHeight="1" x14ac:dyDescent="0.25">
      <c r="B105" s="262"/>
      <c r="C105" s="63" t="s">
        <v>25</v>
      </c>
      <c r="D105" s="46"/>
      <c r="E105" s="46"/>
      <c r="F105" s="46"/>
      <c r="G105" s="46"/>
      <c r="H105" s="46"/>
      <c r="I105" s="46"/>
      <c r="J105" s="46"/>
      <c r="K105" s="47"/>
    </row>
    <row r="106" spans="2:11" ht="15" customHeight="1" x14ac:dyDescent="0.25">
      <c r="B106" s="263"/>
      <c r="C106" s="63" t="s">
        <v>24</v>
      </c>
      <c r="D106" s="46"/>
      <c r="E106" s="46"/>
      <c r="F106" s="46"/>
      <c r="G106" s="46"/>
      <c r="H106" s="46"/>
      <c r="I106" s="46"/>
      <c r="J106" s="46"/>
      <c r="K106" s="47"/>
    </row>
    <row r="107" spans="2:11" ht="15" customHeight="1" x14ac:dyDescent="0.25">
      <c r="B107" s="264"/>
      <c r="C107" s="63" t="s">
        <v>23</v>
      </c>
      <c r="D107" s="46"/>
      <c r="E107" s="46"/>
      <c r="F107" s="46"/>
      <c r="G107" s="46"/>
      <c r="H107" s="46"/>
      <c r="I107" s="46"/>
      <c r="J107" s="46"/>
      <c r="K107" s="47"/>
    </row>
    <row r="108" spans="2:11" ht="15" customHeight="1" x14ac:dyDescent="0.25">
      <c r="B108" s="265" t="s">
        <v>11</v>
      </c>
      <c r="C108" s="266"/>
      <c r="D108" s="44"/>
      <c r="E108" s="44"/>
      <c r="F108" s="44"/>
      <c r="G108" s="44"/>
      <c r="H108" s="44"/>
      <c r="I108" s="44"/>
      <c r="J108" s="44"/>
      <c r="K108" s="45"/>
    </row>
    <row r="109" spans="2:11" ht="15" customHeight="1" x14ac:dyDescent="0.25">
      <c r="B109" s="269" t="s">
        <v>22</v>
      </c>
      <c r="C109" s="270"/>
      <c r="D109" s="57">
        <f t="shared" ref="D109:K109" si="14">D98+D104+D108</f>
        <v>0</v>
      </c>
      <c r="E109" s="57">
        <f t="shared" si="14"/>
        <v>0</v>
      </c>
      <c r="F109" s="57">
        <f t="shared" si="14"/>
        <v>0</v>
      </c>
      <c r="G109" s="57">
        <f t="shared" si="14"/>
        <v>0</v>
      </c>
      <c r="H109" s="57">
        <f t="shared" si="14"/>
        <v>0</v>
      </c>
      <c r="I109" s="57">
        <f t="shared" si="14"/>
        <v>0</v>
      </c>
      <c r="J109" s="57">
        <f t="shared" si="14"/>
        <v>0</v>
      </c>
      <c r="K109" s="58">
        <f t="shared" si="14"/>
        <v>0</v>
      </c>
    </row>
    <row r="110" spans="2:11" ht="15" customHeight="1" x14ac:dyDescent="0.25">
      <c r="B110" s="281" t="s">
        <v>21</v>
      </c>
      <c r="C110" s="282"/>
      <c r="D110" s="51"/>
      <c r="E110" s="51"/>
      <c r="F110" s="51"/>
      <c r="G110" s="51"/>
      <c r="H110" s="51"/>
      <c r="I110" s="51"/>
      <c r="J110" s="51"/>
      <c r="K110" s="52"/>
    </row>
    <row r="111" spans="2:11" ht="15" customHeight="1" x14ac:dyDescent="0.25">
      <c r="B111" s="251" t="s">
        <v>20</v>
      </c>
      <c r="C111" s="61" t="s">
        <v>19</v>
      </c>
      <c r="D111" s="253"/>
      <c r="E111" s="253"/>
      <c r="F111" s="253"/>
      <c r="G111" s="253"/>
      <c r="H111" s="253"/>
      <c r="I111" s="46"/>
      <c r="J111" s="46"/>
      <c r="K111" s="258"/>
    </row>
    <row r="112" spans="2:11" ht="15" customHeight="1" x14ac:dyDescent="0.25">
      <c r="B112" s="252"/>
      <c r="C112" s="159" t="s">
        <v>459</v>
      </c>
      <c r="D112" s="253"/>
      <c r="E112" s="253"/>
      <c r="F112" s="253"/>
      <c r="G112" s="253"/>
      <c r="H112" s="253"/>
      <c r="I112" s="46"/>
      <c r="J112" s="46"/>
      <c r="K112" s="258"/>
    </row>
    <row r="113" spans="2:11" ht="15" customHeight="1" x14ac:dyDescent="0.25">
      <c r="B113" s="252"/>
      <c r="C113" s="61" t="s">
        <v>18</v>
      </c>
      <c r="D113" s="253"/>
      <c r="E113" s="253"/>
      <c r="F113" s="253"/>
      <c r="G113" s="253"/>
      <c r="H113" s="253"/>
      <c r="I113" s="46"/>
      <c r="J113" s="46"/>
      <c r="K113" s="47"/>
    </row>
    <row r="114" spans="2:11" ht="15" customHeight="1" x14ac:dyDescent="0.25">
      <c r="B114" s="67" t="s">
        <v>17</v>
      </c>
      <c r="C114" s="61" t="s">
        <v>16</v>
      </c>
      <c r="D114" s="46"/>
      <c r="E114" s="46"/>
      <c r="F114" s="46"/>
      <c r="G114" s="46"/>
      <c r="H114" s="46"/>
      <c r="I114" s="253"/>
      <c r="J114" s="253"/>
      <c r="K114" s="258"/>
    </row>
    <row r="115" spans="2:11" ht="15" customHeight="1" x14ac:dyDescent="0.25">
      <c r="B115" s="259" t="s">
        <v>15</v>
      </c>
      <c r="C115" s="61" t="s">
        <v>14</v>
      </c>
      <c r="D115" s="46"/>
      <c r="E115" s="46"/>
      <c r="F115" s="46"/>
      <c r="G115" s="46"/>
      <c r="H115" s="46"/>
      <c r="I115" s="253"/>
      <c r="J115" s="253"/>
      <c r="K115" s="258"/>
    </row>
    <row r="116" spans="2:11" ht="15" customHeight="1" x14ac:dyDescent="0.25">
      <c r="B116" s="260"/>
      <c r="C116" s="61" t="s">
        <v>13</v>
      </c>
      <c r="D116" s="46"/>
      <c r="E116" s="46"/>
      <c r="F116" s="46"/>
      <c r="G116" s="46"/>
      <c r="H116" s="46"/>
      <c r="I116" s="253"/>
      <c r="J116" s="253"/>
      <c r="K116" s="258"/>
    </row>
    <row r="117" spans="2:11" ht="15" customHeight="1" x14ac:dyDescent="0.25">
      <c r="B117" s="261"/>
      <c r="C117" s="62" t="s">
        <v>12</v>
      </c>
      <c r="D117" s="46"/>
      <c r="E117" s="46"/>
      <c r="F117" s="46"/>
      <c r="G117" s="46"/>
      <c r="H117" s="46"/>
      <c r="I117" s="253"/>
      <c r="J117" s="253"/>
      <c r="K117" s="258"/>
    </row>
    <row r="118" spans="2:11" ht="15" customHeight="1" x14ac:dyDescent="0.25">
      <c r="B118" s="67" t="s">
        <v>373</v>
      </c>
      <c r="C118" s="62"/>
      <c r="D118" s="46"/>
      <c r="E118" s="46"/>
      <c r="F118" s="46"/>
      <c r="G118" s="46"/>
      <c r="H118" s="46"/>
      <c r="I118" s="46"/>
      <c r="J118" s="46"/>
      <c r="K118" s="47"/>
    </row>
    <row r="119" spans="2:11" ht="15" customHeight="1" x14ac:dyDescent="0.25">
      <c r="B119" s="275" t="s">
        <v>11</v>
      </c>
      <c r="C119" s="276"/>
      <c r="D119" s="65"/>
      <c r="E119" s="65"/>
      <c r="F119" s="65"/>
      <c r="G119" s="65"/>
      <c r="H119" s="65"/>
      <c r="I119" s="65"/>
      <c r="J119" s="65"/>
      <c r="K119" s="66"/>
    </row>
    <row r="120" spans="2:11" ht="15" customHeight="1" thickBot="1" x14ac:dyDescent="0.3">
      <c r="B120" s="283" t="s">
        <v>10</v>
      </c>
      <c r="C120" s="284"/>
      <c r="D120" s="59">
        <f>SUM(D111:D119)-D112</f>
        <v>0</v>
      </c>
      <c r="E120" s="59">
        <f t="shared" ref="E120:J120" si="15">SUM(E111:E119)-E112</f>
        <v>0</v>
      </c>
      <c r="F120" s="59">
        <f t="shared" si="15"/>
        <v>0</v>
      </c>
      <c r="G120" s="59">
        <f t="shared" si="15"/>
        <v>0</v>
      </c>
      <c r="H120" s="59">
        <f t="shared" si="15"/>
        <v>0</v>
      </c>
      <c r="I120" s="59">
        <f t="shared" si="15"/>
        <v>0</v>
      </c>
      <c r="J120" s="59">
        <f t="shared" si="15"/>
        <v>0</v>
      </c>
      <c r="K120" s="60">
        <f>SUM(K111:K119)-K112</f>
        <v>0</v>
      </c>
    </row>
    <row r="121" spans="2:11" ht="15" customHeight="1" x14ac:dyDescent="0.25">
      <c r="D121" s="38"/>
      <c r="E121" s="38"/>
      <c r="F121" s="38"/>
      <c r="G121" s="38"/>
      <c r="H121" s="38"/>
      <c r="I121" s="38"/>
      <c r="J121" s="38"/>
      <c r="K121" s="38"/>
    </row>
    <row r="122" spans="2:11" ht="15" customHeight="1" x14ac:dyDescent="0.25">
      <c r="D122" s="38"/>
      <c r="E122" s="38"/>
      <c r="F122" s="38"/>
      <c r="G122" s="38"/>
      <c r="H122" s="38"/>
      <c r="I122" s="38"/>
      <c r="J122" s="38"/>
      <c r="K122" s="38"/>
    </row>
    <row r="123" spans="2:11" ht="15" customHeight="1" x14ac:dyDescent="0.25">
      <c r="D123" s="38"/>
      <c r="E123" s="38"/>
      <c r="F123" s="38"/>
      <c r="G123" s="38"/>
      <c r="H123" s="38"/>
      <c r="I123" s="38"/>
      <c r="J123" s="38"/>
      <c r="K123" s="38"/>
    </row>
    <row r="124" spans="2:11" ht="15" customHeight="1" x14ac:dyDescent="0.25">
      <c r="D124" s="38"/>
      <c r="E124" s="38"/>
      <c r="F124" s="38"/>
      <c r="G124" s="38"/>
      <c r="H124" s="38"/>
      <c r="I124" s="38"/>
      <c r="J124" s="38"/>
      <c r="K124" s="38"/>
    </row>
    <row r="125" spans="2:11" ht="15" customHeight="1" thickBot="1" x14ac:dyDescent="0.3">
      <c r="B125" s="40"/>
    </row>
    <row r="126" spans="2:11" ht="15" customHeight="1" x14ac:dyDescent="0.25">
      <c r="B126" s="277" t="str">
        <f>GRD&amp;" - Projections "&amp;AnnéeN+3</f>
        <v>Nom du GRD - Projections 2026</v>
      </c>
      <c r="C126" s="278"/>
      <c r="D126" s="249" t="s">
        <v>43</v>
      </c>
      <c r="E126" s="250"/>
      <c r="F126" s="267" t="s">
        <v>41</v>
      </c>
      <c r="G126" s="267"/>
      <c r="H126" s="267"/>
      <c r="I126" s="267" t="s">
        <v>40</v>
      </c>
      <c r="J126" s="267"/>
      <c r="K126" s="268"/>
    </row>
    <row r="127" spans="2:11" ht="15" customHeight="1" thickBot="1" x14ac:dyDescent="0.3">
      <c r="B127" s="279"/>
      <c r="C127" s="280"/>
      <c r="D127" s="53" t="s">
        <v>39</v>
      </c>
      <c r="E127" s="54" t="s">
        <v>38</v>
      </c>
      <c r="F127" s="54" t="s">
        <v>37</v>
      </c>
      <c r="G127" s="54" t="s">
        <v>36</v>
      </c>
      <c r="H127" s="54" t="s">
        <v>35</v>
      </c>
      <c r="I127" s="54" t="s">
        <v>34</v>
      </c>
      <c r="J127" s="54" t="s">
        <v>33</v>
      </c>
      <c r="K127" s="55" t="s">
        <v>32</v>
      </c>
    </row>
    <row r="128" spans="2:11" ht="15" customHeight="1" x14ac:dyDescent="0.25">
      <c r="B128" s="254" t="s">
        <v>31</v>
      </c>
      <c r="C128" s="255"/>
      <c r="D128" s="56"/>
      <c r="E128" s="56"/>
      <c r="F128" s="160" t="s">
        <v>419</v>
      </c>
      <c r="G128" s="160" t="s">
        <v>418</v>
      </c>
      <c r="H128" s="160" t="s">
        <v>420</v>
      </c>
      <c r="I128" s="56"/>
      <c r="J128" s="56"/>
      <c r="K128" s="161" t="s">
        <v>421</v>
      </c>
    </row>
    <row r="129" spans="2:11" ht="15" customHeight="1" x14ac:dyDescent="0.25">
      <c r="B129" s="256" t="s">
        <v>30</v>
      </c>
      <c r="C129" s="257"/>
      <c r="D129" s="49">
        <f t="shared" ref="D129:I129" si="16">SUM(D130:D133)</f>
        <v>0</v>
      </c>
      <c r="E129" s="49">
        <f t="shared" si="16"/>
        <v>0</v>
      </c>
      <c r="F129" s="49">
        <f t="shared" si="16"/>
        <v>0</v>
      </c>
      <c r="G129" s="49">
        <f t="shared" si="16"/>
        <v>0</v>
      </c>
      <c r="H129" s="49">
        <f t="shared" si="16"/>
        <v>0</v>
      </c>
      <c r="I129" s="49">
        <f t="shared" si="16"/>
        <v>0</v>
      </c>
      <c r="J129" s="49">
        <f>SUM(J130:J133)</f>
        <v>0</v>
      </c>
      <c r="K129" s="50">
        <f>SUM(K130:K133)</f>
        <v>0</v>
      </c>
    </row>
    <row r="130" spans="2:11" ht="15" customHeight="1" x14ac:dyDescent="0.25">
      <c r="B130" s="262"/>
      <c r="C130" s="63" t="s">
        <v>29</v>
      </c>
      <c r="D130" s="46"/>
      <c r="E130" s="46"/>
      <c r="F130" s="46"/>
      <c r="G130" s="46"/>
      <c r="H130" s="46"/>
      <c r="I130" s="46"/>
      <c r="J130" s="46"/>
      <c r="K130" s="47"/>
    </row>
    <row r="131" spans="2:11" ht="15" customHeight="1" x14ac:dyDescent="0.25">
      <c r="B131" s="263"/>
      <c r="C131" s="63" t="s">
        <v>28</v>
      </c>
      <c r="D131" s="46"/>
      <c r="E131" s="46"/>
      <c r="F131" s="46"/>
      <c r="G131" s="46"/>
      <c r="H131" s="46"/>
      <c r="I131" s="46"/>
      <c r="J131" s="46"/>
      <c r="K131" s="47"/>
    </row>
    <row r="132" spans="2:11" ht="15" customHeight="1" x14ac:dyDescent="0.25">
      <c r="B132" s="263"/>
      <c r="C132" s="63" t="s">
        <v>27</v>
      </c>
      <c r="D132" s="46"/>
      <c r="E132" s="46"/>
      <c r="F132" s="46"/>
      <c r="G132" s="46"/>
      <c r="H132" s="46"/>
      <c r="I132" s="46"/>
      <c r="J132" s="46"/>
      <c r="K132" s="47"/>
    </row>
    <row r="133" spans="2:11" ht="15" customHeight="1" x14ac:dyDescent="0.25">
      <c r="B133" s="263"/>
      <c r="C133" s="64" t="s">
        <v>42</v>
      </c>
      <c r="D133" s="253"/>
      <c r="E133" s="253"/>
      <c r="F133" s="253"/>
      <c r="G133" s="253"/>
      <c r="H133" s="253"/>
      <c r="I133" s="253"/>
      <c r="J133" s="46"/>
      <c r="K133" s="258"/>
    </row>
    <row r="134" spans="2:11" ht="15" customHeight="1" x14ac:dyDescent="0.25">
      <c r="B134" s="264"/>
      <c r="C134" s="159" t="s">
        <v>44</v>
      </c>
      <c r="D134" s="253"/>
      <c r="E134" s="253"/>
      <c r="F134" s="253"/>
      <c r="G134" s="253"/>
      <c r="H134" s="253"/>
      <c r="I134" s="253"/>
      <c r="J134" s="48"/>
      <c r="K134" s="258"/>
    </row>
    <row r="135" spans="2:11" ht="15" customHeight="1" x14ac:dyDescent="0.25">
      <c r="B135" s="265" t="s">
        <v>26</v>
      </c>
      <c r="C135" s="266"/>
      <c r="D135" s="44">
        <f t="shared" ref="D135:K135" si="17">SUM(D136:D138)</f>
        <v>0</v>
      </c>
      <c r="E135" s="44">
        <f t="shared" si="17"/>
        <v>0</v>
      </c>
      <c r="F135" s="44">
        <f t="shared" si="17"/>
        <v>0</v>
      </c>
      <c r="G135" s="44">
        <f t="shared" si="17"/>
        <v>0</v>
      </c>
      <c r="H135" s="44">
        <f t="shared" si="17"/>
        <v>0</v>
      </c>
      <c r="I135" s="44">
        <f t="shared" si="17"/>
        <v>0</v>
      </c>
      <c r="J135" s="44">
        <f t="shared" si="17"/>
        <v>0</v>
      </c>
      <c r="K135" s="45">
        <f t="shared" si="17"/>
        <v>0</v>
      </c>
    </row>
    <row r="136" spans="2:11" ht="15" customHeight="1" x14ac:dyDescent="0.25">
      <c r="B136" s="262"/>
      <c r="C136" s="63" t="s">
        <v>25</v>
      </c>
      <c r="D136" s="46"/>
      <c r="E136" s="46"/>
      <c r="F136" s="46"/>
      <c r="G136" s="46"/>
      <c r="H136" s="46"/>
      <c r="I136" s="46"/>
      <c r="J136" s="46"/>
      <c r="K136" s="47"/>
    </row>
    <row r="137" spans="2:11" ht="15" customHeight="1" x14ac:dyDescent="0.25">
      <c r="B137" s="263"/>
      <c r="C137" s="63" t="s">
        <v>24</v>
      </c>
      <c r="D137" s="46"/>
      <c r="E137" s="46"/>
      <c r="F137" s="46"/>
      <c r="G137" s="46"/>
      <c r="H137" s="46"/>
      <c r="I137" s="46"/>
      <c r="J137" s="46"/>
      <c r="K137" s="47"/>
    </row>
    <row r="138" spans="2:11" ht="15" customHeight="1" x14ac:dyDescent="0.25">
      <c r="B138" s="264"/>
      <c r="C138" s="63" t="s">
        <v>23</v>
      </c>
      <c r="D138" s="46"/>
      <c r="E138" s="46"/>
      <c r="F138" s="46"/>
      <c r="G138" s="46"/>
      <c r="H138" s="46"/>
      <c r="I138" s="46"/>
      <c r="J138" s="46"/>
      <c r="K138" s="47"/>
    </row>
    <row r="139" spans="2:11" ht="15" customHeight="1" x14ac:dyDescent="0.25">
      <c r="B139" s="265" t="s">
        <v>11</v>
      </c>
      <c r="C139" s="266"/>
      <c r="D139" s="44"/>
      <c r="E139" s="44"/>
      <c r="F139" s="44"/>
      <c r="G139" s="44"/>
      <c r="H139" s="44"/>
      <c r="I139" s="44"/>
      <c r="J139" s="44"/>
      <c r="K139" s="45"/>
    </row>
    <row r="140" spans="2:11" ht="15" customHeight="1" x14ac:dyDescent="0.25">
      <c r="B140" s="269" t="s">
        <v>22</v>
      </c>
      <c r="C140" s="270"/>
      <c r="D140" s="57">
        <f t="shared" ref="D140:K140" si="18">D129+D135+D139</f>
        <v>0</v>
      </c>
      <c r="E140" s="57">
        <f t="shared" si="18"/>
        <v>0</v>
      </c>
      <c r="F140" s="57">
        <f t="shared" si="18"/>
        <v>0</v>
      </c>
      <c r="G140" s="57">
        <f t="shared" si="18"/>
        <v>0</v>
      </c>
      <c r="H140" s="57">
        <f t="shared" si="18"/>
        <v>0</v>
      </c>
      <c r="I140" s="57">
        <f t="shared" si="18"/>
        <v>0</v>
      </c>
      <c r="J140" s="57">
        <f t="shared" si="18"/>
        <v>0</v>
      </c>
      <c r="K140" s="58">
        <f t="shared" si="18"/>
        <v>0</v>
      </c>
    </row>
    <row r="141" spans="2:11" ht="15" customHeight="1" x14ac:dyDescent="0.25">
      <c r="B141" s="281" t="s">
        <v>21</v>
      </c>
      <c r="C141" s="282"/>
      <c r="D141" s="51"/>
      <c r="E141" s="51"/>
      <c r="F141" s="51"/>
      <c r="G141" s="51"/>
      <c r="H141" s="51"/>
      <c r="I141" s="51"/>
      <c r="J141" s="51"/>
      <c r="K141" s="52"/>
    </row>
    <row r="142" spans="2:11" ht="15" customHeight="1" x14ac:dyDescent="0.25">
      <c r="B142" s="251" t="s">
        <v>20</v>
      </c>
      <c r="C142" s="61" t="s">
        <v>19</v>
      </c>
      <c r="D142" s="253"/>
      <c r="E142" s="253"/>
      <c r="F142" s="253"/>
      <c r="G142" s="253"/>
      <c r="H142" s="253"/>
      <c r="I142" s="46"/>
      <c r="J142" s="46"/>
      <c r="K142" s="258"/>
    </row>
    <row r="143" spans="2:11" ht="15" customHeight="1" x14ac:dyDescent="0.25">
      <c r="B143" s="252"/>
      <c r="C143" s="159" t="s">
        <v>459</v>
      </c>
      <c r="D143" s="253"/>
      <c r="E143" s="253"/>
      <c r="F143" s="253"/>
      <c r="G143" s="253"/>
      <c r="H143" s="253"/>
      <c r="I143" s="46"/>
      <c r="J143" s="46"/>
      <c r="K143" s="258"/>
    </row>
    <row r="144" spans="2:11" ht="15" customHeight="1" x14ac:dyDescent="0.25">
      <c r="B144" s="252"/>
      <c r="C144" s="61" t="s">
        <v>18</v>
      </c>
      <c r="D144" s="253"/>
      <c r="E144" s="253"/>
      <c r="F144" s="253"/>
      <c r="G144" s="253"/>
      <c r="H144" s="253"/>
      <c r="I144" s="46"/>
      <c r="J144" s="46"/>
      <c r="K144" s="47"/>
    </row>
    <row r="145" spans="2:11" ht="15" customHeight="1" x14ac:dyDescent="0.25">
      <c r="B145" s="67" t="s">
        <v>17</v>
      </c>
      <c r="C145" s="61" t="s">
        <v>16</v>
      </c>
      <c r="D145" s="46"/>
      <c r="E145" s="46"/>
      <c r="F145" s="46"/>
      <c r="G145" s="46"/>
      <c r="H145" s="46"/>
      <c r="I145" s="253"/>
      <c r="J145" s="253"/>
      <c r="K145" s="258"/>
    </row>
    <row r="146" spans="2:11" ht="15" customHeight="1" x14ac:dyDescent="0.25">
      <c r="B146" s="259" t="s">
        <v>15</v>
      </c>
      <c r="C146" s="61" t="s">
        <v>14</v>
      </c>
      <c r="D146" s="46"/>
      <c r="E146" s="46"/>
      <c r="F146" s="46"/>
      <c r="G146" s="46"/>
      <c r="H146" s="46"/>
      <c r="I146" s="253"/>
      <c r="J146" s="253"/>
      <c r="K146" s="258"/>
    </row>
    <row r="147" spans="2:11" ht="15" customHeight="1" x14ac:dyDescent="0.25">
      <c r="B147" s="260"/>
      <c r="C147" s="61" t="s">
        <v>13</v>
      </c>
      <c r="D147" s="46"/>
      <c r="E147" s="46"/>
      <c r="F147" s="46"/>
      <c r="G147" s="46"/>
      <c r="H147" s="46"/>
      <c r="I147" s="253"/>
      <c r="J147" s="253"/>
      <c r="K147" s="258"/>
    </row>
    <row r="148" spans="2:11" ht="15" customHeight="1" x14ac:dyDescent="0.25">
      <c r="B148" s="261"/>
      <c r="C148" s="62" t="s">
        <v>12</v>
      </c>
      <c r="D148" s="46"/>
      <c r="E148" s="46"/>
      <c r="F148" s="46"/>
      <c r="G148" s="46"/>
      <c r="H148" s="46"/>
      <c r="I148" s="253"/>
      <c r="J148" s="253"/>
      <c r="K148" s="258"/>
    </row>
    <row r="149" spans="2:11" ht="15" customHeight="1" x14ac:dyDescent="0.25">
      <c r="B149" s="67" t="s">
        <v>373</v>
      </c>
      <c r="C149" s="62"/>
      <c r="D149" s="46"/>
      <c r="E149" s="46"/>
      <c r="F149" s="46"/>
      <c r="G149" s="46"/>
      <c r="H149" s="46"/>
      <c r="I149" s="46"/>
      <c r="J149" s="46"/>
      <c r="K149" s="47"/>
    </row>
    <row r="150" spans="2:11" ht="15" customHeight="1" x14ac:dyDescent="0.25">
      <c r="B150" s="275" t="s">
        <v>11</v>
      </c>
      <c r="C150" s="276"/>
      <c r="D150" s="65"/>
      <c r="E150" s="65"/>
      <c r="F150" s="65"/>
      <c r="G150" s="65"/>
      <c r="H150" s="65"/>
      <c r="I150" s="65"/>
      <c r="J150" s="65"/>
      <c r="K150" s="66"/>
    </row>
    <row r="151" spans="2:11" ht="15" customHeight="1" thickBot="1" x14ac:dyDescent="0.3">
      <c r="B151" s="283" t="s">
        <v>10</v>
      </c>
      <c r="C151" s="284"/>
      <c r="D151" s="59">
        <f>SUM(D142:D150)-D143</f>
        <v>0</v>
      </c>
      <c r="E151" s="59">
        <f t="shared" ref="E151:J151" si="19">SUM(E142:E150)-E143</f>
        <v>0</v>
      </c>
      <c r="F151" s="59">
        <f t="shared" si="19"/>
        <v>0</v>
      </c>
      <c r="G151" s="59">
        <f t="shared" si="19"/>
        <v>0</v>
      </c>
      <c r="H151" s="59">
        <f t="shared" si="19"/>
        <v>0</v>
      </c>
      <c r="I151" s="59">
        <f t="shared" si="19"/>
        <v>0</v>
      </c>
      <c r="J151" s="59">
        <f t="shared" si="19"/>
        <v>0</v>
      </c>
      <c r="K151" s="60">
        <f>SUM(K142:K150)-K143</f>
        <v>0</v>
      </c>
    </row>
    <row r="152" spans="2:11" ht="15" customHeight="1" x14ac:dyDescent="0.25">
      <c r="D152" s="38"/>
      <c r="E152" s="38"/>
      <c r="F152" s="38"/>
      <c r="G152" s="38"/>
      <c r="H152" s="38"/>
      <c r="I152" s="38"/>
      <c r="J152" s="38"/>
      <c r="K152" s="38"/>
    </row>
    <row r="153" spans="2:11" ht="15" customHeight="1" x14ac:dyDescent="0.25">
      <c r="D153" s="38"/>
      <c r="E153" s="38"/>
      <c r="F153" s="38"/>
      <c r="G153" s="38"/>
      <c r="H153" s="38"/>
      <c r="I153" s="38"/>
      <c r="J153" s="38"/>
      <c r="K153" s="38"/>
    </row>
    <row r="154" spans="2:11" ht="15" customHeight="1" x14ac:dyDescent="0.25">
      <c r="D154" s="38"/>
      <c r="E154" s="38"/>
      <c r="F154" s="38"/>
      <c r="G154" s="38"/>
      <c r="H154" s="38"/>
      <c r="I154" s="38"/>
      <c r="J154" s="38"/>
      <c r="K154" s="38"/>
    </row>
    <row r="155" spans="2:11" ht="15" customHeight="1" x14ac:dyDescent="0.25">
      <c r="D155" s="38"/>
      <c r="E155" s="38"/>
      <c r="F155" s="38"/>
      <c r="G155" s="38"/>
      <c r="H155" s="38"/>
      <c r="I155" s="38"/>
      <c r="J155" s="38"/>
      <c r="K155" s="38"/>
    </row>
    <row r="156" spans="2:11" ht="15" customHeight="1" thickBot="1" x14ac:dyDescent="0.3">
      <c r="B156" s="40"/>
    </row>
    <row r="157" spans="2:11" ht="15" customHeight="1" x14ac:dyDescent="0.25">
      <c r="B157" s="277" t="str">
        <f>GRD&amp;" - Projections "&amp;AnnéeN+4</f>
        <v>Nom du GRD - Projections 2027</v>
      </c>
      <c r="C157" s="278"/>
      <c r="D157" s="249" t="s">
        <v>43</v>
      </c>
      <c r="E157" s="250"/>
      <c r="F157" s="267" t="s">
        <v>41</v>
      </c>
      <c r="G157" s="267"/>
      <c r="H157" s="267"/>
      <c r="I157" s="267" t="s">
        <v>40</v>
      </c>
      <c r="J157" s="267"/>
      <c r="K157" s="268"/>
    </row>
    <row r="158" spans="2:11" ht="15" customHeight="1" thickBot="1" x14ac:dyDescent="0.3">
      <c r="B158" s="279"/>
      <c r="C158" s="280"/>
      <c r="D158" s="53" t="s">
        <v>39</v>
      </c>
      <c r="E158" s="54" t="s">
        <v>38</v>
      </c>
      <c r="F158" s="54" t="s">
        <v>37</v>
      </c>
      <c r="G158" s="54" t="s">
        <v>36</v>
      </c>
      <c r="H158" s="54" t="s">
        <v>35</v>
      </c>
      <c r="I158" s="54" t="s">
        <v>34</v>
      </c>
      <c r="J158" s="54" t="s">
        <v>33</v>
      </c>
      <c r="K158" s="55" t="s">
        <v>32</v>
      </c>
    </row>
    <row r="159" spans="2:11" ht="15" customHeight="1" x14ac:dyDescent="0.25">
      <c r="B159" s="254" t="s">
        <v>31</v>
      </c>
      <c r="C159" s="255"/>
      <c r="D159" s="56"/>
      <c r="E159" s="56"/>
      <c r="F159" s="160" t="s">
        <v>419</v>
      </c>
      <c r="G159" s="160" t="s">
        <v>418</v>
      </c>
      <c r="H159" s="160" t="s">
        <v>420</v>
      </c>
      <c r="I159" s="56"/>
      <c r="J159" s="56"/>
      <c r="K159" s="161" t="s">
        <v>421</v>
      </c>
    </row>
    <row r="160" spans="2:11" ht="15" customHeight="1" x14ac:dyDescent="0.25">
      <c r="B160" s="256" t="s">
        <v>30</v>
      </c>
      <c r="C160" s="257"/>
      <c r="D160" s="49">
        <f t="shared" ref="D160:I160" si="20">SUM(D161:D164)</f>
        <v>0</v>
      </c>
      <c r="E160" s="49">
        <f t="shared" si="20"/>
        <v>0</v>
      </c>
      <c r="F160" s="49">
        <f t="shared" si="20"/>
        <v>0</v>
      </c>
      <c r="G160" s="49">
        <f t="shared" si="20"/>
        <v>0</v>
      </c>
      <c r="H160" s="49">
        <f t="shared" si="20"/>
        <v>0</v>
      </c>
      <c r="I160" s="49">
        <f t="shared" si="20"/>
        <v>0</v>
      </c>
      <c r="J160" s="49">
        <f>SUM(J161:J164)</f>
        <v>0</v>
      </c>
      <c r="K160" s="50">
        <f>SUM(K161:K164)</f>
        <v>0</v>
      </c>
    </row>
    <row r="161" spans="2:11" ht="15" customHeight="1" x14ac:dyDescent="0.25">
      <c r="B161" s="262"/>
      <c r="C161" s="63" t="s">
        <v>29</v>
      </c>
      <c r="D161" s="46"/>
      <c r="E161" s="46"/>
      <c r="F161" s="46"/>
      <c r="G161" s="46"/>
      <c r="H161" s="46"/>
      <c r="I161" s="46"/>
      <c r="J161" s="46"/>
      <c r="K161" s="47"/>
    </row>
    <row r="162" spans="2:11" ht="15" customHeight="1" x14ac:dyDescent="0.25">
      <c r="B162" s="263"/>
      <c r="C162" s="63" t="s">
        <v>28</v>
      </c>
      <c r="D162" s="46"/>
      <c r="E162" s="46"/>
      <c r="F162" s="46"/>
      <c r="G162" s="46"/>
      <c r="H162" s="46"/>
      <c r="I162" s="46"/>
      <c r="J162" s="46"/>
      <c r="K162" s="47"/>
    </row>
    <row r="163" spans="2:11" ht="15" customHeight="1" x14ac:dyDescent="0.25">
      <c r="B163" s="263"/>
      <c r="C163" s="63" t="s">
        <v>27</v>
      </c>
      <c r="D163" s="46"/>
      <c r="E163" s="46"/>
      <c r="F163" s="46"/>
      <c r="G163" s="46"/>
      <c r="H163" s="46"/>
      <c r="I163" s="46"/>
      <c r="J163" s="46"/>
      <c r="K163" s="47"/>
    </row>
    <row r="164" spans="2:11" ht="15" customHeight="1" x14ac:dyDescent="0.25">
      <c r="B164" s="263"/>
      <c r="C164" s="64" t="s">
        <v>42</v>
      </c>
      <c r="D164" s="253"/>
      <c r="E164" s="253"/>
      <c r="F164" s="253"/>
      <c r="G164" s="253"/>
      <c r="H164" s="253"/>
      <c r="I164" s="253"/>
      <c r="J164" s="46"/>
      <c r="K164" s="258"/>
    </row>
    <row r="165" spans="2:11" ht="15" customHeight="1" x14ac:dyDescent="0.25">
      <c r="B165" s="264"/>
      <c r="C165" s="159" t="s">
        <v>44</v>
      </c>
      <c r="D165" s="253"/>
      <c r="E165" s="253"/>
      <c r="F165" s="253"/>
      <c r="G165" s="253"/>
      <c r="H165" s="253"/>
      <c r="I165" s="253"/>
      <c r="J165" s="48"/>
      <c r="K165" s="258"/>
    </row>
    <row r="166" spans="2:11" ht="15" customHeight="1" x14ac:dyDescent="0.25">
      <c r="B166" s="265" t="s">
        <v>26</v>
      </c>
      <c r="C166" s="266"/>
      <c r="D166" s="44">
        <f t="shared" ref="D166:K166" si="21">SUM(D167:D169)</f>
        <v>0</v>
      </c>
      <c r="E166" s="44">
        <f t="shared" si="21"/>
        <v>0</v>
      </c>
      <c r="F166" s="44">
        <f t="shared" si="21"/>
        <v>0</v>
      </c>
      <c r="G166" s="44">
        <f t="shared" si="21"/>
        <v>0</v>
      </c>
      <c r="H166" s="44">
        <f t="shared" si="21"/>
        <v>0</v>
      </c>
      <c r="I166" s="44">
        <f t="shared" si="21"/>
        <v>0</v>
      </c>
      <c r="J166" s="44">
        <f t="shared" si="21"/>
        <v>0</v>
      </c>
      <c r="K166" s="45">
        <f t="shared" si="21"/>
        <v>0</v>
      </c>
    </row>
    <row r="167" spans="2:11" ht="15" customHeight="1" x14ac:dyDescent="0.25">
      <c r="B167" s="262"/>
      <c r="C167" s="63" t="s">
        <v>25</v>
      </c>
      <c r="D167" s="46"/>
      <c r="E167" s="46"/>
      <c r="F167" s="46"/>
      <c r="G167" s="46"/>
      <c r="H167" s="46"/>
      <c r="I167" s="46"/>
      <c r="J167" s="46"/>
      <c r="K167" s="47"/>
    </row>
    <row r="168" spans="2:11" ht="15" customHeight="1" x14ac:dyDescent="0.25">
      <c r="B168" s="263"/>
      <c r="C168" s="63" t="s">
        <v>24</v>
      </c>
      <c r="D168" s="46"/>
      <c r="E168" s="46"/>
      <c r="F168" s="46"/>
      <c r="G168" s="46"/>
      <c r="H168" s="46"/>
      <c r="I168" s="46"/>
      <c r="J168" s="46"/>
      <c r="K168" s="47"/>
    </row>
    <row r="169" spans="2:11" ht="15" customHeight="1" x14ac:dyDescent="0.25">
      <c r="B169" s="264"/>
      <c r="C169" s="63" t="s">
        <v>23</v>
      </c>
      <c r="D169" s="46"/>
      <c r="E169" s="46"/>
      <c r="F169" s="46"/>
      <c r="G169" s="46"/>
      <c r="H169" s="46"/>
      <c r="I169" s="46"/>
      <c r="J169" s="46"/>
      <c r="K169" s="47"/>
    </row>
    <row r="170" spans="2:11" ht="15" customHeight="1" x14ac:dyDescent="0.25">
      <c r="B170" s="265" t="s">
        <v>11</v>
      </c>
      <c r="C170" s="266"/>
      <c r="D170" s="44"/>
      <c r="E170" s="44"/>
      <c r="F170" s="44"/>
      <c r="G170" s="44"/>
      <c r="H170" s="44"/>
      <c r="I170" s="44"/>
      <c r="J170" s="44"/>
      <c r="K170" s="45"/>
    </row>
    <row r="171" spans="2:11" ht="15" customHeight="1" x14ac:dyDescent="0.25">
      <c r="B171" s="269" t="s">
        <v>22</v>
      </c>
      <c r="C171" s="270"/>
      <c r="D171" s="57">
        <f t="shared" ref="D171:K171" si="22">D160+D166+D170</f>
        <v>0</v>
      </c>
      <c r="E171" s="57">
        <f t="shared" si="22"/>
        <v>0</v>
      </c>
      <c r="F171" s="57">
        <f t="shared" si="22"/>
        <v>0</v>
      </c>
      <c r="G171" s="57">
        <f t="shared" si="22"/>
        <v>0</v>
      </c>
      <c r="H171" s="57">
        <f t="shared" si="22"/>
        <v>0</v>
      </c>
      <c r="I171" s="57">
        <f t="shared" si="22"/>
        <v>0</v>
      </c>
      <c r="J171" s="57">
        <f t="shared" si="22"/>
        <v>0</v>
      </c>
      <c r="K171" s="58">
        <f t="shared" si="22"/>
        <v>0</v>
      </c>
    </row>
    <row r="172" spans="2:11" ht="15" customHeight="1" x14ac:dyDescent="0.25">
      <c r="B172" s="281" t="s">
        <v>21</v>
      </c>
      <c r="C172" s="282"/>
      <c r="D172" s="51"/>
      <c r="E172" s="51"/>
      <c r="F172" s="51"/>
      <c r="G172" s="51"/>
      <c r="H172" s="51"/>
      <c r="I172" s="51"/>
      <c r="J172" s="51"/>
      <c r="K172" s="52"/>
    </row>
    <row r="173" spans="2:11" ht="15" customHeight="1" x14ac:dyDescent="0.25">
      <c r="B173" s="251" t="s">
        <v>20</v>
      </c>
      <c r="C173" s="61" t="s">
        <v>19</v>
      </c>
      <c r="D173" s="253"/>
      <c r="E173" s="253"/>
      <c r="F173" s="253"/>
      <c r="G173" s="253"/>
      <c r="H173" s="253"/>
      <c r="I173" s="46"/>
      <c r="J173" s="46"/>
      <c r="K173" s="258"/>
    </row>
    <row r="174" spans="2:11" ht="15" customHeight="1" x14ac:dyDescent="0.25">
      <c r="B174" s="252"/>
      <c r="C174" s="159" t="s">
        <v>459</v>
      </c>
      <c r="D174" s="253"/>
      <c r="E174" s="253"/>
      <c r="F174" s="253"/>
      <c r="G174" s="253"/>
      <c r="H174" s="253"/>
      <c r="I174" s="46"/>
      <c r="J174" s="46"/>
      <c r="K174" s="258"/>
    </row>
    <row r="175" spans="2:11" ht="15" customHeight="1" x14ac:dyDescent="0.25">
      <c r="B175" s="252"/>
      <c r="C175" s="61" t="s">
        <v>18</v>
      </c>
      <c r="D175" s="253"/>
      <c r="E175" s="253"/>
      <c r="F175" s="253"/>
      <c r="G175" s="253"/>
      <c r="H175" s="253"/>
      <c r="I175" s="46"/>
      <c r="J175" s="46"/>
      <c r="K175" s="47"/>
    </row>
    <row r="176" spans="2:11" ht="15" customHeight="1" x14ac:dyDescent="0.25">
      <c r="B176" s="67" t="s">
        <v>17</v>
      </c>
      <c r="C176" s="61" t="s">
        <v>16</v>
      </c>
      <c r="D176" s="46"/>
      <c r="E176" s="46"/>
      <c r="F176" s="46"/>
      <c r="G176" s="46"/>
      <c r="H176" s="46"/>
      <c r="I176" s="253"/>
      <c r="J176" s="253"/>
      <c r="K176" s="258"/>
    </row>
    <row r="177" spans="2:11" ht="15" customHeight="1" x14ac:dyDescent="0.25">
      <c r="B177" s="259" t="s">
        <v>15</v>
      </c>
      <c r="C177" s="61" t="s">
        <v>14</v>
      </c>
      <c r="D177" s="46"/>
      <c r="E177" s="46"/>
      <c r="F177" s="46"/>
      <c r="G177" s="46"/>
      <c r="H177" s="46"/>
      <c r="I177" s="253"/>
      <c r="J177" s="253"/>
      <c r="K177" s="258"/>
    </row>
    <row r="178" spans="2:11" ht="15" customHeight="1" x14ac:dyDescent="0.25">
      <c r="B178" s="260"/>
      <c r="C178" s="61" t="s">
        <v>13</v>
      </c>
      <c r="D178" s="46"/>
      <c r="E178" s="46"/>
      <c r="F178" s="46"/>
      <c r="G178" s="46"/>
      <c r="H178" s="46"/>
      <c r="I178" s="253"/>
      <c r="J178" s="253"/>
      <c r="K178" s="258"/>
    </row>
    <row r="179" spans="2:11" ht="15" customHeight="1" x14ac:dyDescent="0.25">
      <c r="B179" s="261"/>
      <c r="C179" s="62" t="s">
        <v>12</v>
      </c>
      <c r="D179" s="46"/>
      <c r="E179" s="46"/>
      <c r="F179" s="46"/>
      <c r="G179" s="46"/>
      <c r="H179" s="46"/>
      <c r="I179" s="253"/>
      <c r="J179" s="253"/>
      <c r="K179" s="258"/>
    </row>
    <row r="180" spans="2:11" ht="15" customHeight="1" x14ac:dyDescent="0.25">
      <c r="B180" s="67" t="s">
        <v>373</v>
      </c>
      <c r="C180" s="62"/>
      <c r="D180" s="46"/>
      <c r="E180" s="46"/>
      <c r="F180" s="46"/>
      <c r="G180" s="46"/>
      <c r="H180" s="46"/>
      <c r="I180" s="46"/>
      <c r="J180" s="46"/>
      <c r="K180" s="47"/>
    </row>
    <row r="181" spans="2:11" ht="15" customHeight="1" x14ac:dyDescent="0.25">
      <c r="B181" s="275" t="s">
        <v>11</v>
      </c>
      <c r="C181" s="276"/>
      <c r="D181" s="65"/>
      <c r="E181" s="65"/>
      <c r="F181" s="65"/>
      <c r="G181" s="65"/>
      <c r="H181" s="65"/>
      <c r="I181" s="65"/>
      <c r="J181" s="65"/>
      <c r="K181" s="66"/>
    </row>
    <row r="182" spans="2:11" ht="15" customHeight="1" thickBot="1" x14ac:dyDescent="0.3">
      <c r="B182" s="283" t="s">
        <v>10</v>
      </c>
      <c r="C182" s="284"/>
      <c r="D182" s="59">
        <f>SUM(D173:D181)-D174</f>
        <v>0</v>
      </c>
      <c r="E182" s="59">
        <f t="shared" ref="E182:J182" si="23">SUM(E173:E181)-E174</f>
        <v>0</v>
      </c>
      <c r="F182" s="59">
        <f t="shared" si="23"/>
        <v>0</v>
      </c>
      <c r="G182" s="59">
        <f t="shared" si="23"/>
        <v>0</v>
      </c>
      <c r="H182" s="59">
        <f t="shared" si="23"/>
        <v>0</v>
      </c>
      <c r="I182" s="59">
        <f t="shared" si="23"/>
        <v>0</v>
      </c>
      <c r="J182" s="59">
        <f t="shared" si="23"/>
        <v>0</v>
      </c>
      <c r="K182" s="60">
        <f>SUM(K173:K181)-K174</f>
        <v>0</v>
      </c>
    </row>
    <row r="183" spans="2:11" ht="15" customHeight="1" x14ac:dyDescent="0.25">
      <c r="D183" s="38"/>
      <c r="E183" s="38"/>
      <c r="F183" s="38"/>
      <c r="G183" s="38"/>
      <c r="H183" s="38"/>
      <c r="I183" s="38"/>
      <c r="J183" s="38"/>
      <c r="K183" s="38"/>
    </row>
    <row r="184" spans="2:11" ht="15" customHeight="1" x14ac:dyDescent="0.25">
      <c r="D184" s="38"/>
      <c r="E184" s="38"/>
      <c r="F184" s="38"/>
      <c r="G184" s="38"/>
      <c r="H184" s="38"/>
      <c r="I184" s="38"/>
      <c r="J184" s="38"/>
      <c r="K184" s="38"/>
    </row>
    <row r="185" spans="2:11" ht="15" customHeight="1" x14ac:dyDescent="0.25">
      <c r="D185" s="38"/>
      <c r="E185" s="38"/>
      <c r="F185" s="38"/>
      <c r="G185" s="38"/>
      <c r="H185" s="38"/>
      <c r="I185" s="38"/>
      <c r="J185" s="38"/>
      <c r="K185" s="38"/>
    </row>
    <row r="186" spans="2:11" ht="15" customHeight="1" x14ac:dyDescent="0.25">
      <c r="D186" s="38"/>
      <c r="E186" s="38"/>
      <c r="F186" s="38"/>
      <c r="G186" s="38"/>
      <c r="H186" s="38"/>
      <c r="I186" s="38"/>
      <c r="J186" s="38"/>
      <c r="K186" s="38"/>
    </row>
    <row r="187" spans="2:11" ht="15" customHeight="1" thickBot="1" x14ac:dyDescent="0.3">
      <c r="B187" s="40"/>
    </row>
    <row r="188" spans="2:11" ht="15" customHeight="1" x14ac:dyDescent="0.25">
      <c r="B188" s="277" t="str">
        <f>GRD&amp;" - Projections "&amp;AnnéeN+5</f>
        <v>Nom du GRD - Projections 2028</v>
      </c>
      <c r="C188" s="278"/>
      <c r="D188" s="249" t="s">
        <v>43</v>
      </c>
      <c r="E188" s="250"/>
      <c r="F188" s="267" t="s">
        <v>41</v>
      </c>
      <c r="G188" s="267"/>
      <c r="H188" s="267"/>
      <c r="I188" s="267" t="s">
        <v>40</v>
      </c>
      <c r="J188" s="267"/>
      <c r="K188" s="268"/>
    </row>
    <row r="189" spans="2:11" ht="15" customHeight="1" thickBot="1" x14ac:dyDescent="0.3">
      <c r="B189" s="279"/>
      <c r="C189" s="280"/>
      <c r="D189" s="53" t="s">
        <v>39</v>
      </c>
      <c r="E189" s="54" t="s">
        <v>38</v>
      </c>
      <c r="F189" s="54" t="s">
        <v>37</v>
      </c>
      <c r="G189" s="54" t="s">
        <v>36</v>
      </c>
      <c r="H189" s="54" t="s">
        <v>35</v>
      </c>
      <c r="I189" s="54" t="s">
        <v>34</v>
      </c>
      <c r="J189" s="54" t="s">
        <v>33</v>
      </c>
      <c r="K189" s="55" t="s">
        <v>32</v>
      </c>
    </row>
    <row r="190" spans="2:11" ht="15" customHeight="1" x14ac:dyDescent="0.25">
      <c r="B190" s="254" t="s">
        <v>31</v>
      </c>
      <c r="C190" s="255"/>
      <c r="D190" s="56"/>
      <c r="E190" s="56"/>
      <c r="F190" s="160" t="s">
        <v>419</v>
      </c>
      <c r="G190" s="160" t="s">
        <v>418</v>
      </c>
      <c r="H190" s="160" t="s">
        <v>420</v>
      </c>
      <c r="I190" s="56"/>
      <c r="J190" s="56"/>
      <c r="K190" s="161" t="s">
        <v>421</v>
      </c>
    </row>
    <row r="191" spans="2:11" ht="15" customHeight="1" x14ac:dyDescent="0.25">
      <c r="B191" s="256" t="s">
        <v>30</v>
      </c>
      <c r="C191" s="257"/>
      <c r="D191" s="49">
        <f t="shared" ref="D191:I191" si="24">SUM(D192:D195)</f>
        <v>0</v>
      </c>
      <c r="E191" s="49">
        <f t="shared" si="24"/>
        <v>0</v>
      </c>
      <c r="F191" s="49">
        <f t="shared" si="24"/>
        <v>0</v>
      </c>
      <c r="G191" s="49">
        <f t="shared" si="24"/>
        <v>0</v>
      </c>
      <c r="H191" s="49">
        <f t="shared" si="24"/>
        <v>0</v>
      </c>
      <c r="I191" s="49">
        <f t="shared" si="24"/>
        <v>0</v>
      </c>
      <c r="J191" s="49">
        <f>SUM(J192:J195)</f>
        <v>0</v>
      </c>
      <c r="K191" s="50">
        <f>SUM(K192:K195)</f>
        <v>0</v>
      </c>
    </row>
    <row r="192" spans="2:11" ht="15" customHeight="1" x14ac:dyDescent="0.25">
      <c r="B192" s="262"/>
      <c r="C192" s="63" t="s">
        <v>29</v>
      </c>
      <c r="D192" s="46"/>
      <c r="E192" s="46"/>
      <c r="F192" s="46"/>
      <c r="G192" s="46"/>
      <c r="H192" s="46"/>
      <c r="I192" s="46"/>
      <c r="J192" s="46"/>
      <c r="K192" s="47"/>
    </row>
    <row r="193" spans="2:11" ht="15" customHeight="1" x14ac:dyDescent="0.25">
      <c r="B193" s="263"/>
      <c r="C193" s="63" t="s">
        <v>28</v>
      </c>
      <c r="D193" s="46"/>
      <c r="E193" s="46"/>
      <c r="F193" s="46"/>
      <c r="G193" s="46"/>
      <c r="H193" s="46"/>
      <c r="I193" s="46"/>
      <c r="J193" s="46"/>
      <c r="K193" s="47"/>
    </row>
    <row r="194" spans="2:11" ht="15" customHeight="1" x14ac:dyDescent="0.25">
      <c r="B194" s="263"/>
      <c r="C194" s="63" t="s">
        <v>27</v>
      </c>
      <c r="D194" s="46"/>
      <c r="E194" s="46"/>
      <c r="F194" s="46"/>
      <c r="G194" s="46"/>
      <c r="H194" s="46"/>
      <c r="I194" s="46"/>
      <c r="J194" s="46"/>
      <c r="K194" s="47"/>
    </row>
    <row r="195" spans="2:11" ht="15" customHeight="1" x14ac:dyDescent="0.25">
      <c r="B195" s="263"/>
      <c r="C195" s="64" t="s">
        <v>42</v>
      </c>
      <c r="D195" s="253"/>
      <c r="E195" s="253"/>
      <c r="F195" s="253"/>
      <c r="G195" s="253"/>
      <c r="H195" s="253"/>
      <c r="I195" s="253"/>
      <c r="J195" s="46"/>
      <c r="K195" s="258"/>
    </row>
    <row r="196" spans="2:11" ht="15" customHeight="1" x14ac:dyDescent="0.25">
      <c r="B196" s="264"/>
      <c r="C196" s="159" t="s">
        <v>44</v>
      </c>
      <c r="D196" s="253"/>
      <c r="E196" s="253"/>
      <c r="F196" s="253"/>
      <c r="G196" s="253"/>
      <c r="H196" s="253"/>
      <c r="I196" s="253"/>
      <c r="J196" s="48"/>
      <c r="K196" s="258"/>
    </row>
    <row r="197" spans="2:11" ht="15" customHeight="1" x14ac:dyDescent="0.25">
      <c r="B197" s="265" t="s">
        <v>26</v>
      </c>
      <c r="C197" s="266"/>
      <c r="D197" s="44">
        <f t="shared" ref="D197:K197" si="25">SUM(D198:D200)</f>
        <v>0</v>
      </c>
      <c r="E197" s="44">
        <f t="shared" si="25"/>
        <v>0</v>
      </c>
      <c r="F197" s="44">
        <f t="shared" si="25"/>
        <v>0</v>
      </c>
      <c r="G197" s="44">
        <f t="shared" si="25"/>
        <v>0</v>
      </c>
      <c r="H197" s="44">
        <f t="shared" si="25"/>
        <v>0</v>
      </c>
      <c r="I197" s="44">
        <f t="shared" si="25"/>
        <v>0</v>
      </c>
      <c r="J197" s="44">
        <f t="shared" si="25"/>
        <v>0</v>
      </c>
      <c r="K197" s="45">
        <f t="shared" si="25"/>
        <v>0</v>
      </c>
    </row>
    <row r="198" spans="2:11" ht="15" customHeight="1" x14ac:dyDescent="0.25">
      <c r="B198" s="262"/>
      <c r="C198" s="63" t="s">
        <v>25</v>
      </c>
      <c r="D198" s="46"/>
      <c r="E198" s="46"/>
      <c r="F198" s="46"/>
      <c r="G198" s="46"/>
      <c r="H198" s="46"/>
      <c r="I198" s="46"/>
      <c r="J198" s="46"/>
      <c r="K198" s="47"/>
    </row>
    <row r="199" spans="2:11" ht="15" customHeight="1" x14ac:dyDescent="0.25">
      <c r="B199" s="263"/>
      <c r="C199" s="63" t="s">
        <v>24</v>
      </c>
      <c r="D199" s="46"/>
      <c r="E199" s="46"/>
      <c r="F199" s="46"/>
      <c r="G199" s="46"/>
      <c r="H199" s="46"/>
      <c r="I199" s="46"/>
      <c r="J199" s="46"/>
      <c r="K199" s="47"/>
    </row>
    <row r="200" spans="2:11" ht="15" customHeight="1" x14ac:dyDescent="0.25">
      <c r="B200" s="264"/>
      <c r="C200" s="63" t="s">
        <v>23</v>
      </c>
      <c r="D200" s="46"/>
      <c r="E200" s="46"/>
      <c r="F200" s="46"/>
      <c r="G200" s="46"/>
      <c r="H200" s="46"/>
      <c r="I200" s="46"/>
      <c r="J200" s="46"/>
      <c r="K200" s="47"/>
    </row>
    <row r="201" spans="2:11" ht="15" customHeight="1" x14ac:dyDescent="0.25">
      <c r="B201" s="265" t="s">
        <v>11</v>
      </c>
      <c r="C201" s="266"/>
      <c r="D201" s="44"/>
      <c r="E201" s="44"/>
      <c r="F201" s="44"/>
      <c r="G201" s="44"/>
      <c r="H201" s="44"/>
      <c r="I201" s="44"/>
      <c r="J201" s="44"/>
      <c r="K201" s="45"/>
    </row>
    <row r="202" spans="2:11" ht="15" customHeight="1" x14ac:dyDescent="0.25">
      <c r="B202" s="269" t="s">
        <v>22</v>
      </c>
      <c r="C202" s="270"/>
      <c r="D202" s="57">
        <f t="shared" ref="D202:K202" si="26">D191+D197+D201</f>
        <v>0</v>
      </c>
      <c r="E202" s="57">
        <f t="shared" si="26"/>
        <v>0</v>
      </c>
      <c r="F202" s="57">
        <f t="shared" si="26"/>
        <v>0</v>
      </c>
      <c r="G202" s="57">
        <f t="shared" si="26"/>
        <v>0</v>
      </c>
      <c r="H202" s="57">
        <f t="shared" si="26"/>
        <v>0</v>
      </c>
      <c r="I202" s="57">
        <f t="shared" si="26"/>
        <v>0</v>
      </c>
      <c r="J202" s="57">
        <f t="shared" si="26"/>
        <v>0</v>
      </c>
      <c r="K202" s="58">
        <f t="shared" si="26"/>
        <v>0</v>
      </c>
    </row>
    <row r="203" spans="2:11" ht="15" customHeight="1" x14ac:dyDescent="0.25">
      <c r="B203" s="281" t="s">
        <v>21</v>
      </c>
      <c r="C203" s="282"/>
      <c r="D203" s="51"/>
      <c r="E203" s="51"/>
      <c r="F203" s="51"/>
      <c r="G203" s="51"/>
      <c r="H203" s="51"/>
      <c r="I203" s="51"/>
      <c r="J203" s="51"/>
      <c r="K203" s="52"/>
    </row>
    <row r="204" spans="2:11" ht="15" customHeight="1" x14ac:dyDescent="0.25">
      <c r="B204" s="251" t="s">
        <v>20</v>
      </c>
      <c r="C204" s="61" t="s">
        <v>19</v>
      </c>
      <c r="D204" s="253"/>
      <c r="E204" s="253"/>
      <c r="F204" s="253"/>
      <c r="G204" s="253"/>
      <c r="H204" s="253"/>
      <c r="I204" s="46"/>
      <c r="J204" s="46"/>
      <c r="K204" s="258"/>
    </row>
    <row r="205" spans="2:11" ht="15" customHeight="1" x14ac:dyDescent="0.25">
      <c r="B205" s="252"/>
      <c r="C205" s="159" t="s">
        <v>459</v>
      </c>
      <c r="D205" s="253"/>
      <c r="E205" s="253"/>
      <c r="F205" s="253"/>
      <c r="G205" s="253"/>
      <c r="H205" s="253"/>
      <c r="I205" s="46"/>
      <c r="J205" s="46"/>
      <c r="K205" s="258"/>
    </row>
    <row r="206" spans="2:11" ht="15" customHeight="1" x14ac:dyDescent="0.25">
      <c r="B206" s="252"/>
      <c r="C206" s="61" t="s">
        <v>18</v>
      </c>
      <c r="D206" s="253"/>
      <c r="E206" s="253"/>
      <c r="F206" s="253"/>
      <c r="G206" s="253"/>
      <c r="H206" s="253"/>
      <c r="I206" s="46"/>
      <c r="J206" s="46"/>
      <c r="K206" s="47"/>
    </row>
    <row r="207" spans="2:11" ht="15" customHeight="1" x14ac:dyDescent="0.25">
      <c r="B207" s="67" t="s">
        <v>17</v>
      </c>
      <c r="C207" s="61" t="s">
        <v>16</v>
      </c>
      <c r="D207" s="46"/>
      <c r="E207" s="46"/>
      <c r="F207" s="46"/>
      <c r="G207" s="46"/>
      <c r="H207" s="46"/>
      <c r="I207" s="253"/>
      <c r="J207" s="253"/>
      <c r="K207" s="258"/>
    </row>
    <row r="208" spans="2:11" ht="15" customHeight="1" x14ac:dyDescent="0.25">
      <c r="B208" s="259" t="s">
        <v>15</v>
      </c>
      <c r="C208" s="61" t="s">
        <v>14</v>
      </c>
      <c r="D208" s="46"/>
      <c r="E208" s="46"/>
      <c r="F208" s="46"/>
      <c r="G208" s="46"/>
      <c r="H208" s="46"/>
      <c r="I208" s="253"/>
      <c r="J208" s="253"/>
      <c r="K208" s="258"/>
    </row>
    <row r="209" spans="2:11" ht="15" customHeight="1" x14ac:dyDescent="0.25">
      <c r="B209" s="260"/>
      <c r="C209" s="61" t="s">
        <v>13</v>
      </c>
      <c r="D209" s="46"/>
      <c r="E209" s="46"/>
      <c r="F209" s="46"/>
      <c r="G209" s="46"/>
      <c r="H209" s="46"/>
      <c r="I209" s="253"/>
      <c r="J209" s="253"/>
      <c r="K209" s="258"/>
    </row>
    <row r="210" spans="2:11" ht="15" customHeight="1" x14ac:dyDescent="0.25">
      <c r="B210" s="261"/>
      <c r="C210" s="62" t="s">
        <v>12</v>
      </c>
      <c r="D210" s="46"/>
      <c r="E210" s="46"/>
      <c r="F210" s="46"/>
      <c r="G210" s="46"/>
      <c r="H210" s="46"/>
      <c r="I210" s="253"/>
      <c r="J210" s="253"/>
      <c r="K210" s="258"/>
    </row>
    <row r="211" spans="2:11" ht="15" customHeight="1" x14ac:dyDescent="0.25">
      <c r="B211" s="67" t="s">
        <v>373</v>
      </c>
      <c r="C211" s="62"/>
      <c r="D211" s="46"/>
      <c r="E211" s="46"/>
      <c r="F211" s="46"/>
      <c r="G211" s="46"/>
      <c r="H211" s="46"/>
      <c r="I211" s="46"/>
      <c r="J211" s="46"/>
      <c r="K211" s="47"/>
    </row>
    <row r="212" spans="2:11" ht="15" customHeight="1" x14ac:dyDescent="0.25">
      <c r="B212" s="275" t="s">
        <v>11</v>
      </c>
      <c r="C212" s="276"/>
      <c r="D212" s="65"/>
      <c r="E212" s="65"/>
      <c r="F212" s="65"/>
      <c r="G212" s="65"/>
      <c r="H212" s="65"/>
      <c r="I212" s="65"/>
      <c r="J212" s="65"/>
      <c r="K212" s="66"/>
    </row>
    <row r="213" spans="2:11" ht="15" customHeight="1" thickBot="1" x14ac:dyDescent="0.3">
      <c r="B213" s="283" t="s">
        <v>10</v>
      </c>
      <c r="C213" s="284"/>
      <c r="D213" s="59">
        <f>SUM(D204:D212)-D205</f>
        <v>0</v>
      </c>
      <c r="E213" s="59">
        <f t="shared" ref="E213:J213" si="27">SUM(E204:E212)-E205</f>
        <v>0</v>
      </c>
      <c r="F213" s="59">
        <f t="shared" si="27"/>
        <v>0</v>
      </c>
      <c r="G213" s="59">
        <f t="shared" si="27"/>
        <v>0</v>
      </c>
      <c r="H213" s="59">
        <f t="shared" si="27"/>
        <v>0</v>
      </c>
      <c r="I213" s="59">
        <f t="shared" si="27"/>
        <v>0</v>
      </c>
      <c r="J213" s="59">
        <f t="shared" si="27"/>
        <v>0</v>
      </c>
      <c r="K213" s="60">
        <f>SUM(K204:K212)-K205</f>
        <v>0</v>
      </c>
    </row>
    <row r="214" spans="2:11" ht="15" customHeight="1" x14ac:dyDescent="0.25">
      <c r="D214" s="38"/>
      <c r="E214" s="38"/>
      <c r="F214" s="38"/>
      <c r="G214" s="38"/>
      <c r="H214" s="38"/>
      <c r="I214" s="38"/>
      <c r="J214" s="38"/>
      <c r="K214" s="38"/>
    </row>
    <row r="215" spans="2:11" ht="15" customHeight="1" x14ac:dyDescent="0.25">
      <c r="D215" s="38"/>
      <c r="E215" s="38"/>
      <c r="F215" s="38"/>
      <c r="G215" s="38"/>
      <c r="H215" s="38"/>
      <c r="I215" s="38"/>
      <c r="J215" s="38"/>
      <c r="K215" s="38"/>
    </row>
    <row r="216" spans="2:11" ht="15" customHeight="1" x14ac:dyDescent="0.25">
      <c r="D216" s="38"/>
      <c r="E216" s="38"/>
      <c r="F216" s="38"/>
      <c r="G216" s="38"/>
      <c r="H216" s="38"/>
      <c r="I216" s="38"/>
      <c r="J216" s="38"/>
      <c r="K216" s="38"/>
    </row>
    <row r="217" spans="2:11" ht="15" customHeight="1" x14ac:dyDescent="0.25">
      <c r="D217" s="38"/>
      <c r="E217" s="38"/>
      <c r="F217" s="38"/>
      <c r="G217" s="38"/>
      <c r="H217" s="38"/>
      <c r="I217" s="38"/>
      <c r="J217" s="38"/>
      <c r="K217" s="38"/>
    </row>
    <row r="218" spans="2:11" ht="15" customHeight="1" thickBot="1" x14ac:dyDescent="0.3">
      <c r="B218" s="40"/>
    </row>
    <row r="219" spans="2:11" ht="15" customHeight="1" x14ac:dyDescent="0.25">
      <c r="B219" s="277" t="str">
        <f>GRD&amp;" - Projections "&amp;AnnéeN+6</f>
        <v>Nom du GRD - Projections 2029</v>
      </c>
      <c r="C219" s="278"/>
      <c r="D219" s="249" t="s">
        <v>43</v>
      </c>
      <c r="E219" s="250"/>
      <c r="F219" s="267" t="s">
        <v>41</v>
      </c>
      <c r="G219" s="267"/>
      <c r="H219" s="267"/>
      <c r="I219" s="267" t="s">
        <v>40</v>
      </c>
      <c r="J219" s="267"/>
      <c r="K219" s="268"/>
    </row>
    <row r="220" spans="2:11" ht="15" customHeight="1" thickBot="1" x14ac:dyDescent="0.3">
      <c r="B220" s="279"/>
      <c r="C220" s="280"/>
      <c r="D220" s="53" t="s">
        <v>39</v>
      </c>
      <c r="E220" s="54" t="s">
        <v>38</v>
      </c>
      <c r="F220" s="54" t="s">
        <v>37</v>
      </c>
      <c r="G220" s="54" t="s">
        <v>36</v>
      </c>
      <c r="H220" s="54" t="s">
        <v>35</v>
      </c>
      <c r="I220" s="54" t="s">
        <v>34</v>
      </c>
      <c r="J220" s="54" t="s">
        <v>33</v>
      </c>
      <c r="K220" s="55" t="s">
        <v>32</v>
      </c>
    </row>
    <row r="221" spans="2:11" ht="15" customHeight="1" x14ac:dyDescent="0.25">
      <c r="B221" s="254" t="s">
        <v>31</v>
      </c>
      <c r="C221" s="255"/>
      <c r="D221" s="56"/>
      <c r="E221" s="56"/>
      <c r="F221" s="160" t="s">
        <v>419</v>
      </c>
      <c r="G221" s="160" t="s">
        <v>418</v>
      </c>
      <c r="H221" s="160" t="s">
        <v>420</v>
      </c>
      <c r="I221" s="56"/>
      <c r="J221" s="56"/>
      <c r="K221" s="161" t="s">
        <v>421</v>
      </c>
    </row>
    <row r="222" spans="2:11" ht="15" customHeight="1" x14ac:dyDescent="0.25">
      <c r="B222" s="256" t="s">
        <v>30</v>
      </c>
      <c r="C222" s="257"/>
      <c r="D222" s="49">
        <f t="shared" ref="D222:I222" si="28">SUM(D223:D226)</f>
        <v>0</v>
      </c>
      <c r="E222" s="49">
        <f t="shared" si="28"/>
        <v>0</v>
      </c>
      <c r="F222" s="49">
        <f t="shared" si="28"/>
        <v>0</v>
      </c>
      <c r="G222" s="49">
        <f t="shared" si="28"/>
        <v>0</v>
      </c>
      <c r="H222" s="49">
        <f t="shared" si="28"/>
        <v>0</v>
      </c>
      <c r="I222" s="49">
        <f t="shared" si="28"/>
        <v>0</v>
      </c>
      <c r="J222" s="49">
        <f>SUM(J223:J226)</f>
        <v>0</v>
      </c>
      <c r="K222" s="50">
        <f>SUM(K223:K226)</f>
        <v>0</v>
      </c>
    </row>
    <row r="223" spans="2:11" ht="15" customHeight="1" x14ac:dyDescent="0.25">
      <c r="B223" s="262"/>
      <c r="C223" s="63" t="s">
        <v>29</v>
      </c>
      <c r="D223" s="46"/>
      <c r="E223" s="46"/>
      <c r="F223" s="46"/>
      <c r="G223" s="46"/>
      <c r="H223" s="46"/>
      <c r="I223" s="46"/>
      <c r="J223" s="46"/>
      <c r="K223" s="47"/>
    </row>
    <row r="224" spans="2:11" ht="15" customHeight="1" x14ac:dyDescent="0.25">
      <c r="B224" s="263"/>
      <c r="C224" s="63" t="s">
        <v>28</v>
      </c>
      <c r="D224" s="46"/>
      <c r="E224" s="46"/>
      <c r="F224" s="46"/>
      <c r="G224" s="46"/>
      <c r="H224" s="46"/>
      <c r="I224" s="46"/>
      <c r="J224" s="46"/>
      <c r="K224" s="47"/>
    </row>
    <row r="225" spans="2:11" ht="15" customHeight="1" x14ac:dyDescent="0.25">
      <c r="B225" s="263"/>
      <c r="C225" s="63" t="s">
        <v>27</v>
      </c>
      <c r="D225" s="46"/>
      <c r="E225" s="46"/>
      <c r="F225" s="46"/>
      <c r="G225" s="46"/>
      <c r="H225" s="46"/>
      <c r="I225" s="46"/>
      <c r="J225" s="46"/>
      <c r="K225" s="47"/>
    </row>
    <row r="226" spans="2:11" ht="15" customHeight="1" x14ac:dyDescent="0.25">
      <c r="B226" s="263"/>
      <c r="C226" s="64" t="s">
        <v>42</v>
      </c>
      <c r="D226" s="253"/>
      <c r="E226" s="253"/>
      <c r="F226" s="253"/>
      <c r="G226" s="253"/>
      <c r="H226" s="253"/>
      <c r="I226" s="253"/>
      <c r="J226" s="46"/>
      <c r="K226" s="258"/>
    </row>
    <row r="227" spans="2:11" ht="15" customHeight="1" x14ac:dyDescent="0.25">
      <c r="B227" s="264"/>
      <c r="C227" s="159" t="s">
        <v>44</v>
      </c>
      <c r="D227" s="253"/>
      <c r="E227" s="253"/>
      <c r="F227" s="253"/>
      <c r="G227" s="253"/>
      <c r="H227" s="253"/>
      <c r="I227" s="253"/>
      <c r="J227" s="48"/>
      <c r="K227" s="258"/>
    </row>
    <row r="228" spans="2:11" ht="15" customHeight="1" x14ac:dyDescent="0.25">
      <c r="B228" s="265" t="s">
        <v>26</v>
      </c>
      <c r="C228" s="266"/>
      <c r="D228" s="44">
        <f t="shared" ref="D228:K228" si="29">SUM(D229:D231)</f>
        <v>0</v>
      </c>
      <c r="E228" s="44">
        <f t="shared" si="29"/>
        <v>0</v>
      </c>
      <c r="F228" s="44">
        <f t="shared" si="29"/>
        <v>0</v>
      </c>
      <c r="G228" s="44">
        <f t="shared" si="29"/>
        <v>0</v>
      </c>
      <c r="H228" s="44">
        <f t="shared" si="29"/>
        <v>0</v>
      </c>
      <c r="I228" s="44">
        <f t="shared" si="29"/>
        <v>0</v>
      </c>
      <c r="J228" s="44">
        <f t="shared" si="29"/>
        <v>0</v>
      </c>
      <c r="K228" s="45">
        <f t="shared" si="29"/>
        <v>0</v>
      </c>
    </row>
    <row r="229" spans="2:11" ht="15" customHeight="1" x14ac:dyDescent="0.25">
      <c r="B229" s="262"/>
      <c r="C229" s="63" t="s">
        <v>25</v>
      </c>
      <c r="D229" s="46"/>
      <c r="E229" s="46"/>
      <c r="F229" s="46"/>
      <c r="G229" s="46"/>
      <c r="H229" s="46"/>
      <c r="I229" s="46"/>
      <c r="J229" s="46"/>
      <c r="K229" s="47"/>
    </row>
    <row r="230" spans="2:11" ht="15" customHeight="1" x14ac:dyDescent="0.25">
      <c r="B230" s="263"/>
      <c r="C230" s="63" t="s">
        <v>24</v>
      </c>
      <c r="D230" s="46"/>
      <c r="E230" s="46"/>
      <c r="F230" s="46"/>
      <c r="G230" s="46"/>
      <c r="H230" s="46"/>
      <c r="I230" s="46"/>
      <c r="J230" s="46"/>
      <c r="K230" s="47"/>
    </row>
    <row r="231" spans="2:11" ht="15" customHeight="1" x14ac:dyDescent="0.25">
      <c r="B231" s="264"/>
      <c r="C231" s="63" t="s">
        <v>23</v>
      </c>
      <c r="D231" s="46"/>
      <c r="E231" s="46"/>
      <c r="F231" s="46"/>
      <c r="G231" s="46"/>
      <c r="H231" s="46"/>
      <c r="I231" s="46"/>
      <c r="J231" s="46"/>
      <c r="K231" s="47"/>
    </row>
    <row r="232" spans="2:11" ht="15" customHeight="1" x14ac:dyDescent="0.25">
      <c r="B232" s="265" t="s">
        <v>11</v>
      </c>
      <c r="C232" s="266"/>
      <c r="D232" s="44"/>
      <c r="E232" s="44"/>
      <c r="F232" s="44"/>
      <c r="G232" s="44"/>
      <c r="H232" s="44"/>
      <c r="I232" s="44"/>
      <c r="J232" s="44"/>
      <c r="K232" s="45"/>
    </row>
    <row r="233" spans="2:11" ht="15" customHeight="1" x14ac:dyDescent="0.25">
      <c r="B233" s="269" t="s">
        <v>22</v>
      </c>
      <c r="C233" s="270"/>
      <c r="D233" s="57">
        <f t="shared" ref="D233:K233" si="30">D222+D228+D232</f>
        <v>0</v>
      </c>
      <c r="E233" s="57">
        <f t="shared" si="30"/>
        <v>0</v>
      </c>
      <c r="F233" s="57">
        <f t="shared" si="30"/>
        <v>0</v>
      </c>
      <c r="G233" s="57">
        <f t="shared" si="30"/>
        <v>0</v>
      </c>
      <c r="H233" s="57">
        <f t="shared" si="30"/>
        <v>0</v>
      </c>
      <c r="I233" s="57">
        <f t="shared" si="30"/>
        <v>0</v>
      </c>
      <c r="J233" s="57">
        <f t="shared" si="30"/>
        <v>0</v>
      </c>
      <c r="K233" s="58">
        <f t="shared" si="30"/>
        <v>0</v>
      </c>
    </row>
    <row r="234" spans="2:11" ht="15" customHeight="1" x14ac:dyDescent="0.25">
      <c r="B234" s="281" t="s">
        <v>21</v>
      </c>
      <c r="C234" s="282"/>
      <c r="D234" s="51"/>
      <c r="E234" s="51"/>
      <c r="F234" s="51"/>
      <c r="G234" s="51"/>
      <c r="H234" s="51"/>
      <c r="I234" s="51"/>
      <c r="J234" s="51"/>
      <c r="K234" s="52"/>
    </row>
    <row r="235" spans="2:11" ht="15" customHeight="1" x14ac:dyDescent="0.25">
      <c r="B235" s="251" t="s">
        <v>20</v>
      </c>
      <c r="C235" s="61" t="s">
        <v>19</v>
      </c>
      <c r="D235" s="253"/>
      <c r="E235" s="253"/>
      <c r="F235" s="253"/>
      <c r="G235" s="253"/>
      <c r="H235" s="253"/>
      <c r="I235" s="46"/>
      <c r="J235" s="46"/>
      <c r="K235" s="258"/>
    </row>
    <row r="236" spans="2:11" ht="15" customHeight="1" x14ac:dyDescent="0.25">
      <c r="B236" s="252"/>
      <c r="C236" s="159" t="s">
        <v>459</v>
      </c>
      <c r="D236" s="253"/>
      <c r="E236" s="253"/>
      <c r="F236" s="253"/>
      <c r="G236" s="253"/>
      <c r="H236" s="253"/>
      <c r="I236" s="46"/>
      <c r="J236" s="46"/>
      <c r="K236" s="258"/>
    </row>
    <row r="237" spans="2:11" ht="15" customHeight="1" x14ac:dyDescent="0.25">
      <c r="B237" s="252"/>
      <c r="C237" s="61" t="s">
        <v>18</v>
      </c>
      <c r="D237" s="253"/>
      <c r="E237" s="253"/>
      <c r="F237" s="253"/>
      <c r="G237" s="253"/>
      <c r="H237" s="253"/>
      <c r="I237" s="46"/>
      <c r="J237" s="46"/>
      <c r="K237" s="47"/>
    </row>
    <row r="238" spans="2:11" ht="15" customHeight="1" x14ac:dyDescent="0.25">
      <c r="B238" s="67" t="s">
        <v>17</v>
      </c>
      <c r="C238" s="61" t="s">
        <v>16</v>
      </c>
      <c r="D238" s="46"/>
      <c r="E238" s="46"/>
      <c r="F238" s="46"/>
      <c r="G238" s="46"/>
      <c r="H238" s="46"/>
      <c r="I238" s="253"/>
      <c r="J238" s="253"/>
      <c r="K238" s="258"/>
    </row>
    <row r="239" spans="2:11" ht="15" customHeight="1" x14ac:dyDescent="0.25">
      <c r="B239" s="259" t="s">
        <v>15</v>
      </c>
      <c r="C239" s="61" t="s">
        <v>14</v>
      </c>
      <c r="D239" s="46"/>
      <c r="E239" s="46"/>
      <c r="F239" s="46"/>
      <c r="G239" s="46"/>
      <c r="H239" s="46"/>
      <c r="I239" s="253"/>
      <c r="J239" s="253"/>
      <c r="K239" s="258"/>
    </row>
    <row r="240" spans="2:11" ht="15" customHeight="1" x14ac:dyDescent="0.25">
      <c r="B240" s="260"/>
      <c r="C240" s="61" t="s">
        <v>13</v>
      </c>
      <c r="D240" s="46"/>
      <c r="E240" s="46"/>
      <c r="F240" s="46"/>
      <c r="G240" s="46"/>
      <c r="H240" s="46"/>
      <c r="I240" s="253"/>
      <c r="J240" s="253"/>
      <c r="K240" s="258"/>
    </row>
    <row r="241" spans="2:11" ht="15" customHeight="1" x14ac:dyDescent="0.25">
      <c r="B241" s="261"/>
      <c r="C241" s="62" t="s">
        <v>12</v>
      </c>
      <c r="D241" s="46"/>
      <c r="E241" s="46"/>
      <c r="F241" s="46"/>
      <c r="G241" s="46"/>
      <c r="H241" s="46"/>
      <c r="I241" s="253"/>
      <c r="J241" s="253"/>
      <c r="K241" s="258"/>
    </row>
    <row r="242" spans="2:11" ht="15" customHeight="1" x14ac:dyDescent="0.25">
      <c r="B242" s="67" t="s">
        <v>373</v>
      </c>
      <c r="C242" s="62"/>
      <c r="D242" s="46"/>
      <c r="E242" s="46"/>
      <c r="F242" s="46"/>
      <c r="G242" s="46"/>
      <c r="H242" s="46"/>
      <c r="I242" s="46"/>
      <c r="J242" s="46"/>
      <c r="K242" s="47"/>
    </row>
    <row r="243" spans="2:11" ht="15" customHeight="1" x14ac:dyDescent="0.25">
      <c r="B243" s="275" t="s">
        <v>11</v>
      </c>
      <c r="C243" s="276"/>
      <c r="D243" s="65"/>
      <c r="E243" s="65"/>
      <c r="F243" s="65"/>
      <c r="G243" s="65"/>
      <c r="H243" s="65"/>
      <c r="I243" s="65"/>
      <c r="J243" s="65"/>
      <c r="K243" s="66"/>
    </row>
    <row r="244" spans="2:11" ht="15" customHeight="1" thickBot="1" x14ac:dyDescent="0.3">
      <c r="B244" s="283" t="s">
        <v>10</v>
      </c>
      <c r="C244" s="284"/>
      <c r="D244" s="59">
        <f>SUM(D235:D243)-D236</f>
        <v>0</v>
      </c>
      <c r="E244" s="59">
        <f t="shared" ref="E244:J244" si="31">SUM(E235:E243)-E236</f>
        <v>0</v>
      </c>
      <c r="F244" s="59">
        <f t="shared" si="31"/>
        <v>0</v>
      </c>
      <c r="G244" s="59">
        <f t="shared" si="31"/>
        <v>0</v>
      </c>
      <c r="H244" s="59">
        <f t="shared" si="31"/>
        <v>0</v>
      </c>
      <c r="I244" s="59">
        <f t="shared" si="31"/>
        <v>0</v>
      </c>
      <c r="J244" s="59">
        <f t="shared" si="31"/>
        <v>0</v>
      </c>
      <c r="K244" s="60">
        <f>SUM(K235:K243)-K236</f>
        <v>0</v>
      </c>
    </row>
  </sheetData>
  <mergeCells count="168">
    <mergeCell ref="B243:C243"/>
    <mergeCell ref="B244:C244"/>
    <mergeCell ref="B228:C228"/>
    <mergeCell ref="B229:B231"/>
    <mergeCell ref="B232:C232"/>
    <mergeCell ref="B233:C233"/>
    <mergeCell ref="B234:C234"/>
    <mergeCell ref="B235:B237"/>
    <mergeCell ref="D235:H237"/>
    <mergeCell ref="K235:K236"/>
    <mergeCell ref="I238:K241"/>
    <mergeCell ref="B239:B241"/>
    <mergeCell ref="B219:C220"/>
    <mergeCell ref="D219:E219"/>
    <mergeCell ref="F219:H219"/>
    <mergeCell ref="I219:K219"/>
    <mergeCell ref="B221:C221"/>
    <mergeCell ref="B222:C222"/>
    <mergeCell ref="B223:B227"/>
    <mergeCell ref="D226:I227"/>
    <mergeCell ref="K226:K227"/>
    <mergeCell ref="B212:C212"/>
    <mergeCell ref="B213:C213"/>
    <mergeCell ref="B204:B206"/>
    <mergeCell ref="D204:H206"/>
    <mergeCell ref="K204:K205"/>
    <mergeCell ref="I207:K210"/>
    <mergeCell ref="B208:B210"/>
    <mergeCell ref="B197:C197"/>
    <mergeCell ref="B198:B200"/>
    <mergeCell ref="B201:C201"/>
    <mergeCell ref="B202:C202"/>
    <mergeCell ref="B203:C203"/>
    <mergeCell ref="I188:K188"/>
    <mergeCell ref="B190:C190"/>
    <mergeCell ref="B191:C191"/>
    <mergeCell ref="B192:B196"/>
    <mergeCell ref="D195:I196"/>
    <mergeCell ref="K195:K196"/>
    <mergeCell ref="B181:C181"/>
    <mergeCell ref="B182:C182"/>
    <mergeCell ref="B188:C189"/>
    <mergeCell ref="D188:E188"/>
    <mergeCell ref="F188:H188"/>
    <mergeCell ref="B173:B175"/>
    <mergeCell ref="D173:H175"/>
    <mergeCell ref="K173:K174"/>
    <mergeCell ref="I176:K179"/>
    <mergeCell ref="B177:B179"/>
    <mergeCell ref="B166:C166"/>
    <mergeCell ref="B167:B169"/>
    <mergeCell ref="B170:C170"/>
    <mergeCell ref="B171:C171"/>
    <mergeCell ref="B172:C172"/>
    <mergeCell ref="I157:K157"/>
    <mergeCell ref="B159:C159"/>
    <mergeCell ref="B160:C160"/>
    <mergeCell ref="B161:B165"/>
    <mergeCell ref="D164:I165"/>
    <mergeCell ref="K164:K165"/>
    <mergeCell ref="B150:C150"/>
    <mergeCell ref="B151:C151"/>
    <mergeCell ref="B157:C158"/>
    <mergeCell ref="D157:E157"/>
    <mergeCell ref="F157:H157"/>
    <mergeCell ref="B142:B144"/>
    <mergeCell ref="D142:H144"/>
    <mergeCell ref="K142:K143"/>
    <mergeCell ref="I145:K148"/>
    <mergeCell ref="B146:B148"/>
    <mergeCell ref="B135:C135"/>
    <mergeCell ref="B136:B138"/>
    <mergeCell ref="B139:C139"/>
    <mergeCell ref="B140:C140"/>
    <mergeCell ref="B141:C141"/>
    <mergeCell ref="B128:C128"/>
    <mergeCell ref="B129:C129"/>
    <mergeCell ref="B130:B134"/>
    <mergeCell ref="D133:I134"/>
    <mergeCell ref="K133:K134"/>
    <mergeCell ref="B120:C120"/>
    <mergeCell ref="B126:C127"/>
    <mergeCell ref="D126:E126"/>
    <mergeCell ref="F126:H126"/>
    <mergeCell ref="I126:K126"/>
    <mergeCell ref="B80:B82"/>
    <mergeCell ref="D111:H113"/>
    <mergeCell ref="K111:K112"/>
    <mergeCell ref="I114:K117"/>
    <mergeCell ref="B115:B117"/>
    <mergeCell ref="B119:C119"/>
    <mergeCell ref="B105:B107"/>
    <mergeCell ref="B108:C108"/>
    <mergeCell ref="B109:C109"/>
    <mergeCell ref="B110:C110"/>
    <mergeCell ref="B111:B113"/>
    <mergeCell ref="B27:C27"/>
    <mergeCell ref="B36:C36"/>
    <mergeCell ref="B64:C65"/>
    <mergeCell ref="B57:C57"/>
    <mergeCell ref="B98:C98"/>
    <mergeCell ref="B99:B103"/>
    <mergeCell ref="D102:I103"/>
    <mergeCell ref="K102:K103"/>
    <mergeCell ref="B104:C104"/>
    <mergeCell ref="B95:C96"/>
    <mergeCell ref="D95:E95"/>
    <mergeCell ref="F95:H95"/>
    <mergeCell ref="I95:K95"/>
    <mergeCell ref="B97:C97"/>
    <mergeCell ref="B89:C89"/>
    <mergeCell ref="B53:B55"/>
    <mergeCell ref="B58:C58"/>
    <mergeCell ref="B68:B72"/>
    <mergeCell ref="B74:B76"/>
    <mergeCell ref="B77:C77"/>
    <mergeCell ref="B73:C73"/>
    <mergeCell ref="B88:C88"/>
    <mergeCell ref="B78:C78"/>
    <mergeCell ref="B79:C79"/>
    <mergeCell ref="I64:K64"/>
    <mergeCell ref="B67:C67"/>
    <mergeCell ref="F64:H64"/>
    <mergeCell ref="B11:C11"/>
    <mergeCell ref="I2:K2"/>
    <mergeCell ref="B33:C34"/>
    <mergeCell ref="B15:C15"/>
    <mergeCell ref="B43:B45"/>
    <mergeCell ref="D40:I41"/>
    <mergeCell ref="K40:K41"/>
    <mergeCell ref="B42:C42"/>
    <mergeCell ref="B37:B41"/>
    <mergeCell ref="K18:K19"/>
    <mergeCell ref="I21:K24"/>
    <mergeCell ref="B26:C26"/>
    <mergeCell ref="B22:B24"/>
    <mergeCell ref="F33:H33"/>
    <mergeCell ref="D2:E2"/>
    <mergeCell ref="B2:C3"/>
    <mergeCell ref="F2:H2"/>
    <mergeCell ref="B17:C17"/>
    <mergeCell ref="D33:E33"/>
    <mergeCell ref="B47:C47"/>
    <mergeCell ref="B48:C48"/>
    <mergeCell ref="D64:E64"/>
    <mergeCell ref="B18:B20"/>
    <mergeCell ref="D18:H20"/>
    <mergeCell ref="B4:C4"/>
    <mergeCell ref="B5:C5"/>
    <mergeCell ref="I83:K86"/>
    <mergeCell ref="B84:B86"/>
    <mergeCell ref="K80:K81"/>
    <mergeCell ref="D9:I10"/>
    <mergeCell ref="K9:K10"/>
    <mergeCell ref="B49:B51"/>
    <mergeCell ref="D49:H51"/>
    <mergeCell ref="K49:K50"/>
    <mergeCell ref="B6:B10"/>
    <mergeCell ref="B12:B14"/>
    <mergeCell ref="B46:C46"/>
    <mergeCell ref="B66:C66"/>
    <mergeCell ref="I33:K33"/>
    <mergeCell ref="B35:C35"/>
    <mergeCell ref="B16:C16"/>
    <mergeCell ref="D80:H82"/>
    <mergeCell ref="D71:I72"/>
    <mergeCell ref="K71:K72"/>
    <mergeCell ref="I52:K55"/>
  </mergeCells>
  <printOptions horizontalCentered="1" verticalCentered="1"/>
  <pageMargins left="0.78740157480314965" right="0.78740157480314965" top="0.39370078740157483" bottom="0.39370078740157483" header="0.51181102362204722" footer="0.51181102362204722"/>
  <pageSetup paperSize="9" scale="93" fitToHeight="3" orientation="landscape" r:id="rId1"/>
  <headerFooter alignWithMargins="0">
    <oddFooter>&amp;LPlan d'investissement 2024-2029&amp;CI-Global-Motivations&amp;RXLS Version 02-02-2023</oddFooter>
  </headerFooter>
  <rowBreaks count="7" manualBreakCount="7">
    <brk id="31" min="1" max="10" man="1"/>
    <brk id="62" min="1" max="10" man="1"/>
    <brk id="93" min="1" max="10" man="1"/>
    <brk id="124" min="1" max="10" man="1"/>
    <brk id="155" min="1" max="10" man="1"/>
    <brk id="186" min="1" max="10" man="1"/>
    <brk id="217" min="1" max="10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2">
    <pageSetUpPr autoPageBreaks="0" fitToPage="1"/>
  </sheetPr>
  <dimension ref="B1:W240"/>
  <sheetViews>
    <sheetView showGridLines="0" topLeftCell="B1" zoomScaleNormal="100" zoomScaleSheetLayoutView="85" workbookViewId="0">
      <selection activeCell="K25" sqref="K25"/>
    </sheetView>
  </sheetViews>
  <sheetFormatPr baseColWidth="10" defaultRowHeight="15" x14ac:dyDescent="0.25"/>
  <cols>
    <col min="1" max="1" width="5.7109375" style="42" customWidth="1"/>
    <col min="2" max="2" width="38.42578125" customWidth="1"/>
    <col min="3" max="3" width="4.28515625" bestFit="1" customWidth="1"/>
    <col min="4" max="9" width="11.7109375" customWidth="1"/>
    <col min="10" max="11" width="11.42578125" style="42"/>
    <col min="12" max="12" width="11.42578125" style="42" customWidth="1"/>
    <col min="13" max="13" width="26.140625" style="211" customWidth="1"/>
    <col min="14" max="16" width="11.42578125" style="42" customWidth="1"/>
    <col min="17" max="17" width="14.140625" style="42" customWidth="1"/>
    <col min="18" max="19" width="11.42578125" style="42" customWidth="1"/>
    <col min="20" max="21" width="11.42578125" style="224" customWidth="1"/>
    <col min="22" max="22" width="11.42578125" style="42" customWidth="1"/>
    <col min="23" max="16384" width="11.42578125" style="42"/>
  </cols>
  <sheetData>
    <row r="1" spans="2:23" ht="12.75" customHeight="1" x14ac:dyDescent="0.25">
      <c r="B1" s="287" t="s">
        <v>0</v>
      </c>
      <c r="C1" s="288"/>
      <c r="D1" s="291" t="str">
        <f>GRD&amp;" - Réalisé "&amp;AnnéeN-1</f>
        <v>Nom du GRD - Réalisé 2022</v>
      </c>
      <c r="E1" s="302"/>
      <c r="F1" s="302"/>
      <c r="G1" s="302"/>
      <c r="H1" s="302"/>
      <c r="I1" s="303"/>
      <c r="M1" s="285" t="s">
        <v>524</v>
      </c>
      <c r="N1" s="287">
        <f>AnnéeN-1</f>
        <v>2022</v>
      </c>
      <c r="O1" s="288"/>
      <c r="P1" s="289" t="s">
        <v>522</v>
      </c>
      <c r="Q1" s="290"/>
      <c r="R1" s="290"/>
      <c r="S1" s="290"/>
      <c r="T1" s="291"/>
      <c r="U1" s="292"/>
    </row>
    <row r="2" spans="2:23" s="84" customFormat="1" ht="38.25" customHeight="1" x14ac:dyDescent="0.2">
      <c r="B2" s="293"/>
      <c r="C2" s="294"/>
      <c r="D2" s="295" t="s">
        <v>393</v>
      </c>
      <c r="E2" s="295"/>
      <c r="F2" s="295" t="s">
        <v>61</v>
      </c>
      <c r="G2" s="295"/>
      <c r="H2" s="304" t="s">
        <v>452</v>
      </c>
      <c r="I2" s="305"/>
      <c r="M2" s="286"/>
      <c r="N2" s="293" t="s">
        <v>521</v>
      </c>
      <c r="O2" s="294"/>
      <c r="P2" s="295" t="s">
        <v>393</v>
      </c>
      <c r="Q2" s="295"/>
      <c r="R2" s="295" t="s">
        <v>61</v>
      </c>
      <c r="S2" s="295"/>
      <c r="T2" s="296" t="s">
        <v>453</v>
      </c>
      <c r="U2" s="297"/>
    </row>
    <row r="3" spans="2:23" ht="12.75" customHeight="1" x14ac:dyDescent="0.2">
      <c r="B3" s="72"/>
      <c r="C3" s="80" t="s">
        <v>1</v>
      </c>
      <c r="D3" s="73" t="s">
        <v>2</v>
      </c>
      <c r="E3" s="73" t="s">
        <v>3</v>
      </c>
      <c r="F3" s="73" t="s">
        <v>2</v>
      </c>
      <c r="G3" s="73" t="s">
        <v>3</v>
      </c>
      <c r="H3" s="73" t="s">
        <v>2</v>
      </c>
      <c r="I3" s="74" t="s">
        <v>3</v>
      </c>
      <c r="M3" s="72"/>
      <c r="N3" s="204" t="s">
        <v>2</v>
      </c>
      <c r="O3" s="205" t="s">
        <v>3</v>
      </c>
      <c r="P3" s="73" t="s">
        <v>2</v>
      </c>
      <c r="Q3" s="73" t="s">
        <v>3</v>
      </c>
      <c r="R3" s="73" t="s">
        <v>2</v>
      </c>
      <c r="S3" s="73" t="s">
        <v>3</v>
      </c>
      <c r="T3" s="222" t="s">
        <v>2</v>
      </c>
      <c r="U3" s="223" t="s">
        <v>3</v>
      </c>
    </row>
    <row r="4" spans="2:23" ht="12.75" customHeight="1" x14ac:dyDescent="0.2">
      <c r="B4" s="170" t="s">
        <v>4</v>
      </c>
      <c r="C4" s="81" t="s">
        <v>5</v>
      </c>
      <c r="D4" s="70"/>
      <c r="E4" s="71"/>
      <c r="F4" s="70"/>
      <c r="G4" s="71"/>
      <c r="H4" s="212">
        <f>D4+F4</f>
        <v>0</v>
      </c>
      <c r="I4" s="213">
        <f>E4+G4</f>
        <v>0</v>
      </c>
      <c r="M4" s="170" t="s">
        <v>4</v>
      </c>
      <c r="N4" s="206" t="s">
        <v>486</v>
      </c>
      <c r="O4" s="81" t="s">
        <v>503</v>
      </c>
      <c r="P4" s="70">
        <f ca="1">SUMIF(INDIRECT("'"&amp;$P$1&amp;"'!$D:$D"),$P$2,INDIRECT("'"&amp;$P$1&amp;"'!"&amp;$N4&amp;":"&amp;$N4))</f>
        <v>0</v>
      </c>
      <c r="Q4" s="71">
        <f ca="1">SUMIF(INDIRECT("'"&amp;$P$1&amp;"'!$D:$D"),$P$2,INDIRECT("'"&amp;$P$1&amp;"'!"&amp;$O4&amp;":"&amp;$O4))</f>
        <v>0</v>
      </c>
      <c r="R4" s="70">
        <f ca="1">SUMIF(INDIRECT("'"&amp;$P$1&amp;"'!$D:$D"),$R$2,INDIRECT("'"&amp;$P$1&amp;"'!"&amp;$N4&amp;":"&amp;$N4))</f>
        <v>0</v>
      </c>
      <c r="S4" s="71">
        <f ca="1">SUMIF(INDIRECT("'"&amp;$P$1&amp;"'!$D:$D"),$R$2,INDIRECT("'"&amp;$P$1&amp;"'!"&amp;$O4&amp;":"&amp;$O4))</f>
        <v>0</v>
      </c>
      <c r="T4" s="212">
        <f ca="1">P4+R4</f>
        <v>0</v>
      </c>
      <c r="U4" s="213">
        <f ca="1">Q4+S4</f>
        <v>0</v>
      </c>
      <c r="W4" s="210"/>
    </row>
    <row r="5" spans="2:23" ht="12.75" customHeight="1" x14ac:dyDescent="0.2">
      <c r="B5" s="170" t="s">
        <v>438</v>
      </c>
      <c r="C5" s="81" t="s">
        <v>5</v>
      </c>
      <c r="D5" s="70"/>
      <c r="E5" s="71"/>
      <c r="F5" s="70"/>
      <c r="G5" s="71"/>
      <c r="H5" s="212">
        <f t="shared" ref="H5:I28" si="0">D5+F5</f>
        <v>0</v>
      </c>
      <c r="I5" s="213">
        <f t="shared" si="0"/>
        <v>0</v>
      </c>
      <c r="M5" s="170" t="s">
        <v>438</v>
      </c>
      <c r="N5" s="206" t="s">
        <v>487</v>
      </c>
      <c r="O5" s="81" t="s">
        <v>504</v>
      </c>
      <c r="P5" s="70">
        <f t="shared" ref="P5:P26" ca="1" si="1">SUMIF(INDIRECT("'"&amp;$P$1&amp;"'!$D:$D"),$P$2,INDIRECT("'"&amp;$P$1&amp;"'!"&amp;$N5&amp;":"&amp;$N5))</f>
        <v>0</v>
      </c>
      <c r="Q5" s="71">
        <f t="shared" ref="Q5:Q26" ca="1" si="2">SUMIF(INDIRECT("'"&amp;$P$1&amp;"'!$D:$D"),$P$2,INDIRECT("'"&amp;$P$1&amp;"'!"&amp;$O5&amp;":"&amp;$O5))</f>
        <v>0</v>
      </c>
      <c r="R5" s="70">
        <f t="shared" ref="R5:R26" ca="1" si="3">SUMIF(INDIRECT("'"&amp;$P$1&amp;"'!$D:$D"),$R$2,INDIRECT("'"&amp;$P$1&amp;"'!"&amp;$N5&amp;":"&amp;$N5))</f>
        <v>0</v>
      </c>
      <c r="S5" s="71">
        <f ca="1">SUMIF(INDIRECT("'"&amp;$P$1&amp;"'!$D:$D"),$R$2,INDIRECT("'"&amp;$P$1&amp;"'!"&amp;$O5&amp;":"&amp;$O5))</f>
        <v>0</v>
      </c>
      <c r="T5" s="212">
        <f t="shared" ref="T5:U28" ca="1" si="4">P5+R5</f>
        <v>0</v>
      </c>
      <c r="U5" s="213">
        <f t="shared" ca="1" si="4"/>
        <v>0</v>
      </c>
    </row>
    <row r="6" spans="2:23" ht="12.75" customHeight="1" x14ac:dyDescent="0.2">
      <c r="B6" s="170" t="s">
        <v>444</v>
      </c>
      <c r="C6" s="81" t="s">
        <v>5</v>
      </c>
      <c r="D6" s="70"/>
      <c r="E6" s="71"/>
      <c r="F6" s="70"/>
      <c r="G6" s="71"/>
      <c r="H6" s="212">
        <f t="shared" si="0"/>
        <v>0</v>
      </c>
      <c r="I6" s="213">
        <f t="shared" si="0"/>
        <v>0</v>
      </c>
      <c r="M6" s="170" t="s">
        <v>444</v>
      </c>
      <c r="N6" s="206" t="s">
        <v>488</v>
      </c>
      <c r="O6" s="81" t="s">
        <v>505</v>
      </c>
      <c r="P6" s="70">
        <f t="shared" ca="1" si="1"/>
        <v>0</v>
      </c>
      <c r="Q6" s="71">
        <f t="shared" ca="1" si="2"/>
        <v>0</v>
      </c>
      <c r="R6" s="70">
        <f t="shared" ca="1" si="3"/>
        <v>0</v>
      </c>
      <c r="S6" s="71">
        <f ca="1">SUMIF(INDIRECT("'"&amp;$P$1&amp;"'!$D:$D"),$R$2,INDIRECT("'"&amp;$P$1&amp;"'!"&amp;$O6&amp;":"&amp;$O6))</f>
        <v>0</v>
      </c>
      <c r="T6" s="212">
        <f t="shared" ca="1" si="4"/>
        <v>0</v>
      </c>
      <c r="U6" s="213">
        <f t="shared" ca="1" si="4"/>
        <v>0</v>
      </c>
    </row>
    <row r="7" spans="2:23" s="43" customFormat="1" ht="12.75" customHeight="1" x14ac:dyDescent="0.2">
      <c r="B7" s="77" t="s">
        <v>447</v>
      </c>
      <c r="C7" s="82"/>
      <c r="D7" s="78"/>
      <c r="E7" s="79">
        <f>SUM(E4:E6)</f>
        <v>0</v>
      </c>
      <c r="F7" s="78"/>
      <c r="G7" s="79">
        <f>SUM(G4:G6)</f>
        <v>0</v>
      </c>
      <c r="H7" s="214"/>
      <c r="I7" s="215">
        <f t="shared" si="0"/>
        <v>0</v>
      </c>
      <c r="J7" s="42"/>
      <c r="K7" s="42"/>
      <c r="L7" s="42"/>
      <c r="M7" s="77"/>
      <c r="N7" s="207"/>
      <c r="O7" s="82"/>
      <c r="P7" s="78"/>
      <c r="Q7" s="79">
        <f ca="1">SUM(Q4:Q6)</f>
        <v>0</v>
      </c>
      <c r="R7" s="78"/>
      <c r="S7" s="79">
        <f ca="1">SUM(S4:S6)</f>
        <v>0</v>
      </c>
      <c r="T7" s="214"/>
      <c r="U7" s="215">
        <f t="shared" ca="1" si="4"/>
        <v>0</v>
      </c>
    </row>
    <row r="8" spans="2:23" ht="12.75" customHeight="1" x14ac:dyDescent="0.2">
      <c r="B8" s="171" t="s">
        <v>445</v>
      </c>
      <c r="C8" s="83" t="s">
        <v>5</v>
      </c>
      <c r="D8" s="75"/>
      <c r="E8" s="76"/>
      <c r="F8" s="75"/>
      <c r="G8" s="76"/>
      <c r="H8" s="216">
        <f t="shared" si="0"/>
        <v>0</v>
      </c>
      <c r="I8" s="217">
        <f t="shared" si="0"/>
        <v>0</v>
      </c>
      <c r="K8" s="43"/>
      <c r="M8" s="171" t="s">
        <v>445</v>
      </c>
      <c r="N8" s="208" t="s">
        <v>489</v>
      </c>
      <c r="O8" s="83" t="s">
        <v>506</v>
      </c>
      <c r="P8" s="75">
        <f t="shared" ca="1" si="1"/>
        <v>0</v>
      </c>
      <c r="Q8" s="76">
        <f t="shared" ca="1" si="2"/>
        <v>0</v>
      </c>
      <c r="R8" s="75">
        <f t="shared" ca="1" si="3"/>
        <v>0</v>
      </c>
      <c r="S8" s="76">
        <f ca="1">SUMIF(INDIRECT("'"&amp;$P$1&amp;"'!$D:$D"),$R$2,INDIRECT("'"&amp;$P$1&amp;"'!"&amp;$O8&amp;":"&amp;$O8))</f>
        <v>0</v>
      </c>
      <c r="T8" s="216">
        <f t="shared" ca="1" si="4"/>
        <v>0</v>
      </c>
      <c r="U8" s="217">
        <f t="shared" ca="1" si="4"/>
        <v>0</v>
      </c>
    </row>
    <row r="9" spans="2:23" ht="12.75" customHeight="1" x14ac:dyDescent="0.2">
      <c r="B9" s="170" t="s">
        <v>437</v>
      </c>
      <c r="C9" s="81" t="s">
        <v>5</v>
      </c>
      <c r="D9" s="70"/>
      <c r="E9" s="71"/>
      <c r="F9" s="70"/>
      <c r="G9" s="71"/>
      <c r="H9" s="212">
        <f t="shared" si="0"/>
        <v>0</v>
      </c>
      <c r="I9" s="213">
        <f t="shared" si="0"/>
        <v>0</v>
      </c>
      <c r="M9" s="170" t="s">
        <v>437</v>
      </c>
      <c r="N9" s="206" t="s">
        <v>490</v>
      </c>
      <c r="O9" s="81" t="s">
        <v>507</v>
      </c>
      <c r="P9" s="70">
        <f t="shared" ca="1" si="1"/>
        <v>0</v>
      </c>
      <c r="Q9" s="71">
        <f t="shared" ca="1" si="2"/>
        <v>0</v>
      </c>
      <c r="R9" s="70">
        <f t="shared" ca="1" si="3"/>
        <v>0</v>
      </c>
      <c r="S9" s="71">
        <f ca="1">SUMIF(INDIRECT("'"&amp;$P$1&amp;"'!$D:$D"),$R$2,INDIRECT("'"&amp;$P$1&amp;"'!"&amp;$O9&amp;":"&amp;$O9))</f>
        <v>0</v>
      </c>
      <c r="T9" s="212">
        <f t="shared" ca="1" si="4"/>
        <v>0</v>
      </c>
      <c r="U9" s="213">
        <f t="shared" ca="1" si="4"/>
        <v>0</v>
      </c>
    </row>
    <row r="10" spans="2:23" s="43" customFormat="1" ht="12.75" customHeight="1" x14ac:dyDescent="0.2">
      <c r="B10" s="77" t="s">
        <v>440</v>
      </c>
      <c r="C10" s="82"/>
      <c r="D10" s="78"/>
      <c r="E10" s="79">
        <f t="shared" ref="E10" si="5">SUM(E8:E9)</f>
        <v>0</v>
      </c>
      <c r="F10" s="78"/>
      <c r="G10" s="79">
        <f t="shared" ref="G10" si="6">SUM(G8:G9)</f>
        <v>0</v>
      </c>
      <c r="H10" s="214"/>
      <c r="I10" s="215">
        <f t="shared" si="0"/>
        <v>0</v>
      </c>
      <c r="J10" s="42"/>
      <c r="K10" s="42"/>
      <c r="L10" s="42"/>
      <c r="M10" s="77"/>
      <c r="N10" s="207"/>
      <c r="O10" s="82"/>
      <c r="P10" s="78"/>
      <c r="Q10" s="79">
        <f ca="1">SUM(Q8:Q9)</f>
        <v>0</v>
      </c>
      <c r="R10" s="78"/>
      <c r="S10" s="79">
        <f ca="1">SUM(S8:S9)</f>
        <v>0</v>
      </c>
      <c r="T10" s="214"/>
      <c r="U10" s="215">
        <f t="shared" ca="1" si="4"/>
        <v>0</v>
      </c>
    </row>
    <row r="11" spans="2:23" ht="12.75" customHeight="1" x14ac:dyDescent="0.2">
      <c r="B11" s="170" t="s">
        <v>428</v>
      </c>
      <c r="C11" s="81" t="s">
        <v>7</v>
      </c>
      <c r="D11" s="70"/>
      <c r="E11" s="71"/>
      <c r="F11" s="70"/>
      <c r="G11" s="71"/>
      <c r="H11" s="212">
        <f t="shared" si="0"/>
        <v>0</v>
      </c>
      <c r="I11" s="213">
        <f t="shared" si="0"/>
        <v>0</v>
      </c>
      <c r="K11" s="43"/>
      <c r="M11" s="170" t="s">
        <v>428</v>
      </c>
      <c r="N11" s="206" t="s">
        <v>491</v>
      </c>
      <c r="O11" s="81" t="s">
        <v>508</v>
      </c>
      <c r="P11" s="70">
        <f t="shared" ca="1" si="1"/>
        <v>0</v>
      </c>
      <c r="Q11" s="71">
        <f t="shared" ca="1" si="2"/>
        <v>0</v>
      </c>
      <c r="R11" s="70">
        <f t="shared" ca="1" si="3"/>
        <v>0</v>
      </c>
      <c r="S11" s="71">
        <f ca="1">SUMIF(INDIRECT("'"&amp;$P$1&amp;"'!$D:$D"),$R$2,INDIRECT("'"&amp;$P$1&amp;"'!"&amp;$O11&amp;":"&amp;$O11))</f>
        <v>0</v>
      </c>
      <c r="T11" s="212">
        <f t="shared" ca="1" si="4"/>
        <v>0</v>
      </c>
      <c r="U11" s="213">
        <f t="shared" ca="1" si="4"/>
        <v>0</v>
      </c>
    </row>
    <row r="12" spans="2:23" ht="12.75" customHeight="1" x14ac:dyDescent="0.2">
      <c r="B12" s="170" t="s">
        <v>544</v>
      </c>
      <c r="C12" s="81" t="s">
        <v>7</v>
      </c>
      <c r="D12" s="70"/>
      <c r="E12" s="71"/>
      <c r="F12" s="70"/>
      <c r="G12" s="71"/>
      <c r="H12" s="212">
        <f t="shared" si="0"/>
        <v>0</v>
      </c>
      <c r="I12" s="213">
        <f t="shared" si="0"/>
        <v>0</v>
      </c>
      <c r="K12" s="43"/>
      <c r="M12" s="170" t="s">
        <v>544</v>
      </c>
      <c r="N12" s="206" t="s">
        <v>492</v>
      </c>
      <c r="O12" s="81" t="s">
        <v>509</v>
      </c>
      <c r="P12" s="70">
        <f t="shared" ca="1" si="1"/>
        <v>0</v>
      </c>
      <c r="Q12" s="71">
        <f t="shared" ca="1" si="2"/>
        <v>0</v>
      </c>
      <c r="R12" s="70">
        <f t="shared" ca="1" si="3"/>
        <v>0</v>
      </c>
      <c r="S12" s="71">
        <f ca="1">SUMIF(INDIRECT("'"&amp;$P$1&amp;"'!$D:$D"),$R$2,INDIRECT("'"&amp;$P$1&amp;"'!"&amp;$O12&amp;":"&amp;$O12))</f>
        <v>0</v>
      </c>
      <c r="T12" s="212">
        <f t="shared" ca="1" si="4"/>
        <v>0</v>
      </c>
      <c r="U12" s="213">
        <f t="shared" ca="1" si="4"/>
        <v>0</v>
      </c>
    </row>
    <row r="13" spans="2:23" ht="12.75" customHeight="1" x14ac:dyDescent="0.2">
      <c r="B13" s="170" t="s">
        <v>429</v>
      </c>
      <c r="C13" s="81" t="s">
        <v>7</v>
      </c>
      <c r="D13" s="70"/>
      <c r="E13" s="71"/>
      <c r="F13" s="70"/>
      <c r="G13" s="71"/>
      <c r="H13" s="212">
        <f t="shared" si="0"/>
        <v>0</v>
      </c>
      <c r="I13" s="213">
        <f t="shared" si="0"/>
        <v>0</v>
      </c>
      <c r="M13" s="170" t="s">
        <v>429</v>
      </c>
      <c r="N13" s="206" t="s">
        <v>493</v>
      </c>
      <c r="O13" s="81" t="s">
        <v>510</v>
      </c>
      <c r="P13" s="70">
        <f t="shared" ca="1" si="1"/>
        <v>0</v>
      </c>
      <c r="Q13" s="71">
        <f t="shared" ca="1" si="2"/>
        <v>0</v>
      </c>
      <c r="R13" s="70">
        <f t="shared" ca="1" si="3"/>
        <v>0</v>
      </c>
      <c r="S13" s="71">
        <f ca="1">SUMIF(INDIRECT("'"&amp;$P$1&amp;"'!$D:$D"),$R$2,INDIRECT("'"&amp;$P$1&amp;"'!"&amp;$O13&amp;":"&amp;$O13))</f>
        <v>0</v>
      </c>
      <c r="T13" s="212">
        <f t="shared" ca="1" si="4"/>
        <v>0</v>
      </c>
      <c r="U13" s="213">
        <f t="shared" ca="1" si="4"/>
        <v>0</v>
      </c>
    </row>
    <row r="14" spans="2:23" ht="12.75" customHeight="1" x14ac:dyDescent="0.2">
      <c r="B14" s="170" t="s">
        <v>8</v>
      </c>
      <c r="C14" s="81" t="s">
        <v>7</v>
      </c>
      <c r="D14" s="70"/>
      <c r="E14" s="71"/>
      <c r="F14" s="70"/>
      <c r="G14" s="71"/>
      <c r="H14" s="212">
        <f t="shared" si="0"/>
        <v>0</v>
      </c>
      <c r="I14" s="213">
        <f t="shared" si="0"/>
        <v>0</v>
      </c>
      <c r="M14" s="170" t="s">
        <v>8</v>
      </c>
      <c r="N14" s="206" t="s">
        <v>494</v>
      </c>
      <c r="O14" s="81" t="s">
        <v>511</v>
      </c>
      <c r="P14" s="70">
        <f t="shared" ca="1" si="1"/>
        <v>0</v>
      </c>
      <c r="Q14" s="71">
        <f t="shared" ca="1" si="2"/>
        <v>0</v>
      </c>
      <c r="R14" s="70">
        <f t="shared" ca="1" si="3"/>
        <v>0</v>
      </c>
      <c r="S14" s="71">
        <f ca="1">SUMIF(INDIRECT("'"&amp;$P$1&amp;"'!$D:$D"),$R$2,INDIRECT("'"&amp;$P$1&amp;"'!"&amp;$O14&amp;":"&amp;$O14))</f>
        <v>0</v>
      </c>
      <c r="T14" s="212">
        <f t="shared" ca="1" si="4"/>
        <v>0</v>
      </c>
      <c r="U14" s="213">
        <f t="shared" ca="1" si="4"/>
        <v>0</v>
      </c>
    </row>
    <row r="15" spans="2:23" s="43" customFormat="1" ht="12.75" customHeight="1" x14ac:dyDescent="0.2">
      <c r="B15" s="77" t="s">
        <v>441</v>
      </c>
      <c r="C15" s="82"/>
      <c r="D15" s="78"/>
      <c r="E15" s="79">
        <f>SUM(E11:E14)</f>
        <v>0</v>
      </c>
      <c r="F15" s="78"/>
      <c r="G15" s="79">
        <f>SUM(G11:G14)</f>
        <v>0</v>
      </c>
      <c r="H15" s="214"/>
      <c r="I15" s="215">
        <f t="shared" si="0"/>
        <v>0</v>
      </c>
      <c r="J15" s="42"/>
      <c r="M15" s="77"/>
      <c r="N15" s="207"/>
      <c r="O15" s="82"/>
      <c r="P15" s="78"/>
      <c r="Q15" s="79">
        <f ca="1">SUM(Q11:Q14)</f>
        <v>0</v>
      </c>
      <c r="R15" s="78"/>
      <c r="S15" s="79">
        <f ca="1">SUM(S11:S14)</f>
        <v>0</v>
      </c>
      <c r="T15" s="214"/>
      <c r="U15" s="215">
        <f t="shared" ca="1" si="4"/>
        <v>0</v>
      </c>
    </row>
    <row r="16" spans="2:23" ht="12.75" customHeight="1" x14ac:dyDescent="0.2">
      <c r="B16" s="170" t="s">
        <v>433</v>
      </c>
      <c r="C16" s="81" t="s">
        <v>5</v>
      </c>
      <c r="D16" s="70"/>
      <c r="E16" s="71"/>
      <c r="F16" s="70"/>
      <c r="G16" s="71"/>
      <c r="H16" s="212">
        <f t="shared" si="0"/>
        <v>0</v>
      </c>
      <c r="I16" s="213">
        <f t="shared" si="0"/>
        <v>0</v>
      </c>
      <c r="M16" s="170" t="s">
        <v>433</v>
      </c>
      <c r="N16" s="206" t="s">
        <v>495</v>
      </c>
      <c r="O16" s="81" t="s">
        <v>512</v>
      </c>
      <c r="P16" s="70">
        <f t="shared" ca="1" si="1"/>
        <v>0</v>
      </c>
      <c r="Q16" s="71">
        <f t="shared" ca="1" si="2"/>
        <v>0</v>
      </c>
      <c r="R16" s="70">
        <f t="shared" ca="1" si="3"/>
        <v>0</v>
      </c>
      <c r="S16" s="71">
        <f ca="1">SUMIF(INDIRECT("'"&amp;$P$1&amp;"'!$D:$D"),$R$2,INDIRECT("'"&amp;$P$1&amp;"'!"&amp;$O16&amp;":"&amp;$O16))</f>
        <v>0</v>
      </c>
      <c r="T16" s="212">
        <f t="shared" ca="1" si="4"/>
        <v>0</v>
      </c>
      <c r="U16" s="213">
        <f t="shared" ca="1" si="4"/>
        <v>0</v>
      </c>
    </row>
    <row r="17" spans="2:21" ht="12.75" customHeight="1" x14ac:dyDescent="0.2">
      <c r="B17" s="170" t="s">
        <v>432</v>
      </c>
      <c r="C17" s="81" t="s">
        <v>5</v>
      </c>
      <c r="D17" s="70"/>
      <c r="E17" s="71"/>
      <c r="F17" s="70"/>
      <c r="G17" s="71"/>
      <c r="H17" s="212">
        <f t="shared" si="0"/>
        <v>0</v>
      </c>
      <c r="I17" s="213">
        <f t="shared" si="0"/>
        <v>0</v>
      </c>
      <c r="M17" s="170" t="s">
        <v>432</v>
      </c>
      <c r="N17" s="206" t="s">
        <v>496</v>
      </c>
      <c r="O17" s="81" t="s">
        <v>513</v>
      </c>
      <c r="P17" s="70">
        <f t="shared" ca="1" si="1"/>
        <v>0</v>
      </c>
      <c r="Q17" s="71">
        <f t="shared" ca="1" si="2"/>
        <v>0</v>
      </c>
      <c r="R17" s="70">
        <f t="shared" ca="1" si="3"/>
        <v>0</v>
      </c>
      <c r="S17" s="71">
        <f ca="1">SUMIF(INDIRECT("'"&amp;$P$1&amp;"'!$D:$D"),$R$2,INDIRECT("'"&amp;$P$1&amp;"'!"&amp;$O17&amp;":"&amp;$O17))</f>
        <v>0</v>
      </c>
      <c r="T17" s="212">
        <f t="shared" ca="1" si="4"/>
        <v>0</v>
      </c>
      <c r="U17" s="213">
        <f t="shared" ca="1" si="4"/>
        <v>0</v>
      </c>
    </row>
    <row r="18" spans="2:21" s="43" customFormat="1" ht="12.75" customHeight="1" x14ac:dyDescent="0.2">
      <c r="B18" s="77" t="s">
        <v>442</v>
      </c>
      <c r="C18" s="82"/>
      <c r="D18" s="78"/>
      <c r="E18" s="79">
        <f>SUM(E16:E17)</f>
        <v>0</v>
      </c>
      <c r="F18" s="78"/>
      <c r="G18" s="79">
        <f>SUM(G16:G17)</f>
        <v>0</v>
      </c>
      <c r="H18" s="214"/>
      <c r="I18" s="215">
        <f t="shared" si="0"/>
        <v>0</v>
      </c>
      <c r="J18" s="42"/>
      <c r="M18" s="77"/>
      <c r="N18" s="207"/>
      <c r="O18" s="82"/>
      <c r="P18" s="78"/>
      <c r="Q18" s="79">
        <f ca="1">SUM(Q16:Q17)</f>
        <v>0</v>
      </c>
      <c r="R18" s="78"/>
      <c r="S18" s="79">
        <f ca="1">SUM(S16:S17)</f>
        <v>0</v>
      </c>
      <c r="T18" s="214"/>
      <c r="U18" s="215">
        <f t="shared" ca="1" si="4"/>
        <v>0</v>
      </c>
    </row>
    <row r="19" spans="2:21" ht="12.75" customHeight="1" x14ac:dyDescent="0.2">
      <c r="B19" s="170" t="s">
        <v>434</v>
      </c>
      <c r="C19" s="81" t="s">
        <v>5</v>
      </c>
      <c r="D19" s="70"/>
      <c r="E19" s="71"/>
      <c r="F19" s="70"/>
      <c r="G19" s="71"/>
      <c r="H19" s="212">
        <f t="shared" si="0"/>
        <v>0</v>
      </c>
      <c r="I19" s="213">
        <f t="shared" si="0"/>
        <v>0</v>
      </c>
      <c r="M19" s="170" t="s">
        <v>434</v>
      </c>
      <c r="N19" s="206" t="s">
        <v>497</v>
      </c>
      <c r="O19" s="81" t="s">
        <v>514</v>
      </c>
      <c r="P19" s="70">
        <f t="shared" ca="1" si="1"/>
        <v>0</v>
      </c>
      <c r="Q19" s="71">
        <f t="shared" ca="1" si="2"/>
        <v>0</v>
      </c>
      <c r="R19" s="70">
        <f t="shared" ca="1" si="3"/>
        <v>0</v>
      </c>
      <c r="S19" s="71">
        <f ca="1">SUMIF(INDIRECT("'"&amp;$P$1&amp;"'!$D:$D"),$R$2,INDIRECT("'"&amp;$P$1&amp;"'!"&amp;$O19&amp;":"&amp;$O19))</f>
        <v>0</v>
      </c>
      <c r="T19" s="212">
        <f t="shared" ca="1" si="4"/>
        <v>0</v>
      </c>
      <c r="U19" s="213">
        <f t="shared" ca="1" si="4"/>
        <v>0</v>
      </c>
    </row>
    <row r="20" spans="2:21" ht="12.75" customHeight="1" x14ac:dyDescent="0.2">
      <c r="B20" s="170" t="s">
        <v>435</v>
      </c>
      <c r="C20" s="81" t="s">
        <v>5</v>
      </c>
      <c r="D20" s="70"/>
      <c r="E20" s="71"/>
      <c r="F20" s="70"/>
      <c r="G20" s="71"/>
      <c r="H20" s="212">
        <f t="shared" si="0"/>
        <v>0</v>
      </c>
      <c r="I20" s="213">
        <f t="shared" si="0"/>
        <v>0</v>
      </c>
      <c r="M20" s="170" t="s">
        <v>435</v>
      </c>
      <c r="N20" s="206" t="s">
        <v>498</v>
      </c>
      <c r="O20" s="81" t="s">
        <v>515</v>
      </c>
      <c r="P20" s="70">
        <f t="shared" ca="1" si="1"/>
        <v>0</v>
      </c>
      <c r="Q20" s="71">
        <f t="shared" ca="1" si="2"/>
        <v>0</v>
      </c>
      <c r="R20" s="70">
        <f t="shared" ca="1" si="3"/>
        <v>0</v>
      </c>
      <c r="S20" s="71">
        <f ca="1">SUMIF(INDIRECT("'"&amp;$P$1&amp;"'!$D:$D"),$R$2,INDIRECT("'"&amp;$P$1&amp;"'!"&amp;$O20&amp;":"&amp;$O20))</f>
        <v>0</v>
      </c>
      <c r="T20" s="212">
        <f t="shared" ca="1" si="4"/>
        <v>0</v>
      </c>
      <c r="U20" s="213">
        <f t="shared" ca="1" si="4"/>
        <v>0</v>
      </c>
    </row>
    <row r="21" spans="2:21" ht="12.75" customHeight="1" x14ac:dyDescent="0.2">
      <c r="B21" s="170" t="s">
        <v>436</v>
      </c>
      <c r="C21" s="81" t="s">
        <v>5</v>
      </c>
      <c r="D21" s="70"/>
      <c r="E21" s="71"/>
      <c r="F21" s="70"/>
      <c r="G21" s="71"/>
      <c r="H21" s="212">
        <f t="shared" si="0"/>
        <v>0</v>
      </c>
      <c r="I21" s="213">
        <f t="shared" si="0"/>
        <v>0</v>
      </c>
      <c r="M21" s="170" t="s">
        <v>436</v>
      </c>
      <c r="N21" s="206" t="s">
        <v>499</v>
      </c>
      <c r="O21" s="81" t="s">
        <v>516</v>
      </c>
      <c r="P21" s="70">
        <f t="shared" ca="1" si="1"/>
        <v>0</v>
      </c>
      <c r="Q21" s="71">
        <f t="shared" ca="1" si="2"/>
        <v>0</v>
      </c>
      <c r="R21" s="70">
        <f t="shared" ca="1" si="3"/>
        <v>0</v>
      </c>
      <c r="S21" s="71">
        <f ca="1">SUMIF(INDIRECT("'"&amp;$P$1&amp;"'!$D:$D"),$R$2,INDIRECT("'"&amp;$P$1&amp;"'!"&amp;$O21&amp;":"&amp;$O21))</f>
        <v>0</v>
      </c>
      <c r="T21" s="212">
        <f t="shared" ca="1" si="4"/>
        <v>0</v>
      </c>
      <c r="U21" s="213">
        <f t="shared" ca="1" si="4"/>
        <v>0</v>
      </c>
    </row>
    <row r="22" spans="2:21" ht="12.75" customHeight="1" x14ac:dyDescent="0.2">
      <c r="B22" s="170" t="s">
        <v>446</v>
      </c>
      <c r="C22" s="81" t="s">
        <v>5</v>
      </c>
      <c r="D22" s="70"/>
      <c r="E22" s="71"/>
      <c r="F22" s="70"/>
      <c r="G22" s="71"/>
      <c r="H22" s="212">
        <f t="shared" si="0"/>
        <v>0</v>
      </c>
      <c r="I22" s="213">
        <f t="shared" si="0"/>
        <v>0</v>
      </c>
      <c r="M22" s="170" t="s">
        <v>446</v>
      </c>
      <c r="N22" s="206" t="s">
        <v>500</v>
      </c>
      <c r="O22" s="81" t="s">
        <v>517</v>
      </c>
      <c r="P22" s="70">
        <f t="shared" ca="1" si="1"/>
        <v>0</v>
      </c>
      <c r="Q22" s="71">
        <f t="shared" ca="1" si="2"/>
        <v>0</v>
      </c>
      <c r="R22" s="70">
        <f t="shared" ca="1" si="3"/>
        <v>0</v>
      </c>
      <c r="S22" s="71">
        <f ca="1">SUMIF(INDIRECT("'"&amp;$P$1&amp;"'!$D:$D"),$R$2,INDIRECT("'"&amp;$P$1&amp;"'!"&amp;$O22&amp;":"&amp;$O22))</f>
        <v>0</v>
      </c>
      <c r="T22" s="212">
        <f t="shared" ca="1" si="4"/>
        <v>0</v>
      </c>
      <c r="U22" s="213">
        <f t="shared" ca="1" si="4"/>
        <v>0</v>
      </c>
    </row>
    <row r="23" spans="2:21" ht="12.75" customHeight="1" x14ac:dyDescent="0.2">
      <c r="B23" s="170" t="s">
        <v>439</v>
      </c>
      <c r="C23" s="81" t="s">
        <v>5</v>
      </c>
      <c r="D23" s="70"/>
      <c r="E23" s="71"/>
      <c r="F23" s="70"/>
      <c r="G23" s="71"/>
      <c r="H23" s="212">
        <f t="shared" si="0"/>
        <v>0</v>
      </c>
      <c r="I23" s="213">
        <f t="shared" si="0"/>
        <v>0</v>
      </c>
      <c r="M23" s="170" t="s">
        <v>439</v>
      </c>
      <c r="N23" s="206" t="s">
        <v>501</v>
      </c>
      <c r="O23" s="81" t="s">
        <v>518</v>
      </c>
      <c r="P23" s="70">
        <f t="shared" ca="1" si="1"/>
        <v>0</v>
      </c>
      <c r="Q23" s="71">
        <f t="shared" ca="1" si="2"/>
        <v>0</v>
      </c>
      <c r="R23" s="70">
        <f t="shared" ca="1" si="3"/>
        <v>0</v>
      </c>
      <c r="S23" s="71">
        <f ca="1">SUMIF(INDIRECT("'"&amp;$P$1&amp;"'!$D:$D"),$R$2,INDIRECT("'"&amp;$P$1&amp;"'!"&amp;$O23&amp;":"&amp;$O23))</f>
        <v>0</v>
      </c>
      <c r="T23" s="212">
        <f t="shared" ca="1" si="4"/>
        <v>0</v>
      </c>
      <c r="U23" s="213">
        <f t="shared" ca="1" si="4"/>
        <v>0</v>
      </c>
    </row>
    <row r="24" spans="2:21" s="43" customFormat="1" ht="12.75" customHeight="1" x14ac:dyDescent="0.2">
      <c r="B24" s="77" t="s">
        <v>448</v>
      </c>
      <c r="C24" s="82" t="s">
        <v>5</v>
      </c>
      <c r="D24" s="78"/>
      <c r="E24" s="79">
        <f>SUM(E19:E23)</f>
        <v>0</v>
      </c>
      <c r="F24" s="78"/>
      <c r="G24" s="79">
        <f>SUM(G19:G23)</f>
        <v>0</v>
      </c>
      <c r="H24" s="214"/>
      <c r="I24" s="215">
        <f t="shared" si="0"/>
        <v>0</v>
      </c>
      <c r="J24" s="42"/>
      <c r="M24" s="77"/>
      <c r="N24" s="207"/>
      <c r="O24" s="82"/>
      <c r="P24" s="78"/>
      <c r="Q24" s="79">
        <f ca="1">SUM(Q19:Q23)</f>
        <v>0</v>
      </c>
      <c r="R24" s="78"/>
      <c r="S24" s="79">
        <f ca="1">SUM(S19:S23)</f>
        <v>0</v>
      </c>
      <c r="T24" s="214"/>
      <c r="U24" s="215">
        <f t="shared" ca="1" si="4"/>
        <v>0</v>
      </c>
    </row>
    <row r="25" spans="2:21" ht="12.75" customHeight="1" x14ac:dyDescent="0.2">
      <c r="B25" s="170" t="s">
        <v>443</v>
      </c>
      <c r="C25" s="81"/>
      <c r="D25" s="70"/>
      <c r="E25" s="71"/>
      <c r="F25" s="70"/>
      <c r="G25" s="71"/>
      <c r="H25" s="212">
        <f t="shared" si="0"/>
        <v>0</v>
      </c>
      <c r="I25" s="213">
        <f t="shared" si="0"/>
        <v>0</v>
      </c>
      <c r="K25" s="238"/>
      <c r="M25" s="170" t="s">
        <v>443</v>
      </c>
      <c r="N25" s="206" t="s">
        <v>108</v>
      </c>
      <c r="O25" s="81" t="s">
        <v>519</v>
      </c>
      <c r="P25" s="70">
        <f t="shared" ca="1" si="1"/>
        <v>0</v>
      </c>
      <c r="Q25" s="71">
        <f t="shared" ca="1" si="2"/>
        <v>0</v>
      </c>
      <c r="R25" s="70">
        <f t="shared" ca="1" si="3"/>
        <v>0</v>
      </c>
      <c r="S25" s="71">
        <f ca="1">SUMIF(INDIRECT("'"&amp;$P$1&amp;"'!$D:$D"),$R$2,INDIRECT("'"&amp;$P$1&amp;"'!"&amp;$O25&amp;":"&amp;$O25))</f>
        <v>0</v>
      </c>
      <c r="T25" s="212">
        <f t="shared" ca="1" si="4"/>
        <v>0</v>
      </c>
      <c r="U25" s="213">
        <f t="shared" ca="1" si="4"/>
        <v>0</v>
      </c>
    </row>
    <row r="26" spans="2:21" ht="12.75" customHeight="1" x14ac:dyDescent="0.2">
      <c r="B26" s="172" t="s">
        <v>390</v>
      </c>
      <c r="C26" s="103" t="s">
        <v>5</v>
      </c>
      <c r="D26" s="104"/>
      <c r="E26" s="105"/>
      <c r="F26" s="104"/>
      <c r="G26" s="105"/>
      <c r="H26" s="218">
        <f t="shared" si="0"/>
        <v>0</v>
      </c>
      <c r="I26" s="219">
        <f t="shared" si="0"/>
        <v>0</v>
      </c>
      <c r="M26" s="172" t="s">
        <v>390</v>
      </c>
      <c r="N26" s="209" t="s">
        <v>502</v>
      </c>
      <c r="O26" s="103" t="s">
        <v>520</v>
      </c>
      <c r="P26" s="104">
        <f t="shared" ca="1" si="1"/>
        <v>0</v>
      </c>
      <c r="Q26" s="105">
        <f t="shared" ca="1" si="2"/>
        <v>0</v>
      </c>
      <c r="R26" s="104">
        <f t="shared" ca="1" si="3"/>
        <v>0</v>
      </c>
      <c r="S26" s="105">
        <f ca="1">SUMIF(INDIRECT("'"&amp;$P$1&amp;"'!$D:$D"),$R$2,INDIRECT("'"&amp;$P$1&amp;"'!"&amp;$O26&amp;":"&amp;$O26))</f>
        <v>0</v>
      </c>
      <c r="T26" s="218">
        <f t="shared" ca="1" si="4"/>
        <v>0</v>
      </c>
      <c r="U26" s="219">
        <f t="shared" ca="1" si="4"/>
        <v>0</v>
      </c>
    </row>
    <row r="27" spans="2:21" s="43" customFormat="1" ht="12.75" customHeight="1" x14ac:dyDescent="0.2">
      <c r="B27" s="77" t="s">
        <v>449</v>
      </c>
      <c r="C27" s="82"/>
      <c r="D27" s="78"/>
      <c r="E27" s="79">
        <f>SUM(E25:E26)</f>
        <v>0</v>
      </c>
      <c r="F27" s="78"/>
      <c r="G27" s="79">
        <f>SUM(G25:G26)</f>
        <v>0</v>
      </c>
      <c r="H27" s="214"/>
      <c r="I27" s="215">
        <f t="shared" si="0"/>
        <v>0</v>
      </c>
      <c r="J27" s="42"/>
      <c r="L27" s="42"/>
      <c r="M27" s="77"/>
      <c r="N27" s="77"/>
      <c r="O27" s="82"/>
      <c r="P27" s="78"/>
      <c r="Q27" s="79">
        <f ca="1">SUM(Q25:Q26)</f>
        <v>0</v>
      </c>
      <c r="R27" s="78"/>
      <c r="S27" s="79">
        <f ca="1">SUM(S25:S26)</f>
        <v>0</v>
      </c>
      <c r="T27" s="214"/>
      <c r="U27" s="215">
        <f t="shared" ca="1" si="4"/>
        <v>0</v>
      </c>
    </row>
    <row r="28" spans="2:21" ht="12.75" customHeight="1" thickBot="1" x14ac:dyDescent="0.3">
      <c r="B28" s="106" t="s">
        <v>9</v>
      </c>
      <c r="C28" s="107"/>
      <c r="D28" s="108"/>
      <c r="E28" s="108">
        <f>SUM(E7+E10+E15+E18+E24+E27)</f>
        <v>0</v>
      </c>
      <c r="F28" s="108"/>
      <c r="G28" s="108">
        <f>SUM(G7+G10+G15+G18+G24+G27)</f>
        <v>0</v>
      </c>
      <c r="H28" s="220"/>
      <c r="I28" s="221">
        <f t="shared" si="0"/>
        <v>0</v>
      </c>
      <c r="K28"/>
      <c r="M28" s="106"/>
      <c r="N28" s="106"/>
      <c r="O28" s="107"/>
      <c r="P28" s="108"/>
      <c r="Q28" s="108">
        <f ca="1">SUM(Q7+Q10+Q15+Q18+Q24+Q27)</f>
        <v>0</v>
      </c>
      <c r="R28" s="108"/>
      <c r="S28" s="108">
        <f ca="1">SUM(S7+S10+S15+S18+S24+S27)</f>
        <v>0</v>
      </c>
      <c r="T28" s="220"/>
      <c r="U28" s="221">
        <f t="shared" ca="1" si="4"/>
        <v>0</v>
      </c>
    </row>
    <row r="29" spans="2:21" ht="12.75" customHeight="1" x14ac:dyDescent="0.25">
      <c r="B29" s="162"/>
      <c r="C29" s="68"/>
      <c r="D29" s="69"/>
      <c r="E29" s="69"/>
      <c r="F29" s="69"/>
      <c r="G29" s="69"/>
      <c r="H29" s="69"/>
      <c r="I29" s="69"/>
      <c r="K29"/>
    </row>
    <row r="30" spans="2:21" customFormat="1" ht="12.75" customHeight="1" thickBot="1" x14ac:dyDescent="0.3">
      <c r="M30" s="4"/>
      <c r="T30" s="225"/>
      <c r="U30" s="225"/>
    </row>
    <row r="31" spans="2:21" ht="12.75" customHeight="1" x14ac:dyDescent="0.25">
      <c r="B31" s="298" t="s">
        <v>0</v>
      </c>
      <c r="C31" s="299"/>
      <c r="D31" s="291" t="str">
        <f>GRD&amp;" - Budget "&amp;AnnéeN&amp;" approuvé"</f>
        <v>Nom du GRD - Budget 2023 approuvé</v>
      </c>
      <c r="E31" s="302"/>
      <c r="F31" s="302"/>
      <c r="G31" s="302"/>
      <c r="H31" s="302"/>
      <c r="I31" s="303"/>
      <c r="M31" s="285" t="s">
        <v>524</v>
      </c>
      <c r="N31" s="287">
        <f>AnnéeN</f>
        <v>2023</v>
      </c>
      <c r="O31" s="288"/>
      <c r="P31" s="289" t="s">
        <v>523</v>
      </c>
      <c r="Q31" s="290"/>
      <c r="R31" s="290"/>
      <c r="S31" s="290"/>
      <c r="T31" s="291"/>
      <c r="U31" s="292"/>
    </row>
    <row r="32" spans="2:21" s="84" customFormat="1" ht="38.25" customHeight="1" x14ac:dyDescent="0.2">
      <c r="B32" s="300"/>
      <c r="C32" s="301"/>
      <c r="D32" s="295" t="s">
        <v>393</v>
      </c>
      <c r="E32" s="295"/>
      <c r="F32" s="295" t="s">
        <v>61</v>
      </c>
      <c r="G32" s="295"/>
      <c r="H32" s="304" t="s">
        <v>452</v>
      </c>
      <c r="I32" s="305"/>
      <c r="M32" s="286"/>
      <c r="N32" s="293" t="s">
        <v>521</v>
      </c>
      <c r="O32" s="294"/>
      <c r="P32" s="295" t="s">
        <v>393</v>
      </c>
      <c r="Q32" s="295"/>
      <c r="R32" s="295" t="s">
        <v>61</v>
      </c>
      <c r="S32" s="295"/>
      <c r="T32" s="296" t="s">
        <v>453</v>
      </c>
      <c r="U32" s="297"/>
    </row>
    <row r="33" spans="2:21" ht="12.75" customHeight="1" x14ac:dyDescent="0.2">
      <c r="B33" s="72"/>
      <c r="C33" s="80" t="s">
        <v>1</v>
      </c>
      <c r="D33" s="73" t="s">
        <v>2</v>
      </c>
      <c r="E33" s="73" t="s">
        <v>3</v>
      </c>
      <c r="F33" s="73" t="s">
        <v>2</v>
      </c>
      <c r="G33" s="73" t="s">
        <v>3</v>
      </c>
      <c r="H33" s="73" t="s">
        <v>2</v>
      </c>
      <c r="I33" s="74" t="s">
        <v>3</v>
      </c>
      <c r="M33" s="72"/>
      <c r="N33" s="204" t="s">
        <v>2</v>
      </c>
      <c r="O33" s="205" t="s">
        <v>3</v>
      </c>
      <c r="P33" s="73" t="s">
        <v>2</v>
      </c>
      <c r="Q33" s="73" t="s">
        <v>3</v>
      </c>
      <c r="R33" s="73" t="s">
        <v>2</v>
      </c>
      <c r="S33" s="73" t="s">
        <v>3</v>
      </c>
      <c r="T33" s="222" t="s">
        <v>2</v>
      </c>
      <c r="U33" s="223" t="s">
        <v>3</v>
      </c>
    </row>
    <row r="34" spans="2:21" ht="12.75" customHeight="1" x14ac:dyDescent="0.2">
      <c r="B34" s="170" t="s">
        <v>4</v>
      </c>
      <c r="C34" s="81" t="s">
        <v>5</v>
      </c>
      <c r="D34" s="70"/>
      <c r="E34" s="71"/>
      <c r="F34" s="70"/>
      <c r="G34" s="71"/>
      <c r="H34" s="212">
        <f>D34+F34</f>
        <v>0</v>
      </c>
      <c r="I34" s="213">
        <f>E34+G34</f>
        <v>0</v>
      </c>
      <c r="M34" s="170" t="str" cm="1">
        <f t="array" aca="1" ref="M34" ca="1">INDIRECT("'"&amp;$P$31&amp;"'!"&amp;N34&amp;"5")</f>
        <v>Terrain d'exploitation</v>
      </c>
      <c r="N34" s="206" t="s">
        <v>486</v>
      </c>
      <c r="O34" s="81" t="s">
        <v>503</v>
      </c>
      <c r="P34" s="70">
        <f ca="1">SUMIF(INDIRECT("'"&amp;$P$31&amp;"'!$D:$D"),$P$2,INDIRECT("'"&amp;$P$31&amp;"'!"&amp;$N34&amp;":"&amp;$N34))</f>
        <v>0</v>
      </c>
      <c r="Q34" s="71">
        <f ca="1">SUMIF(INDIRECT("'"&amp;$P$31&amp;"'!$D:$D"),$P$2,INDIRECT("'"&amp;$P$31&amp;"'!"&amp;$O34&amp;":"&amp;$O34))</f>
        <v>0</v>
      </c>
      <c r="R34" s="70">
        <f ca="1">SUMIF(INDIRECT("'"&amp;$P$31&amp;"'!$D:$D"),$R$2,INDIRECT("'"&amp;$P$31&amp;"'!"&amp;$N34&amp;":"&amp;$N34))</f>
        <v>0</v>
      </c>
      <c r="S34" s="71">
        <f ca="1">SUMIF(INDIRECT("'"&amp;$P$31&amp;"'!$D:$D"),$R$2,INDIRECT("'"&amp;$P$31&amp;"'!"&amp;$O34&amp;":"&amp;$O34))</f>
        <v>0</v>
      </c>
      <c r="T34" s="212">
        <f ca="1">P34+R34</f>
        <v>0</v>
      </c>
      <c r="U34" s="213">
        <f ca="1">Q34+S34</f>
        <v>0</v>
      </c>
    </row>
    <row r="35" spans="2:21" ht="12.75" customHeight="1" x14ac:dyDescent="0.2">
      <c r="B35" s="170" t="s">
        <v>438</v>
      </c>
      <c r="C35" s="81" t="s">
        <v>5</v>
      </c>
      <c r="D35" s="70"/>
      <c r="E35" s="71"/>
      <c r="F35" s="70"/>
      <c r="G35" s="71"/>
      <c r="H35" s="212">
        <f t="shared" ref="H35:H36" si="7">D35+F35</f>
        <v>0</v>
      </c>
      <c r="I35" s="213">
        <f t="shared" ref="I35:I58" si="8">E35+G35</f>
        <v>0</v>
      </c>
      <c r="M35" s="170" t="str" cm="1">
        <f t="array" aca="1" ref="M35" ca="1">INDIRECT("'"&amp;$P$31&amp;"'!"&amp;N35&amp;"5")</f>
        <v>Station et poste réception</v>
      </c>
      <c r="N35" s="206" t="s">
        <v>487</v>
      </c>
      <c r="O35" s="81" t="s">
        <v>504</v>
      </c>
      <c r="P35" s="70">
        <f ca="1">SUMIF(INDIRECT("'"&amp;$P$31&amp;"'!$D:$D"),$P$2,INDIRECT("'"&amp;$P$31&amp;"'!"&amp;$N35&amp;":"&amp;$N35))</f>
        <v>0</v>
      </c>
      <c r="Q35" s="71">
        <f ca="1">SUMIF(INDIRECT("'"&amp;$P$31&amp;"'!$D:$D"),$P$2,INDIRECT("'"&amp;$P$31&amp;"'!"&amp;$O35&amp;":"&amp;$O35))</f>
        <v>0</v>
      </c>
      <c r="R35" s="70">
        <f ca="1">SUMIF(INDIRECT("'"&amp;$P$31&amp;"'!$D:$D"),$R$2,INDIRECT("'"&amp;$P$31&amp;"'!"&amp;$N35&amp;":"&amp;$N35))</f>
        <v>0</v>
      </c>
      <c r="S35" s="71">
        <f ca="1">SUMIF(INDIRECT("'"&amp;$P$31&amp;"'!$D:$D"),$R$2,INDIRECT("'"&amp;$P$31&amp;"'!"&amp;$O35&amp;":"&amp;$O35))</f>
        <v>0</v>
      </c>
      <c r="T35" s="212">
        <f t="shared" ref="T35:T36" ca="1" si="9">P35+R35</f>
        <v>0</v>
      </c>
      <c r="U35" s="213">
        <f t="shared" ref="U35:U58" ca="1" si="10">Q35+S35</f>
        <v>0</v>
      </c>
    </row>
    <row r="36" spans="2:21" ht="12.75" customHeight="1" x14ac:dyDescent="0.2">
      <c r="B36" s="170" t="s">
        <v>444</v>
      </c>
      <c r="C36" s="81" t="s">
        <v>5</v>
      </c>
      <c r="D36" s="70"/>
      <c r="E36" s="71"/>
      <c r="F36" s="70"/>
      <c r="G36" s="71"/>
      <c r="H36" s="212">
        <f t="shared" si="7"/>
        <v>0</v>
      </c>
      <c r="I36" s="213">
        <f t="shared" si="8"/>
        <v>0</v>
      </c>
      <c r="M36" s="170" t="str" cm="1">
        <f t="array" aca="1" ref="M36" ca="1">INDIRECT("'"&amp;$P$31&amp;"'!"&amp;N36&amp;"5")</f>
        <v>Cabine réseau</v>
      </c>
      <c r="N36" s="206" t="s">
        <v>488</v>
      </c>
      <c r="O36" s="81" t="s">
        <v>505</v>
      </c>
      <c r="P36" s="70">
        <f ca="1">SUMIF(INDIRECT("'"&amp;$P$31&amp;"'!$D:$D"),$P$2,INDIRECT("'"&amp;$P$31&amp;"'!"&amp;$N36&amp;":"&amp;$N36))</f>
        <v>0</v>
      </c>
      <c r="Q36" s="71">
        <f ca="1">SUMIF(INDIRECT("'"&amp;$P$31&amp;"'!$D:$D"),$P$2,INDIRECT("'"&amp;$P$31&amp;"'!"&amp;$O36&amp;":"&amp;$O36))</f>
        <v>0</v>
      </c>
      <c r="R36" s="70">
        <f ca="1">SUMIF(INDIRECT("'"&amp;$P$31&amp;"'!$D:$D"),$R$2,INDIRECT("'"&amp;$P$31&amp;"'!"&amp;$N36&amp;":"&amp;$N36))</f>
        <v>0</v>
      </c>
      <c r="S36" s="71">
        <f ca="1">SUMIF(INDIRECT("'"&amp;$P$31&amp;"'!$D:$D"),$R$2,INDIRECT("'"&amp;$P$31&amp;"'!"&amp;$O36&amp;":"&amp;$O36))</f>
        <v>0</v>
      </c>
      <c r="T36" s="212">
        <f t="shared" ca="1" si="9"/>
        <v>0</v>
      </c>
      <c r="U36" s="213">
        <f t="shared" ca="1" si="10"/>
        <v>0</v>
      </c>
    </row>
    <row r="37" spans="2:21" s="43" customFormat="1" ht="12.75" customHeight="1" x14ac:dyDescent="0.2">
      <c r="B37" s="77" t="s">
        <v>447</v>
      </c>
      <c r="C37" s="82"/>
      <c r="D37" s="78"/>
      <c r="E37" s="79">
        <f>SUM(E34:E36)</f>
        <v>0</v>
      </c>
      <c r="F37" s="78"/>
      <c r="G37" s="79">
        <f>SUM(G34:G36)</f>
        <v>0</v>
      </c>
      <c r="H37" s="214"/>
      <c r="I37" s="215">
        <f t="shared" si="8"/>
        <v>0</v>
      </c>
      <c r="J37" s="42"/>
      <c r="K37" s="42"/>
      <c r="L37" s="42"/>
      <c r="M37" s="77"/>
      <c r="N37" s="207"/>
      <c r="O37" s="82"/>
      <c r="P37" s="78"/>
      <c r="Q37" s="79">
        <f ca="1">SUM(Q34:Q36)</f>
        <v>0</v>
      </c>
      <c r="R37" s="78"/>
      <c r="S37" s="79">
        <f ca="1">SUM(S34:S36)</f>
        <v>0</v>
      </c>
      <c r="T37" s="214"/>
      <c r="U37" s="215">
        <f t="shared" ca="1" si="10"/>
        <v>0</v>
      </c>
    </row>
    <row r="38" spans="2:21" ht="12.75" customHeight="1" x14ac:dyDescent="0.2">
      <c r="B38" s="171" t="s">
        <v>445</v>
      </c>
      <c r="C38" s="83" t="s">
        <v>5</v>
      </c>
      <c r="D38" s="75"/>
      <c r="E38" s="76"/>
      <c r="F38" s="75"/>
      <c r="G38" s="76"/>
      <c r="H38" s="216">
        <f t="shared" ref="H38:H39" si="11">D38+F38</f>
        <v>0</v>
      </c>
      <c r="I38" s="217">
        <f t="shared" si="8"/>
        <v>0</v>
      </c>
      <c r="K38" s="43"/>
      <c r="M38" s="171" t="str" cm="1">
        <f t="array" aca="1" ref="M38" ca="1">INDIRECT("'"&amp;$P$31&amp;"'!"&amp;N38&amp;"5")</f>
        <v>Cabine quartier</v>
      </c>
      <c r="N38" s="208" t="s">
        <v>489</v>
      </c>
      <c r="O38" s="83" t="s">
        <v>506</v>
      </c>
      <c r="P38" s="75">
        <f ca="1">SUMIF(INDIRECT("'"&amp;$P$31&amp;"'!$D:$D"),$P$2,INDIRECT("'"&amp;$P$31&amp;"'!"&amp;$N38&amp;":"&amp;$N38))</f>
        <v>0</v>
      </c>
      <c r="Q38" s="76">
        <f ca="1">SUMIF(INDIRECT("'"&amp;$P$31&amp;"'!$D:$D"),$P$2,INDIRECT("'"&amp;$P$31&amp;"'!"&amp;$O38&amp;":"&amp;$O38))</f>
        <v>0</v>
      </c>
      <c r="R38" s="75">
        <f ca="1">SUMIF(INDIRECT("'"&amp;$P$31&amp;"'!$D:$D"),$R$2,INDIRECT("'"&amp;$P$31&amp;"'!"&amp;$N38&amp;":"&amp;$N38))</f>
        <v>0</v>
      </c>
      <c r="S38" s="76">
        <f ca="1">SUMIF(INDIRECT("'"&amp;$P$31&amp;"'!$D:$D"),$R$2,INDIRECT("'"&amp;$P$31&amp;"'!"&amp;$O38&amp;":"&amp;$O38))</f>
        <v>0</v>
      </c>
      <c r="T38" s="216">
        <f t="shared" ref="T38:T39" ca="1" si="12">P38+R38</f>
        <v>0</v>
      </c>
      <c r="U38" s="217">
        <f t="shared" ca="1" si="10"/>
        <v>0</v>
      </c>
    </row>
    <row r="39" spans="2:21" ht="12.75" customHeight="1" x14ac:dyDescent="0.2">
      <c r="B39" s="170" t="s">
        <v>437</v>
      </c>
      <c r="C39" s="81" t="s">
        <v>5</v>
      </c>
      <c r="D39" s="70"/>
      <c r="E39" s="71"/>
      <c r="F39" s="70"/>
      <c r="G39" s="71"/>
      <c r="H39" s="212">
        <f t="shared" si="11"/>
        <v>0</v>
      </c>
      <c r="I39" s="213">
        <f t="shared" si="8"/>
        <v>0</v>
      </c>
      <c r="M39" s="170" t="str" cm="1">
        <f t="array" aca="1" ref="M39" ca="1">INDIRECT("'"&amp;$P$31&amp;"'!"&amp;N39&amp;"5")</f>
        <v>Cabine client</v>
      </c>
      <c r="N39" s="206" t="s">
        <v>490</v>
      </c>
      <c r="O39" s="81" t="s">
        <v>507</v>
      </c>
      <c r="P39" s="70">
        <f ca="1">SUMIF(INDIRECT("'"&amp;$P$31&amp;"'!$D:$D"),$P$2,INDIRECT("'"&amp;$P$31&amp;"'!"&amp;$N39&amp;":"&amp;$N39))</f>
        <v>0</v>
      </c>
      <c r="Q39" s="71">
        <f ca="1">SUMIF(INDIRECT("'"&amp;$P$31&amp;"'!$D:$D"),$P$2,INDIRECT("'"&amp;$P$31&amp;"'!"&amp;$O39&amp;":"&amp;$O39))</f>
        <v>0</v>
      </c>
      <c r="R39" s="70">
        <f ca="1">SUMIF(INDIRECT("'"&amp;$P$31&amp;"'!$D:$D"),$R$2,INDIRECT("'"&amp;$P$31&amp;"'!"&amp;$N39&amp;":"&amp;$N39))</f>
        <v>0</v>
      </c>
      <c r="S39" s="71">
        <f ca="1">SUMIF(INDIRECT("'"&amp;$P$31&amp;"'!$D:$D"),$R$2,INDIRECT("'"&amp;$P$31&amp;"'!"&amp;$O39&amp;":"&amp;$O39))</f>
        <v>0</v>
      </c>
      <c r="T39" s="212">
        <f t="shared" ca="1" si="12"/>
        <v>0</v>
      </c>
      <c r="U39" s="213">
        <f t="shared" ca="1" si="10"/>
        <v>0</v>
      </c>
    </row>
    <row r="40" spans="2:21" s="43" customFormat="1" ht="12.75" customHeight="1" x14ac:dyDescent="0.2">
      <c r="B40" s="77" t="s">
        <v>440</v>
      </c>
      <c r="C40" s="82"/>
      <c r="D40" s="78"/>
      <c r="E40" s="79">
        <f t="shared" ref="E40" si="13">SUM(E38:E39)</f>
        <v>0</v>
      </c>
      <c r="F40" s="78"/>
      <c r="G40" s="79">
        <f t="shared" ref="G40" si="14">SUM(G38:G39)</f>
        <v>0</v>
      </c>
      <c r="H40" s="214"/>
      <c r="I40" s="215">
        <f t="shared" si="8"/>
        <v>0</v>
      </c>
      <c r="J40" s="42"/>
      <c r="K40" s="42"/>
      <c r="L40" s="42"/>
      <c r="M40" s="77"/>
      <c r="N40" s="207"/>
      <c r="O40" s="82"/>
      <c r="P40" s="78"/>
      <c r="Q40" s="79">
        <f ca="1">SUM(Q38:Q39)</f>
        <v>0</v>
      </c>
      <c r="R40" s="78"/>
      <c r="S40" s="79">
        <f ca="1">SUM(S38:S39)</f>
        <v>0</v>
      </c>
      <c r="T40" s="214"/>
      <c r="U40" s="215">
        <f t="shared" ca="1" si="10"/>
        <v>0</v>
      </c>
    </row>
    <row r="41" spans="2:21" ht="12.75" customHeight="1" x14ac:dyDescent="0.2">
      <c r="B41" s="170" t="s">
        <v>428</v>
      </c>
      <c r="C41" s="81" t="s">
        <v>7</v>
      </c>
      <c r="D41" s="70"/>
      <c r="E41" s="71"/>
      <c r="F41" s="70"/>
      <c r="G41" s="71"/>
      <c r="H41" s="212">
        <f t="shared" ref="H41:H44" si="15">D41+F41</f>
        <v>0</v>
      </c>
      <c r="I41" s="213">
        <f t="shared" si="8"/>
        <v>0</v>
      </c>
      <c r="K41" s="43"/>
      <c r="M41" s="170" t="str" cm="1">
        <f t="array" aca="1" ref="M41" ca="1">INDIRECT("'"&amp;$P$31&amp;"'!"&amp;N41&amp;"5")</f>
        <v>Canalisation MPC</v>
      </c>
      <c r="N41" s="206" t="s">
        <v>491</v>
      </c>
      <c r="O41" s="81" t="s">
        <v>508</v>
      </c>
      <c r="P41" s="70">
        <f ca="1">SUMIF(INDIRECT("'"&amp;$P$31&amp;"'!$D:$D"),$P$2,INDIRECT("'"&amp;$P$31&amp;"'!"&amp;$N41&amp;":"&amp;$N41))</f>
        <v>0</v>
      </c>
      <c r="Q41" s="71">
        <f ca="1">SUMIF(INDIRECT("'"&amp;$P$31&amp;"'!$D:$D"),$P$2,INDIRECT("'"&amp;$P$31&amp;"'!"&amp;$O41&amp;":"&amp;$O41))</f>
        <v>0</v>
      </c>
      <c r="R41" s="70">
        <f ca="1">SUMIF(INDIRECT("'"&amp;$P$31&amp;"'!$D:$D"),$R$2,INDIRECT("'"&amp;$P$31&amp;"'!"&amp;$N41&amp;":"&amp;$N41))</f>
        <v>0</v>
      </c>
      <c r="S41" s="71">
        <f ca="1">SUMIF(INDIRECT("'"&amp;$P$31&amp;"'!$D:$D"),$R$2,INDIRECT("'"&amp;$P$31&amp;"'!"&amp;$O41&amp;":"&amp;$O41))</f>
        <v>0</v>
      </c>
      <c r="T41" s="212">
        <f t="shared" ref="T41:T44" ca="1" si="16">P41+R41</f>
        <v>0</v>
      </c>
      <c r="U41" s="213">
        <f t="shared" ca="1" si="10"/>
        <v>0</v>
      </c>
    </row>
    <row r="42" spans="2:21" ht="12.75" customHeight="1" x14ac:dyDescent="0.2">
      <c r="B42" s="170" t="s">
        <v>544</v>
      </c>
      <c r="C42" s="81" t="s">
        <v>7</v>
      </c>
      <c r="D42" s="70"/>
      <c r="E42" s="71"/>
      <c r="F42" s="70"/>
      <c r="G42" s="71"/>
      <c r="H42" s="212">
        <f t="shared" si="15"/>
        <v>0</v>
      </c>
      <c r="I42" s="213">
        <f t="shared" si="8"/>
        <v>0</v>
      </c>
      <c r="K42" s="43"/>
      <c r="M42" s="170" t="str" cm="1">
        <f t="array" aca="1" ref="M42" ca="1">INDIRECT("'"&amp;$P$31&amp;"'!"&amp;N42&amp;"5")</f>
        <v>Canalisation MPB/MPA</v>
      </c>
      <c r="N42" s="206" t="s">
        <v>492</v>
      </c>
      <c r="O42" s="81" t="s">
        <v>509</v>
      </c>
      <c r="P42" s="70">
        <f ca="1">SUMIF(INDIRECT("'"&amp;$P$31&amp;"'!$D:$D"),$P$2,INDIRECT("'"&amp;$P$31&amp;"'!"&amp;$N42&amp;":"&amp;$N42))</f>
        <v>0</v>
      </c>
      <c r="Q42" s="71">
        <f ca="1">SUMIF(INDIRECT("'"&amp;$P$31&amp;"'!$D:$D"),$P$2,INDIRECT("'"&amp;$P$31&amp;"'!"&amp;$O42&amp;":"&amp;$O42))</f>
        <v>0</v>
      </c>
      <c r="R42" s="70">
        <f ca="1">SUMIF(INDIRECT("'"&amp;$P$31&amp;"'!$D:$D"),$R$2,INDIRECT("'"&amp;$P$31&amp;"'!"&amp;$N42&amp;":"&amp;$N42))</f>
        <v>0</v>
      </c>
      <c r="S42" s="71">
        <f ca="1">SUMIF(INDIRECT("'"&amp;$P$31&amp;"'!$D:$D"),$R$2,INDIRECT("'"&amp;$P$31&amp;"'!"&amp;$O42&amp;":"&amp;$O42))</f>
        <v>0</v>
      </c>
      <c r="T42" s="212">
        <f t="shared" ca="1" si="16"/>
        <v>0</v>
      </c>
      <c r="U42" s="213">
        <f t="shared" ca="1" si="10"/>
        <v>0</v>
      </c>
    </row>
    <row r="43" spans="2:21" ht="12.75" customHeight="1" x14ac:dyDescent="0.2">
      <c r="B43" s="170" t="s">
        <v>429</v>
      </c>
      <c r="C43" s="81" t="s">
        <v>7</v>
      </c>
      <c r="D43" s="70"/>
      <c r="E43" s="71"/>
      <c r="F43" s="70"/>
      <c r="G43" s="71"/>
      <c r="H43" s="212">
        <f t="shared" si="15"/>
        <v>0</v>
      </c>
      <c r="I43" s="213">
        <f t="shared" si="8"/>
        <v>0</v>
      </c>
      <c r="M43" s="170" t="str" cm="1">
        <f t="array" aca="1" ref="M43" ca="1">INDIRECT("'"&amp;$P$31&amp;"'!"&amp;N43&amp;"5")</f>
        <v>Canalisation BP</v>
      </c>
      <c r="N43" s="206" t="s">
        <v>493</v>
      </c>
      <c r="O43" s="81" t="s">
        <v>510</v>
      </c>
      <c r="P43" s="70">
        <f ca="1">SUMIF(INDIRECT("'"&amp;$P$31&amp;"'!$D:$D"),$P$2,INDIRECT("'"&amp;$P$31&amp;"'!"&amp;$N43&amp;":"&amp;$N43))</f>
        <v>0</v>
      </c>
      <c r="Q43" s="71">
        <f ca="1">SUMIF(INDIRECT("'"&amp;$P$31&amp;"'!$D:$D"),$P$2,INDIRECT("'"&amp;$P$31&amp;"'!"&amp;$O43&amp;":"&amp;$O43))</f>
        <v>0</v>
      </c>
      <c r="R43" s="70">
        <f ca="1">SUMIF(INDIRECT("'"&amp;$P$31&amp;"'!$D:$D"),$R$2,INDIRECT("'"&amp;$P$31&amp;"'!"&amp;$N43&amp;":"&amp;$N43))</f>
        <v>0</v>
      </c>
      <c r="S43" s="71">
        <f ca="1">SUMIF(INDIRECT("'"&amp;$P$31&amp;"'!$D:$D"),$R$2,INDIRECT("'"&amp;$P$31&amp;"'!"&amp;$O43&amp;":"&amp;$O43))</f>
        <v>0</v>
      </c>
      <c r="T43" s="212">
        <f t="shared" ca="1" si="16"/>
        <v>0</v>
      </c>
      <c r="U43" s="213">
        <f t="shared" ca="1" si="10"/>
        <v>0</v>
      </c>
    </row>
    <row r="44" spans="2:21" ht="12.75" customHeight="1" x14ac:dyDescent="0.2">
      <c r="B44" s="170" t="s">
        <v>8</v>
      </c>
      <c r="C44" s="81" t="s">
        <v>7</v>
      </c>
      <c r="D44" s="70"/>
      <c r="E44" s="71"/>
      <c r="F44" s="70"/>
      <c r="G44" s="71"/>
      <c r="H44" s="212">
        <f t="shared" si="15"/>
        <v>0</v>
      </c>
      <c r="I44" s="213">
        <f t="shared" si="8"/>
        <v>0</v>
      </c>
      <c r="M44" s="170" t="str" cm="1">
        <f t="array" aca="1" ref="M44" ca="1">INDIRECT("'"&amp;$P$31&amp;"'!"&amp;N44&amp;"5")</f>
        <v>Protection cathodique</v>
      </c>
      <c r="N44" s="206" t="s">
        <v>494</v>
      </c>
      <c r="O44" s="81" t="s">
        <v>511</v>
      </c>
      <c r="P44" s="70">
        <f ca="1">SUMIF(INDIRECT("'"&amp;$P$31&amp;"'!$D:$D"),$P$2,INDIRECT("'"&amp;$P$31&amp;"'!"&amp;$N44&amp;":"&amp;$N44))</f>
        <v>0</v>
      </c>
      <c r="Q44" s="71">
        <f ca="1">SUMIF(INDIRECT("'"&amp;$P$31&amp;"'!$D:$D"),$P$2,INDIRECT("'"&amp;$P$31&amp;"'!"&amp;$O44&amp;":"&amp;$O44))</f>
        <v>0</v>
      </c>
      <c r="R44" s="70">
        <f ca="1">SUMIF(INDIRECT("'"&amp;$P$31&amp;"'!$D:$D"),$R$2,INDIRECT("'"&amp;$P$31&amp;"'!"&amp;$N44&amp;":"&amp;$N44))</f>
        <v>0</v>
      </c>
      <c r="S44" s="71">
        <f ca="1">SUMIF(INDIRECT("'"&amp;$P$31&amp;"'!$D:$D"),$R$2,INDIRECT("'"&amp;$P$31&amp;"'!"&amp;$O44&amp;":"&amp;$O44))</f>
        <v>0</v>
      </c>
      <c r="T44" s="212">
        <f t="shared" ca="1" si="16"/>
        <v>0</v>
      </c>
      <c r="U44" s="213">
        <f t="shared" ca="1" si="10"/>
        <v>0</v>
      </c>
    </row>
    <row r="45" spans="2:21" s="43" customFormat="1" ht="12.75" customHeight="1" x14ac:dyDescent="0.2">
      <c r="B45" s="77" t="s">
        <v>441</v>
      </c>
      <c r="C45" s="82"/>
      <c r="D45" s="78"/>
      <c r="E45" s="79">
        <f>SUM(E41:E44)</f>
        <v>0</v>
      </c>
      <c r="F45" s="78"/>
      <c r="G45" s="79">
        <f>SUM(G41:G44)</f>
        <v>0</v>
      </c>
      <c r="H45" s="214"/>
      <c r="I45" s="215">
        <f t="shared" si="8"/>
        <v>0</v>
      </c>
      <c r="J45" s="42"/>
      <c r="L45" s="42"/>
      <c r="M45" s="77"/>
      <c r="N45" s="207"/>
      <c r="O45" s="82"/>
      <c r="P45" s="78"/>
      <c r="Q45" s="79">
        <f ca="1">SUM(Q41:Q44)</f>
        <v>0</v>
      </c>
      <c r="R45" s="78"/>
      <c r="S45" s="79">
        <f ca="1">SUM(S41:S44)</f>
        <v>0</v>
      </c>
      <c r="T45" s="214"/>
      <c r="U45" s="215">
        <f t="shared" ca="1" si="10"/>
        <v>0</v>
      </c>
    </row>
    <row r="46" spans="2:21" ht="12.75" customHeight="1" x14ac:dyDescent="0.2">
      <c r="B46" s="170" t="s">
        <v>433</v>
      </c>
      <c r="C46" s="81" t="s">
        <v>5</v>
      </c>
      <c r="D46" s="70"/>
      <c r="E46" s="71"/>
      <c r="F46" s="70"/>
      <c r="G46" s="71"/>
      <c r="H46" s="212">
        <f t="shared" ref="H46:H47" si="17">D46+F46</f>
        <v>0</v>
      </c>
      <c r="I46" s="213">
        <f t="shared" si="8"/>
        <v>0</v>
      </c>
      <c r="M46" s="170" t="str" cm="1">
        <f t="array" aca="1" ref="M46" ca="1">INDIRECT("'"&amp;$P$31&amp;"'!"&amp;N46&amp;"5")</f>
        <v>Branchement MP</v>
      </c>
      <c r="N46" s="206" t="s">
        <v>495</v>
      </c>
      <c r="O46" s="81" t="s">
        <v>512</v>
      </c>
      <c r="P46" s="70">
        <f ca="1">SUMIF(INDIRECT("'"&amp;$P$31&amp;"'!$D:$D"),$P$2,INDIRECT("'"&amp;$P$31&amp;"'!"&amp;$N46&amp;":"&amp;$N46))</f>
        <v>0</v>
      </c>
      <c r="Q46" s="71">
        <f ca="1">SUMIF(INDIRECT("'"&amp;$P$31&amp;"'!$D:$D"),$P$2,INDIRECT("'"&amp;$P$31&amp;"'!"&amp;$O46&amp;":"&amp;$O46))</f>
        <v>0</v>
      </c>
      <c r="R46" s="70">
        <f ca="1">SUMIF(INDIRECT("'"&amp;$P$31&amp;"'!$D:$D"),$R$2,INDIRECT("'"&amp;$P$31&amp;"'!"&amp;$N46&amp;":"&amp;$N46))</f>
        <v>0</v>
      </c>
      <c r="S46" s="71">
        <f ca="1">SUMIF(INDIRECT("'"&amp;$P$31&amp;"'!$D:$D"),$R$2,INDIRECT("'"&amp;$P$31&amp;"'!"&amp;$O46&amp;":"&amp;$O46))</f>
        <v>0</v>
      </c>
      <c r="T46" s="212">
        <f t="shared" ref="T46:T47" ca="1" si="18">P46+R46</f>
        <v>0</v>
      </c>
      <c r="U46" s="213">
        <f t="shared" ca="1" si="10"/>
        <v>0</v>
      </c>
    </row>
    <row r="47" spans="2:21" ht="12.75" customHeight="1" x14ac:dyDescent="0.2">
      <c r="B47" s="170" t="s">
        <v>432</v>
      </c>
      <c r="C47" s="81" t="s">
        <v>5</v>
      </c>
      <c r="D47" s="70"/>
      <c r="E47" s="71"/>
      <c r="F47" s="70"/>
      <c r="G47" s="71"/>
      <c r="H47" s="212">
        <f t="shared" si="17"/>
        <v>0</v>
      </c>
      <c r="I47" s="213">
        <f t="shared" si="8"/>
        <v>0</v>
      </c>
      <c r="M47" s="170" t="str" cm="1">
        <f t="array" aca="1" ref="M47" ca="1">INDIRECT("'"&amp;$P$31&amp;"'!"&amp;N47&amp;"5")</f>
        <v>Branchement BP</v>
      </c>
      <c r="N47" s="206" t="s">
        <v>496</v>
      </c>
      <c r="O47" s="81" t="s">
        <v>513</v>
      </c>
      <c r="P47" s="70">
        <f ca="1">SUMIF(INDIRECT("'"&amp;$P$31&amp;"'!$D:$D"),$P$2,INDIRECT("'"&amp;$P$31&amp;"'!"&amp;$N47&amp;":"&amp;$N47))</f>
        <v>0</v>
      </c>
      <c r="Q47" s="71">
        <f ca="1">SUMIF(INDIRECT("'"&amp;$P$31&amp;"'!$D:$D"),$P$2,INDIRECT("'"&amp;$P$31&amp;"'!"&amp;$O47&amp;":"&amp;$O47))</f>
        <v>0</v>
      </c>
      <c r="R47" s="70">
        <f ca="1">SUMIF(INDIRECT("'"&amp;$P$31&amp;"'!$D:$D"),$R$2,INDIRECT("'"&amp;$P$31&amp;"'!"&amp;$N47&amp;":"&amp;$N47))</f>
        <v>0</v>
      </c>
      <c r="S47" s="71">
        <f ca="1">SUMIF(INDIRECT("'"&amp;$P$31&amp;"'!$D:$D"),$R$2,INDIRECT("'"&amp;$P$31&amp;"'!"&amp;$O47&amp;":"&amp;$O47))</f>
        <v>0</v>
      </c>
      <c r="T47" s="212">
        <f t="shared" ca="1" si="18"/>
        <v>0</v>
      </c>
      <c r="U47" s="213">
        <f t="shared" ca="1" si="10"/>
        <v>0</v>
      </c>
    </row>
    <row r="48" spans="2:21" s="43" customFormat="1" ht="12.75" customHeight="1" x14ac:dyDescent="0.2">
      <c r="B48" s="77" t="s">
        <v>442</v>
      </c>
      <c r="C48" s="82"/>
      <c r="D48" s="78"/>
      <c r="E48" s="79">
        <f>SUM(E46:E47)</f>
        <v>0</v>
      </c>
      <c r="F48" s="78"/>
      <c r="G48" s="79">
        <f>SUM(G46:G47)</f>
        <v>0</v>
      </c>
      <c r="H48" s="214"/>
      <c r="I48" s="215">
        <f t="shared" si="8"/>
        <v>0</v>
      </c>
      <c r="J48" s="42"/>
      <c r="L48" s="42"/>
      <c r="M48" s="77"/>
      <c r="N48" s="207"/>
      <c r="O48" s="82"/>
      <c r="P48" s="78"/>
      <c r="Q48" s="79">
        <f ca="1">SUM(Q46:Q47)</f>
        <v>0</v>
      </c>
      <c r="R48" s="78"/>
      <c r="S48" s="79">
        <f ca="1">SUM(S46:S47)</f>
        <v>0</v>
      </c>
      <c r="T48" s="214"/>
      <c r="U48" s="215">
        <f t="shared" ca="1" si="10"/>
        <v>0</v>
      </c>
    </row>
    <row r="49" spans="2:23" ht="12.75" customHeight="1" x14ac:dyDescent="0.2">
      <c r="B49" s="170" t="s">
        <v>434</v>
      </c>
      <c r="C49" s="81" t="s">
        <v>5</v>
      </c>
      <c r="D49" s="70"/>
      <c r="E49" s="71"/>
      <c r="F49" s="70"/>
      <c r="G49" s="71"/>
      <c r="H49" s="212">
        <f t="shared" ref="H49:H53" si="19">D49+F49</f>
        <v>0</v>
      </c>
      <c r="I49" s="213">
        <f t="shared" si="8"/>
        <v>0</v>
      </c>
      <c r="M49" s="170" t="str" cm="1">
        <f t="array" aca="1" ref="M49" ca="1">INDIRECT("'"&amp;$P$31&amp;"'!"&amp;N49&amp;"5")</f>
        <v>Compteur BP Standard</v>
      </c>
      <c r="N49" s="206" t="s">
        <v>497</v>
      </c>
      <c r="O49" s="81" t="s">
        <v>514</v>
      </c>
      <c r="P49" s="70">
        <f ca="1">SUMIF(INDIRECT("'"&amp;$P$31&amp;"'!$D:$D"),$P$2,INDIRECT("'"&amp;$P$31&amp;"'!"&amp;$N49&amp;":"&amp;$N49))</f>
        <v>0</v>
      </c>
      <c r="Q49" s="71">
        <f ca="1">SUMIF(INDIRECT("'"&amp;$P$31&amp;"'!$D:$D"),$P$2,INDIRECT("'"&amp;$P$31&amp;"'!"&amp;$O49&amp;":"&amp;$O49))</f>
        <v>0</v>
      </c>
      <c r="R49" s="70">
        <f ca="1">SUMIF(INDIRECT("'"&amp;$P$31&amp;"'!$D:$D"),$R$2,INDIRECT("'"&amp;$P$31&amp;"'!"&amp;$N49&amp;":"&amp;$N49))</f>
        <v>0</v>
      </c>
      <c r="S49" s="71">
        <f ca="1">SUMIF(INDIRECT("'"&amp;$P$31&amp;"'!$D:$D"),$R$2,INDIRECT("'"&amp;$P$31&amp;"'!"&amp;$O49&amp;":"&amp;$O49))</f>
        <v>0</v>
      </c>
      <c r="T49" s="212">
        <f t="shared" ref="T49:T53" ca="1" si="20">P49+R49</f>
        <v>0</v>
      </c>
      <c r="U49" s="213">
        <f t="shared" ca="1" si="10"/>
        <v>0</v>
      </c>
    </row>
    <row r="50" spans="2:23" ht="12.75" customHeight="1" x14ac:dyDescent="0.2">
      <c r="B50" s="170" t="s">
        <v>435</v>
      </c>
      <c r="C50" s="81" t="s">
        <v>5</v>
      </c>
      <c r="D50" s="70"/>
      <c r="E50" s="71"/>
      <c r="F50" s="70"/>
      <c r="G50" s="71"/>
      <c r="H50" s="212">
        <f t="shared" si="19"/>
        <v>0</v>
      </c>
      <c r="I50" s="213">
        <f t="shared" si="8"/>
        <v>0</v>
      </c>
      <c r="M50" s="170" t="str" cm="1">
        <f t="array" aca="1" ref="M50" ca="1">INDIRECT("'"&amp;$P$31&amp;"'!"&amp;N50&amp;"5")</f>
        <v>Compteur à budget</v>
      </c>
      <c r="N50" s="206" t="s">
        <v>498</v>
      </c>
      <c r="O50" s="81" t="s">
        <v>515</v>
      </c>
      <c r="P50" s="70">
        <f ca="1">SUMIF(INDIRECT("'"&amp;$P$31&amp;"'!$D:$D"),$P$2,INDIRECT("'"&amp;$P$31&amp;"'!"&amp;$N50&amp;":"&amp;$N50))</f>
        <v>0</v>
      </c>
      <c r="Q50" s="71">
        <f ca="1">SUMIF(INDIRECT("'"&amp;$P$31&amp;"'!$D:$D"),$P$2,INDIRECT("'"&amp;$P$31&amp;"'!"&amp;$O50&amp;":"&amp;$O50))</f>
        <v>0</v>
      </c>
      <c r="R50" s="70">
        <f ca="1">SUMIF(INDIRECT("'"&amp;$P$31&amp;"'!$D:$D"),$R$2,INDIRECT("'"&amp;$P$31&amp;"'!"&amp;$N50&amp;":"&amp;$N50))</f>
        <v>0</v>
      </c>
      <c r="S50" s="71">
        <f ca="1">SUMIF(INDIRECT("'"&amp;$P$31&amp;"'!$D:$D"),$R$2,INDIRECT("'"&amp;$P$31&amp;"'!"&amp;$O50&amp;":"&amp;$O50))</f>
        <v>0</v>
      </c>
      <c r="T50" s="212">
        <f t="shared" ca="1" si="20"/>
        <v>0</v>
      </c>
      <c r="U50" s="213">
        <f t="shared" ca="1" si="10"/>
        <v>0</v>
      </c>
    </row>
    <row r="51" spans="2:23" ht="12.75" customHeight="1" x14ac:dyDescent="0.2">
      <c r="B51" s="170" t="s">
        <v>436</v>
      </c>
      <c r="C51" s="81" t="s">
        <v>5</v>
      </c>
      <c r="D51" s="70"/>
      <c r="E51" s="71"/>
      <c r="F51" s="70"/>
      <c r="G51" s="71"/>
      <c r="H51" s="212">
        <f t="shared" si="19"/>
        <v>0</v>
      </c>
      <c r="I51" s="213">
        <f t="shared" si="8"/>
        <v>0</v>
      </c>
      <c r="M51" s="170" t="str" cm="1">
        <f t="array" aca="1" ref="M51" ca="1">INDIRECT("'"&amp;$P$31&amp;"'!"&amp;N51&amp;"5")</f>
        <v>Compteur Smart</v>
      </c>
      <c r="N51" s="206" t="s">
        <v>499</v>
      </c>
      <c r="O51" s="81" t="s">
        <v>516</v>
      </c>
      <c r="P51" s="70">
        <f ca="1">SUMIF(INDIRECT("'"&amp;$P$31&amp;"'!$D:$D"),$P$2,INDIRECT("'"&amp;$P$31&amp;"'!"&amp;$N51&amp;":"&amp;$N51))</f>
        <v>0</v>
      </c>
      <c r="Q51" s="71">
        <f ca="1">SUMIF(INDIRECT("'"&amp;$P$31&amp;"'!$D:$D"),$P$2,INDIRECT("'"&amp;$P$31&amp;"'!"&amp;$O51&amp;":"&amp;$O51))</f>
        <v>0</v>
      </c>
      <c r="R51" s="70">
        <f ca="1">SUMIF(INDIRECT("'"&amp;$P$31&amp;"'!$D:$D"),$R$2,INDIRECT("'"&amp;$P$31&amp;"'!"&amp;$N51&amp;":"&amp;$N51))</f>
        <v>0</v>
      </c>
      <c r="S51" s="71">
        <f ca="1">SUMIF(INDIRECT("'"&amp;$P$31&amp;"'!$D:$D"),$R$2,INDIRECT("'"&amp;$P$31&amp;"'!"&amp;$O51&amp;":"&amp;$O51))</f>
        <v>0</v>
      </c>
      <c r="T51" s="212">
        <f t="shared" ca="1" si="20"/>
        <v>0</v>
      </c>
      <c r="U51" s="213">
        <f t="shared" ca="1" si="10"/>
        <v>0</v>
      </c>
    </row>
    <row r="52" spans="2:23" ht="12.75" customHeight="1" x14ac:dyDescent="0.25">
      <c r="B52" s="170" t="s">
        <v>446</v>
      </c>
      <c r="C52" s="81" t="s">
        <v>5</v>
      </c>
      <c r="D52" s="70"/>
      <c r="E52" s="71"/>
      <c r="F52" s="70"/>
      <c r="G52" s="71"/>
      <c r="H52" s="212">
        <f t="shared" si="19"/>
        <v>0</v>
      </c>
      <c r="I52" s="213">
        <f t="shared" si="8"/>
        <v>0</v>
      </c>
      <c r="K52"/>
      <c r="M52" s="170" t="str" cm="1">
        <f t="array" aca="1" ref="M52" ca="1">INDIRECT("'"&amp;$P$31&amp;"'!"&amp;N52&amp;"5")</f>
        <v>Compteur MP (non télérelevé)</v>
      </c>
      <c r="N52" s="206" t="s">
        <v>500</v>
      </c>
      <c r="O52" s="81" t="s">
        <v>517</v>
      </c>
      <c r="P52" s="70">
        <f ca="1">SUMIF(INDIRECT("'"&amp;$P$31&amp;"'!$D:$D"),$P$2,INDIRECT("'"&amp;$P$31&amp;"'!"&amp;$N52&amp;":"&amp;$N52))</f>
        <v>0</v>
      </c>
      <c r="Q52" s="71">
        <f ca="1">SUMIF(INDIRECT("'"&amp;$P$31&amp;"'!$D:$D"),$P$2,INDIRECT("'"&amp;$P$31&amp;"'!"&amp;$O52&amp;":"&amp;$O52))</f>
        <v>0</v>
      </c>
      <c r="R52" s="70">
        <f ca="1">SUMIF(INDIRECT("'"&amp;$P$31&amp;"'!$D:$D"),$R$2,INDIRECT("'"&amp;$P$31&amp;"'!"&amp;$N52&amp;":"&amp;$N52))</f>
        <v>0</v>
      </c>
      <c r="S52" s="71">
        <f ca="1">SUMIF(INDIRECT("'"&amp;$P$31&amp;"'!$D:$D"),$R$2,INDIRECT("'"&amp;$P$31&amp;"'!"&amp;$O52&amp;":"&amp;$O52))</f>
        <v>0</v>
      </c>
      <c r="T52" s="212">
        <f t="shared" ca="1" si="20"/>
        <v>0</v>
      </c>
      <c r="U52" s="213">
        <f t="shared" ca="1" si="10"/>
        <v>0</v>
      </c>
    </row>
    <row r="53" spans="2:23" ht="12.75" customHeight="1" x14ac:dyDescent="0.25">
      <c r="B53" s="170" t="s">
        <v>439</v>
      </c>
      <c r="C53" s="81" t="s">
        <v>5</v>
      </c>
      <c r="D53" s="70"/>
      <c r="E53" s="71"/>
      <c r="F53" s="70"/>
      <c r="G53" s="71"/>
      <c r="H53" s="212">
        <f t="shared" si="19"/>
        <v>0</v>
      </c>
      <c r="I53" s="213">
        <f t="shared" si="8"/>
        <v>0</v>
      </c>
      <c r="K53"/>
      <c r="M53" s="170" t="str" cm="1">
        <f t="array" aca="1" ref="M53" ca="1">INDIRECT("'"&amp;$P$31&amp;"'!"&amp;N53&amp;"5")</f>
        <v>Compteur télérelevé</v>
      </c>
      <c r="N53" s="206" t="s">
        <v>501</v>
      </c>
      <c r="O53" s="81" t="s">
        <v>518</v>
      </c>
      <c r="P53" s="70">
        <f ca="1">SUMIF(INDIRECT("'"&amp;$P$31&amp;"'!$D:$D"),$P$2,INDIRECT("'"&amp;$P$31&amp;"'!"&amp;$N53&amp;":"&amp;$N53))</f>
        <v>0</v>
      </c>
      <c r="Q53" s="71">
        <f ca="1">SUMIF(INDIRECT("'"&amp;$P$31&amp;"'!$D:$D"),$P$2,INDIRECT("'"&amp;$P$31&amp;"'!"&amp;$O53&amp;":"&amp;$O53))</f>
        <v>0</v>
      </c>
      <c r="R53" s="70">
        <f ca="1">SUMIF(INDIRECT("'"&amp;$P$31&amp;"'!$D:$D"),$R$2,INDIRECT("'"&amp;$P$31&amp;"'!"&amp;$N53&amp;":"&amp;$N53))</f>
        <v>0</v>
      </c>
      <c r="S53" s="71">
        <f ca="1">SUMIF(INDIRECT("'"&amp;$P$31&amp;"'!$D:$D"),$R$2,INDIRECT("'"&amp;$P$31&amp;"'!"&amp;$O53&amp;":"&amp;$O53))</f>
        <v>0</v>
      </c>
      <c r="T53" s="212">
        <f t="shared" ca="1" si="20"/>
        <v>0</v>
      </c>
      <c r="U53" s="213">
        <f t="shared" ca="1" si="10"/>
        <v>0</v>
      </c>
    </row>
    <row r="54" spans="2:23" s="43" customFormat="1" ht="12.75" customHeight="1" x14ac:dyDescent="0.2">
      <c r="B54" s="77" t="s">
        <v>448</v>
      </c>
      <c r="C54" s="82" t="s">
        <v>5</v>
      </c>
      <c r="D54" s="78"/>
      <c r="E54" s="79">
        <f>SUM(E49:E53)</f>
        <v>0</v>
      </c>
      <c r="F54" s="78"/>
      <c r="G54" s="79">
        <f>SUM(G49:G53)</f>
        <v>0</v>
      </c>
      <c r="H54" s="214"/>
      <c r="I54" s="215">
        <f t="shared" si="8"/>
        <v>0</v>
      </c>
      <c r="J54" s="42"/>
      <c r="L54" s="42"/>
      <c r="M54" s="77"/>
      <c r="N54" s="207"/>
      <c r="O54" s="82"/>
      <c r="P54" s="78"/>
      <c r="Q54" s="79">
        <f ca="1">SUM(Q49:Q53)</f>
        <v>0</v>
      </c>
      <c r="R54" s="78"/>
      <c r="S54" s="79">
        <f ca="1">SUM(S49:S53)</f>
        <v>0</v>
      </c>
      <c r="T54" s="214"/>
      <c r="U54" s="215">
        <f t="shared" ca="1" si="10"/>
        <v>0</v>
      </c>
    </row>
    <row r="55" spans="2:23" ht="12.75" customHeight="1" x14ac:dyDescent="0.2">
      <c r="B55" s="170" t="s">
        <v>443</v>
      </c>
      <c r="C55" s="81"/>
      <c r="D55" s="70"/>
      <c r="E55" s="71"/>
      <c r="F55" s="70"/>
      <c r="G55" s="71"/>
      <c r="H55" s="212">
        <f t="shared" ref="H55:H56" si="21">D55+F55</f>
        <v>0</v>
      </c>
      <c r="I55" s="213">
        <f t="shared" si="8"/>
        <v>0</v>
      </c>
      <c r="M55" s="170" t="str" cm="1">
        <f t="array" aca="1" ref="M55" ca="1">INDIRECT("'"&amp;$P$31&amp;"'!"&amp;N55&amp;"5")</f>
        <v>Télétransmission/fibre optique</v>
      </c>
      <c r="N55" s="206" t="s">
        <v>108</v>
      </c>
      <c r="O55" s="81" t="s">
        <v>519</v>
      </c>
      <c r="P55" s="70">
        <f ca="1">SUMIF(INDIRECT("'"&amp;$P$31&amp;"'!$D:$D"),$P$2,INDIRECT("'"&amp;$P$31&amp;"'!"&amp;$N55&amp;":"&amp;$N55))</f>
        <v>0</v>
      </c>
      <c r="Q55" s="71">
        <f ca="1">SUMIF(INDIRECT("'"&amp;$P$31&amp;"'!$D:$D"),$P$2,INDIRECT("'"&amp;$P$31&amp;"'!"&amp;$O55&amp;":"&amp;$O55))</f>
        <v>0</v>
      </c>
      <c r="R55" s="70">
        <f ca="1">SUMIF(INDIRECT("'"&amp;$P$31&amp;"'!$D:$D"),$R$2,INDIRECT("'"&amp;$P$31&amp;"'!"&amp;$N55&amp;":"&amp;$N55))</f>
        <v>0</v>
      </c>
      <c r="S55" s="71">
        <f ca="1">SUMIF(INDIRECT("'"&amp;$P$31&amp;"'!$D:$D"),$R$2,INDIRECT("'"&amp;$P$31&amp;"'!"&amp;$O55&amp;":"&amp;$O55))</f>
        <v>0</v>
      </c>
      <c r="T55" s="212">
        <f t="shared" ref="T55:T56" ca="1" si="22">P55+R55</f>
        <v>0</v>
      </c>
      <c r="U55" s="213">
        <f t="shared" ca="1" si="10"/>
        <v>0</v>
      </c>
    </row>
    <row r="56" spans="2:23" ht="12.75" customHeight="1" x14ac:dyDescent="0.25">
      <c r="B56" s="172" t="s">
        <v>390</v>
      </c>
      <c r="C56" s="103" t="s">
        <v>5</v>
      </c>
      <c r="D56" s="104"/>
      <c r="E56" s="105"/>
      <c r="F56" s="104"/>
      <c r="G56" s="105"/>
      <c r="H56" s="218">
        <f t="shared" si="21"/>
        <v>0</v>
      </c>
      <c r="I56" s="219">
        <f t="shared" si="8"/>
        <v>0</v>
      </c>
      <c r="K56"/>
      <c r="M56" s="172" t="str" cm="1">
        <f t="array" aca="1" ref="M56" ca="1">INDIRECT("'"&amp;$P$31&amp;"'!"&amp;N56&amp;"5")</f>
        <v>Autres (à préciser)</v>
      </c>
      <c r="N56" s="209" t="s">
        <v>502</v>
      </c>
      <c r="O56" s="103" t="s">
        <v>520</v>
      </c>
      <c r="P56" s="104">
        <f ca="1">SUMIF(INDIRECT("'"&amp;$P$31&amp;"'!$D:$D"),$P$2,INDIRECT("'"&amp;$P$31&amp;"'!"&amp;$N56&amp;":"&amp;$N56))</f>
        <v>0</v>
      </c>
      <c r="Q56" s="105">
        <f ca="1">SUMIF(INDIRECT("'"&amp;$P$31&amp;"'!$D:$D"),$P$2,INDIRECT("'"&amp;$P$31&amp;"'!"&amp;$O56&amp;":"&amp;$O56))</f>
        <v>0</v>
      </c>
      <c r="R56" s="104">
        <f ca="1">SUMIF(INDIRECT("'"&amp;$P$31&amp;"'!$D:$D"),$R$2,INDIRECT("'"&amp;$P$31&amp;"'!"&amp;$N56&amp;":"&amp;$N56))</f>
        <v>0</v>
      </c>
      <c r="S56" s="105">
        <f ca="1">SUMIF(INDIRECT("'"&amp;$P$31&amp;"'!$D:$D"),$R$2,INDIRECT("'"&amp;$P$31&amp;"'!"&amp;$O56&amp;":"&amp;$O56))</f>
        <v>0</v>
      </c>
      <c r="T56" s="218">
        <f t="shared" ca="1" si="22"/>
        <v>0</v>
      </c>
      <c r="U56" s="219">
        <f t="shared" ca="1" si="10"/>
        <v>0</v>
      </c>
    </row>
    <row r="57" spans="2:23" s="43" customFormat="1" ht="12.75" customHeight="1" x14ac:dyDescent="0.2">
      <c r="B57" s="77" t="s">
        <v>449</v>
      </c>
      <c r="C57" s="82"/>
      <c r="D57" s="78"/>
      <c r="E57" s="79">
        <f>SUM(E55:E56)</f>
        <v>0</v>
      </c>
      <c r="F57" s="78"/>
      <c r="G57" s="79">
        <f>SUM(G55:G56)</f>
        <v>0</v>
      </c>
      <c r="H57" s="214"/>
      <c r="I57" s="215">
        <f t="shared" si="8"/>
        <v>0</v>
      </c>
      <c r="J57" s="42"/>
      <c r="L57" s="42"/>
      <c r="M57" s="77"/>
      <c r="N57" s="77"/>
      <c r="O57" s="82"/>
      <c r="P57" s="78"/>
      <c r="Q57" s="79">
        <f ca="1">SUM(Q55:Q56)</f>
        <v>0</v>
      </c>
      <c r="R57" s="78"/>
      <c r="S57" s="79">
        <f ca="1">SUM(S55:S56)</f>
        <v>0</v>
      </c>
      <c r="T57" s="214"/>
      <c r="U57" s="215">
        <f t="shared" ca="1" si="10"/>
        <v>0</v>
      </c>
    </row>
    <row r="58" spans="2:23" ht="12.75" customHeight="1" thickBot="1" x14ac:dyDescent="0.3">
      <c r="B58" s="106" t="s">
        <v>9</v>
      </c>
      <c r="C58" s="107"/>
      <c r="D58" s="108"/>
      <c r="E58" s="108">
        <f>SUM(E37+E40+E45+E48+E54+E57)</f>
        <v>0</v>
      </c>
      <c r="F58" s="108"/>
      <c r="G58" s="108">
        <f>SUM(G37+G40+G45+G48+G54+G57)</f>
        <v>0</v>
      </c>
      <c r="H58" s="220"/>
      <c r="I58" s="221">
        <f t="shared" si="8"/>
        <v>0</v>
      </c>
      <c r="K58"/>
      <c r="M58" s="106"/>
      <c r="N58" s="106"/>
      <c r="O58" s="107"/>
      <c r="P58" s="108"/>
      <c r="Q58" s="108">
        <f ca="1">SUM(Q37+Q40+Q45+Q48+Q54+Q57)</f>
        <v>0</v>
      </c>
      <c r="R58" s="108"/>
      <c r="S58" s="108">
        <f ca="1">SUM(S37+S40+S45+S48+S54+S57)</f>
        <v>0</v>
      </c>
      <c r="T58" s="220"/>
      <c r="U58" s="221">
        <f t="shared" ca="1" si="10"/>
        <v>0</v>
      </c>
    </row>
    <row r="59" spans="2:23" ht="12.75" customHeight="1" x14ac:dyDescent="0.25">
      <c r="B59" s="162"/>
      <c r="C59" s="68"/>
      <c r="D59" s="69"/>
      <c r="E59" s="69"/>
      <c r="F59" s="69"/>
      <c r="G59" s="69"/>
      <c r="H59" s="69"/>
      <c r="I59" s="69"/>
      <c r="K59"/>
    </row>
    <row r="60" spans="2:23" ht="12.75" customHeight="1" thickBot="1" x14ac:dyDescent="0.3">
      <c r="M60" s="4"/>
      <c r="N60"/>
      <c r="O60"/>
      <c r="P60"/>
      <c r="Q60"/>
      <c r="R60"/>
      <c r="S60"/>
      <c r="T60" s="225"/>
      <c r="U60" s="225"/>
    </row>
    <row r="61" spans="2:23" ht="12.75" customHeight="1" x14ac:dyDescent="0.25">
      <c r="B61" s="298" t="s">
        <v>0</v>
      </c>
      <c r="C61" s="299"/>
      <c r="D61" s="291" t="str">
        <f>GRD&amp;" - Budget "&amp;AnnéeN+1&amp;"  - Plan"</f>
        <v>Nom du GRD - Budget 2024  - Plan</v>
      </c>
      <c r="E61" s="302"/>
      <c r="F61" s="302"/>
      <c r="G61" s="302"/>
      <c r="H61" s="302"/>
      <c r="I61" s="303"/>
      <c r="M61" s="285" t="s">
        <v>524</v>
      </c>
      <c r="N61" s="287">
        <f>N31+1</f>
        <v>2024</v>
      </c>
      <c r="O61" s="288"/>
      <c r="P61" s="289" t="s">
        <v>468</v>
      </c>
      <c r="Q61" s="290"/>
      <c r="R61" s="290"/>
      <c r="S61" s="290"/>
      <c r="T61" s="291"/>
      <c r="U61" s="292"/>
      <c r="V61"/>
      <c r="W61"/>
    </row>
    <row r="62" spans="2:23" s="84" customFormat="1" ht="38.25" customHeight="1" x14ac:dyDescent="0.25">
      <c r="B62" s="300"/>
      <c r="C62" s="301"/>
      <c r="D62" s="295" t="s">
        <v>393</v>
      </c>
      <c r="E62" s="295"/>
      <c r="F62" s="295" t="s">
        <v>61</v>
      </c>
      <c r="G62" s="295"/>
      <c r="H62" s="304" t="s">
        <v>452</v>
      </c>
      <c r="I62" s="305"/>
      <c r="M62" s="286"/>
      <c r="N62" s="293" t="s">
        <v>521</v>
      </c>
      <c r="O62" s="294"/>
      <c r="P62" s="295" t="s">
        <v>393</v>
      </c>
      <c r="Q62" s="295"/>
      <c r="R62" s="295" t="s">
        <v>61</v>
      </c>
      <c r="S62" s="295"/>
      <c r="T62" s="296" t="s">
        <v>453</v>
      </c>
      <c r="U62" s="297"/>
      <c r="V62"/>
      <c r="W62"/>
    </row>
    <row r="63" spans="2:23" ht="12.75" customHeight="1" x14ac:dyDescent="0.25">
      <c r="B63" s="72"/>
      <c r="C63" s="80" t="s">
        <v>1</v>
      </c>
      <c r="D63" s="73" t="s">
        <v>2</v>
      </c>
      <c r="E63" s="73" t="s">
        <v>3</v>
      </c>
      <c r="F63" s="73" t="s">
        <v>2</v>
      </c>
      <c r="G63" s="73" t="s">
        <v>3</v>
      </c>
      <c r="H63" s="73" t="s">
        <v>2</v>
      </c>
      <c r="I63" s="74" t="s">
        <v>3</v>
      </c>
      <c r="M63" s="72"/>
      <c r="N63" s="204" t="s">
        <v>2</v>
      </c>
      <c r="O63" s="205" t="s">
        <v>3</v>
      </c>
      <c r="P63" s="73" t="s">
        <v>2</v>
      </c>
      <c r="Q63" s="73" t="s">
        <v>3</v>
      </c>
      <c r="R63" s="73" t="s">
        <v>2</v>
      </c>
      <c r="S63" s="73" t="s">
        <v>3</v>
      </c>
      <c r="T63" s="222" t="s">
        <v>2</v>
      </c>
      <c r="U63" s="223" t="s">
        <v>3</v>
      </c>
      <c r="V63"/>
      <c r="W63"/>
    </row>
    <row r="64" spans="2:23" ht="12.75" customHeight="1" x14ac:dyDescent="0.25">
      <c r="B64" s="170" t="s">
        <v>4</v>
      </c>
      <c r="C64" s="81" t="s">
        <v>5</v>
      </c>
      <c r="D64" s="70"/>
      <c r="E64" s="71"/>
      <c r="F64" s="70"/>
      <c r="G64" s="71"/>
      <c r="H64" s="212">
        <f>D64+F64</f>
        <v>0</v>
      </c>
      <c r="I64" s="213">
        <f>E64+G64</f>
        <v>0</v>
      </c>
      <c r="M64" s="170" t="str" cm="1">
        <f t="array" aca="1" ref="M64" ca="1">INDIRECT("'"&amp;$P$31&amp;"'!"&amp;N64&amp;"5")</f>
        <v>Terrain d'exploitation</v>
      </c>
      <c r="N64" s="206" t="s">
        <v>486</v>
      </c>
      <c r="O64" s="81" t="s">
        <v>503</v>
      </c>
      <c r="P64" s="70">
        <f ca="1">SUMIFS(INDIRECT("'"&amp;$P$61&amp;"'!"&amp;$N64&amp;":"&amp;$N64),INDIRECT("'"&amp;$P$61&amp;"'!$D:$D"),$P$2,INDIRECT("'"&amp;$P$61&amp;"'!$B:$B"),$N$61)</f>
        <v>0</v>
      </c>
      <c r="Q64" s="71">
        <f ca="1">SUMIFS(INDIRECT("'"&amp;$P$61&amp;"'!"&amp;$O64&amp;":"&amp;$O64),INDIRECT("'"&amp;$P$61&amp;"'!$D:$D"),$P$62,INDIRECT("'"&amp;$P$61&amp;"'!$B:$B"),$N$61)</f>
        <v>0</v>
      </c>
      <c r="R64" s="70">
        <f ca="1">SUMIFS(INDIRECT("'"&amp;$P$61&amp;"'!"&amp;$N64&amp;":"&amp;$N64),INDIRECT("'"&amp;$P$61&amp;"'!$D:$D"),$R$62,INDIRECT("'"&amp;$P$61&amp;"'!$B:$B"),$N$61)</f>
        <v>0</v>
      </c>
      <c r="S64" s="71">
        <f ca="1">SUMIFS(INDIRECT("'"&amp;$P$61&amp;"'!"&amp;$O64&amp;":"&amp;$O64),INDIRECT("'"&amp;$P$61&amp;"'!$D:$D"),$R$62,INDIRECT("'"&amp;$P$61&amp;"'!$B:$B"),$N$61)</f>
        <v>0</v>
      </c>
      <c r="T64" s="212">
        <f ca="1">P64+R64</f>
        <v>0</v>
      </c>
      <c r="U64" s="213">
        <f ca="1">Q64+S64</f>
        <v>0</v>
      </c>
      <c r="V64"/>
      <c r="W64"/>
    </row>
    <row r="65" spans="2:23" ht="12.75" customHeight="1" x14ac:dyDescent="0.25">
      <c r="B65" s="170" t="s">
        <v>438</v>
      </c>
      <c r="C65" s="81" t="s">
        <v>5</v>
      </c>
      <c r="D65" s="70"/>
      <c r="E65" s="71"/>
      <c r="F65" s="70"/>
      <c r="G65" s="71"/>
      <c r="H65" s="212">
        <f t="shared" ref="H65:H66" si="23">D65+F65</f>
        <v>0</v>
      </c>
      <c r="I65" s="213">
        <f t="shared" ref="I65:I88" si="24">E65+G65</f>
        <v>0</v>
      </c>
      <c r="M65" s="170" t="str" cm="1">
        <f t="array" aca="1" ref="M65" ca="1">INDIRECT("'"&amp;$P$31&amp;"'!"&amp;N65&amp;"5")</f>
        <v>Station et poste réception</v>
      </c>
      <c r="N65" s="206" t="s">
        <v>487</v>
      </c>
      <c r="O65" s="81" t="s">
        <v>504</v>
      </c>
      <c r="P65" s="70">
        <f ca="1">SUMIFS(INDIRECT("'"&amp;$P$61&amp;"'!"&amp;$N65&amp;":"&amp;$N65),INDIRECT("'"&amp;$P$61&amp;"'!$D:$D"),$P$2,INDIRECT("'"&amp;$P$61&amp;"'!$B:$B"),$N$61)</f>
        <v>0</v>
      </c>
      <c r="Q65" s="71">
        <f t="shared" ref="Q65:Q86" ca="1" si="25">SUMIFS(INDIRECT("'"&amp;$P$61&amp;"'!"&amp;$O65&amp;":"&amp;$O65),INDIRECT("'"&amp;$P$61&amp;"'!$D:$D"),$P$62,INDIRECT("'"&amp;$P$61&amp;"'!$B:$B"),$N$61)</f>
        <v>0</v>
      </c>
      <c r="R65" s="70">
        <f t="shared" ref="R65:R86" ca="1" si="26">SUMIFS(INDIRECT("'"&amp;$P$61&amp;"'!"&amp;$N65&amp;":"&amp;$N65),INDIRECT("'"&amp;$P$61&amp;"'!$D:$D"),$R$62,INDIRECT("'"&amp;$P$61&amp;"'!$B:$B"),$N$61)</f>
        <v>0</v>
      </c>
      <c r="S65" s="71">
        <f ca="1">SUMIFS(INDIRECT("'"&amp;$P$61&amp;"'!"&amp;$O65&amp;":"&amp;$O65),INDIRECT("'"&amp;$P$61&amp;"'!$D:$D"),$R$62,INDIRECT("'"&amp;$P$61&amp;"'!$B:$B"),$N$61)</f>
        <v>0</v>
      </c>
      <c r="T65" s="212">
        <f t="shared" ref="T65:T66" ca="1" si="27">P65+R65</f>
        <v>0</v>
      </c>
      <c r="U65" s="213">
        <f t="shared" ref="U65:U88" ca="1" si="28">Q65+S65</f>
        <v>0</v>
      </c>
      <c r="V65"/>
      <c r="W65"/>
    </row>
    <row r="66" spans="2:23" ht="12.75" customHeight="1" x14ac:dyDescent="0.25">
      <c r="B66" s="170" t="s">
        <v>444</v>
      </c>
      <c r="C66" s="81" t="s">
        <v>5</v>
      </c>
      <c r="D66" s="70"/>
      <c r="E66" s="71"/>
      <c r="F66" s="70"/>
      <c r="G66" s="71"/>
      <c r="H66" s="212">
        <f t="shared" si="23"/>
        <v>0</v>
      </c>
      <c r="I66" s="213">
        <f t="shared" si="24"/>
        <v>0</v>
      </c>
      <c r="M66" s="170" t="str" cm="1">
        <f t="array" aca="1" ref="M66" ca="1">INDIRECT("'"&amp;$P$31&amp;"'!"&amp;N66&amp;"5")</f>
        <v>Cabine réseau</v>
      </c>
      <c r="N66" s="206" t="s">
        <v>488</v>
      </c>
      <c r="O66" s="81" t="s">
        <v>505</v>
      </c>
      <c r="P66" s="70">
        <f ca="1">SUMIFS(INDIRECT("'"&amp;$P$61&amp;"'!"&amp;$N66&amp;":"&amp;$N66),INDIRECT("'"&amp;$P$61&amp;"'!$D:$D"),$P$2,INDIRECT("'"&amp;$P$61&amp;"'!$B:$B"),$N$61)</f>
        <v>0</v>
      </c>
      <c r="Q66" s="71">
        <f t="shared" ca="1" si="25"/>
        <v>0</v>
      </c>
      <c r="R66" s="70">
        <f t="shared" ca="1" si="26"/>
        <v>0</v>
      </c>
      <c r="S66" s="71">
        <f ca="1">SUMIFS(INDIRECT("'"&amp;$P$61&amp;"'!"&amp;$O66&amp;":"&amp;$O66),INDIRECT("'"&amp;$P$61&amp;"'!$D:$D"),$R$62,INDIRECT("'"&amp;$P$61&amp;"'!$B:$B"),$N$61)</f>
        <v>0</v>
      </c>
      <c r="T66" s="212">
        <f t="shared" ca="1" si="27"/>
        <v>0</v>
      </c>
      <c r="U66" s="213">
        <f t="shared" ca="1" si="28"/>
        <v>0</v>
      </c>
      <c r="V66"/>
      <c r="W66"/>
    </row>
    <row r="67" spans="2:23" s="43" customFormat="1" ht="12.75" customHeight="1" x14ac:dyDescent="0.25">
      <c r="B67" s="77" t="s">
        <v>447</v>
      </c>
      <c r="C67" s="82"/>
      <c r="D67" s="78"/>
      <c r="E67" s="79">
        <f>SUM(E64:E66)</f>
        <v>0</v>
      </c>
      <c r="F67" s="78"/>
      <c r="G67" s="79">
        <f>SUM(G64:G66)</f>
        <v>0</v>
      </c>
      <c r="H67" s="214"/>
      <c r="I67" s="215">
        <f t="shared" si="24"/>
        <v>0</v>
      </c>
      <c r="J67" s="42"/>
      <c r="K67" s="42"/>
      <c r="M67" s="77"/>
      <c r="N67" s="207"/>
      <c r="O67" s="82"/>
      <c r="P67" s="78"/>
      <c r="Q67" s="79">
        <f ca="1">SUM(Q64:Q66)</f>
        <v>0</v>
      </c>
      <c r="R67" s="78"/>
      <c r="S67" s="79">
        <f ca="1">SUM(S64:S66)</f>
        <v>0</v>
      </c>
      <c r="T67" s="214"/>
      <c r="U67" s="215">
        <f t="shared" ca="1" si="28"/>
        <v>0</v>
      </c>
      <c r="V67"/>
      <c r="W67"/>
    </row>
    <row r="68" spans="2:23" ht="12.75" customHeight="1" x14ac:dyDescent="0.25">
      <c r="B68" s="171" t="s">
        <v>445</v>
      </c>
      <c r="C68" s="83" t="s">
        <v>5</v>
      </c>
      <c r="D68" s="75"/>
      <c r="E68" s="76"/>
      <c r="F68" s="75"/>
      <c r="G68" s="76"/>
      <c r="H68" s="216">
        <f t="shared" ref="H68:H69" si="29">D68+F68</f>
        <v>0</v>
      </c>
      <c r="I68" s="217">
        <f t="shared" si="24"/>
        <v>0</v>
      </c>
      <c r="K68" s="43"/>
      <c r="M68" s="171" t="str" cm="1">
        <f t="array" aca="1" ref="M68" ca="1">INDIRECT("'"&amp;$P$31&amp;"'!"&amp;N68&amp;"5")</f>
        <v>Cabine quartier</v>
      </c>
      <c r="N68" s="208" t="s">
        <v>489</v>
      </c>
      <c r="O68" s="83" t="s">
        <v>506</v>
      </c>
      <c r="P68" s="75">
        <f ca="1">SUMIFS(INDIRECT("'"&amp;$P$61&amp;"'!"&amp;$N68&amp;":"&amp;$N68),INDIRECT("'"&amp;$P$61&amp;"'!$D:$D"),$P$2,INDIRECT("'"&amp;$P$61&amp;"'!$B:$B"),$N$61)</f>
        <v>0</v>
      </c>
      <c r="Q68" s="76">
        <f t="shared" ca="1" si="25"/>
        <v>0</v>
      </c>
      <c r="R68" s="75">
        <f t="shared" ca="1" si="26"/>
        <v>0</v>
      </c>
      <c r="S68" s="76">
        <f ca="1">SUMIFS(INDIRECT("'"&amp;$P$61&amp;"'!"&amp;$O68&amp;":"&amp;$O68),INDIRECT("'"&amp;$P$61&amp;"'!$D:$D"),$R$62,INDIRECT("'"&amp;$P$61&amp;"'!$B:$B"),$N$61)</f>
        <v>0</v>
      </c>
      <c r="T68" s="216">
        <f t="shared" ref="T68:T69" ca="1" si="30">P68+R68</f>
        <v>0</v>
      </c>
      <c r="U68" s="217">
        <f t="shared" ca="1" si="28"/>
        <v>0</v>
      </c>
      <c r="V68"/>
      <c r="W68"/>
    </row>
    <row r="69" spans="2:23" ht="12.75" customHeight="1" x14ac:dyDescent="0.25">
      <c r="B69" s="170" t="s">
        <v>437</v>
      </c>
      <c r="C69" s="81" t="s">
        <v>5</v>
      </c>
      <c r="D69" s="70"/>
      <c r="E69" s="71"/>
      <c r="F69" s="70"/>
      <c r="G69" s="71"/>
      <c r="H69" s="212">
        <f t="shared" si="29"/>
        <v>0</v>
      </c>
      <c r="I69" s="213">
        <f t="shared" si="24"/>
        <v>0</v>
      </c>
      <c r="M69" s="170" t="str" cm="1">
        <f t="array" aca="1" ref="M69" ca="1">INDIRECT("'"&amp;$P$31&amp;"'!"&amp;N69&amp;"5")</f>
        <v>Cabine client</v>
      </c>
      <c r="N69" s="206" t="s">
        <v>490</v>
      </c>
      <c r="O69" s="81" t="s">
        <v>507</v>
      </c>
      <c r="P69" s="70">
        <f ca="1">SUMIFS(INDIRECT("'"&amp;$P$61&amp;"'!"&amp;$N69&amp;":"&amp;$N69),INDIRECT("'"&amp;$P$61&amp;"'!$D:$D"),$P$2,INDIRECT("'"&amp;$P$61&amp;"'!$B:$B"),$N$61)</f>
        <v>0</v>
      </c>
      <c r="Q69" s="71">
        <f t="shared" ca="1" si="25"/>
        <v>0</v>
      </c>
      <c r="R69" s="70">
        <f t="shared" ca="1" si="26"/>
        <v>0</v>
      </c>
      <c r="S69" s="71">
        <f ca="1">SUMIFS(INDIRECT("'"&amp;$P$61&amp;"'!"&amp;$O69&amp;":"&amp;$O69),INDIRECT("'"&amp;$P$61&amp;"'!$D:$D"),$R$62,INDIRECT("'"&amp;$P$61&amp;"'!$B:$B"),$N$61)</f>
        <v>0</v>
      </c>
      <c r="T69" s="212">
        <f t="shared" ca="1" si="30"/>
        <v>0</v>
      </c>
      <c r="U69" s="213">
        <f t="shared" ca="1" si="28"/>
        <v>0</v>
      </c>
      <c r="V69"/>
      <c r="W69"/>
    </row>
    <row r="70" spans="2:23" s="43" customFormat="1" ht="12.75" customHeight="1" x14ac:dyDescent="0.25">
      <c r="B70" s="77" t="s">
        <v>440</v>
      </c>
      <c r="C70" s="82"/>
      <c r="D70" s="78"/>
      <c r="E70" s="79">
        <f t="shared" ref="E70" si="31">SUM(E68:E69)</f>
        <v>0</v>
      </c>
      <c r="F70" s="78"/>
      <c r="G70" s="79">
        <f t="shared" ref="G70" si="32">SUM(G68:G69)</f>
        <v>0</v>
      </c>
      <c r="H70" s="214"/>
      <c r="I70" s="215">
        <f t="shared" si="24"/>
        <v>0</v>
      </c>
      <c r="J70" s="42"/>
      <c r="K70" s="42"/>
      <c r="M70" s="77"/>
      <c r="N70" s="207"/>
      <c r="O70" s="82"/>
      <c r="P70" s="78"/>
      <c r="Q70" s="79">
        <f ca="1">SUM(Q68:Q69)</f>
        <v>0</v>
      </c>
      <c r="R70" s="78"/>
      <c r="S70" s="79">
        <f ca="1">SUM(S68:S69)</f>
        <v>0</v>
      </c>
      <c r="T70" s="214"/>
      <c r="U70" s="215">
        <f t="shared" ca="1" si="28"/>
        <v>0</v>
      </c>
      <c r="V70"/>
      <c r="W70"/>
    </row>
    <row r="71" spans="2:23" ht="12.75" customHeight="1" x14ac:dyDescent="0.25">
      <c r="B71" s="170" t="s">
        <v>428</v>
      </c>
      <c r="C71" s="81" t="s">
        <v>7</v>
      </c>
      <c r="D71" s="70"/>
      <c r="E71" s="71"/>
      <c r="F71" s="70"/>
      <c r="G71" s="71"/>
      <c r="H71" s="212">
        <f t="shared" ref="H71:H74" si="33">D71+F71</f>
        <v>0</v>
      </c>
      <c r="I71" s="213">
        <f t="shared" si="24"/>
        <v>0</v>
      </c>
      <c r="K71" s="43"/>
      <c r="M71" s="170" t="str" cm="1">
        <f t="array" aca="1" ref="M71" ca="1">INDIRECT("'"&amp;$P$31&amp;"'!"&amp;N71&amp;"5")</f>
        <v>Canalisation MPC</v>
      </c>
      <c r="N71" s="206" t="s">
        <v>491</v>
      </c>
      <c r="O71" s="81" t="s">
        <v>508</v>
      </c>
      <c r="P71" s="70">
        <f ca="1">SUMIFS(INDIRECT("'"&amp;$P$61&amp;"'!"&amp;$N71&amp;":"&amp;$N71),INDIRECT("'"&amp;$P$61&amp;"'!$D:$D"),$P$2,INDIRECT("'"&amp;$P$61&amp;"'!$B:$B"),$N$61)</f>
        <v>0</v>
      </c>
      <c r="Q71" s="71">
        <f t="shared" ca="1" si="25"/>
        <v>0</v>
      </c>
      <c r="R71" s="70">
        <f t="shared" ca="1" si="26"/>
        <v>0</v>
      </c>
      <c r="S71" s="71">
        <f ca="1">SUMIFS(INDIRECT("'"&amp;$P$61&amp;"'!"&amp;$O71&amp;":"&amp;$O71),INDIRECT("'"&amp;$P$61&amp;"'!$D:$D"),$R$62,INDIRECT("'"&amp;$P$61&amp;"'!$B:$B"),$N$61)</f>
        <v>0</v>
      </c>
      <c r="T71" s="212">
        <f t="shared" ref="T71:T74" ca="1" si="34">P71+R71</f>
        <v>0</v>
      </c>
      <c r="U71" s="213">
        <f t="shared" ca="1" si="28"/>
        <v>0</v>
      </c>
      <c r="V71"/>
      <c r="W71"/>
    </row>
    <row r="72" spans="2:23" ht="12.75" customHeight="1" x14ac:dyDescent="0.25">
      <c r="B72" s="170" t="s">
        <v>544</v>
      </c>
      <c r="C72" s="81" t="s">
        <v>7</v>
      </c>
      <c r="D72" s="70"/>
      <c r="E72" s="71"/>
      <c r="F72" s="70"/>
      <c r="G72" s="71"/>
      <c r="H72" s="212">
        <f t="shared" si="33"/>
        <v>0</v>
      </c>
      <c r="I72" s="213">
        <f t="shared" si="24"/>
        <v>0</v>
      </c>
      <c r="K72" s="43"/>
      <c r="M72" s="170" t="str" cm="1">
        <f t="array" aca="1" ref="M72" ca="1">INDIRECT("'"&amp;$P$31&amp;"'!"&amp;N72&amp;"5")</f>
        <v>Canalisation MPB/MPA</v>
      </c>
      <c r="N72" s="206" t="s">
        <v>492</v>
      </c>
      <c r="O72" s="81" t="s">
        <v>509</v>
      </c>
      <c r="P72" s="70">
        <f ca="1">SUMIFS(INDIRECT("'"&amp;$P$61&amp;"'!"&amp;$N72&amp;":"&amp;$N72),INDIRECT("'"&amp;$P$61&amp;"'!$D:$D"),$P$2,INDIRECT("'"&amp;$P$61&amp;"'!$B:$B"),$N$61)</f>
        <v>0</v>
      </c>
      <c r="Q72" s="71">
        <f t="shared" ca="1" si="25"/>
        <v>0</v>
      </c>
      <c r="R72" s="70">
        <f t="shared" ca="1" si="26"/>
        <v>0</v>
      </c>
      <c r="S72" s="71">
        <f ca="1">SUMIFS(INDIRECT("'"&amp;$P$61&amp;"'!"&amp;$O72&amp;":"&amp;$O72),INDIRECT("'"&amp;$P$61&amp;"'!$D:$D"),$R$62,INDIRECT("'"&amp;$P$61&amp;"'!$B:$B"),$N$61)</f>
        <v>0</v>
      </c>
      <c r="T72" s="212">
        <f t="shared" ca="1" si="34"/>
        <v>0</v>
      </c>
      <c r="U72" s="213">
        <f t="shared" ca="1" si="28"/>
        <v>0</v>
      </c>
      <c r="V72"/>
      <c r="W72"/>
    </row>
    <row r="73" spans="2:23" ht="12.75" customHeight="1" x14ac:dyDescent="0.25">
      <c r="B73" s="170" t="s">
        <v>429</v>
      </c>
      <c r="C73" s="81" t="s">
        <v>7</v>
      </c>
      <c r="D73" s="70"/>
      <c r="E73" s="71"/>
      <c r="F73" s="70"/>
      <c r="G73" s="71"/>
      <c r="H73" s="212">
        <f t="shared" si="33"/>
        <v>0</v>
      </c>
      <c r="I73" s="213">
        <f t="shared" si="24"/>
        <v>0</v>
      </c>
      <c r="M73" s="170" t="str" cm="1">
        <f t="array" aca="1" ref="M73" ca="1">INDIRECT("'"&amp;$P$31&amp;"'!"&amp;N73&amp;"5")</f>
        <v>Canalisation BP</v>
      </c>
      <c r="N73" s="206" t="s">
        <v>493</v>
      </c>
      <c r="O73" s="81" t="s">
        <v>510</v>
      </c>
      <c r="P73" s="70">
        <f ca="1">SUMIFS(INDIRECT("'"&amp;$P$61&amp;"'!"&amp;$N73&amp;":"&amp;$N73),INDIRECT("'"&amp;$P$61&amp;"'!$D:$D"),$P$2,INDIRECT("'"&amp;$P$61&amp;"'!$B:$B"),$N$61)</f>
        <v>0</v>
      </c>
      <c r="Q73" s="71">
        <f t="shared" ca="1" si="25"/>
        <v>0</v>
      </c>
      <c r="R73" s="70">
        <f t="shared" ca="1" si="26"/>
        <v>0</v>
      </c>
      <c r="S73" s="71">
        <f ca="1">SUMIFS(INDIRECT("'"&amp;$P$61&amp;"'!"&amp;$O73&amp;":"&amp;$O73),INDIRECT("'"&amp;$P$61&amp;"'!$D:$D"),$R$62,INDIRECT("'"&amp;$P$61&amp;"'!$B:$B"),$N$61)</f>
        <v>0</v>
      </c>
      <c r="T73" s="212">
        <f t="shared" ca="1" si="34"/>
        <v>0</v>
      </c>
      <c r="U73" s="213">
        <f t="shared" ca="1" si="28"/>
        <v>0</v>
      </c>
      <c r="V73"/>
      <c r="W73"/>
    </row>
    <row r="74" spans="2:23" ht="12.75" customHeight="1" x14ac:dyDescent="0.25">
      <c r="B74" s="170" t="s">
        <v>8</v>
      </c>
      <c r="C74" s="81" t="s">
        <v>7</v>
      </c>
      <c r="D74" s="70"/>
      <c r="E74" s="71"/>
      <c r="F74" s="70"/>
      <c r="G74" s="71"/>
      <c r="H74" s="212">
        <f t="shared" si="33"/>
        <v>0</v>
      </c>
      <c r="I74" s="213">
        <f t="shared" si="24"/>
        <v>0</v>
      </c>
      <c r="M74" s="170" t="str" cm="1">
        <f t="array" aca="1" ref="M74" ca="1">INDIRECT("'"&amp;$P$31&amp;"'!"&amp;N74&amp;"5")</f>
        <v>Protection cathodique</v>
      </c>
      <c r="N74" s="206" t="s">
        <v>494</v>
      </c>
      <c r="O74" s="81" t="s">
        <v>511</v>
      </c>
      <c r="P74" s="70">
        <f ca="1">SUMIFS(INDIRECT("'"&amp;$P$61&amp;"'!"&amp;$N74&amp;":"&amp;$N74),INDIRECT("'"&amp;$P$61&amp;"'!$D:$D"),$P$2,INDIRECT("'"&amp;$P$61&amp;"'!$B:$B"),$N$61)</f>
        <v>0</v>
      </c>
      <c r="Q74" s="71">
        <f t="shared" ca="1" si="25"/>
        <v>0</v>
      </c>
      <c r="R74" s="70">
        <f t="shared" ca="1" si="26"/>
        <v>0</v>
      </c>
      <c r="S74" s="71">
        <f ca="1">SUMIFS(INDIRECT("'"&amp;$P$61&amp;"'!"&amp;$O74&amp;":"&amp;$O74),INDIRECT("'"&amp;$P$61&amp;"'!$D:$D"),$R$62,INDIRECT("'"&amp;$P$61&amp;"'!$B:$B"),$N$61)</f>
        <v>0</v>
      </c>
      <c r="T74" s="212">
        <f t="shared" ca="1" si="34"/>
        <v>0</v>
      </c>
      <c r="U74" s="213">
        <f t="shared" ca="1" si="28"/>
        <v>0</v>
      </c>
      <c r="V74"/>
      <c r="W74"/>
    </row>
    <row r="75" spans="2:23" s="43" customFormat="1" ht="12.75" customHeight="1" x14ac:dyDescent="0.25">
      <c r="B75" s="77" t="s">
        <v>441</v>
      </c>
      <c r="C75" s="82"/>
      <c r="D75" s="78"/>
      <c r="E75" s="79">
        <f>SUM(E71:E74)</f>
        <v>0</v>
      </c>
      <c r="F75" s="78"/>
      <c r="G75" s="79">
        <f>SUM(G71:G74)</f>
        <v>0</v>
      </c>
      <c r="H75" s="214"/>
      <c r="I75" s="215">
        <f t="shared" si="24"/>
        <v>0</v>
      </c>
      <c r="J75" s="42"/>
      <c r="M75" s="77"/>
      <c r="N75" s="207"/>
      <c r="O75" s="82"/>
      <c r="P75" s="78"/>
      <c r="Q75" s="79">
        <f ca="1">SUM(Q71:Q74)</f>
        <v>0</v>
      </c>
      <c r="R75" s="78"/>
      <c r="S75" s="79">
        <f ca="1">SUM(S71:S74)</f>
        <v>0</v>
      </c>
      <c r="T75" s="214"/>
      <c r="U75" s="215">
        <f t="shared" ca="1" si="28"/>
        <v>0</v>
      </c>
      <c r="V75"/>
      <c r="W75"/>
    </row>
    <row r="76" spans="2:23" ht="12.75" customHeight="1" x14ac:dyDescent="0.25">
      <c r="B76" s="170" t="s">
        <v>433</v>
      </c>
      <c r="C76" s="81" t="s">
        <v>5</v>
      </c>
      <c r="D76" s="70"/>
      <c r="E76" s="71"/>
      <c r="F76" s="70"/>
      <c r="G76" s="71"/>
      <c r="H76" s="212">
        <f t="shared" ref="H76:H77" si="35">D76+F76</f>
        <v>0</v>
      </c>
      <c r="I76" s="213">
        <f t="shared" si="24"/>
        <v>0</v>
      </c>
      <c r="M76" s="170" t="str" cm="1">
        <f t="array" aca="1" ref="M76" ca="1">INDIRECT("'"&amp;$P$31&amp;"'!"&amp;N76&amp;"5")</f>
        <v>Branchement MP</v>
      </c>
      <c r="N76" s="206" t="s">
        <v>495</v>
      </c>
      <c r="O76" s="81" t="s">
        <v>512</v>
      </c>
      <c r="P76" s="70">
        <f ca="1">SUMIFS(INDIRECT("'"&amp;$P$61&amp;"'!"&amp;$N76&amp;":"&amp;$N76),INDIRECT("'"&amp;$P$61&amp;"'!$D:$D"),$P$2,INDIRECT("'"&amp;$P$61&amp;"'!$B:$B"),$N$61)</f>
        <v>0</v>
      </c>
      <c r="Q76" s="71">
        <f t="shared" ca="1" si="25"/>
        <v>0</v>
      </c>
      <c r="R76" s="70">
        <f t="shared" ca="1" si="26"/>
        <v>0</v>
      </c>
      <c r="S76" s="71">
        <f ca="1">SUMIFS(INDIRECT("'"&amp;$P$61&amp;"'!"&amp;$O76&amp;":"&amp;$O76),INDIRECT("'"&amp;$P$61&amp;"'!$D:$D"),$R$62,INDIRECT("'"&amp;$P$61&amp;"'!$B:$B"),$N$61)</f>
        <v>0</v>
      </c>
      <c r="T76" s="212">
        <f t="shared" ref="T76:T77" ca="1" si="36">P76+R76</f>
        <v>0</v>
      </c>
      <c r="U76" s="213">
        <f t="shared" ca="1" si="28"/>
        <v>0</v>
      </c>
      <c r="V76"/>
      <c r="W76"/>
    </row>
    <row r="77" spans="2:23" ht="12.75" customHeight="1" x14ac:dyDescent="0.25">
      <c r="B77" s="170" t="s">
        <v>432</v>
      </c>
      <c r="C77" s="81" t="s">
        <v>5</v>
      </c>
      <c r="D77" s="70"/>
      <c r="E77" s="71"/>
      <c r="F77" s="70"/>
      <c r="G77" s="71"/>
      <c r="H77" s="212">
        <f t="shared" si="35"/>
        <v>0</v>
      </c>
      <c r="I77" s="213">
        <f t="shared" si="24"/>
        <v>0</v>
      </c>
      <c r="M77" s="170" t="str" cm="1">
        <f t="array" aca="1" ref="M77" ca="1">INDIRECT("'"&amp;$P$31&amp;"'!"&amp;N77&amp;"5")</f>
        <v>Branchement BP</v>
      </c>
      <c r="N77" s="206" t="s">
        <v>496</v>
      </c>
      <c r="O77" s="81" t="s">
        <v>513</v>
      </c>
      <c r="P77" s="70">
        <f ca="1">SUMIFS(INDIRECT("'"&amp;$P$61&amp;"'!"&amp;$N77&amp;":"&amp;$N77),INDIRECT("'"&amp;$P$61&amp;"'!$D:$D"),$P$2,INDIRECT("'"&amp;$P$61&amp;"'!$B:$B"),$N$61)</f>
        <v>0</v>
      </c>
      <c r="Q77" s="71">
        <f t="shared" ca="1" si="25"/>
        <v>0</v>
      </c>
      <c r="R77" s="70">
        <f t="shared" ca="1" si="26"/>
        <v>0</v>
      </c>
      <c r="S77" s="71">
        <f ca="1">SUMIFS(INDIRECT("'"&amp;$P$61&amp;"'!"&amp;$O77&amp;":"&amp;$O77),INDIRECT("'"&amp;$P$61&amp;"'!$D:$D"),$R$62,INDIRECT("'"&amp;$P$61&amp;"'!$B:$B"),$N$61)</f>
        <v>0</v>
      </c>
      <c r="T77" s="212">
        <f t="shared" ca="1" si="36"/>
        <v>0</v>
      </c>
      <c r="U77" s="213">
        <f t="shared" ca="1" si="28"/>
        <v>0</v>
      </c>
      <c r="V77"/>
      <c r="W77"/>
    </row>
    <row r="78" spans="2:23" s="43" customFormat="1" ht="12.75" customHeight="1" x14ac:dyDescent="0.25">
      <c r="B78" s="77" t="s">
        <v>442</v>
      </c>
      <c r="C78" s="82"/>
      <c r="D78" s="78"/>
      <c r="E78" s="79">
        <f>SUM(E76:E77)</f>
        <v>0</v>
      </c>
      <c r="F78" s="78"/>
      <c r="G78" s="79">
        <f>SUM(G76:G77)</f>
        <v>0</v>
      </c>
      <c r="H78" s="214"/>
      <c r="I78" s="215">
        <f t="shared" si="24"/>
        <v>0</v>
      </c>
      <c r="J78" s="42"/>
      <c r="M78" s="77"/>
      <c r="N78" s="207"/>
      <c r="O78" s="82"/>
      <c r="P78" s="78"/>
      <c r="Q78" s="79">
        <f ca="1">SUM(Q76:Q77)</f>
        <v>0</v>
      </c>
      <c r="R78" s="78"/>
      <c r="S78" s="79">
        <f ca="1">SUM(S76:S77)</f>
        <v>0</v>
      </c>
      <c r="T78" s="214"/>
      <c r="U78" s="215">
        <f t="shared" ca="1" si="28"/>
        <v>0</v>
      </c>
      <c r="V78"/>
      <c r="W78"/>
    </row>
    <row r="79" spans="2:23" ht="12.75" customHeight="1" x14ac:dyDescent="0.25">
      <c r="B79" s="170" t="s">
        <v>434</v>
      </c>
      <c r="C79" s="81" t="s">
        <v>5</v>
      </c>
      <c r="D79" s="70"/>
      <c r="E79" s="71"/>
      <c r="F79" s="70"/>
      <c r="G79" s="71"/>
      <c r="H79" s="212">
        <f t="shared" ref="H79:H83" si="37">D79+F79</f>
        <v>0</v>
      </c>
      <c r="I79" s="213">
        <f t="shared" si="24"/>
        <v>0</v>
      </c>
      <c r="M79" s="170" t="str" cm="1">
        <f t="array" aca="1" ref="M79" ca="1">INDIRECT("'"&amp;$P$31&amp;"'!"&amp;N79&amp;"5")</f>
        <v>Compteur BP Standard</v>
      </c>
      <c r="N79" s="206" t="s">
        <v>497</v>
      </c>
      <c r="O79" s="81" t="s">
        <v>514</v>
      </c>
      <c r="P79" s="70">
        <f ca="1">SUMIFS(INDIRECT("'"&amp;$P$61&amp;"'!"&amp;$N79&amp;":"&amp;$N79),INDIRECT("'"&amp;$P$61&amp;"'!$D:$D"),$P$2,INDIRECT("'"&amp;$P$61&amp;"'!$B:$B"),$N$61)</f>
        <v>0</v>
      </c>
      <c r="Q79" s="71">
        <f t="shared" ca="1" si="25"/>
        <v>0</v>
      </c>
      <c r="R79" s="70">
        <f t="shared" ca="1" si="26"/>
        <v>0</v>
      </c>
      <c r="S79" s="71">
        <f ca="1">SUMIFS(INDIRECT("'"&amp;$P$61&amp;"'!"&amp;$O79&amp;":"&amp;$O79),INDIRECT("'"&amp;$P$61&amp;"'!$D:$D"),$R$62,INDIRECT("'"&amp;$P$61&amp;"'!$B:$B"),$N$61)</f>
        <v>0</v>
      </c>
      <c r="T79" s="212">
        <f t="shared" ref="T79:T83" ca="1" si="38">P79+R79</f>
        <v>0</v>
      </c>
      <c r="U79" s="213">
        <f t="shared" ca="1" si="28"/>
        <v>0</v>
      </c>
      <c r="V79"/>
      <c r="W79"/>
    </row>
    <row r="80" spans="2:23" ht="12.75" customHeight="1" x14ac:dyDescent="0.25">
      <c r="B80" s="170" t="s">
        <v>435</v>
      </c>
      <c r="C80" s="81" t="s">
        <v>5</v>
      </c>
      <c r="D80" s="70"/>
      <c r="E80" s="71"/>
      <c r="F80" s="70"/>
      <c r="G80" s="71"/>
      <c r="H80" s="212">
        <f t="shared" si="37"/>
        <v>0</v>
      </c>
      <c r="I80" s="213">
        <f t="shared" si="24"/>
        <v>0</v>
      </c>
      <c r="M80" s="170" t="str" cm="1">
        <f t="array" aca="1" ref="M80" ca="1">INDIRECT("'"&amp;$P$31&amp;"'!"&amp;N80&amp;"5")</f>
        <v>Compteur à budget</v>
      </c>
      <c r="N80" s="206" t="s">
        <v>498</v>
      </c>
      <c r="O80" s="81" t="s">
        <v>515</v>
      </c>
      <c r="P80" s="70">
        <f ca="1">SUMIFS(INDIRECT("'"&amp;$P$61&amp;"'!"&amp;$N80&amp;":"&amp;$N80),INDIRECT("'"&amp;$P$61&amp;"'!$D:$D"),$P$2,INDIRECT("'"&amp;$P$61&amp;"'!$B:$B"),$N$61)</f>
        <v>0</v>
      </c>
      <c r="Q80" s="71">
        <f t="shared" ca="1" si="25"/>
        <v>0</v>
      </c>
      <c r="R80" s="70">
        <f t="shared" ca="1" si="26"/>
        <v>0</v>
      </c>
      <c r="S80" s="71">
        <f ca="1">SUMIFS(INDIRECT("'"&amp;$P$61&amp;"'!"&amp;$O80&amp;":"&amp;$O80),INDIRECT("'"&amp;$P$61&amp;"'!$D:$D"),$R$62,INDIRECT("'"&amp;$P$61&amp;"'!$B:$B"),$N$61)</f>
        <v>0</v>
      </c>
      <c r="T80" s="212">
        <f t="shared" ca="1" si="38"/>
        <v>0</v>
      </c>
      <c r="U80" s="213">
        <f t="shared" ca="1" si="28"/>
        <v>0</v>
      </c>
      <c r="V80"/>
      <c r="W80"/>
    </row>
    <row r="81" spans="2:23" ht="12.75" customHeight="1" x14ac:dyDescent="0.25">
      <c r="B81" s="170" t="s">
        <v>436</v>
      </c>
      <c r="C81" s="81" t="s">
        <v>5</v>
      </c>
      <c r="D81" s="70"/>
      <c r="E81" s="71"/>
      <c r="F81" s="70"/>
      <c r="G81" s="71"/>
      <c r="H81" s="212">
        <f t="shared" si="37"/>
        <v>0</v>
      </c>
      <c r="I81" s="213">
        <f t="shared" si="24"/>
        <v>0</v>
      </c>
      <c r="M81" s="170" t="str" cm="1">
        <f t="array" aca="1" ref="M81" ca="1">INDIRECT("'"&amp;$P$31&amp;"'!"&amp;N81&amp;"5")</f>
        <v>Compteur Smart</v>
      </c>
      <c r="N81" s="206" t="s">
        <v>499</v>
      </c>
      <c r="O81" s="81" t="s">
        <v>516</v>
      </c>
      <c r="P81" s="70">
        <f ca="1">SUMIFS(INDIRECT("'"&amp;$P$61&amp;"'!"&amp;$N81&amp;":"&amp;$N81),INDIRECT("'"&amp;$P$61&amp;"'!$D:$D"),$P$2,INDIRECT("'"&amp;$P$61&amp;"'!$B:$B"),$N$61)</f>
        <v>0</v>
      </c>
      <c r="Q81" s="71">
        <f t="shared" ca="1" si="25"/>
        <v>0</v>
      </c>
      <c r="R81" s="70">
        <f t="shared" ca="1" si="26"/>
        <v>0</v>
      </c>
      <c r="S81" s="71">
        <f ca="1">SUMIFS(INDIRECT("'"&amp;$P$61&amp;"'!"&amp;$O81&amp;":"&amp;$O81),INDIRECT("'"&amp;$P$61&amp;"'!$D:$D"),$R$62,INDIRECT("'"&amp;$P$61&amp;"'!$B:$B"),$N$61)</f>
        <v>0</v>
      </c>
      <c r="T81" s="212">
        <f t="shared" ca="1" si="38"/>
        <v>0</v>
      </c>
      <c r="U81" s="213">
        <f t="shared" ca="1" si="28"/>
        <v>0</v>
      </c>
      <c r="V81"/>
      <c r="W81"/>
    </row>
    <row r="82" spans="2:23" ht="12.75" customHeight="1" x14ac:dyDescent="0.25">
      <c r="B82" s="170" t="s">
        <v>446</v>
      </c>
      <c r="C82" s="81" t="s">
        <v>5</v>
      </c>
      <c r="D82" s="70"/>
      <c r="E82" s="71"/>
      <c r="F82" s="70"/>
      <c r="G82" s="71"/>
      <c r="H82" s="212">
        <f t="shared" si="37"/>
        <v>0</v>
      </c>
      <c r="I82" s="213">
        <f t="shared" si="24"/>
        <v>0</v>
      </c>
      <c r="K82"/>
      <c r="M82" s="170" t="str" cm="1">
        <f t="array" aca="1" ref="M82" ca="1">INDIRECT("'"&amp;$P$31&amp;"'!"&amp;N82&amp;"5")</f>
        <v>Compteur MP (non télérelevé)</v>
      </c>
      <c r="N82" s="206" t="s">
        <v>500</v>
      </c>
      <c r="O82" s="81" t="s">
        <v>517</v>
      </c>
      <c r="P82" s="70">
        <f ca="1">SUMIFS(INDIRECT("'"&amp;$P$61&amp;"'!"&amp;$N82&amp;":"&amp;$N82),INDIRECT("'"&amp;$P$61&amp;"'!$D:$D"),$P$2,INDIRECT("'"&amp;$P$61&amp;"'!$B:$B"),$N$61)</f>
        <v>0</v>
      </c>
      <c r="Q82" s="71">
        <f t="shared" ca="1" si="25"/>
        <v>0</v>
      </c>
      <c r="R82" s="70">
        <f t="shared" ca="1" si="26"/>
        <v>0</v>
      </c>
      <c r="S82" s="71">
        <f ca="1">SUMIFS(INDIRECT("'"&amp;$P$61&amp;"'!"&amp;$O82&amp;":"&amp;$O82),INDIRECT("'"&amp;$P$61&amp;"'!$D:$D"),$R$62,INDIRECT("'"&amp;$P$61&amp;"'!$B:$B"),$N$61)</f>
        <v>0</v>
      </c>
      <c r="T82" s="212">
        <f t="shared" ca="1" si="38"/>
        <v>0</v>
      </c>
      <c r="U82" s="213">
        <f t="shared" ca="1" si="28"/>
        <v>0</v>
      </c>
      <c r="V82"/>
      <c r="W82"/>
    </row>
    <row r="83" spans="2:23" ht="12.75" customHeight="1" x14ac:dyDescent="0.25">
      <c r="B83" s="170" t="s">
        <v>439</v>
      </c>
      <c r="C83" s="81" t="s">
        <v>5</v>
      </c>
      <c r="D83" s="70"/>
      <c r="E83" s="71"/>
      <c r="F83" s="70"/>
      <c r="G83" s="71"/>
      <c r="H83" s="212">
        <f t="shared" si="37"/>
        <v>0</v>
      </c>
      <c r="I83" s="213">
        <f t="shared" si="24"/>
        <v>0</v>
      </c>
      <c r="K83"/>
      <c r="M83" s="170" t="str" cm="1">
        <f t="array" aca="1" ref="M83" ca="1">INDIRECT("'"&amp;$P$31&amp;"'!"&amp;N83&amp;"5")</f>
        <v>Compteur télérelevé</v>
      </c>
      <c r="N83" s="206" t="s">
        <v>501</v>
      </c>
      <c r="O83" s="81" t="s">
        <v>518</v>
      </c>
      <c r="P83" s="70">
        <f ca="1">SUMIFS(INDIRECT("'"&amp;$P$61&amp;"'!"&amp;$N83&amp;":"&amp;$N83),INDIRECT("'"&amp;$P$61&amp;"'!$D:$D"),$P$2,INDIRECT("'"&amp;$P$61&amp;"'!$B:$B"),$N$61)</f>
        <v>0</v>
      </c>
      <c r="Q83" s="71">
        <f t="shared" ca="1" si="25"/>
        <v>0</v>
      </c>
      <c r="R83" s="70">
        <f t="shared" ca="1" si="26"/>
        <v>0</v>
      </c>
      <c r="S83" s="71">
        <f ca="1">SUMIFS(INDIRECT("'"&amp;$P$61&amp;"'!"&amp;$O83&amp;":"&amp;$O83),INDIRECT("'"&amp;$P$61&amp;"'!$D:$D"),$R$62,INDIRECT("'"&amp;$P$61&amp;"'!$B:$B"),$N$61)</f>
        <v>0</v>
      </c>
      <c r="T83" s="212">
        <f t="shared" ca="1" si="38"/>
        <v>0</v>
      </c>
      <c r="U83" s="213">
        <f t="shared" ca="1" si="28"/>
        <v>0</v>
      </c>
      <c r="V83"/>
      <c r="W83"/>
    </row>
    <row r="84" spans="2:23" s="43" customFormat="1" ht="12.75" customHeight="1" x14ac:dyDescent="0.25">
      <c r="B84" s="77" t="s">
        <v>448</v>
      </c>
      <c r="C84" s="82" t="s">
        <v>5</v>
      </c>
      <c r="D84" s="78"/>
      <c r="E84" s="79">
        <f>SUM(E79:E83)</f>
        <v>0</v>
      </c>
      <c r="F84" s="78"/>
      <c r="G84" s="79">
        <f>SUM(G79:G83)</f>
        <v>0</v>
      </c>
      <c r="H84" s="214"/>
      <c r="I84" s="215">
        <f t="shared" si="24"/>
        <v>0</v>
      </c>
      <c r="J84" s="42"/>
      <c r="L84" s="42"/>
      <c r="M84" s="77"/>
      <c r="N84" s="207"/>
      <c r="O84" s="82"/>
      <c r="P84" s="78"/>
      <c r="Q84" s="79">
        <f ca="1">SUM(Q79:Q83)</f>
        <v>0</v>
      </c>
      <c r="R84" s="78"/>
      <c r="S84" s="79">
        <f ca="1">SUM(S79:S83)</f>
        <v>0</v>
      </c>
      <c r="T84" s="214"/>
      <c r="U84" s="215">
        <f t="shared" ca="1" si="28"/>
        <v>0</v>
      </c>
      <c r="V84"/>
      <c r="W84"/>
    </row>
    <row r="85" spans="2:23" ht="12.75" customHeight="1" x14ac:dyDescent="0.25">
      <c r="B85" s="170" t="s">
        <v>443</v>
      </c>
      <c r="C85" s="81"/>
      <c r="D85" s="70"/>
      <c r="E85" s="71"/>
      <c r="F85" s="70"/>
      <c r="G85" s="71"/>
      <c r="H85" s="212">
        <f t="shared" ref="H85:H86" si="39">D85+F85</f>
        <v>0</v>
      </c>
      <c r="I85" s="213">
        <f t="shared" si="24"/>
        <v>0</v>
      </c>
      <c r="M85" s="170" t="str" cm="1">
        <f t="array" aca="1" ref="M85" ca="1">INDIRECT("'"&amp;$P$31&amp;"'!"&amp;N85&amp;"5")</f>
        <v>Télétransmission/fibre optique</v>
      </c>
      <c r="N85" s="206" t="s">
        <v>108</v>
      </c>
      <c r="O85" s="81" t="s">
        <v>519</v>
      </c>
      <c r="P85" s="70">
        <f ca="1">SUMIFS(INDIRECT("'"&amp;$P$61&amp;"'!"&amp;$N85&amp;":"&amp;$N85),INDIRECT("'"&amp;$P$61&amp;"'!$D:$D"),$P$2,INDIRECT("'"&amp;$P$61&amp;"'!$B:$B"),$N$61)</f>
        <v>0</v>
      </c>
      <c r="Q85" s="71">
        <f t="shared" ca="1" si="25"/>
        <v>0</v>
      </c>
      <c r="R85" s="70">
        <f t="shared" ca="1" si="26"/>
        <v>0</v>
      </c>
      <c r="S85" s="71">
        <f ca="1">SUMIFS(INDIRECT("'"&amp;$P$61&amp;"'!"&amp;$O85&amp;":"&amp;$O85),INDIRECT("'"&amp;$P$61&amp;"'!$D:$D"),$R$62,INDIRECT("'"&amp;$P$61&amp;"'!$B:$B"),$N$61)</f>
        <v>0</v>
      </c>
      <c r="T85" s="212">
        <f t="shared" ref="T85:T86" ca="1" si="40">P85+R85</f>
        <v>0</v>
      </c>
      <c r="U85" s="213">
        <f t="shared" ca="1" si="28"/>
        <v>0</v>
      </c>
      <c r="V85"/>
      <c r="W85"/>
    </row>
    <row r="86" spans="2:23" ht="12.75" customHeight="1" x14ac:dyDescent="0.25">
      <c r="B86" s="172" t="s">
        <v>390</v>
      </c>
      <c r="C86" s="103" t="s">
        <v>5</v>
      </c>
      <c r="D86" s="104"/>
      <c r="E86" s="105"/>
      <c r="F86" s="104"/>
      <c r="G86" s="105"/>
      <c r="H86" s="218">
        <f t="shared" si="39"/>
        <v>0</v>
      </c>
      <c r="I86" s="219">
        <f t="shared" si="24"/>
        <v>0</v>
      </c>
      <c r="K86"/>
      <c r="M86" s="172" t="str" cm="1">
        <f t="array" aca="1" ref="M86" ca="1">INDIRECT("'"&amp;$P$31&amp;"'!"&amp;N86&amp;"5")</f>
        <v>Autres (à préciser)</v>
      </c>
      <c r="N86" s="209" t="s">
        <v>502</v>
      </c>
      <c r="O86" s="103" t="s">
        <v>520</v>
      </c>
      <c r="P86" s="104">
        <f ca="1">SUMIFS(INDIRECT("'"&amp;$P$61&amp;"'!"&amp;$N86&amp;":"&amp;$N86),INDIRECT("'"&amp;$P$61&amp;"'!$D:$D"),$P$2,INDIRECT("'"&amp;$P$61&amp;"'!$B:$B"),$N$61)</f>
        <v>0</v>
      </c>
      <c r="Q86" s="105">
        <f t="shared" ca="1" si="25"/>
        <v>0</v>
      </c>
      <c r="R86" s="104">
        <f t="shared" ca="1" si="26"/>
        <v>0</v>
      </c>
      <c r="S86" s="105">
        <f ca="1">SUMIFS(INDIRECT("'"&amp;$P$61&amp;"'!"&amp;$O86&amp;":"&amp;$O86),INDIRECT("'"&amp;$P$61&amp;"'!$D:$D"),$R$62,INDIRECT("'"&amp;$P$61&amp;"'!$B:$B"),$N$61)</f>
        <v>0</v>
      </c>
      <c r="T86" s="218">
        <f t="shared" ca="1" si="40"/>
        <v>0</v>
      </c>
      <c r="U86" s="219">
        <f t="shared" ca="1" si="28"/>
        <v>0</v>
      </c>
      <c r="V86"/>
      <c r="W86"/>
    </row>
    <row r="87" spans="2:23" s="43" customFormat="1" ht="12.75" customHeight="1" x14ac:dyDescent="0.25">
      <c r="B87" s="77" t="s">
        <v>449</v>
      </c>
      <c r="C87" s="82"/>
      <c r="D87" s="78"/>
      <c r="E87" s="79">
        <f>SUM(E85:E86)</f>
        <v>0</v>
      </c>
      <c r="F87" s="78"/>
      <c r="G87" s="79">
        <f>SUM(G85:G86)</f>
        <v>0</v>
      </c>
      <c r="H87" s="214"/>
      <c r="I87" s="215">
        <f t="shared" si="24"/>
        <v>0</v>
      </c>
      <c r="J87" s="42"/>
      <c r="L87" s="42"/>
      <c r="M87" s="77"/>
      <c r="N87" s="77"/>
      <c r="O87" s="82"/>
      <c r="P87" s="78"/>
      <c r="Q87" s="79">
        <f ca="1">SUM(Q85:Q86)</f>
        <v>0</v>
      </c>
      <c r="R87" s="78"/>
      <c r="S87" s="79">
        <f ca="1">SUM(S85:S86)</f>
        <v>0</v>
      </c>
      <c r="T87" s="214"/>
      <c r="U87" s="215">
        <f t="shared" ca="1" si="28"/>
        <v>0</v>
      </c>
      <c r="V87"/>
      <c r="W87"/>
    </row>
    <row r="88" spans="2:23" ht="12.75" customHeight="1" thickBot="1" x14ac:dyDescent="0.3">
      <c r="B88" s="106" t="s">
        <v>9</v>
      </c>
      <c r="C88" s="107"/>
      <c r="D88" s="108"/>
      <c r="E88" s="108">
        <f>SUM(E67+E70+E75+E78+E84+E87)</f>
        <v>0</v>
      </c>
      <c r="F88" s="108"/>
      <c r="G88" s="108">
        <f>SUM(G67+G70+G75+G78+G84+G87)</f>
        <v>0</v>
      </c>
      <c r="H88" s="220"/>
      <c r="I88" s="221">
        <f t="shared" si="24"/>
        <v>0</v>
      </c>
      <c r="K88"/>
      <c r="M88" s="106"/>
      <c r="N88" s="106"/>
      <c r="O88" s="107"/>
      <c r="P88" s="108"/>
      <c r="Q88" s="108">
        <f ca="1">SUM(Q67+Q70+Q75+Q78+Q84+Q87)</f>
        <v>0</v>
      </c>
      <c r="R88" s="108"/>
      <c r="S88" s="108">
        <f ca="1">SUM(S67+S70+S75+S78+S84+S87)</f>
        <v>0</v>
      </c>
      <c r="T88" s="220"/>
      <c r="U88" s="221">
        <f t="shared" ca="1" si="28"/>
        <v>0</v>
      </c>
      <c r="V88"/>
      <c r="W88"/>
    </row>
    <row r="89" spans="2:23" ht="12.75" customHeight="1" x14ac:dyDescent="0.25">
      <c r="B89" s="162"/>
      <c r="C89" s="68"/>
      <c r="D89" s="69"/>
      <c r="E89" s="69"/>
      <c r="F89" s="69"/>
      <c r="G89" s="69"/>
      <c r="H89" s="69"/>
      <c r="I89" s="69"/>
      <c r="K89"/>
    </row>
    <row r="90" spans="2:23" customFormat="1" ht="12.75" customHeight="1" thickBot="1" x14ac:dyDescent="0.3">
      <c r="L90" s="42"/>
      <c r="M90" s="4"/>
      <c r="T90" s="225"/>
      <c r="U90" s="225"/>
    </row>
    <row r="91" spans="2:23" ht="12.75" customHeight="1" x14ac:dyDescent="0.25">
      <c r="B91" s="298" t="s">
        <v>0</v>
      </c>
      <c r="C91" s="299"/>
      <c r="D91" s="291" t="str">
        <f>GRD&amp;" - Budget "&amp;AnnéeN+2&amp;"  - Plan"</f>
        <v>Nom du GRD - Budget 2025  - Plan</v>
      </c>
      <c r="E91" s="302"/>
      <c r="F91" s="302"/>
      <c r="G91" s="302"/>
      <c r="H91" s="302"/>
      <c r="I91" s="303"/>
      <c r="M91" s="285" t="s">
        <v>524</v>
      </c>
      <c r="N91" s="287">
        <f>N61+1</f>
        <v>2025</v>
      </c>
      <c r="O91" s="288"/>
      <c r="P91" s="289" t="s">
        <v>468</v>
      </c>
      <c r="Q91" s="290"/>
      <c r="R91" s="290"/>
      <c r="S91" s="290"/>
      <c r="T91" s="291"/>
      <c r="U91" s="292"/>
    </row>
    <row r="92" spans="2:23" s="84" customFormat="1" ht="38.25" customHeight="1" x14ac:dyDescent="0.2">
      <c r="B92" s="300"/>
      <c r="C92" s="301"/>
      <c r="D92" s="295" t="s">
        <v>393</v>
      </c>
      <c r="E92" s="295"/>
      <c r="F92" s="295" t="s">
        <v>61</v>
      </c>
      <c r="G92" s="295"/>
      <c r="H92" s="304" t="s">
        <v>452</v>
      </c>
      <c r="I92" s="305"/>
      <c r="M92" s="286"/>
      <c r="N92" s="293" t="s">
        <v>521</v>
      </c>
      <c r="O92" s="294"/>
      <c r="P92" s="295" t="s">
        <v>393</v>
      </c>
      <c r="Q92" s="295"/>
      <c r="R92" s="295" t="s">
        <v>61</v>
      </c>
      <c r="S92" s="295"/>
      <c r="T92" s="296" t="s">
        <v>453</v>
      </c>
      <c r="U92" s="297"/>
    </row>
    <row r="93" spans="2:23" ht="12.75" customHeight="1" x14ac:dyDescent="0.2">
      <c r="B93" s="72"/>
      <c r="C93" s="80" t="s">
        <v>1</v>
      </c>
      <c r="D93" s="73" t="s">
        <v>2</v>
      </c>
      <c r="E93" s="73" t="s">
        <v>3</v>
      </c>
      <c r="F93" s="73" t="s">
        <v>2</v>
      </c>
      <c r="G93" s="73" t="s">
        <v>3</v>
      </c>
      <c r="H93" s="73" t="s">
        <v>2</v>
      </c>
      <c r="I93" s="74" t="s">
        <v>3</v>
      </c>
      <c r="M93" s="72"/>
      <c r="N93" s="204" t="s">
        <v>2</v>
      </c>
      <c r="O93" s="205" t="s">
        <v>3</v>
      </c>
      <c r="P93" s="73" t="s">
        <v>2</v>
      </c>
      <c r="Q93" s="73" t="s">
        <v>3</v>
      </c>
      <c r="R93" s="73" t="s">
        <v>2</v>
      </c>
      <c r="S93" s="73" t="s">
        <v>3</v>
      </c>
      <c r="T93" s="222" t="s">
        <v>2</v>
      </c>
      <c r="U93" s="223" t="s">
        <v>3</v>
      </c>
    </row>
    <row r="94" spans="2:23" ht="12.75" customHeight="1" x14ac:dyDescent="0.2">
      <c r="B94" s="170" t="s">
        <v>4</v>
      </c>
      <c r="C94" s="81" t="s">
        <v>5</v>
      </c>
      <c r="D94" s="70"/>
      <c r="E94" s="71"/>
      <c r="F94" s="70"/>
      <c r="G94" s="71"/>
      <c r="H94" s="212">
        <f>D94+F94</f>
        <v>0</v>
      </c>
      <c r="I94" s="213">
        <f>E94+G94</f>
        <v>0</v>
      </c>
      <c r="M94" s="170" t="str" cm="1">
        <f t="array" aca="1" ref="M94" ca="1">INDIRECT("'"&amp;$P$31&amp;"'!"&amp;N94&amp;"5")</f>
        <v>Terrain d'exploitation</v>
      </c>
      <c r="N94" s="206" t="s">
        <v>486</v>
      </c>
      <c r="O94" s="81" t="s">
        <v>503</v>
      </c>
      <c r="P94" s="70">
        <f ca="1">SUMIFS(INDIRECT("'"&amp;$P$91&amp;"'!"&amp;$N94&amp;":"&amp;$N94),INDIRECT("'"&amp;$P$91&amp;"'!$D:$D"),$P$92,INDIRECT("'"&amp;$P$91&amp;"'!$B:$B"),$N$91)</f>
        <v>0</v>
      </c>
      <c r="Q94" s="71">
        <f ca="1">SUMIFS(INDIRECT("'"&amp;$P$91&amp;"'!"&amp;$O94&amp;":"&amp;$O94),INDIRECT("'"&amp;$P$91&amp;"'!$D:$D"),$P$92,INDIRECT("'"&amp;$P$91&amp;"'!$B:$B"),$N$91)</f>
        <v>0</v>
      </c>
      <c r="R94" s="70">
        <f ca="1">SUMIFS(INDIRECT("'"&amp;$P$91&amp;"'!"&amp;$N94&amp;":"&amp;$N94),INDIRECT("'"&amp;$P$91&amp;"'!$D:$D"),$R$92,INDIRECT("'"&amp;$P$91&amp;"'!$B:$B"),$N$91)</f>
        <v>0</v>
      </c>
      <c r="S94" s="71">
        <f ca="1">SUMIFS(INDIRECT("'"&amp;$P$91&amp;"'!"&amp;$O94&amp;":"&amp;$O94),INDIRECT("'"&amp;$P$91&amp;"'!$D:$D"),$R$92,INDIRECT("'"&amp;$P$91&amp;"'!$B:$B"),$N$91)</f>
        <v>0</v>
      </c>
      <c r="T94" s="212">
        <f ca="1">P94+R94</f>
        <v>0</v>
      </c>
      <c r="U94" s="213">
        <f ca="1">Q94+S94</f>
        <v>0</v>
      </c>
    </row>
    <row r="95" spans="2:23" ht="12.75" customHeight="1" x14ac:dyDescent="0.2">
      <c r="B95" s="170" t="s">
        <v>438</v>
      </c>
      <c r="C95" s="81" t="s">
        <v>5</v>
      </c>
      <c r="D95" s="70"/>
      <c r="E95" s="71"/>
      <c r="F95" s="70"/>
      <c r="G95" s="71"/>
      <c r="H95" s="212">
        <f t="shared" ref="H95:H96" si="41">D95+F95</f>
        <v>0</v>
      </c>
      <c r="I95" s="213">
        <f t="shared" ref="I95:I118" si="42">E95+G95</f>
        <v>0</v>
      </c>
      <c r="M95" s="170" t="str" cm="1">
        <f t="array" aca="1" ref="M95" ca="1">INDIRECT("'"&amp;$P$31&amp;"'!"&amp;N95&amp;"5")</f>
        <v>Station et poste réception</v>
      </c>
      <c r="N95" s="206" t="s">
        <v>487</v>
      </c>
      <c r="O95" s="81" t="s">
        <v>504</v>
      </c>
      <c r="P95" s="70">
        <f ca="1">SUMIFS(INDIRECT("'"&amp;$P$91&amp;"'!"&amp;$N95&amp;":"&amp;$N95),INDIRECT("'"&amp;$P$91&amp;"'!$D:$D"),$P$92,INDIRECT("'"&amp;$P$91&amp;"'!$B:$B"),$N$91)</f>
        <v>0</v>
      </c>
      <c r="Q95" s="71">
        <f ca="1">SUMIFS(INDIRECT("'"&amp;$P$91&amp;"'!"&amp;$O95&amp;":"&amp;$O95),INDIRECT("'"&amp;$P$91&amp;"'!$D:$D"),$P$92,INDIRECT("'"&amp;$P$91&amp;"'!$B:$B"),$N$91)</f>
        <v>0</v>
      </c>
      <c r="R95" s="70">
        <f ca="1">SUMIFS(INDIRECT("'"&amp;$P$91&amp;"'!"&amp;$N95&amp;":"&amp;$N95),INDIRECT("'"&amp;$P$91&amp;"'!$D:$D"),$R$92,INDIRECT("'"&amp;$P$91&amp;"'!$B:$B"),$N$91)</f>
        <v>0</v>
      </c>
      <c r="S95" s="71">
        <f ca="1">SUMIFS(INDIRECT("'"&amp;$P$91&amp;"'!"&amp;$O95&amp;":"&amp;$O95),INDIRECT("'"&amp;$P$91&amp;"'!$D:$D"),$R$92,INDIRECT("'"&amp;$P$91&amp;"'!$B:$B"),$N$91)</f>
        <v>0</v>
      </c>
      <c r="T95" s="212">
        <f t="shared" ref="T95:T96" ca="1" si="43">P95+R95</f>
        <v>0</v>
      </c>
      <c r="U95" s="213">
        <f t="shared" ref="U95:U118" ca="1" si="44">Q95+S95</f>
        <v>0</v>
      </c>
    </row>
    <row r="96" spans="2:23" ht="12.75" customHeight="1" x14ac:dyDescent="0.2">
      <c r="B96" s="170" t="s">
        <v>444</v>
      </c>
      <c r="C96" s="81" t="s">
        <v>5</v>
      </c>
      <c r="D96" s="70"/>
      <c r="E96" s="71"/>
      <c r="F96" s="70"/>
      <c r="G96" s="71"/>
      <c r="H96" s="212">
        <f t="shared" si="41"/>
        <v>0</v>
      </c>
      <c r="I96" s="213">
        <f t="shared" si="42"/>
        <v>0</v>
      </c>
      <c r="M96" s="170" t="str" cm="1">
        <f t="array" aca="1" ref="M96" ca="1">INDIRECT("'"&amp;$P$31&amp;"'!"&amp;N96&amp;"5")</f>
        <v>Cabine réseau</v>
      </c>
      <c r="N96" s="206" t="s">
        <v>488</v>
      </c>
      <c r="O96" s="81" t="s">
        <v>505</v>
      </c>
      <c r="P96" s="70">
        <f ca="1">SUMIFS(INDIRECT("'"&amp;$P$91&amp;"'!"&amp;$N96&amp;":"&amp;$N96),INDIRECT("'"&amp;$P$91&amp;"'!$D:$D"),$P$92,INDIRECT("'"&amp;$P$91&amp;"'!$B:$B"),$N$91)</f>
        <v>0</v>
      </c>
      <c r="Q96" s="71">
        <f ca="1">SUMIFS(INDIRECT("'"&amp;$P$91&amp;"'!"&amp;$O96&amp;":"&amp;$O96),INDIRECT("'"&amp;$P$91&amp;"'!$D:$D"),$P$92,INDIRECT("'"&amp;$P$91&amp;"'!$B:$B"),$N$91)</f>
        <v>0</v>
      </c>
      <c r="R96" s="70">
        <f ca="1">SUMIFS(INDIRECT("'"&amp;$P$91&amp;"'!"&amp;$N96&amp;":"&amp;$N96),INDIRECT("'"&amp;$P$91&amp;"'!$D:$D"),$R$92,INDIRECT("'"&amp;$P$91&amp;"'!$B:$B"),$N$91)</f>
        <v>0</v>
      </c>
      <c r="S96" s="71">
        <f ca="1">SUMIFS(INDIRECT("'"&amp;$P$91&amp;"'!"&amp;$O96&amp;":"&amp;$O96),INDIRECT("'"&amp;$P$91&amp;"'!$D:$D"),$R$92,INDIRECT("'"&amp;$P$91&amp;"'!$B:$B"),$N$91)</f>
        <v>0</v>
      </c>
      <c r="T96" s="212">
        <f t="shared" ca="1" si="43"/>
        <v>0</v>
      </c>
      <c r="U96" s="213">
        <f t="shared" ca="1" si="44"/>
        <v>0</v>
      </c>
    </row>
    <row r="97" spans="2:21" s="43" customFormat="1" ht="12.75" customHeight="1" x14ac:dyDescent="0.2">
      <c r="B97" s="77" t="s">
        <v>447</v>
      </c>
      <c r="C97" s="82"/>
      <c r="D97" s="78"/>
      <c r="E97" s="79">
        <f>SUM(E94:E96)</f>
        <v>0</v>
      </c>
      <c r="F97" s="78"/>
      <c r="G97" s="79">
        <f>SUM(G94:G96)</f>
        <v>0</v>
      </c>
      <c r="H97" s="214"/>
      <c r="I97" s="215">
        <f t="shared" si="42"/>
        <v>0</v>
      </c>
      <c r="J97" s="42"/>
      <c r="K97" s="42"/>
      <c r="M97" s="77"/>
      <c r="N97" s="207"/>
      <c r="O97" s="82"/>
      <c r="P97" s="78"/>
      <c r="Q97" s="79">
        <f ca="1">SUM(Q94:Q96)</f>
        <v>0</v>
      </c>
      <c r="R97" s="78"/>
      <c r="S97" s="79">
        <f ca="1">SUM(S94:S96)</f>
        <v>0</v>
      </c>
      <c r="T97" s="214"/>
      <c r="U97" s="215">
        <f t="shared" ca="1" si="44"/>
        <v>0</v>
      </c>
    </row>
    <row r="98" spans="2:21" ht="12.75" customHeight="1" x14ac:dyDescent="0.2">
      <c r="B98" s="171" t="s">
        <v>445</v>
      </c>
      <c r="C98" s="83" t="s">
        <v>5</v>
      </c>
      <c r="D98" s="75"/>
      <c r="E98" s="76"/>
      <c r="F98" s="75"/>
      <c r="G98" s="76"/>
      <c r="H98" s="216">
        <f t="shared" ref="H98:H99" si="45">D98+F98</f>
        <v>0</v>
      </c>
      <c r="I98" s="217">
        <f t="shared" si="42"/>
        <v>0</v>
      </c>
      <c r="K98" s="43"/>
      <c r="M98" s="171" t="str" cm="1">
        <f t="array" aca="1" ref="M98" ca="1">INDIRECT("'"&amp;$P$31&amp;"'!"&amp;N98&amp;"5")</f>
        <v>Cabine quartier</v>
      </c>
      <c r="N98" s="208" t="s">
        <v>489</v>
      </c>
      <c r="O98" s="83" t="s">
        <v>506</v>
      </c>
      <c r="P98" s="75">
        <f ca="1">SUMIFS(INDIRECT("'"&amp;$P$91&amp;"'!"&amp;$N98&amp;":"&amp;$N98),INDIRECT("'"&amp;$P$91&amp;"'!$D:$D"),$P$92,INDIRECT("'"&amp;$P$91&amp;"'!$B:$B"),$N$91)</f>
        <v>0</v>
      </c>
      <c r="Q98" s="76">
        <f ca="1">SUMIFS(INDIRECT("'"&amp;$P$91&amp;"'!"&amp;$O98&amp;":"&amp;$O98),INDIRECT("'"&amp;$P$91&amp;"'!$D:$D"),$P$92,INDIRECT("'"&amp;$P$91&amp;"'!$B:$B"),$N$91)</f>
        <v>0</v>
      </c>
      <c r="R98" s="75">
        <f ca="1">SUMIFS(INDIRECT("'"&amp;$P$91&amp;"'!"&amp;$N98&amp;":"&amp;$N98),INDIRECT("'"&amp;$P$91&amp;"'!$D:$D"),$R$92,INDIRECT("'"&amp;$P$91&amp;"'!$B:$B"),$N$91)</f>
        <v>0</v>
      </c>
      <c r="S98" s="76">
        <f ca="1">SUMIFS(INDIRECT("'"&amp;$P$91&amp;"'!"&amp;$O98&amp;":"&amp;$O98),INDIRECT("'"&amp;$P$91&amp;"'!$D:$D"),$R$92,INDIRECT("'"&amp;$P$91&amp;"'!$B:$B"),$N$91)</f>
        <v>0</v>
      </c>
      <c r="T98" s="216">
        <f t="shared" ref="T98:T99" ca="1" si="46">P98+R98</f>
        <v>0</v>
      </c>
      <c r="U98" s="217">
        <f t="shared" ca="1" si="44"/>
        <v>0</v>
      </c>
    </row>
    <row r="99" spans="2:21" ht="12.75" customHeight="1" x14ac:dyDescent="0.2">
      <c r="B99" s="170" t="s">
        <v>437</v>
      </c>
      <c r="C99" s="81" t="s">
        <v>5</v>
      </c>
      <c r="D99" s="70"/>
      <c r="E99" s="71"/>
      <c r="F99" s="70"/>
      <c r="G99" s="71"/>
      <c r="H99" s="212">
        <f t="shared" si="45"/>
        <v>0</v>
      </c>
      <c r="I99" s="213">
        <f t="shared" si="42"/>
        <v>0</v>
      </c>
      <c r="M99" s="170" t="str" cm="1">
        <f t="array" aca="1" ref="M99" ca="1">INDIRECT("'"&amp;$P$31&amp;"'!"&amp;N99&amp;"5")</f>
        <v>Cabine client</v>
      </c>
      <c r="N99" s="206" t="s">
        <v>490</v>
      </c>
      <c r="O99" s="81" t="s">
        <v>507</v>
      </c>
      <c r="P99" s="70">
        <f ca="1">SUMIFS(INDIRECT("'"&amp;$P$91&amp;"'!"&amp;$N99&amp;":"&amp;$N99),INDIRECT("'"&amp;$P$91&amp;"'!$D:$D"),$P$92,INDIRECT("'"&amp;$P$91&amp;"'!$B:$B"),$N$91)</f>
        <v>0</v>
      </c>
      <c r="Q99" s="71">
        <f ca="1">SUMIFS(INDIRECT("'"&amp;$P$91&amp;"'!"&amp;$O99&amp;":"&amp;$O99),INDIRECT("'"&amp;$P$91&amp;"'!$D:$D"),$P$92,INDIRECT("'"&amp;$P$91&amp;"'!$B:$B"),$N$91)</f>
        <v>0</v>
      </c>
      <c r="R99" s="70">
        <f ca="1">SUMIFS(INDIRECT("'"&amp;$P$91&amp;"'!"&amp;$N99&amp;":"&amp;$N99),INDIRECT("'"&amp;$P$91&amp;"'!$D:$D"),$R$92,INDIRECT("'"&amp;$P$91&amp;"'!$B:$B"),$N$91)</f>
        <v>0</v>
      </c>
      <c r="S99" s="71">
        <f ca="1">SUMIFS(INDIRECT("'"&amp;$P$91&amp;"'!"&amp;$O99&amp;":"&amp;$O99),INDIRECT("'"&amp;$P$91&amp;"'!$D:$D"),$R$92,INDIRECT("'"&amp;$P$91&amp;"'!$B:$B"),$N$91)</f>
        <v>0</v>
      </c>
      <c r="T99" s="212">
        <f t="shared" ca="1" si="46"/>
        <v>0</v>
      </c>
      <c r="U99" s="213">
        <f t="shared" ca="1" si="44"/>
        <v>0</v>
      </c>
    </row>
    <row r="100" spans="2:21" s="43" customFormat="1" ht="12.75" customHeight="1" x14ac:dyDescent="0.2">
      <c r="B100" s="77" t="s">
        <v>440</v>
      </c>
      <c r="C100" s="82"/>
      <c r="D100" s="78"/>
      <c r="E100" s="79">
        <f t="shared" ref="E100" si="47">SUM(E98:E99)</f>
        <v>0</v>
      </c>
      <c r="F100" s="78"/>
      <c r="G100" s="79">
        <f t="shared" ref="G100" si="48">SUM(G98:G99)</f>
        <v>0</v>
      </c>
      <c r="H100" s="214"/>
      <c r="I100" s="215">
        <f t="shared" si="42"/>
        <v>0</v>
      </c>
      <c r="J100" s="42"/>
      <c r="K100" s="42"/>
      <c r="M100" s="77"/>
      <c r="N100" s="207"/>
      <c r="O100" s="82"/>
      <c r="P100" s="78"/>
      <c r="Q100" s="79">
        <f ca="1">SUM(Q98:Q99)</f>
        <v>0</v>
      </c>
      <c r="R100" s="78"/>
      <c r="S100" s="79">
        <f ca="1">SUM(S98:S99)</f>
        <v>0</v>
      </c>
      <c r="T100" s="214"/>
      <c r="U100" s="215">
        <f t="shared" ca="1" si="44"/>
        <v>0</v>
      </c>
    </row>
    <row r="101" spans="2:21" ht="12.75" customHeight="1" x14ac:dyDescent="0.2">
      <c r="B101" s="170" t="s">
        <v>428</v>
      </c>
      <c r="C101" s="81" t="s">
        <v>7</v>
      </c>
      <c r="D101" s="70"/>
      <c r="E101" s="71"/>
      <c r="F101" s="70"/>
      <c r="G101" s="71"/>
      <c r="H101" s="212">
        <f t="shared" ref="H101:H104" si="49">D101+F101</f>
        <v>0</v>
      </c>
      <c r="I101" s="213">
        <f t="shared" si="42"/>
        <v>0</v>
      </c>
      <c r="K101" s="43"/>
      <c r="M101" s="170" t="str" cm="1">
        <f t="array" aca="1" ref="M101" ca="1">INDIRECT("'"&amp;$P$31&amp;"'!"&amp;N101&amp;"5")</f>
        <v>Canalisation MPC</v>
      </c>
      <c r="N101" s="206" t="s">
        <v>491</v>
      </c>
      <c r="O101" s="81" t="s">
        <v>508</v>
      </c>
      <c r="P101" s="70">
        <f ca="1">SUMIFS(INDIRECT("'"&amp;$P$91&amp;"'!"&amp;$N101&amp;":"&amp;$N101),INDIRECT("'"&amp;$P$91&amp;"'!$D:$D"),$P$92,INDIRECT("'"&amp;$P$91&amp;"'!$B:$B"),$N$91)</f>
        <v>0</v>
      </c>
      <c r="Q101" s="71">
        <f ca="1">SUMIFS(INDIRECT("'"&amp;$P$91&amp;"'!"&amp;$O101&amp;":"&amp;$O101),INDIRECT("'"&amp;$P$91&amp;"'!$D:$D"),$P$92,INDIRECT("'"&amp;$P$91&amp;"'!$B:$B"),$N$91)</f>
        <v>0</v>
      </c>
      <c r="R101" s="70">
        <f ca="1">SUMIFS(INDIRECT("'"&amp;$P$91&amp;"'!"&amp;$N101&amp;":"&amp;$N101),INDIRECT("'"&amp;$P$91&amp;"'!$D:$D"),$R$92,INDIRECT("'"&amp;$P$91&amp;"'!$B:$B"),$N$91)</f>
        <v>0</v>
      </c>
      <c r="S101" s="71">
        <f ca="1">SUMIFS(INDIRECT("'"&amp;$P$91&amp;"'!"&amp;$O101&amp;":"&amp;$O101),INDIRECT("'"&amp;$P$91&amp;"'!$D:$D"),$R$92,INDIRECT("'"&amp;$P$91&amp;"'!$B:$B"),$N$91)</f>
        <v>0</v>
      </c>
      <c r="T101" s="212">
        <f t="shared" ref="T101:T104" ca="1" si="50">P101+R101</f>
        <v>0</v>
      </c>
      <c r="U101" s="213">
        <f t="shared" ca="1" si="44"/>
        <v>0</v>
      </c>
    </row>
    <row r="102" spans="2:21" ht="12.75" customHeight="1" x14ac:dyDescent="0.2">
      <c r="B102" s="170" t="s">
        <v>544</v>
      </c>
      <c r="C102" s="81" t="s">
        <v>7</v>
      </c>
      <c r="D102" s="70"/>
      <c r="E102" s="71"/>
      <c r="F102" s="70"/>
      <c r="G102" s="71"/>
      <c r="H102" s="212">
        <f t="shared" si="49"/>
        <v>0</v>
      </c>
      <c r="I102" s="213">
        <f t="shared" si="42"/>
        <v>0</v>
      </c>
      <c r="K102" s="43"/>
      <c r="M102" s="170" t="str" cm="1">
        <f t="array" aca="1" ref="M102" ca="1">INDIRECT("'"&amp;$P$31&amp;"'!"&amp;N102&amp;"5")</f>
        <v>Canalisation MPB/MPA</v>
      </c>
      <c r="N102" s="206" t="s">
        <v>492</v>
      </c>
      <c r="O102" s="81" t="s">
        <v>509</v>
      </c>
      <c r="P102" s="70">
        <f ca="1">SUMIFS(INDIRECT("'"&amp;$P$91&amp;"'!"&amp;$N102&amp;":"&amp;$N102),INDIRECT("'"&amp;$P$91&amp;"'!$D:$D"),$P$92,INDIRECT("'"&amp;$P$91&amp;"'!$B:$B"),$N$91)</f>
        <v>0</v>
      </c>
      <c r="Q102" s="71">
        <f ca="1">SUMIFS(INDIRECT("'"&amp;$P$91&amp;"'!"&amp;$O102&amp;":"&amp;$O102),INDIRECT("'"&amp;$P$91&amp;"'!$D:$D"),$P$92,INDIRECT("'"&amp;$P$91&amp;"'!$B:$B"),$N$91)</f>
        <v>0</v>
      </c>
      <c r="R102" s="70">
        <f ca="1">SUMIFS(INDIRECT("'"&amp;$P$91&amp;"'!"&amp;$N102&amp;":"&amp;$N102),INDIRECT("'"&amp;$P$91&amp;"'!$D:$D"),$R$92,INDIRECT("'"&amp;$P$91&amp;"'!$B:$B"),$N$91)</f>
        <v>0</v>
      </c>
      <c r="S102" s="71">
        <f ca="1">SUMIFS(INDIRECT("'"&amp;$P$91&amp;"'!"&amp;$O102&amp;":"&amp;$O102),INDIRECT("'"&amp;$P$91&amp;"'!$D:$D"),$R$92,INDIRECT("'"&amp;$P$91&amp;"'!$B:$B"),$N$91)</f>
        <v>0</v>
      </c>
      <c r="T102" s="212">
        <f t="shared" ca="1" si="50"/>
        <v>0</v>
      </c>
      <c r="U102" s="213">
        <f t="shared" ca="1" si="44"/>
        <v>0</v>
      </c>
    </row>
    <row r="103" spans="2:21" ht="12.75" customHeight="1" x14ac:dyDescent="0.2">
      <c r="B103" s="170" t="s">
        <v>429</v>
      </c>
      <c r="C103" s="81" t="s">
        <v>7</v>
      </c>
      <c r="D103" s="70"/>
      <c r="E103" s="71"/>
      <c r="F103" s="70"/>
      <c r="G103" s="71"/>
      <c r="H103" s="212">
        <f t="shared" si="49"/>
        <v>0</v>
      </c>
      <c r="I103" s="213">
        <f t="shared" si="42"/>
        <v>0</v>
      </c>
      <c r="M103" s="170" t="str" cm="1">
        <f t="array" aca="1" ref="M103" ca="1">INDIRECT("'"&amp;$P$31&amp;"'!"&amp;N103&amp;"5")</f>
        <v>Canalisation BP</v>
      </c>
      <c r="N103" s="206" t="s">
        <v>493</v>
      </c>
      <c r="O103" s="81" t="s">
        <v>510</v>
      </c>
      <c r="P103" s="70">
        <f ca="1">SUMIFS(INDIRECT("'"&amp;$P$91&amp;"'!"&amp;$N103&amp;":"&amp;$N103),INDIRECT("'"&amp;$P$91&amp;"'!$D:$D"),$P$92,INDIRECT("'"&amp;$P$91&amp;"'!$B:$B"),$N$91)</f>
        <v>0</v>
      </c>
      <c r="Q103" s="71">
        <f ca="1">SUMIFS(INDIRECT("'"&amp;$P$91&amp;"'!"&amp;$O103&amp;":"&amp;$O103),INDIRECT("'"&amp;$P$91&amp;"'!$D:$D"),$P$92,INDIRECT("'"&amp;$P$91&amp;"'!$B:$B"),$N$91)</f>
        <v>0</v>
      </c>
      <c r="R103" s="70">
        <f ca="1">SUMIFS(INDIRECT("'"&amp;$P$91&amp;"'!"&amp;$N103&amp;":"&amp;$N103),INDIRECT("'"&amp;$P$91&amp;"'!$D:$D"),$R$92,INDIRECT("'"&amp;$P$91&amp;"'!$B:$B"),$N$91)</f>
        <v>0</v>
      </c>
      <c r="S103" s="71">
        <f ca="1">SUMIFS(INDIRECT("'"&amp;$P$91&amp;"'!"&amp;$O103&amp;":"&amp;$O103),INDIRECT("'"&amp;$P$91&amp;"'!$D:$D"),$R$92,INDIRECT("'"&amp;$P$91&amp;"'!$B:$B"),$N$91)</f>
        <v>0</v>
      </c>
      <c r="T103" s="212">
        <f t="shared" ca="1" si="50"/>
        <v>0</v>
      </c>
      <c r="U103" s="213">
        <f t="shared" ca="1" si="44"/>
        <v>0</v>
      </c>
    </row>
    <row r="104" spans="2:21" ht="12.75" customHeight="1" x14ac:dyDescent="0.2">
      <c r="B104" s="170" t="s">
        <v>8</v>
      </c>
      <c r="C104" s="81" t="s">
        <v>7</v>
      </c>
      <c r="D104" s="70"/>
      <c r="E104" s="71"/>
      <c r="F104" s="70"/>
      <c r="G104" s="71"/>
      <c r="H104" s="212">
        <f t="shared" si="49"/>
        <v>0</v>
      </c>
      <c r="I104" s="213">
        <f t="shared" si="42"/>
        <v>0</v>
      </c>
      <c r="M104" s="170" t="str" cm="1">
        <f t="array" aca="1" ref="M104" ca="1">INDIRECT("'"&amp;$P$31&amp;"'!"&amp;N104&amp;"5")</f>
        <v>Protection cathodique</v>
      </c>
      <c r="N104" s="206" t="s">
        <v>494</v>
      </c>
      <c r="O104" s="81" t="s">
        <v>511</v>
      </c>
      <c r="P104" s="70">
        <f ca="1">SUMIFS(INDIRECT("'"&amp;$P$91&amp;"'!"&amp;$N104&amp;":"&amp;$N104),INDIRECT("'"&amp;$P$91&amp;"'!$D:$D"),$P$92,INDIRECT("'"&amp;$P$91&amp;"'!$B:$B"),$N$91)</f>
        <v>0</v>
      </c>
      <c r="Q104" s="71">
        <f ca="1">SUMIFS(INDIRECT("'"&amp;$P$91&amp;"'!"&amp;$O104&amp;":"&amp;$O104),INDIRECT("'"&amp;$P$91&amp;"'!$D:$D"),$P$92,INDIRECT("'"&amp;$P$91&amp;"'!$B:$B"),$N$91)</f>
        <v>0</v>
      </c>
      <c r="R104" s="70">
        <f ca="1">SUMIFS(INDIRECT("'"&amp;$P$91&amp;"'!"&amp;$N104&amp;":"&amp;$N104),INDIRECT("'"&amp;$P$91&amp;"'!$D:$D"),$R$92,INDIRECT("'"&amp;$P$91&amp;"'!$B:$B"),$N$91)</f>
        <v>0</v>
      </c>
      <c r="S104" s="71">
        <f ca="1">SUMIFS(INDIRECT("'"&amp;$P$91&amp;"'!"&amp;$O104&amp;":"&amp;$O104),INDIRECT("'"&amp;$P$91&amp;"'!$D:$D"),$R$92,INDIRECT("'"&amp;$P$91&amp;"'!$B:$B"),$N$91)</f>
        <v>0</v>
      </c>
      <c r="T104" s="212">
        <f t="shared" ca="1" si="50"/>
        <v>0</v>
      </c>
      <c r="U104" s="213">
        <f t="shared" ca="1" si="44"/>
        <v>0</v>
      </c>
    </row>
    <row r="105" spans="2:21" s="43" customFormat="1" ht="12.75" customHeight="1" x14ac:dyDescent="0.2">
      <c r="B105" s="77" t="s">
        <v>441</v>
      </c>
      <c r="C105" s="82"/>
      <c r="D105" s="78"/>
      <c r="E105" s="79">
        <f>SUM(E101:E104)</f>
        <v>0</v>
      </c>
      <c r="F105" s="78"/>
      <c r="G105" s="79">
        <f>SUM(G101:G104)</f>
        <v>0</v>
      </c>
      <c r="H105" s="214"/>
      <c r="I105" s="215">
        <f t="shared" si="42"/>
        <v>0</v>
      </c>
      <c r="J105" s="42"/>
      <c r="M105" s="77"/>
      <c r="N105" s="207"/>
      <c r="O105" s="82"/>
      <c r="P105" s="78"/>
      <c r="Q105" s="79">
        <f ca="1">SUM(Q101:Q104)</f>
        <v>0</v>
      </c>
      <c r="R105" s="78"/>
      <c r="S105" s="79">
        <f ca="1">SUM(S101:S104)</f>
        <v>0</v>
      </c>
      <c r="T105" s="214"/>
      <c r="U105" s="215">
        <f t="shared" ca="1" si="44"/>
        <v>0</v>
      </c>
    </row>
    <row r="106" spans="2:21" ht="12.75" customHeight="1" x14ac:dyDescent="0.2">
      <c r="B106" s="170" t="s">
        <v>433</v>
      </c>
      <c r="C106" s="81" t="s">
        <v>5</v>
      </c>
      <c r="D106" s="70"/>
      <c r="E106" s="71"/>
      <c r="F106" s="70"/>
      <c r="G106" s="71"/>
      <c r="H106" s="212">
        <f t="shared" ref="H106:H107" si="51">D106+F106</f>
        <v>0</v>
      </c>
      <c r="I106" s="213">
        <f t="shared" si="42"/>
        <v>0</v>
      </c>
      <c r="M106" s="170" t="str" cm="1">
        <f t="array" aca="1" ref="M106" ca="1">INDIRECT("'"&amp;$P$31&amp;"'!"&amp;N106&amp;"5")</f>
        <v>Branchement MP</v>
      </c>
      <c r="N106" s="206" t="s">
        <v>495</v>
      </c>
      <c r="O106" s="81" t="s">
        <v>512</v>
      </c>
      <c r="P106" s="70">
        <f ca="1">SUMIFS(INDIRECT("'"&amp;$P$91&amp;"'!"&amp;$N106&amp;":"&amp;$N106),INDIRECT("'"&amp;$P$91&amp;"'!$D:$D"),$P$92,INDIRECT("'"&amp;$P$91&amp;"'!$B:$B"),$N$91)</f>
        <v>0</v>
      </c>
      <c r="Q106" s="71">
        <f ca="1">SUMIFS(INDIRECT("'"&amp;$P$91&amp;"'!"&amp;$O106&amp;":"&amp;$O106),INDIRECT("'"&amp;$P$91&amp;"'!$D:$D"),$P$92,INDIRECT("'"&amp;$P$91&amp;"'!$B:$B"),$N$91)</f>
        <v>0</v>
      </c>
      <c r="R106" s="70">
        <f ca="1">SUMIFS(INDIRECT("'"&amp;$P$91&amp;"'!"&amp;$N106&amp;":"&amp;$N106),INDIRECT("'"&amp;$P$91&amp;"'!$D:$D"),$R$92,INDIRECT("'"&amp;$P$91&amp;"'!$B:$B"),$N$91)</f>
        <v>0</v>
      </c>
      <c r="S106" s="71">
        <f ca="1">SUMIFS(INDIRECT("'"&amp;$P$91&amp;"'!"&amp;$O106&amp;":"&amp;$O106),INDIRECT("'"&amp;$P$91&amp;"'!$D:$D"),$R$92,INDIRECT("'"&amp;$P$91&amp;"'!$B:$B"),$N$91)</f>
        <v>0</v>
      </c>
      <c r="T106" s="212">
        <f t="shared" ref="T106:T107" ca="1" si="52">P106+R106</f>
        <v>0</v>
      </c>
      <c r="U106" s="213">
        <f t="shared" ca="1" si="44"/>
        <v>0</v>
      </c>
    </row>
    <row r="107" spans="2:21" ht="12.75" customHeight="1" x14ac:dyDescent="0.2">
      <c r="B107" s="170" t="s">
        <v>432</v>
      </c>
      <c r="C107" s="81" t="s">
        <v>5</v>
      </c>
      <c r="D107" s="70"/>
      <c r="E107" s="71"/>
      <c r="F107" s="70"/>
      <c r="G107" s="71"/>
      <c r="H107" s="212">
        <f t="shared" si="51"/>
        <v>0</v>
      </c>
      <c r="I107" s="213">
        <f t="shared" si="42"/>
        <v>0</v>
      </c>
      <c r="M107" s="170" t="str" cm="1">
        <f t="array" aca="1" ref="M107" ca="1">INDIRECT("'"&amp;$P$31&amp;"'!"&amp;N107&amp;"5")</f>
        <v>Branchement BP</v>
      </c>
      <c r="N107" s="206" t="s">
        <v>496</v>
      </c>
      <c r="O107" s="81" t="s">
        <v>513</v>
      </c>
      <c r="P107" s="70">
        <f ca="1">SUMIFS(INDIRECT("'"&amp;$P$91&amp;"'!"&amp;$N107&amp;":"&amp;$N107),INDIRECT("'"&amp;$P$91&amp;"'!$D:$D"),$P$92,INDIRECT("'"&amp;$P$91&amp;"'!$B:$B"),$N$91)</f>
        <v>0</v>
      </c>
      <c r="Q107" s="71">
        <f ca="1">SUMIFS(INDIRECT("'"&amp;$P$91&amp;"'!"&amp;$O107&amp;":"&amp;$O107),INDIRECT("'"&amp;$P$91&amp;"'!$D:$D"),$P$92,INDIRECT("'"&amp;$P$91&amp;"'!$B:$B"),$N$91)</f>
        <v>0</v>
      </c>
      <c r="R107" s="70">
        <f ca="1">SUMIFS(INDIRECT("'"&amp;$P$91&amp;"'!"&amp;$N107&amp;":"&amp;$N107),INDIRECT("'"&amp;$P$91&amp;"'!$D:$D"),$R$92,INDIRECT("'"&amp;$P$91&amp;"'!$B:$B"),$N$91)</f>
        <v>0</v>
      </c>
      <c r="S107" s="71">
        <f ca="1">SUMIFS(INDIRECT("'"&amp;$P$91&amp;"'!"&amp;$O107&amp;":"&amp;$O107),INDIRECT("'"&amp;$P$91&amp;"'!$D:$D"),$R$92,INDIRECT("'"&amp;$P$91&amp;"'!$B:$B"),$N$91)</f>
        <v>0</v>
      </c>
      <c r="T107" s="212">
        <f t="shared" ca="1" si="52"/>
        <v>0</v>
      </c>
      <c r="U107" s="213">
        <f t="shared" ca="1" si="44"/>
        <v>0</v>
      </c>
    </row>
    <row r="108" spans="2:21" s="43" customFormat="1" ht="12.75" customHeight="1" x14ac:dyDescent="0.2">
      <c r="B108" s="77" t="s">
        <v>442</v>
      </c>
      <c r="C108" s="82"/>
      <c r="D108" s="78"/>
      <c r="E108" s="79">
        <f>SUM(E106:E107)</f>
        <v>0</v>
      </c>
      <c r="F108" s="78"/>
      <c r="G108" s="79">
        <f>SUM(G106:G107)</f>
        <v>0</v>
      </c>
      <c r="H108" s="214"/>
      <c r="I108" s="215">
        <f t="shared" si="42"/>
        <v>0</v>
      </c>
      <c r="J108" s="42"/>
      <c r="M108" s="77"/>
      <c r="N108" s="207"/>
      <c r="O108" s="82"/>
      <c r="P108" s="78"/>
      <c r="Q108" s="79">
        <f ca="1">SUM(Q106:Q107)</f>
        <v>0</v>
      </c>
      <c r="R108" s="78"/>
      <c r="S108" s="79">
        <f ca="1">SUM(S106:S107)</f>
        <v>0</v>
      </c>
      <c r="T108" s="214"/>
      <c r="U108" s="215">
        <f t="shared" ca="1" si="44"/>
        <v>0</v>
      </c>
    </row>
    <row r="109" spans="2:21" ht="12.75" customHeight="1" x14ac:dyDescent="0.2">
      <c r="B109" s="170" t="s">
        <v>434</v>
      </c>
      <c r="C109" s="81" t="s">
        <v>5</v>
      </c>
      <c r="D109" s="70"/>
      <c r="E109" s="71"/>
      <c r="F109" s="70"/>
      <c r="G109" s="71"/>
      <c r="H109" s="212">
        <f t="shared" ref="H109:H113" si="53">D109+F109</f>
        <v>0</v>
      </c>
      <c r="I109" s="213">
        <f t="shared" si="42"/>
        <v>0</v>
      </c>
      <c r="M109" s="170" t="str" cm="1">
        <f t="array" aca="1" ref="M109" ca="1">INDIRECT("'"&amp;$P$31&amp;"'!"&amp;N109&amp;"5")</f>
        <v>Compteur BP Standard</v>
      </c>
      <c r="N109" s="206" t="s">
        <v>497</v>
      </c>
      <c r="O109" s="81" t="s">
        <v>514</v>
      </c>
      <c r="P109" s="70">
        <f ca="1">SUMIFS(INDIRECT("'"&amp;$P$91&amp;"'!"&amp;$N109&amp;":"&amp;$N109),INDIRECT("'"&amp;$P$91&amp;"'!$D:$D"),$P$92,INDIRECT("'"&amp;$P$91&amp;"'!$B:$B"),$N$91)</f>
        <v>0</v>
      </c>
      <c r="Q109" s="71">
        <f ca="1">SUMIFS(INDIRECT("'"&amp;$P$91&amp;"'!"&amp;$O109&amp;":"&amp;$O109),INDIRECT("'"&amp;$P$91&amp;"'!$D:$D"),$P$92,INDIRECT("'"&amp;$P$91&amp;"'!$B:$B"),$N$91)</f>
        <v>0</v>
      </c>
      <c r="R109" s="70">
        <f ca="1">SUMIFS(INDIRECT("'"&amp;$P$91&amp;"'!"&amp;$N109&amp;":"&amp;$N109),INDIRECT("'"&amp;$P$91&amp;"'!$D:$D"),$R$92,INDIRECT("'"&amp;$P$91&amp;"'!$B:$B"),$N$91)</f>
        <v>0</v>
      </c>
      <c r="S109" s="71">
        <f ca="1">SUMIFS(INDIRECT("'"&amp;$P$91&amp;"'!"&amp;$O109&amp;":"&amp;$O109),INDIRECT("'"&amp;$P$91&amp;"'!$D:$D"),$R$92,INDIRECT("'"&amp;$P$91&amp;"'!$B:$B"),$N$91)</f>
        <v>0</v>
      </c>
      <c r="T109" s="212">
        <f t="shared" ref="T109:T113" ca="1" si="54">P109+R109</f>
        <v>0</v>
      </c>
      <c r="U109" s="213">
        <f t="shared" ca="1" si="44"/>
        <v>0</v>
      </c>
    </row>
    <row r="110" spans="2:21" ht="12.75" customHeight="1" x14ac:dyDescent="0.2">
      <c r="B110" s="170" t="s">
        <v>435</v>
      </c>
      <c r="C110" s="81" t="s">
        <v>5</v>
      </c>
      <c r="D110" s="70"/>
      <c r="E110" s="71"/>
      <c r="F110" s="70"/>
      <c r="G110" s="71"/>
      <c r="H110" s="212">
        <f t="shared" si="53"/>
        <v>0</v>
      </c>
      <c r="I110" s="213">
        <f t="shared" si="42"/>
        <v>0</v>
      </c>
      <c r="M110" s="170" t="str" cm="1">
        <f t="array" aca="1" ref="M110" ca="1">INDIRECT("'"&amp;$P$31&amp;"'!"&amp;N110&amp;"5")</f>
        <v>Compteur à budget</v>
      </c>
      <c r="N110" s="206" t="s">
        <v>498</v>
      </c>
      <c r="O110" s="81" t="s">
        <v>515</v>
      </c>
      <c r="P110" s="70">
        <f ca="1">SUMIFS(INDIRECT("'"&amp;$P$91&amp;"'!"&amp;$N110&amp;":"&amp;$N110),INDIRECT("'"&amp;$P$91&amp;"'!$D:$D"),$P$92,INDIRECT("'"&amp;$P$91&amp;"'!$B:$B"),$N$91)</f>
        <v>0</v>
      </c>
      <c r="Q110" s="71">
        <f ca="1">SUMIFS(INDIRECT("'"&amp;$P$91&amp;"'!"&amp;$O110&amp;":"&amp;$O110),INDIRECT("'"&amp;$P$91&amp;"'!$D:$D"),$P$92,INDIRECT("'"&amp;$P$91&amp;"'!$B:$B"),$N$91)</f>
        <v>0</v>
      </c>
      <c r="R110" s="70">
        <f ca="1">SUMIFS(INDIRECT("'"&amp;$P$91&amp;"'!"&amp;$N110&amp;":"&amp;$N110),INDIRECT("'"&amp;$P$91&amp;"'!$D:$D"),$R$92,INDIRECT("'"&amp;$P$91&amp;"'!$B:$B"),$N$91)</f>
        <v>0</v>
      </c>
      <c r="S110" s="71">
        <f ca="1">SUMIFS(INDIRECT("'"&amp;$P$91&amp;"'!"&amp;$O110&amp;":"&amp;$O110),INDIRECT("'"&amp;$P$91&amp;"'!$D:$D"),$R$92,INDIRECT("'"&amp;$P$91&amp;"'!$B:$B"),$N$91)</f>
        <v>0</v>
      </c>
      <c r="T110" s="212">
        <f t="shared" ca="1" si="54"/>
        <v>0</v>
      </c>
      <c r="U110" s="213">
        <f t="shared" ca="1" si="44"/>
        <v>0</v>
      </c>
    </row>
    <row r="111" spans="2:21" ht="12.75" customHeight="1" x14ac:dyDescent="0.2">
      <c r="B111" s="170" t="s">
        <v>436</v>
      </c>
      <c r="C111" s="81" t="s">
        <v>5</v>
      </c>
      <c r="D111" s="70"/>
      <c r="E111" s="71"/>
      <c r="F111" s="70"/>
      <c r="G111" s="71"/>
      <c r="H111" s="212">
        <f t="shared" si="53"/>
        <v>0</v>
      </c>
      <c r="I111" s="213">
        <f t="shared" si="42"/>
        <v>0</v>
      </c>
      <c r="M111" s="170" t="str" cm="1">
        <f t="array" aca="1" ref="M111" ca="1">INDIRECT("'"&amp;$P$31&amp;"'!"&amp;N111&amp;"5")</f>
        <v>Compteur Smart</v>
      </c>
      <c r="N111" s="206" t="s">
        <v>499</v>
      </c>
      <c r="O111" s="81" t="s">
        <v>516</v>
      </c>
      <c r="P111" s="70">
        <f ca="1">SUMIFS(INDIRECT("'"&amp;$P$91&amp;"'!"&amp;$N111&amp;":"&amp;$N111),INDIRECT("'"&amp;$P$91&amp;"'!$D:$D"),$P$92,INDIRECT("'"&amp;$P$91&amp;"'!$B:$B"),$N$91)</f>
        <v>0</v>
      </c>
      <c r="Q111" s="71">
        <f ca="1">SUMIFS(INDIRECT("'"&amp;$P$91&amp;"'!"&amp;$O111&amp;":"&amp;$O111),INDIRECT("'"&amp;$P$91&amp;"'!$D:$D"),$P$92,INDIRECT("'"&amp;$P$91&amp;"'!$B:$B"),$N$91)</f>
        <v>0</v>
      </c>
      <c r="R111" s="70">
        <f ca="1">SUMIFS(INDIRECT("'"&amp;$P$91&amp;"'!"&amp;$N111&amp;":"&amp;$N111),INDIRECT("'"&amp;$P$91&amp;"'!$D:$D"),$R$92,INDIRECT("'"&amp;$P$91&amp;"'!$B:$B"),$N$91)</f>
        <v>0</v>
      </c>
      <c r="S111" s="71">
        <f ca="1">SUMIFS(INDIRECT("'"&amp;$P$91&amp;"'!"&amp;$O111&amp;":"&amp;$O111),INDIRECT("'"&amp;$P$91&amp;"'!$D:$D"),$R$92,INDIRECT("'"&amp;$P$91&amp;"'!$B:$B"),$N$91)</f>
        <v>0</v>
      </c>
      <c r="T111" s="212">
        <f t="shared" ca="1" si="54"/>
        <v>0</v>
      </c>
      <c r="U111" s="213">
        <f t="shared" ca="1" si="44"/>
        <v>0</v>
      </c>
    </row>
    <row r="112" spans="2:21" ht="12.75" customHeight="1" x14ac:dyDescent="0.25">
      <c r="B112" s="170" t="s">
        <v>446</v>
      </c>
      <c r="C112" s="81" t="s">
        <v>5</v>
      </c>
      <c r="D112" s="70"/>
      <c r="E112" s="71"/>
      <c r="F112" s="70"/>
      <c r="G112" s="71"/>
      <c r="H112" s="212">
        <f t="shared" si="53"/>
        <v>0</v>
      </c>
      <c r="I112" s="213">
        <f t="shared" si="42"/>
        <v>0</v>
      </c>
      <c r="K112"/>
      <c r="M112" s="170" t="str" cm="1">
        <f t="array" aca="1" ref="M112" ca="1">INDIRECT("'"&amp;$P$31&amp;"'!"&amp;N112&amp;"5")</f>
        <v>Compteur MP (non télérelevé)</v>
      </c>
      <c r="N112" s="206" t="s">
        <v>500</v>
      </c>
      <c r="O112" s="81" t="s">
        <v>517</v>
      </c>
      <c r="P112" s="70">
        <f ca="1">SUMIFS(INDIRECT("'"&amp;$P$91&amp;"'!"&amp;$N112&amp;":"&amp;$N112),INDIRECT("'"&amp;$P$91&amp;"'!$D:$D"),$P$92,INDIRECT("'"&amp;$P$91&amp;"'!$B:$B"),$N$91)</f>
        <v>0</v>
      </c>
      <c r="Q112" s="71">
        <f ca="1">SUMIFS(INDIRECT("'"&amp;$P$91&amp;"'!"&amp;$O112&amp;":"&amp;$O112),INDIRECT("'"&amp;$P$91&amp;"'!$D:$D"),$P$92,INDIRECT("'"&amp;$P$91&amp;"'!$B:$B"),$N$91)</f>
        <v>0</v>
      </c>
      <c r="R112" s="70">
        <f ca="1">SUMIFS(INDIRECT("'"&amp;$P$91&amp;"'!"&amp;$N112&amp;":"&amp;$N112),INDIRECT("'"&amp;$P$91&amp;"'!$D:$D"),$R$92,INDIRECT("'"&amp;$P$91&amp;"'!$B:$B"),$N$91)</f>
        <v>0</v>
      </c>
      <c r="S112" s="71">
        <f ca="1">SUMIFS(INDIRECT("'"&amp;$P$91&amp;"'!"&amp;$O112&amp;":"&amp;$O112),INDIRECT("'"&amp;$P$91&amp;"'!$D:$D"),$R$92,INDIRECT("'"&amp;$P$91&amp;"'!$B:$B"),$N$91)</f>
        <v>0</v>
      </c>
      <c r="T112" s="212">
        <f t="shared" ca="1" si="54"/>
        <v>0</v>
      </c>
      <c r="U112" s="213">
        <f t="shared" ca="1" si="44"/>
        <v>0</v>
      </c>
    </row>
    <row r="113" spans="2:21" ht="12.75" customHeight="1" x14ac:dyDescent="0.25">
      <c r="B113" s="170" t="s">
        <v>439</v>
      </c>
      <c r="C113" s="81" t="s">
        <v>5</v>
      </c>
      <c r="D113" s="70"/>
      <c r="E113" s="71"/>
      <c r="F113" s="70"/>
      <c r="G113" s="71"/>
      <c r="H113" s="212">
        <f t="shared" si="53"/>
        <v>0</v>
      </c>
      <c r="I113" s="213">
        <f t="shared" si="42"/>
        <v>0</v>
      </c>
      <c r="K113"/>
      <c r="M113" s="170" t="str" cm="1">
        <f t="array" aca="1" ref="M113" ca="1">INDIRECT("'"&amp;$P$31&amp;"'!"&amp;N113&amp;"5")</f>
        <v>Compteur télérelevé</v>
      </c>
      <c r="N113" s="206" t="s">
        <v>501</v>
      </c>
      <c r="O113" s="81" t="s">
        <v>518</v>
      </c>
      <c r="P113" s="70">
        <f ca="1">SUMIFS(INDIRECT("'"&amp;$P$91&amp;"'!"&amp;$N113&amp;":"&amp;$N113),INDIRECT("'"&amp;$P$91&amp;"'!$D:$D"),$P$92,INDIRECT("'"&amp;$P$91&amp;"'!$B:$B"),$N$91)</f>
        <v>0</v>
      </c>
      <c r="Q113" s="71">
        <f ca="1">SUMIFS(INDIRECT("'"&amp;$P$91&amp;"'!"&amp;$O113&amp;":"&amp;$O113),INDIRECT("'"&amp;$P$91&amp;"'!$D:$D"),$P$92,INDIRECT("'"&amp;$P$91&amp;"'!$B:$B"),$N$91)</f>
        <v>0</v>
      </c>
      <c r="R113" s="70">
        <f ca="1">SUMIFS(INDIRECT("'"&amp;$P$91&amp;"'!"&amp;$N113&amp;":"&amp;$N113),INDIRECT("'"&amp;$P$91&amp;"'!$D:$D"),$R$92,INDIRECT("'"&amp;$P$91&amp;"'!$B:$B"),$N$91)</f>
        <v>0</v>
      </c>
      <c r="S113" s="71">
        <f ca="1">SUMIFS(INDIRECT("'"&amp;$P$91&amp;"'!"&amp;$O113&amp;":"&amp;$O113),INDIRECT("'"&amp;$P$91&amp;"'!$D:$D"),$R$92,INDIRECT("'"&amp;$P$91&amp;"'!$B:$B"),$N$91)</f>
        <v>0</v>
      </c>
      <c r="T113" s="212">
        <f t="shared" ca="1" si="54"/>
        <v>0</v>
      </c>
      <c r="U113" s="213">
        <f t="shared" ca="1" si="44"/>
        <v>0</v>
      </c>
    </row>
    <row r="114" spans="2:21" s="43" customFormat="1" ht="12.75" customHeight="1" x14ac:dyDescent="0.2">
      <c r="B114" s="77" t="s">
        <v>448</v>
      </c>
      <c r="C114" s="82" t="s">
        <v>5</v>
      </c>
      <c r="D114" s="78"/>
      <c r="E114" s="79">
        <f>SUM(E109:E113)</f>
        <v>0</v>
      </c>
      <c r="F114" s="78"/>
      <c r="G114" s="79">
        <f>SUM(G109:G113)</f>
        <v>0</v>
      </c>
      <c r="H114" s="214"/>
      <c r="I114" s="215">
        <f t="shared" si="42"/>
        <v>0</v>
      </c>
      <c r="J114" s="42"/>
      <c r="M114" s="77"/>
      <c r="N114" s="207"/>
      <c r="O114" s="82"/>
      <c r="P114" s="78"/>
      <c r="Q114" s="79">
        <f ca="1">SUM(Q109:Q113)</f>
        <v>0</v>
      </c>
      <c r="R114" s="78"/>
      <c r="S114" s="79">
        <f ca="1">SUM(S109:S113)</f>
        <v>0</v>
      </c>
      <c r="T114" s="214"/>
      <c r="U114" s="215">
        <f t="shared" ca="1" si="44"/>
        <v>0</v>
      </c>
    </row>
    <row r="115" spans="2:21" ht="12.75" customHeight="1" x14ac:dyDescent="0.2">
      <c r="B115" s="170" t="s">
        <v>443</v>
      </c>
      <c r="C115" s="81"/>
      <c r="D115" s="70"/>
      <c r="E115" s="71"/>
      <c r="F115" s="70"/>
      <c r="G115" s="71"/>
      <c r="H115" s="212">
        <f t="shared" ref="H115:H116" si="55">D115+F115</f>
        <v>0</v>
      </c>
      <c r="I115" s="213">
        <f t="shared" si="42"/>
        <v>0</v>
      </c>
      <c r="M115" s="170" t="str" cm="1">
        <f t="array" aca="1" ref="M115" ca="1">INDIRECT("'"&amp;$P$31&amp;"'!"&amp;N115&amp;"5")</f>
        <v>Télétransmission/fibre optique</v>
      </c>
      <c r="N115" s="206" t="s">
        <v>108</v>
      </c>
      <c r="O115" s="81" t="s">
        <v>519</v>
      </c>
      <c r="P115" s="70">
        <f ca="1">SUMIFS(INDIRECT("'"&amp;$P$91&amp;"'!"&amp;$N115&amp;":"&amp;$N115),INDIRECT("'"&amp;$P$91&amp;"'!$D:$D"),$P$92,INDIRECT("'"&amp;$P$91&amp;"'!$B:$B"),$N$91)</f>
        <v>0</v>
      </c>
      <c r="Q115" s="71">
        <f ca="1">SUMIFS(INDIRECT("'"&amp;$P$91&amp;"'!"&amp;$O115&amp;":"&amp;$O115),INDIRECT("'"&amp;$P$91&amp;"'!$D:$D"),$P$92,INDIRECT("'"&amp;$P$91&amp;"'!$B:$B"),$N$91)</f>
        <v>0</v>
      </c>
      <c r="R115" s="70">
        <f ca="1">SUMIFS(INDIRECT("'"&amp;$P$91&amp;"'!"&amp;$N115&amp;":"&amp;$N115),INDIRECT("'"&amp;$P$91&amp;"'!$D:$D"),$R$92,INDIRECT("'"&amp;$P$91&amp;"'!$B:$B"),$N$91)</f>
        <v>0</v>
      </c>
      <c r="S115" s="71">
        <f ca="1">SUMIFS(INDIRECT("'"&amp;$P$91&amp;"'!"&amp;$O115&amp;":"&amp;$O115),INDIRECT("'"&amp;$P$91&amp;"'!$D:$D"),$R$92,INDIRECT("'"&amp;$P$91&amp;"'!$B:$B"),$N$91)</f>
        <v>0</v>
      </c>
      <c r="T115" s="212">
        <f t="shared" ref="T115:T116" ca="1" si="56">P115+R115</f>
        <v>0</v>
      </c>
      <c r="U115" s="213">
        <f t="shared" ca="1" si="44"/>
        <v>0</v>
      </c>
    </row>
    <row r="116" spans="2:21" ht="12.75" customHeight="1" x14ac:dyDescent="0.25">
      <c r="B116" s="172" t="s">
        <v>390</v>
      </c>
      <c r="C116" s="103" t="s">
        <v>5</v>
      </c>
      <c r="D116" s="104"/>
      <c r="E116" s="105"/>
      <c r="F116" s="104"/>
      <c r="G116" s="105"/>
      <c r="H116" s="218">
        <f t="shared" si="55"/>
        <v>0</v>
      </c>
      <c r="I116" s="219">
        <f t="shared" si="42"/>
        <v>0</v>
      </c>
      <c r="K116"/>
      <c r="M116" s="172" t="str" cm="1">
        <f t="array" aca="1" ref="M116" ca="1">INDIRECT("'"&amp;$P$31&amp;"'!"&amp;N116&amp;"5")</f>
        <v>Autres (à préciser)</v>
      </c>
      <c r="N116" s="209" t="s">
        <v>502</v>
      </c>
      <c r="O116" s="103" t="s">
        <v>520</v>
      </c>
      <c r="P116" s="104">
        <f ca="1">SUMIFS(INDIRECT("'"&amp;$P$91&amp;"'!"&amp;$N116&amp;":"&amp;$N116),INDIRECT("'"&amp;$P$91&amp;"'!$D:$D"),$P$92,INDIRECT("'"&amp;$P$91&amp;"'!$B:$B"),$N$91)</f>
        <v>0</v>
      </c>
      <c r="Q116" s="105">
        <f ca="1">SUMIFS(INDIRECT("'"&amp;$P$91&amp;"'!"&amp;$O116&amp;":"&amp;$O116),INDIRECT("'"&amp;$P$91&amp;"'!$D:$D"),$P$92,INDIRECT("'"&amp;$P$91&amp;"'!$B:$B"),$N$91)</f>
        <v>0</v>
      </c>
      <c r="R116" s="104">
        <f ca="1">SUMIFS(INDIRECT("'"&amp;$P$91&amp;"'!"&amp;$N116&amp;":"&amp;$N116),INDIRECT("'"&amp;$P$91&amp;"'!$D:$D"),$R$92,INDIRECT("'"&amp;$P$91&amp;"'!$B:$B"),$N$91)</f>
        <v>0</v>
      </c>
      <c r="S116" s="105">
        <f ca="1">SUMIFS(INDIRECT("'"&amp;$P$91&amp;"'!"&amp;$O116&amp;":"&amp;$O116),INDIRECT("'"&amp;$P$91&amp;"'!$D:$D"),$R$92,INDIRECT("'"&amp;$P$91&amp;"'!$B:$B"),$N$91)</f>
        <v>0</v>
      </c>
      <c r="T116" s="218">
        <f t="shared" ca="1" si="56"/>
        <v>0</v>
      </c>
      <c r="U116" s="219">
        <f t="shared" ca="1" si="44"/>
        <v>0</v>
      </c>
    </row>
    <row r="117" spans="2:21" s="43" customFormat="1" ht="12.75" customHeight="1" x14ac:dyDescent="0.2">
      <c r="B117" s="77" t="s">
        <v>449</v>
      </c>
      <c r="C117" s="82"/>
      <c r="D117" s="78"/>
      <c r="E117" s="79">
        <f>SUM(E115:E116)</f>
        <v>0</v>
      </c>
      <c r="F117" s="78"/>
      <c r="G117" s="79">
        <f>SUM(G115:G116)</f>
        <v>0</v>
      </c>
      <c r="H117" s="214"/>
      <c r="I117" s="215">
        <f t="shared" si="42"/>
        <v>0</v>
      </c>
      <c r="J117" s="42"/>
      <c r="M117" s="77"/>
      <c r="N117" s="77"/>
      <c r="O117" s="82"/>
      <c r="P117" s="78"/>
      <c r="Q117" s="79">
        <f ca="1">SUM(Q115:Q116)</f>
        <v>0</v>
      </c>
      <c r="R117" s="78"/>
      <c r="S117" s="79">
        <f ca="1">SUM(S115:S116)</f>
        <v>0</v>
      </c>
      <c r="T117" s="214"/>
      <c r="U117" s="215">
        <f t="shared" ca="1" si="44"/>
        <v>0</v>
      </c>
    </row>
    <row r="118" spans="2:21" ht="12.75" customHeight="1" thickBot="1" x14ac:dyDescent="0.3">
      <c r="B118" s="106" t="s">
        <v>9</v>
      </c>
      <c r="C118" s="107"/>
      <c r="D118" s="108"/>
      <c r="E118" s="108">
        <f>SUM(E97+E100+E105+E108+E114+E117)</f>
        <v>0</v>
      </c>
      <c r="F118" s="108"/>
      <c r="G118" s="108">
        <f>SUM(G97+G100+G105+G108+G114+G117)</f>
        <v>0</v>
      </c>
      <c r="H118" s="220"/>
      <c r="I118" s="221">
        <f t="shared" si="42"/>
        <v>0</v>
      </c>
      <c r="K118"/>
      <c r="M118" s="106"/>
      <c r="N118" s="106"/>
      <c r="O118" s="107"/>
      <c r="P118" s="108"/>
      <c r="Q118" s="108">
        <f ca="1">SUM(Q97+Q100+Q105+Q108+Q114+Q117)</f>
        <v>0</v>
      </c>
      <c r="R118" s="108"/>
      <c r="S118" s="108">
        <f ca="1">SUM(S97+S100+S105+S108+S114+S117)</f>
        <v>0</v>
      </c>
      <c r="T118" s="220"/>
      <c r="U118" s="221">
        <f t="shared" ca="1" si="44"/>
        <v>0</v>
      </c>
    </row>
    <row r="119" spans="2:21" ht="12.75" customHeight="1" x14ac:dyDescent="0.25">
      <c r="B119" s="162"/>
      <c r="C119" s="68"/>
      <c r="D119" s="69"/>
      <c r="E119" s="69"/>
      <c r="F119" s="69"/>
      <c r="G119" s="69"/>
      <c r="H119" s="69"/>
      <c r="I119" s="69"/>
      <c r="K119"/>
    </row>
    <row r="120" spans="2:21" customFormat="1" ht="12.75" customHeight="1" thickBot="1" x14ac:dyDescent="0.3">
      <c r="M120" s="4"/>
      <c r="T120" s="225"/>
      <c r="U120" s="225"/>
    </row>
    <row r="121" spans="2:21" ht="12.75" customHeight="1" x14ac:dyDescent="0.25">
      <c r="B121" s="298" t="s">
        <v>0</v>
      </c>
      <c r="C121" s="299"/>
      <c r="D121" s="291" t="str">
        <f>GRD&amp;" - Budget "&amp;AnnéeN+3&amp;"  - Plan"</f>
        <v>Nom du GRD - Budget 2026  - Plan</v>
      </c>
      <c r="E121" s="302"/>
      <c r="F121" s="302"/>
      <c r="G121" s="302"/>
      <c r="H121" s="302"/>
      <c r="I121" s="303"/>
      <c r="M121" s="285" t="s">
        <v>524</v>
      </c>
      <c r="N121" s="287">
        <f>N91+1</f>
        <v>2026</v>
      </c>
      <c r="O121" s="288"/>
      <c r="P121" s="289" t="s">
        <v>468</v>
      </c>
      <c r="Q121" s="290"/>
      <c r="R121" s="290"/>
      <c r="S121" s="290"/>
      <c r="T121" s="291"/>
      <c r="U121" s="292"/>
    </row>
    <row r="122" spans="2:21" s="84" customFormat="1" ht="38.25" customHeight="1" x14ac:dyDescent="0.2">
      <c r="B122" s="300"/>
      <c r="C122" s="301"/>
      <c r="D122" s="295" t="s">
        <v>393</v>
      </c>
      <c r="E122" s="295"/>
      <c r="F122" s="295" t="s">
        <v>61</v>
      </c>
      <c r="G122" s="295"/>
      <c r="H122" s="304" t="s">
        <v>452</v>
      </c>
      <c r="I122" s="305"/>
      <c r="M122" s="286"/>
      <c r="N122" s="293" t="s">
        <v>521</v>
      </c>
      <c r="O122" s="294"/>
      <c r="P122" s="295" t="s">
        <v>393</v>
      </c>
      <c r="Q122" s="295"/>
      <c r="R122" s="295" t="s">
        <v>61</v>
      </c>
      <c r="S122" s="295"/>
      <c r="T122" s="296" t="s">
        <v>453</v>
      </c>
      <c r="U122" s="297"/>
    </row>
    <row r="123" spans="2:21" ht="12.75" customHeight="1" x14ac:dyDescent="0.2">
      <c r="B123" s="72"/>
      <c r="C123" s="80" t="s">
        <v>1</v>
      </c>
      <c r="D123" s="73" t="s">
        <v>2</v>
      </c>
      <c r="E123" s="73" t="s">
        <v>3</v>
      </c>
      <c r="F123" s="73" t="s">
        <v>2</v>
      </c>
      <c r="G123" s="73" t="s">
        <v>3</v>
      </c>
      <c r="H123" s="73" t="s">
        <v>2</v>
      </c>
      <c r="I123" s="74" t="s">
        <v>3</v>
      </c>
      <c r="M123" s="72"/>
      <c r="N123" s="204" t="s">
        <v>2</v>
      </c>
      <c r="O123" s="205" t="s">
        <v>3</v>
      </c>
      <c r="P123" s="73" t="s">
        <v>2</v>
      </c>
      <c r="Q123" s="73" t="s">
        <v>3</v>
      </c>
      <c r="R123" s="73" t="s">
        <v>2</v>
      </c>
      <c r="S123" s="73" t="s">
        <v>3</v>
      </c>
      <c r="T123" s="222" t="s">
        <v>2</v>
      </c>
      <c r="U123" s="223" t="s">
        <v>3</v>
      </c>
    </row>
    <row r="124" spans="2:21" ht="12.75" customHeight="1" x14ac:dyDescent="0.2">
      <c r="B124" s="170" t="s">
        <v>4</v>
      </c>
      <c r="C124" s="81" t="s">
        <v>5</v>
      </c>
      <c r="D124" s="70"/>
      <c r="E124" s="71"/>
      <c r="F124" s="70"/>
      <c r="G124" s="71"/>
      <c r="H124" s="212">
        <f>D124+F124</f>
        <v>0</v>
      </c>
      <c r="I124" s="213">
        <f>E124+G124</f>
        <v>0</v>
      </c>
      <c r="M124" s="170" t="str" cm="1">
        <f t="array" aca="1" ref="M124" ca="1">INDIRECT("'"&amp;$P$31&amp;"'!"&amp;N124&amp;"5")</f>
        <v>Terrain d'exploitation</v>
      </c>
      <c r="N124" s="206" t="s">
        <v>486</v>
      </c>
      <c r="O124" s="81" t="s">
        <v>503</v>
      </c>
      <c r="P124" s="70">
        <f ca="1">SUMIFS(INDIRECT("'"&amp;$P$121&amp;"'!"&amp;$N124&amp;":"&amp;$N124),INDIRECT("'"&amp;$P$121&amp;"'!$D:$D"),$P$122,INDIRECT("'"&amp;$P$121&amp;"'!$B:$B"),$N$121)</f>
        <v>0</v>
      </c>
      <c r="Q124" s="71">
        <f ca="1">SUMIFS(INDIRECT("'"&amp;$P$121&amp;"'!"&amp;$O124&amp;":"&amp;$O124),INDIRECT("'"&amp;$P$121&amp;"'!$D:$D"),$P$122,INDIRECT("'"&amp;$P$121&amp;"'!$B:$B"),$N$121)</f>
        <v>0</v>
      </c>
      <c r="R124" s="70">
        <f ca="1">SUMIFS(INDIRECT("'"&amp;$P$121&amp;"'!"&amp;$N124&amp;":"&amp;$N124),INDIRECT("'"&amp;$P$121&amp;"'!$D:$D"),$R$122,INDIRECT("'"&amp;$P$121&amp;"'!$B:$B"),$N$121)</f>
        <v>0</v>
      </c>
      <c r="S124" s="71">
        <f ca="1">SUMIFS(INDIRECT("'"&amp;$P$121&amp;"'!"&amp;$O124&amp;":"&amp;$O124),INDIRECT("'"&amp;$P$121&amp;"'!$D:$D"),$R$122,INDIRECT("'"&amp;$P$121&amp;"'!$B:$B"),$N$121)</f>
        <v>0</v>
      </c>
      <c r="T124" s="212">
        <f ca="1">P124+R124</f>
        <v>0</v>
      </c>
      <c r="U124" s="213">
        <f ca="1">Q124+S124</f>
        <v>0</v>
      </c>
    </row>
    <row r="125" spans="2:21" ht="12.75" customHeight="1" x14ac:dyDescent="0.2">
      <c r="B125" s="170" t="s">
        <v>438</v>
      </c>
      <c r="C125" s="81" t="s">
        <v>5</v>
      </c>
      <c r="D125" s="70"/>
      <c r="E125" s="71"/>
      <c r="F125" s="70"/>
      <c r="G125" s="71"/>
      <c r="H125" s="212">
        <f t="shared" ref="H125:H126" si="57">D125+F125</f>
        <v>0</v>
      </c>
      <c r="I125" s="213">
        <f t="shared" ref="I125:I148" si="58">E125+G125</f>
        <v>0</v>
      </c>
      <c r="M125" s="170" t="str" cm="1">
        <f t="array" aca="1" ref="M125" ca="1">INDIRECT("'"&amp;$P$31&amp;"'!"&amp;N125&amp;"5")</f>
        <v>Station et poste réception</v>
      </c>
      <c r="N125" s="206" t="s">
        <v>487</v>
      </c>
      <c r="O125" s="81" t="s">
        <v>504</v>
      </c>
      <c r="P125" s="70">
        <f ca="1">SUMIFS(INDIRECT("'"&amp;$P$121&amp;"'!"&amp;$N125&amp;":"&amp;$N125),INDIRECT("'"&amp;$P$121&amp;"'!$D:$D"),$P$122,INDIRECT("'"&amp;$P$121&amp;"'!$B:$B"),$N$121)</f>
        <v>0</v>
      </c>
      <c r="Q125" s="71">
        <f ca="1">SUMIFS(INDIRECT("'"&amp;$P$121&amp;"'!"&amp;$O125&amp;":"&amp;$O125),INDIRECT("'"&amp;$P$121&amp;"'!$D:$D"),$P$122,INDIRECT("'"&amp;$P$121&amp;"'!$B:$B"),$N$121)</f>
        <v>0</v>
      </c>
      <c r="R125" s="70">
        <f ca="1">SUMIFS(INDIRECT("'"&amp;$P$121&amp;"'!"&amp;$N125&amp;":"&amp;$N125),INDIRECT("'"&amp;$P$121&amp;"'!$D:$D"),$R$122,INDIRECT("'"&amp;$P$121&amp;"'!$B:$B"),$N$121)</f>
        <v>0</v>
      </c>
      <c r="S125" s="71">
        <f ca="1">SUMIFS(INDIRECT("'"&amp;$P$121&amp;"'!"&amp;$O125&amp;":"&amp;$O125),INDIRECT("'"&amp;$P$121&amp;"'!$D:$D"),$R$122,INDIRECT("'"&amp;$P$121&amp;"'!$B:$B"),$N$121)</f>
        <v>0</v>
      </c>
      <c r="T125" s="212">
        <f t="shared" ref="T125:T126" ca="1" si="59">P125+R125</f>
        <v>0</v>
      </c>
      <c r="U125" s="213">
        <f t="shared" ref="U125:U148" ca="1" si="60">Q125+S125</f>
        <v>0</v>
      </c>
    </row>
    <row r="126" spans="2:21" ht="12.75" customHeight="1" x14ac:dyDescent="0.2">
      <c r="B126" s="170" t="s">
        <v>444</v>
      </c>
      <c r="C126" s="81" t="s">
        <v>5</v>
      </c>
      <c r="D126" s="70"/>
      <c r="E126" s="71"/>
      <c r="F126" s="70"/>
      <c r="G126" s="71"/>
      <c r="H126" s="212">
        <f t="shared" si="57"/>
        <v>0</v>
      </c>
      <c r="I126" s="213">
        <f t="shared" si="58"/>
        <v>0</v>
      </c>
      <c r="M126" s="170" t="str" cm="1">
        <f t="array" aca="1" ref="M126" ca="1">INDIRECT("'"&amp;$P$31&amp;"'!"&amp;N126&amp;"5")</f>
        <v>Cabine réseau</v>
      </c>
      <c r="N126" s="206" t="s">
        <v>488</v>
      </c>
      <c r="O126" s="81" t="s">
        <v>505</v>
      </c>
      <c r="P126" s="70">
        <f ca="1">SUMIFS(INDIRECT("'"&amp;$P$121&amp;"'!"&amp;$N126&amp;":"&amp;$N126),INDIRECT("'"&amp;$P$121&amp;"'!$D:$D"),$P$122,INDIRECT("'"&amp;$P$121&amp;"'!$B:$B"),$N$121)</f>
        <v>0</v>
      </c>
      <c r="Q126" s="71">
        <f ca="1">SUMIFS(INDIRECT("'"&amp;$P$121&amp;"'!"&amp;$O126&amp;":"&amp;$O126),INDIRECT("'"&amp;$P$121&amp;"'!$D:$D"),$P$122,INDIRECT("'"&amp;$P$121&amp;"'!$B:$B"),$N$121)</f>
        <v>0</v>
      </c>
      <c r="R126" s="70">
        <f ca="1">SUMIFS(INDIRECT("'"&amp;$P$121&amp;"'!"&amp;$N126&amp;":"&amp;$N126),INDIRECT("'"&amp;$P$121&amp;"'!$D:$D"),$R$122,INDIRECT("'"&amp;$P$121&amp;"'!$B:$B"),$N$121)</f>
        <v>0</v>
      </c>
      <c r="S126" s="71">
        <f ca="1">SUMIFS(INDIRECT("'"&amp;$P$121&amp;"'!"&amp;$O126&amp;":"&amp;$O126),INDIRECT("'"&amp;$P$121&amp;"'!$D:$D"),$R$122,INDIRECT("'"&amp;$P$121&amp;"'!$B:$B"),$N$121)</f>
        <v>0</v>
      </c>
      <c r="T126" s="212">
        <f t="shared" ca="1" si="59"/>
        <v>0</v>
      </c>
      <c r="U126" s="213">
        <f t="shared" ca="1" si="60"/>
        <v>0</v>
      </c>
    </row>
    <row r="127" spans="2:21" s="43" customFormat="1" ht="12.75" customHeight="1" x14ac:dyDescent="0.2">
      <c r="B127" s="77" t="s">
        <v>447</v>
      </c>
      <c r="C127" s="82"/>
      <c r="D127" s="78"/>
      <c r="E127" s="79">
        <f>SUM(E124:E126)</f>
        <v>0</v>
      </c>
      <c r="F127" s="78"/>
      <c r="G127" s="79">
        <f>SUM(G124:G126)</f>
        <v>0</v>
      </c>
      <c r="H127" s="214"/>
      <c r="I127" s="215">
        <f t="shared" si="58"/>
        <v>0</v>
      </c>
      <c r="J127" s="42"/>
      <c r="K127" s="42"/>
      <c r="M127" s="77"/>
      <c r="N127" s="207"/>
      <c r="O127" s="82"/>
      <c r="P127" s="78"/>
      <c r="Q127" s="79">
        <f ca="1">SUM(Q124:Q126)</f>
        <v>0</v>
      </c>
      <c r="R127" s="78"/>
      <c r="S127" s="79">
        <f ca="1">SUM(S124:S126)</f>
        <v>0</v>
      </c>
      <c r="T127" s="214"/>
      <c r="U127" s="215">
        <f t="shared" ca="1" si="60"/>
        <v>0</v>
      </c>
    </row>
    <row r="128" spans="2:21" ht="12.75" customHeight="1" x14ac:dyDescent="0.2">
      <c r="B128" s="171" t="s">
        <v>445</v>
      </c>
      <c r="C128" s="83" t="s">
        <v>5</v>
      </c>
      <c r="D128" s="75"/>
      <c r="E128" s="76"/>
      <c r="F128" s="75"/>
      <c r="G128" s="76"/>
      <c r="H128" s="216">
        <f t="shared" ref="H128:H129" si="61">D128+F128</f>
        <v>0</v>
      </c>
      <c r="I128" s="217">
        <f t="shared" si="58"/>
        <v>0</v>
      </c>
      <c r="K128" s="43"/>
      <c r="M128" s="171" t="str" cm="1">
        <f t="array" aca="1" ref="M128" ca="1">INDIRECT("'"&amp;$P$31&amp;"'!"&amp;N128&amp;"5")</f>
        <v>Cabine quartier</v>
      </c>
      <c r="N128" s="208" t="s">
        <v>489</v>
      </c>
      <c r="O128" s="83" t="s">
        <v>506</v>
      </c>
      <c r="P128" s="75">
        <f ca="1">SUMIFS(INDIRECT("'"&amp;$P$121&amp;"'!"&amp;$N128&amp;":"&amp;$N128),INDIRECT("'"&amp;$P$121&amp;"'!$D:$D"),$P$122,INDIRECT("'"&amp;$P$121&amp;"'!$B:$B"),$N$121)</f>
        <v>0</v>
      </c>
      <c r="Q128" s="76">
        <f ca="1">SUMIFS(INDIRECT("'"&amp;$P$121&amp;"'!"&amp;$O128&amp;":"&amp;$O128),INDIRECT("'"&amp;$P$121&amp;"'!$D:$D"),$P$122,INDIRECT("'"&amp;$P$121&amp;"'!$B:$B"),$N$121)</f>
        <v>0</v>
      </c>
      <c r="R128" s="75">
        <f ca="1">SUMIFS(INDIRECT("'"&amp;$P$121&amp;"'!"&amp;$N128&amp;":"&amp;$N128),INDIRECT("'"&amp;$P$121&amp;"'!$D:$D"),$R$122,INDIRECT("'"&amp;$P$121&amp;"'!$B:$B"),$N$121)</f>
        <v>0</v>
      </c>
      <c r="S128" s="76">
        <f ca="1">SUMIFS(INDIRECT("'"&amp;$P$121&amp;"'!"&amp;$O128&amp;":"&amp;$O128),INDIRECT("'"&amp;$P$121&amp;"'!$D:$D"),$R$122,INDIRECT("'"&amp;$P$121&amp;"'!$B:$B"),$N$121)</f>
        <v>0</v>
      </c>
      <c r="T128" s="216">
        <f t="shared" ref="T128:T129" ca="1" si="62">P128+R128</f>
        <v>0</v>
      </c>
      <c r="U128" s="217">
        <f t="shared" ca="1" si="60"/>
        <v>0</v>
      </c>
    </row>
    <row r="129" spans="2:21" ht="12.75" customHeight="1" x14ac:dyDescent="0.2">
      <c r="B129" s="170" t="s">
        <v>437</v>
      </c>
      <c r="C129" s="81" t="s">
        <v>5</v>
      </c>
      <c r="D129" s="70"/>
      <c r="E129" s="71"/>
      <c r="F129" s="70"/>
      <c r="G129" s="71"/>
      <c r="H129" s="212">
        <f t="shared" si="61"/>
        <v>0</v>
      </c>
      <c r="I129" s="213">
        <f t="shared" si="58"/>
        <v>0</v>
      </c>
      <c r="M129" s="170" t="str" cm="1">
        <f t="array" aca="1" ref="M129" ca="1">INDIRECT("'"&amp;$P$31&amp;"'!"&amp;N129&amp;"5")</f>
        <v>Cabine client</v>
      </c>
      <c r="N129" s="206" t="s">
        <v>490</v>
      </c>
      <c r="O129" s="81" t="s">
        <v>507</v>
      </c>
      <c r="P129" s="70">
        <f ca="1">SUMIFS(INDIRECT("'"&amp;$P$121&amp;"'!"&amp;$N129&amp;":"&amp;$N129),INDIRECT("'"&amp;$P$121&amp;"'!$D:$D"),$P$122,INDIRECT("'"&amp;$P$121&amp;"'!$B:$B"),$N$121)</f>
        <v>0</v>
      </c>
      <c r="Q129" s="71">
        <f ca="1">SUMIFS(INDIRECT("'"&amp;$P$121&amp;"'!"&amp;$O129&amp;":"&amp;$O129),INDIRECT("'"&amp;$P$121&amp;"'!$D:$D"),$P$122,INDIRECT("'"&amp;$P$121&amp;"'!$B:$B"),$N$121)</f>
        <v>0</v>
      </c>
      <c r="R129" s="70">
        <f ca="1">SUMIFS(INDIRECT("'"&amp;$P$121&amp;"'!"&amp;$N129&amp;":"&amp;$N129),INDIRECT("'"&amp;$P$121&amp;"'!$D:$D"),$R$122,INDIRECT("'"&amp;$P$121&amp;"'!$B:$B"),$N$121)</f>
        <v>0</v>
      </c>
      <c r="S129" s="71">
        <f ca="1">SUMIFS(INDIRECT("'"&amp;$P$121&amp;"'!"&amp;$O129&amp;":"&amp;$O129),INDIRECT("'"&amp;$P$121&amp;"'!$D:$D"),$R$122,INDIRECT("'"&amp;$P$121&amp;"'!$B:$B"),$N$121)</f>
        <v>0</v>
      </c>
      <c r="T129" s="212">
        <f t="shared" ca="1" si="62"/>
        <v>0</v>
      </c>
      <c r="U129" s="213">
        <f t="shared" ca="1" si="60"/>
        <v>0</v>
      </c>
    </row>
    <row r="130" spans="2:21" s="43" customFormat="1" ht="12.75" customHeight="1" x14ac:dyDescent="0.2">
      <c r="B130" s="77" t="s">
        <v>440</v>
      </c>
      <c r="C130" s="82"/>
      <c r="D130" s="78"/>
      <c r="E130" s="79">
        <f t="shared" ref="E130" si="63">SUM(E128:E129)</f>
        <v>0</v>
      </c>
      <c r="F130" s="78"/>
      <c r="G130" s="79">
        <f t="shared" ref="G130" si="64">SUM(G128:G129)</f>
        <v>0</v>
      </c>
      <c r="H130" s="214"/>
      <c r="I130" s="215">
        <f t="shared" si="58"/>
        <v>0</v>
      </c>
      <c r="J130" s="42"/>
      <c r="K130" s="42"/>
      <c r="M130" s="77"/>
      <c r="N130" s="207"/>
      <c r="O130" s="82"/>
      <c r="P130" s="78"/>
      <c r="Q130" s="79">
        <f ca="1">SUM(Q128:Q129)</f>
        <v>0</v>
      </c>
      <c r="R130" s="78"/>
      <c r="S130" s="79">
        <f ca="1">SUM(S128:S129)</f>
        <v>0</v>
      </c>
      <c r="T130" s="214"/>
      <c r="U130" s="215">
        <f t="shared" ca="1" si="60"/>
        <v>0</v>
      </c>
    </row>
    <row r="131" spans="2:21" ht="12.75" customHeight="1" x14ac:dyDescent="0.2">
      <c r="B131" s="170" t="s">
        <v>428</v>
      </c>
      <c r="C131" s="81" t="s">
        <v>7</v>
      </c>
      <c r="D131" s="70"/>
      <c r="E131" s="71"/>
      <c r="F131" s="70"/>
      <c r="G131" s="71"/>
      <c r="H131" s="212">
        <f t="shared" ref="H131:H134" si="65">D131+F131</f>
        <v>0</v>
      </c>
      <c r="I131" s="213">
        <f t="shared" si="58"/>
        <v>0</v>
      </c>
      <c r="K131" s="43"/>
      <c r="M131" s="170" t="str" cm="1">
        <f t="array" aca="1" ref="M131" ca="1">INDIRECT("'"&amp;$P$31&amp;"'!"&amp;N131&amp;"5")</f>
        <v>Canalisation MPC</v>
      </c>
      <c r="N131" s="206" t="s">
        <v>491</v>
      </c>
      <c r="O131" s="81" t="s">
        <v>508</v>
      </c>
      <c r="P131" s="70">
        <f ca="1">SUMIFS(INDIRECT("'"&amp;$P$121&amp;"'!"&amp;$N131&amp;":"&amp;$N131),INDIRECT("'"&amp;$P$121&amp;"'!$D:$D"),$P$122,INDIRECT("'"&amp;$P$121&amp;"'!$B:$B"),$N$121)</f>
        <v>0</v>
      </c>
      <c r="Q131" s="71">
        <f ca="1">SUMIFS(INDIRECT("'"&amp;$P$121&amp;"'!"&amp;$O131&amp;":"&amp;$O131),INDIRECT("'"&amp;$P$121&amp;"'!$D:$D"),$P$122,INDIRECT("'"&amp;$P$121&amp;"'!$B:$B"),$N$121)</f>
        <v>0</v>
      </c>
      <c r="R131" s="70">
        <f ca="1">SUMIFS(INDIRECT("'"&amp;$P$121&amp;"'!"&amp;$N131&amp;":"&amp;$N131),INDIRECT("'"&amp;$P$121&amp;"'!$D:$D"),$R$122,INDIRECT("'"&amp;$P$121&amp;"'!$B:$B"),$N$121)</f>
        <v>0</v>
      </c>
      <c r="S131" s="71">
        <f ca="1">SUMIFS(INDIRECT("'"&amp;$P$121&amp;"'!"&amp;$O131&amp;":"&amp;$O131),INDIRECT("'"&amp;$P$121&amp;"'!$D:$D"),$R$122,INDIRECT("'"&amp;$P$121&amp;"'!$B:$B"),$N$121)</f>
        <v>0</v>
      </c>
      <c r="T131" s="212">
        <f t="shared" ref="T131:T134" ca="1" si="66">P131+R131</f>
        <v>0</v>
      </c>
      <c r="U131" s="213">
        <f t="shared" ca="1" si="60"/>
        <v>0</v>
      </c>
    </row>
    <row r="132" spans="2:21" ht="12.75" customHeight="1" x14ac:dyDescent="0.2">
      <c r="B132" s="170" t="s">
        <v>544</v>
      </c>
      <c r="C132" s="81" t="s">
        <v>7</v>
      </c>
      <c r="D132" s="70"/>
      <c r="E132" s="71"/>
      <c r="F132" s="70"/>
      <c r="G132" s="71"/>
      <c r="H132" s="212">
        <f t="shared" si="65"/>
        <v>0</v>
      </c>
      <c r="I132" s="213">
        <f t="shared" si="58"/>
        <v>0</v>
      </c>
      <c r="K132" s="43"/>
      <c r="M132" s="170" t="str" cm="1">
        <f t="array" aca="1" ref="M132" ca="1">INDIRECT("'"&amp;$P$31&amp;"'!"&amp;N132&amp;"5")</f>
        <v>Canalisation MPB/MPA</v>
      </c>
      <c r="N132" s="206" t="s">
        <v>492</v>
      </c>
      <c r="O132" s="81" t="s">
        <v>509</v>
      </c>
      <c r="P132" s="70">
        <f ca="1">SUMIFS(INDIRECT("'"&amp;$P$121&amp;"'!"&amp;$N132&amp;":"&amp;$N132),INDIRECT("'"&amp;$P$121&amp;"'!$D:$D"),$P$122,INDIRECT("'"&amp;$P$121&amp;"'!$B:$B"),$N$121)</f>
        <v>0</v>
      </c>
      <c r="Q132" s="71">
        <f ca="1">SUMIFS(INDIRECT("'"&amp;$P$121&amp;"'!"&amp;$O132&amp;":"&amp;$O132),INDIRECT("'"&amp;$P$121&amp;"'!$D:$D"),$P$122,INDIRECT("'"&amp;$P$121&amp;"'!$B:$B"),$N$121)</f>
        <v>0</v>
      </c>
      <c r="R132" s="70">
        <f ca="1">SUMIFS(INDIRECT("'"&amp;$P$121&amp;"'!"&amp;$N132&amp;":"&amp;$N132),INDIRECT("'"&amp;$P$121&amp;"'!$D:$D"),$R$122,INDIRECT("'"&amp;$P$121&amp;"'!$B:$B"),$N$121)</f>
        <v>0</v>
      </c>
      <c r="S132" s="71">
        <f ca="1">SUMIFS(INDIRECT("'"&amp;$P$121&amp;"'!"&amp;$O132&amp;":"&amp;$O132),INDIRECT("'"&amp;$P$121&amp;"'!$D:$D"),$R$122,INDIRECT("'"&amp;$P$121&amp;"'!$B:$B"),$N$121)</f>
        <v>0</v>
      </c>
      <c r="T132" s="212">
        <f t="shared" ca="1" si="66"/>
        <v>0</v>
      </c>
      <c r="U132" s="213">
        <f t="shared" ca="1" si="60"/>
        <v>0</v>
      </c>
    </row>
    <row r="133" spans="2:21" ht="12.75" customHeight="1" x14ac:dyDescent="0.2">
      <c r="B133" s="170" t="s">
        <v>429</v>
      </c>
      <c r="C133" s="81" t="s">
        <v>7</v>
      </c>
      <c r="D133" s="70"/>
      <c r="E133" s="71"/>
      <c r="F133" s="70"/>
      <c r="G133" s="71"/>
      <c r="H133" s="212">
        <f t="shared" si="65"/>
        <v>0</v>
      </c>
      <c r="I133" s="213">
        <f t="shared" si="58"/>
        <v>0</v>
      </c>
      <c r="M133" s="170" t="str" cm="1">
        <f t="array" aca="1" ref="M133" ca="1">INDIRECT("'"&amp;$P$31&amp;"'!"&amp;N133&amp;"5")</f>
        <v>Canalisation BP</v>
      </c>
      <c r="N133" s="206" t="s">
        <v>493</v>
      </c>
      <c r="O133" s="81" t="s">
        <v>510</v>
      </c>
      <c r="P133" s="70">
        <f ca="1">SUMIFS(INDIRECT("'"&amp;$P$121&amp;"'!"&amp;$N133&amp;":"&amp;$N133),INDIRECT("'"&amp;$P$121&amp;"'!$D:$D"),$P$122,INDIRECT("'"&amp;$P$121&amp;"'!$B:$B"),$N$121)</f>
        <v>0</v>
      </c>
      <c r="Q133" s="71">
        <f ca="1">SUMIFS(INDIRECT("'"&amp;$P$121&amp;"'!"&amp;$O133&amp;":"&amp;$O133),INDIRECT("'"&amp;$P$121&amp;"'!$D:$D"),$P$122,INDIRECT("'"&amp;$P$121&amp;"'!$B:$B"),$N$121)</f>
        <v>0</v>
      </c>
      <c r="R133" s="70">
        <f ca="1">SUMIFS(INDIRECT("'"&amp;$P$121&amp;"'!"&amp;$N133&amp;":"&amp;$N133),INDIRECT("'"&amp;$P$121&amp;"'!$D:$D"),$R$122,INDIRECT("'"&amp;$P$121&amp;"'!$B:$B"),$N$121)</f>
        <v>0</v>
      </c>
      <c r="S133" s="71">
        <f ca="1">SUMIFS(INDIRECT("'"&amp;$P$121&amp;"'!"&amp;$O133&amp;":"&amp;$O133),INDIRECT("'"&amp;$P$121&amp;"'!$D:$D"),$R$122,INDIRECT("'"&amp;$P$121&amp;"'!$B:$B"),$N$121)</f>
        <v>0</v>
      </c>
      <c r="T133" s="212">
        <f t="shared" ca="1" si="66"/>
        <v>0</v>
      </c>
      <c r="U133" s="213">
        <f t="shared" ca="1" si="60"/>
        <v>0</v>
      </c>
    </row>
    <row r="134" spans="2:21" ht="12.75" customHeight="1" x14ac:dyDescent="0.2">
      <c r="B134" s="170" t="s">
        <v>8</v>
      </c>
      <c r="C134" s="81" t="s">
        <v>7</v>
      </c>
      <c r="D134" s="70"/>
      <c r="E134" s="71"/>
      <c r="F134" s="70"/>
      <c r="G134" s="71"/>
      <c r="H134" s="212">
        <f t="shared" si="65"/>
        <v>0</v>
      </c>
      <c r="I134" s="213">
        <f t="shared" si="58"/>
        <v>0</v>
      </c>
      <c r="M134" s="170" t="str" cm="1">
        <f t="array" aca="1" ref="M134" ca="1">INDIRECT("'"&amp;$P$31&amp;"'!"&amp;N134&amp;"5")</f>
        <v>Protection cathodique</v>
      </c>
      <c r="N134" s="206" t="s">
        <v>494</v>
      </c>
      <c r="O134" s="81" t="s">
        <v>511</v>
      </c>
      <c r="P134" s="70">
        <f ca="1">SUMIFS(INDIRECT("'"&amp;$P$121&amp;"'!"&amp;$N134&amp;":"&amp;$N134),INDIRECT("'"&amp;$P$121&amp;"'!$D:$D"),$P$122,INDIRECT("'"&amp;$P$121&amp;"'!$B:$B"),$N$121)</f>
        <v>0</v>
      </c>
      <c r="Q134" s="71">
        <f ca="1">SUMIFS(INDIRECT("'"&amp;$P$121&amp;"'!"&amp;$O134&amp;":"&amp;$O134),INDIRECT("'"&amp;$P$121&amp;"'!$D:$D"),$P$122,INDIRECT("'"&amp;$P$121&amp;"'!$B:$B"),$N$121)</f>
        <v>0</v>
      </c>
      <c r="R134" s="70">
        <f ca="1">SUMIFS(INDIRECT("'"&amp;$P$121&amp;"'!"&amp;$N134&amp;":"&amp;$N134),INDIRECT("'"&amp;$P$121&amp;"'!$D:$D"),$R$122,INDIRECT("'"&amp;$P$121&amp;"'!$B:$B"),$N$121)</f>
        <v>0</v>
      </c>
      <c r="S134" s="71">
        <f ca="1">SUMIFS(INDIRECT("'"&amp;$P$121&amp;"'!"&amp;$O134&amp;":"&amp;$O134),INDIRECT("'"&amp;$P$121&amp;"'!$D:$D"),$R$122,INDIRECT("'"&amp;$P$121&amp;"'!$B:$B"),$N$121)</f>
        <v>0</v>
      </c>
      <c r="T134" s="212">
        <f t="shared" ca="1" si="66"/>
        <v>0</v>
      </c>
      <c r="U134" s="213">
        <f t="shared" ca="1" si="60"/>
        <v>0</v>
      </c>
    </row>
    <row r="135" spans="2:21" s="43" customFormat="1" ht="12.75" customHeight="1" x14ac:dyDescent="0.2">
      <c r="B135" s="77" t="s">
        <v>441</v>
      </c>
      <c r="C135" s="82"/>
      <c r="D135" s="78"/>
      <c r="E135" s="79">
        <f>SUM(E131:E134)</f>
        <v>0</v>
      </c>
      <c r="F135" s="78"/>
      <c r="G135" s="79">
        <f>SUM(G131:G134)</f>
        <v>0</v>
      </c>
      <c r="H135" s="214"/>
      <c r="I135" s="215">
        <f t="shared" si="58"/>
        <v>0</v>
      </c>
      <c r="J135" s="42"/>
      <c r="M135" s="77"/>
      <c r="N135" s="207"/>
      <c r="O135" s="82"/>
      <c r="P135" s="78"/>
      <c r="Q135" s="79">
        <f ca="1">SUM(Q131:Q134)</f>
        <v>0</v>
      </c>
      <c r="R135" s="78"/>
      <c r="S135" s="79">
        <f ca="1">SUM(S131:S134)</f>
        <v>0</v>
      </c>
      <c r="T135" s="214"/>
      <c r="U135" s="215">
        <f t="shared" ca="1" si="60"/>
        <v>0</v>
      </c>
    </row>
    <row r="136" spans="2:21" ht="12.75" customHeight="1" x14ac:dyDescent="0.2">
      <c r="B136" s="170" t="s">
        <v>433</v>
      </c>
      <c r="C136" s="81" t="s">
        <v>5</v>
      </c>
      <c r="D136" s="70"/>
      <c r="E136" s="71"/>
      <c r="F136" s="70"/>
      <c r="G136" s="71"/>
      <c r="H136" s="212">
        <f t="shared" ref="H136:H137" si="67">D136+F136</f>
        <v>0</v>
      </c>
      <c r="I136" s="213">
        <f t="shared" si="58"/>
        <v>0</v>
      </c>
      <c r="M136" s="170" t="str" cm="1">
        <f t="array" aca="1" ref="M136" ca="1">INDIRECT("'"&amp;$P$31&amp;"'!"&amp;N136&amp;"5")</f>
        <v>Branchement MP</v>
      </c>
      <c r="N136" s="206" t="s">
        <v>495</v>
      </c>
      <c r="O136" s="81" t="s">
        <v>512</v>
      </c>
      <c r="P136" s="70">
        <f ca="1">SUMIFS(INDIRECT("'"&amp;$P$121&amp;"'!"&amp;$N136&amp;":"&amp;$N136),INDIRECT("'"&amp;$P$121&amp;"'!$D:$D"),$P$122,INDIRECT("'"&amp;$P$121&amp;"'!$B:$B"),$N$121)</f>
        <v>0</v>
      </c>
      <c r="Q136" s="71">
        <f ca="1">SUMIFS(INDIRECT("'"&amp;$P$121&amp;"'!"&amp;$O136&amp;":"&amp;$O136),INDIRECT("'"&amp;$P$121&amp;"'!$D:$D"),$P$122,INDIRECT("'"&amp;$P$121&amp;"'!$B:$B"),$N$121)</f>
        <v>0</v>
      </c>
      <c r="R136" s="70">
        <f ca="1">SUMIFS(INDIRECT("'"&amp;$P$121&amp;"'!"&amp;$N136&amp;":"&amp;$N136),INDIRECT("'"&amp;$P$121&amp;"'!$D:$D"),$R$122,INDIRECT("'"&amp;$P$121&amp;"'!$B:$B"),$N$121)</f>
        <v>0</v>
      </c>
      <c r="S136" s="71">
        <f ca="1">SUMIFS(INDIRECT("'"&amp;$P$121&amp;"'!"&amp;$O136&amp;":"&amp;$O136),INDIRECT("'"&amp;$P$121&amp;"'!$D:$D"),$R$122,INDIRECT("'"&amp;$P$121&amp;"'!$B:$B"),$N$121)</f>
        <v>0</v>
      </c>
      <c r="T136" s="212">
        <f t="shared" ref="T136:T137" ca="1" si="68">P136+R136</f>
        <v>0</v>
      </c>
      <c r="U136" s="213">
        <f t="shared" ca="1" si="60"/>
        <v>0</v>
      </c>
    </row>
    <row r="137" spans="2:21" ht="12.75" customHeight="1" x14ac:dyDescent="0.2">
      <c r="B137" s="170" t="s">
        <v>432</v>
      </c>
      <c r="C137" s="81" t="s">
        <v>5</v>
      </c>
      <c r="D137" s="70"/>
      <c r="E137" s="71"/>
      <c r="F137" s="70"/>
      <c r="G137" s="71"/>
      <c r="H137" s="212">
        <f t="shared" si="67"/>
        <v>0</v>
      </c>
      <c r="I137" s="213">
        <f t="shared" si="58"/>
        <v>0</v>
      </c>
      <c r="M137" s="170" t="str" cm="1">
        <f t="array" aca="1" ref="M137" ca="1">INDIRECT("'"&amp;$P$31&amp;"'!"&amp;N137&amp;"5")</f>
        <v>Branchement BP</v>
      </c>
      <c r="N137" s="206" t="s">
        <v>496</v>
      </c>
      <c r="O137" s="81" t="s">
        <v>513</v>
      </c>
      <c r="P137" s="70">
        <f ca="1">SUMIFS(INDIRECT("'"&amp;$P$121&amp;"'!"&amp;$N137&amp;":"&amp;$N137),INDIRECT("'"&amp;$P$121&amp;"'!$D:$D"),$P$122,INDIRECT("'"&amp;$P$121&amp;"'!$B:$B"),$N$121)</f>
        <v>0</v>
      </c>
      <c r="Q137" s="71">
        <f ca="1">SUMIFS(INDIRECT("'"&amp;$P$121&amp;"'!"&amp;$O137&amp;":"&amp;$O137),INDIRECT("'"&amp;$P$121&amp;"'!$D:$D"),$P$122,INDIRECT("'"&amp;$P$121&amp;"'!$B:$B"),$N$121)</f>
        <v>0</v>
      </c>
      <c r="R137" s="70">
        <f ca="1">SUMIFS(INDIRECT("'"&amp;$P$121&amp;"'!"&amp;$N137&amp;":"&amp;$N137),INDIRECT("'"&amp;$P$121&amp;"'!$D:$D"),$R$122,INDIRECT("'"&amp;$P$121&amp;"'!$B:$B"),$N$121)</f>
        <v>0</v>
      </c>
      <c r="S137" s="71">
        <f ca="1">SUMIFS(INDIRECT("'"&amp;$P$121&amp;"'!"&amp;$O137&amp;":"&amp;$O137),INDIRECT("'"&amp;$P$121&amp;"'!$D:$D"),$R$122,INDIRECT("'"&amp;$P$121&amp;"'!$B:$B"),$N$121)</f>
        <v>0</v>
      </c>
      <c r="T137" s="212">
        <f t="shared" ca="1" si="68"/>
        <v>0</v>
      </c>
      <c r="U137" s="213">
        <f t="shared" ca="1" si="60"/>
        <v>0</v>
      </c>
    </row>
    <row r="138" spans="2:21" s="43" customFormat="1" ht="12.75" customHeight="1" x14ac:dyDescent="0.2">
      <c r="B138" s="77" t="s">
        <v>442</v>
      </c>
      <c r="C138" s="82"/>
      <c r="D138" s="78"/>
      <c r="E138" s="79">
        <f>SUM(E136:E137)</f>
        <v>0</v>
      </c>
      <c r="F138" s="78"/>
      <c r="G138" s="79">
        <f>SUM(G136:G137)</f>
        <v>0</v>
      </c>
      <c r="H138" s="214"/>
      <c r="I138" s="215">
        <f t="shared" si="58"/>
        <v>0</v>
      </c>
      <c r="J138" s="42"/>
      <c r="M138" s="77"/>
      <c r="N138" s="207"/>
      <c r="O138" s="82"/>
      <c r="P138" s="78"/>
      <c r="Q138" s="79">
        <f ca="1">SUM(Q136:Q137)</f>
        <v>0</v>
      </c>
      <c r="R138" s="78"/>
      <c r="S138" s="79">
        <f ca="1">SUM(S136:S137)</f>
        <v>0</v>
      </c>
      <c r="T138" s="214"/>
      <c r="U138" s="215">
        <f t="shared" ca="1" si="60"/>
        <v>0</v>
      </c>
    </row>
    <row r="139" spans="2:21" ht="12.75" customHeight="1" x14ac:dyDescent="0.2">
      <c r="B139" s="170" t="s">
        <v>434</v>
      </c>
      <c r="C139" s="81" t="s">
        <v>5</v>
      </c>
      <c r="D139" s="70"/>
      <c r="E139" s="71"/>
      <c r="F139" s="70"/>
      <c r="G139" s="71"/>
      <c r="H139" s="212">
        <f t="shared" ref="H139:H143" si="69">D139+F139</f>
        <v>0</v>
      </c>
      <c r="I139" s="213">
        <f t="shared" si="58"/>
        <v>0</v>
      </c>
      <c r="M139" s="170" t="str" cm="1">
        <f t="array" aca="1" ref="M139" ca="1">INDIRECT("'"&amp;$P$31&amp;"'!"&amp;N139&amp;"5")</f>
        <v>Compteur BP Standard</v>
      </c>
      <c r="N139" s="206" t="s">
        <v>497</v>
      </c>
      <c r="O139" s="81" t="s">
        <v>514</v>
      </c>
      <c r="P139" s="70">
        <f ca="1">SUMIFS(INDIRECT("'"&amp;$P$121&amp;"'!"&amp;$N139&amp;":"&amp;$N139),INDIRECT("'"&amp;$P$121&amp;"'!$D:$D"),$P$122,INDIRECT("'"&amp;$P$121&amp;"'!$B:$B"),$N$121)</f>
        <v>0</v>
      </c>
      <c r="Q139" s="71">
        <f ca="1">SUMIFS(INDIRECT("'"&amp;$P$121&amp;"'!"&amp;$O139&amp;":"&amp;$O139),INDIRECT("'"&amp;$P$121&amp;"'!$D:$D"),$P$122,INDIRECT("'"&amp;$P$121&amp;"'!$B:$B"),$N$121)</f>
        <v>0</v>
      </c>
      <c r="R139" s="70">
        <f ca="1">SUMIFS(INDIRECT("'"&amp;$P$121&amp;"'!"&amp;$N139&amp;":"&amp;$N139),INDIRECT("'"&amp;$P$121&amp;"'!$D:$D"),$R$122,INDIRECT("'"&amp;$P$121&amp;"'!$B:$B"),$N$121)</f>
        <v>0</v>
      </c>
      <c r="S139" s="71">
        <f ca="1">SUMIFS(INDIRECT("'"&amp;$P$121&amp;"'!"&amp;$O139&amp;":"&amp;$O139),INDIRECT("'"&amp;$P$121&amp;"'!$D:$D"),$R$122,INDIRECT("'"&amp;$P$121&amp;"'!$B:$B"),$N$121)</f>
        <v>0</v>
      </c>
      <c r="T139" s="212">
        <f t="shared" ref="T139:T143" ca="1" si="70">P139+R139</f>
        <v>0</v>
      </c>
      <c r="U139" s="213">
        <f t="shared" ca="1" si="60"/>
        <v>0</v>
      </c>
    </row>
    <row r="140" spans="2:21" ht="12.75" customHeight="1" x14ac:dyDescent="0.2">
      <c r="B140" s="170" t="s">
        <v>435</v>
      </c>
      <c r="C140" s="81" t="s">
        <v>5</v>
      </c>
      <c r="D140" s="70"/>
      <c r="E140" s="71"/>
      <c r="F140" s="70"/>
      <c r="G140" s="71"/>
      <c r="H140" s="212">
        <f t="shared" si="69"/>
        <v>0</v>
      </c>
      <c r="I140" s="213">
        <f t="shared" si="58"/>
        <v>0</v>
      </c>
      <c r="M140" s="170" t="str" cm="1">
        <f t="array" aca="1" ref="M140" ca="1">INDIRECT("'"&amp;$P$31&amp;"'!"&amp;N140&amp;"5")</f>
        <v>Compteur à budget</v>
      </c>
      <c r="N140" s="206" t="s">
        <v>498</v>
      </c>
      <c r="O140" s="81" t="s">
        <v>515</v>
      </c>
      <c r="P140" s="70">
        <f ca="1">SUMIFS(INDIRECT("'"&amp;$P$121&amp;"'!"&amp;$N140&amp;":"&amp;$N140),INDIRECT("'"&amp;$P$121&amp;"'!$D:$D"),$P$122,INDIRECT("'"&amp;$P$121&amp;"'!$B:$B"),$N$121)</f>
        <v>0</v>
      </c>
      <c r="Q140" s="71">
        <f ca="1">SUMIFS(INDIRECT("'"&amp;$P$121&amp;"'!"&amp;$O140&amp;":"&amp;$O140),INDIRECT("'"&amp;$P$121&amp;"'!$D:$D"),$P$122,INDIRECT("'"&amp;$P$121&amp;"'!$B:$B"),$N$121)</f>
        <v>0</v>
      </c>
      <c r="R140" s="70">
        <f ca="1">SUMIFS(INDIRECT("'"&amp;$P$121&amp;"'!"&amp;$N140&amp;":"&amp;$N140),INDIRECT("'"&amp;$P$121&amp;"'!$D:$D"),$R$122,INDIRECT("'"&amp;$P$121&amp;"'!$B:$B"),$N$121)</f>
        <v>0</v>
      </c>
      <c r="S140" s="71">
        <f ca="1">SUMIFS(INDIRECT("'"&amp;$P$121&amp;"'!"&amp;$O140&amp;":"&amp;$O140),INDIRECT("'"&amp;$P$121&amp;"'!$D:$D"),$R$122,INDIRECT("'"&amp;$P$121&amp;"'!$B:$B"),$N$121)</f>
        <v>0</v>
      </c>
      <c r="T140" s="212">
        <f t="shared" ca="1" si="70"/>
        <v>0</v>
      </c>
      <c r="U140" s="213">
        <f t="shared" ca="1" si="60"/>
        <v>0</v>
      </c>
    </row>
    <row r="141" spans="2:21" ht="12.75" customHeight="1" x14ac:dyDescent="0.2">
      <c r="B141" s="170" t="s">
        <v>436</v>
      </c>
      <c r="C141" s="81" t="s">
        <v>5</v>
      </c>
      <c r="D141" s="70"/>
      <c r="E141" s="71"/>
      <c r="F141" s="70"/>
      <c r="G141" s="71"/>
      <c r="H141" s="212">
        <f t="shared" si="69"/>
        <v>0</v>
      </c>
      <c r="I141" s="213">
        <f t="shared" si="58"/>
        <v>0</v>
      </c>
      <c r="M141" s="170" t="str" cm="1">
        <f t="array" aca="1" ref="M141" ca="1">INDIRECT("'"&amp;$P$31&amp;"'!"&amp;N141&amp;"5")</f>
        <v>Compteur Smart</v>
      </c>
      <c r="N141" s="206" t="s">
        <v>499</v>
      </c>
      <c r="O141" s="81" t="s">
        <v>516</v>
      </c>
      <c r="P141" s="70">
        <f ca="1">SUMIFS(INDIRECT("'"&amp;$P$121&amp;"'!"&amp;$N141&amp;":"&amp;$N141),INDIRECT("'"&amp;$P$121&amp;"'!$D:$D"),$P$122,INDIRECT("'"&amp;$P$121&amp;"'!$B:$B"),$N$121)</f>
        <v>0</v>
      </c>
      <c r="Q141" s="71">
        <f ca="1">SUMIFS(INDIRECT("'"&amp;$P$121&amp;"'!"&amp;$O141&amp;":"&amp;$O141),INDIRECT("'"&amp;$P$121&amp;"'!$D:$D"),$P$122,INDIRECT("'"&amp;$P$121&amp;"'!$B:$B"),$N$121)</f>
        <v>0</v>
      </c>
      <c r="R141" s="70">
        <f ca="1">SUMIFS(INDIRECT("'"&amp;$P$121&amp;"'!"&amp;$N141&amp;":"&amp;$N141),INDIRECT("'"&amp;$P$121&amp;"'!$D:$D"),$R$122,INDIRECT("'"&amp;$P$121&amp;"'!$B:$B"),$N$121)</f>
        <v>0</v>
      </c>
      <c r="S141" s="71">
        <f ca="1">SUMIFS(INDIRECT("'"&amp;$P$121&amp;"'!"&amp;$O141&amp;":"&amp;$O141),INDIRECT("'"&amp;$P$121&amp;"'!$D:$D"),$R$122,INDIRECT("'"&amp;$P$121&amp;"'!$B:$B"),$N$121)</f>
        <v>0</v>
      </c>
      <c r="T141" s="212">
        <f t="shared" ca="1" si="70"/>
        <v>0</v>
      </c>
      <c r="U141" s="213">
        <f t="shared" ca="1" si="60"/>
        <v>0</v>
      </c>
    </row>
    <row r="142" spans="2:21" ht="12.75" customHeight="1" x14ac:dyDescent="0.25">
      <c r="B142" s="170" t="s">
        <v>446</v>
      </c>
      <c r="C142" s="81" t="s">
        <v>5</v>
      </c>
      <c r="D142" s="70"/>
      <c r="E142" s="71"/>
      <c r="F142" s="70"/>
      <c r="G142" s="71"/>
      <c r="H142" s="212">
        <f t="shared" si="69"/>
        <v>0</v>
      </c>
      <c r="I142" s="213">
        <f t="shared" si="58"/>
        <v>0</v>
      </c>
      <c r="K142"/>
      <c r="M142" s="170" t="str" cm="1">
        <f t="array" aca="1" ref="M142" ca="1">INDIRECT("'"&amp;$P$31&amp;"'!"&amp;N142&amp;"5")</f>
        <v>Compteur MP (non télérelevé)</v>
      </c>
      <c r="N142" s="206" t="s">
        <v>500</v>
      </c>
      <c r="O142" s="81" t="s">
        <v>517</v>
      </c>
      <c r="P142" s="70">
        <f ca="1">SUMIFS(INDIRECT("'"&amp;$P$121&amp;"'!"&amp;$N142&amp;":"&amp;$N142),INDIRECT("'"&amp;$P$121&amp;"'!$D:$D"),$P$122,INDIRECT("'"&amp;$P$121&amp;"'!$B:$B"),$N$121)</f>
        <v>0</v>
      </c>
      <c r="Q142" s="71">
        <f ca="1">SUMIFS(INDIRECT("'"&amp;$P$121&amp;"'!"&amp;$O142&amp;":"&amp;$O142),INDIRECT("'"&amp;$P$121&amp;"'!$D:$D"),$P$122,INDIRECT("'"&amp;$P$121&amp;"'!$B:$B"),$N$121)</f>
        <v>0</v>
      </c>
      <c r="R142" s="70">
        <f ca="1">SUMIFS(INDIRECT("'"&amp;$P$121&amp;"'!"&amp;$N142&amp;":"&amp;$N142),INDIRECT("'"&amp;$P$121&amp;"'!$D:$D"),$R$122,INDIRECT("'"&amp;$P$121&amp;"'!$B:$B"),$N$121)</f>
        <v>0</v>
      </c>
      <c r="S142" s="71">
        <f ca="1">SUMIFS(INDIRECT("'"&amp;$P$121&amp;"'!"&amp;$O142&amp;":"&amp;$O142),INDIRECT("'"&amp;$P$121&amp;"'!$D:$D"),$R$122,INDIRECT("'"&amp;$P$121&amp;"'!$B:$B"),$N$121)</f>
        <v>0</v>
      </c>
      <c r="T142" s="212">
        <f t="shared" ca="1" si="70"/>
        <v>0</v>
      </c>
      <c r="U142" s="213">
        <f t="shared" ca="1" si="60"/>
        <v>0</v>
      </c>
    </row>
    <row r="143" spans="2:21" ht="12.75" customHeight="1" x14ac:dyDescent="0.25">
      <c r="B143" s="170" t="s">
        <v>439</v>
      </c>
      <c r="C143" s="81" t="s">
        <v>5</v>
      </c>
      <c r="D143" s="70"/>
      <c r="E143" s="71"/>
      <c r="F143" s="70"/>
      <c r="G143" s="71"/>
      <c r="H143" s="212">
        <f t="shared" si="69"/>
        <v>0</v>
      </c>
      <c r="I143" s="213">
        <f t="shared" si="58"/>
        <v>0</v>
      </c>
      <c r="K143"/>
      <c r="M143" s="170" t="str" cm="1">
        <f t="array" aca="1" ref="M143" ca="1">INDIRECT("'"&amp;$P$31&amp;"'!"&amp;N143&amp;"5")</f>
        <v>Compteur télérelevé</v>
      </c>
      <c r="N143" s="206" t="s">
        <v>501</v>
      </c>
      <c r="O143" s="81" t="s">
        <v>518</v>
      </c>
      <c r="P143" s="70">
        <f ca="1">SUMIFS(INDIRECT("'"&amp;$P$121&amp;"'!"&amp;$N143&amp;":"&amp;$N143),INDIRECT("'"&amp;$P$121&amp;"'!$D:$D"),$P$122,INDIRECT("'"&amp;$P$121&amp;"'!$B:$B"),$N$121)</f>
        <v>0</v>
      </c>
      <c r="Q143" s="71">
        <f ca="1">SUMIFS(INDIRECT("'"&amp;$P$121&amp;"'!"&amp;$O143&amp;":"&amp;$O143),INDIRECT("'"&amp;$P$121&amp;"'!$D:$D"),$P$122,INDIRECT("'"&amp;$P$121&amp;"'!$B:$B"),$N$121)</f>
        <v>0</v>
      </c>
      <c r="R143" s="70">
        <f ca="1">SUMIFS(INDIRECT("'"&amp;$P$121&amp;"'!"&amp;$N143&amp;":"&amp;$N143),INDIRECT("'"&amp;$P$121&amp;"'!$D:$D"),$R$122,INDIRECT("'"&amp;$P$121&amp;"'!$B:$B"),$N$121)</f>
        <v>0</v>
      </c>
      <c r="S143" s="71">
        <f ca="1">SUMIFS(INDIRECT("'"&amp;$P$121&amp;"'!"&amp;$O143&amp;":"&amp;$O143),INDIRECT("'"&amp;$P$121&amp;"'!$D:$D"),$R$122,INDIRECT("'"&amp;$P$121&amp;"'!$B:$B"),$N$121)</f>
        <v>0</v>
      </c>
      <c r="T143" s="212">
        <f t="shared" ca="1" si="70"/>
        <v>0</v>
      </c>
      <c r="U143" s="213">
        <f t="shared" ca="1" si="60"/>
        <v>0</v>
      </c>
    </row>
    <row r="144" spans="2:21" s="43" customFormat="1" ht="12.75" customHeight="1" x14ac:dyDescent="0.2">
      <c r="B144" s="77" t="s">
        <v>448</v>
      </c>
      <c r="C144" s="82" t="s">
        <v>5</v>
      </c>
      <c r="D144" s="78"/>
      <c r="E144" s="79">
        <f>SUM(E139:E143)</f>
        <v>0</v>
      </c>
      <c r="F144" s="78"/>
      <c r="G144" s="79">
        <f>SUM(G139:G143)</f>
        <v>0</v>
      </c>
      <c r="H144" s="214"/>
      <c r="I144" s="215">
        <f t="shared" si="58"/>
        <v>0</v>
      </c>
      <c r="J144" s="42"/>
      <c r="M144" s="77"/>
      <c r="N144" s="207"/>
      <c r="O144" s="82"/>
      <c r="P144" s="78"/>
      <c r="Q144" s="79">
        <f ca="1">SUM(Q139:Q143)</f>
        <v>0</v>
      </c>
      <c r="R144" s="78"/>
      <c r="S144" s="79">
        <f ca="1">SUM(S139:S143)</f>
        <v>0</v>
      </c>
      <c r="T144" s="214"/>
      <c r="U144" s="215">
        <f t="shared" ca="1" si="60"/>
        <v>0</v>
      </c>
    </row>
    <row r="145" spans="2:21" ht="12.75" customHeight="1" x14ac:dyDescent="0.2">
      <c r="B145" s="170" t="s">
        <v>443</v>
      </c>
      <c r="C145" s="81"/>
      <c r="D145" s="70"/>
      <c r="E145" s="71"/>
      <c r="F145" s="70"/>
      <c r="G145" s="71"/>
      <c r="H145" s="212">
        <f t="shared" ref="H145:H146" si="71">D145+F145</f>
        <v>0</v>
      </c>
      <c r="I145" s="213">
        <f t="shared" si="58"/>
        <v>0</v>
      </c>
      <c r="M145" s="170" t="str" cm="1">
        <f t="array" aca="1" ref="M145" ca="1">INDIRECT("'"&amp;$P$31&amp;"'!"&amp;N145&amp;"5")</f>
        <v>Télétransmission/fibre optique</v>
      </c>
      <c r="N145" s="206" t="s">
        <v>108</v>
      </c>
      <c r="O145" s="81" t="s">
        <v>519</v>
      </c>
      <c r="P145" s="70">
        <f ca="1">SUMIFS(INDIRECT("'"&amp;$P$121&amp;"'!"&amp;$N145&amp;":"&amp;$N145),INDIRECT("'"&amp;$P$121&amp;"'!$D:$D"),$P$122,INDIRECT("'"&amp;$P$121&amp;"'!$B:$B"),$N$121)</f>
        <v>0</v>
      </c>
      <c r="Q145" s="71">
        <f ca="1">SUMIFS(INDIRECT("'"&amp;$P$121&amp;"'!"&amp;$O145&amp;":"&amp;$O145),INDIRECT("'"&amp;$P$121&amp;"'!$D:$D"),$P$122,INDIRECT("'"&amp;$P$121&amp;"'!$B:$B"),$N$121)</f>
        <v>0</v>
      </c>
      <c r="R145" s="70">
        <f ca="1">SUMIFS(INDIRECT("'"&amp;$P$121&amp;"'!"&amp;$N145&amp;":"&amp;$N145),INDIRECT("'"&amp;$P$121&amp;"'!$D:$D"),$R$122,INDIRECT("'"&amp;$P$121&amp;"'!$B:$B"),$N$121)</f>
        <v>0</v>
      </c>
      <c r="S145" s="71">
        <f ca="1">SUMIFS(INDIRECT("'"&amp;$P$121&amp;"'!"&amp;$O145&amp;":"&amp;$O145),INDIRECT("'"&amp;$P$121&amp;"'!$D:$D"),$R$122,INDIRECT("'"&amp;$P$121&amp;"'!$B:$B"),$N$121)</f>
        <v>0</v>
      </c>
      <c r="T145" s="212">
        <f t="shared" ref="T145:T146" ca="1" si="72">P145+R145</f>
        <v>0</v>
      </c>
      <c r="U145" s="213">
        <f t="shared" ca="1" si="60"/>
        <v>0</v>
      </c>
    </row>
    <row r="146" spans="2:21" ht="12.75" customHeight="1" x14ac:dyDescent="0.25">
      <c r="B146" s="172" t="s">
        <v>390</v>
      </c>
      <c r="C146" s="103" t="s">
        <v>5</v>
      </c>
      <c r="D146" s="104"/>
      <c r="E146" s="105"/>
      <c r="F146" s="104"/>
      <c r="G146" s="105"/>
      <c r="H146" s="218">
        <f t="shared" si="71"/>
        <v>0</v>
      </c>
      <c r="I146" s="219">
        <f t="shared" si="58"/>
        <v>0</v>
      </c>
      <c r="K146"/>
      <c r="M146" s="172" t="str" cm="1">
        <f t="array" aca="1" ref="M146" ca="1">INDIRECT("'"&amp;$P$31&amp;"'!"&amp;N146&amp;"5")</f>
        <v>Autres (à préciser)</v>
      </c>
      <c r="N146" s="209" t="s">
        <v>502</v>
      </c>
      <c r="O146" s="103" t="s">
        <v>520</v>
      </c>
      <c r="P146" s="104">
        <f ca="1">SUMIFS(INDIRECT("'"&amp;$P$121&amp;"'!"&amp;$N146&amp;":"&amp;$N146),INDIRECT("'"&amp;$P$121&amp;"'!$D:$D"),$P$122,INDIRECT("'"&amp;$P$121&amp;"'!$B:$B"),$N$121)</f>
        <v>0</v>
      </c>
      <c r="Q146" s="105">
        <f ca="1">SUMIFS(INDIRECT("'"&amp;$P$121&amp;"'!"&amp;$O146&amp;":"&amp;$O146),INDIRECT("'"&amp;$P$121&amp;"'!$D:$D"),$P$122,INDIRECT("'"&amp;$P$121&amp;"'!$B:$B"),$N$121)</f>
        <v>0</v>
      </c>
      <c r="R146" s="104">
        <f ca="1">SUMIFS(INDIRECT("'"&amp;$P$121&amp;"'!"&amp;$N146&amp;":"&amp;$N146),INDIRECT("'"&amp;$P$121&amp;"'!$D:$D"),$R$122,INDIRECT("'"&amp;$P$121&amp;"'!$B:$B"),$N$121)</f>
        <v>0</v>
      </c>
      <c r="S146" s="105">
        <f ca="1">SUMIFS(INDIRECT("'"&amp;$P$121&amp;"'!"&amp;$O146&amp;":"&amp;$O146),INDIRECT("'"&amp;$P$121&amp;"'!$D:$D"),$R$122,INDIRECT("'"&amp;$P$121&amp;"'!$B:$B"),$N$121)</f>
        <v>0</v>
      </c>
      <c r="T146" s="218">
        <f t="shared" ca="1" si="72"/>
        <v>0</v>
      </c>
      <c r="U146" s="219">
        <f t="shared" ca="1" si="60"/>
        <v>0</v>
      </c>
    </row>
    <row r="147" spans="2:21" s="43" customFormat="1" ht="12.75" customHeight="1" x14ac:dyDescent="0.2">
      <c r="B147" s="77" t="s">
        <v>449</v>
      </c>
      <c r="C147" s="82"/>
      <c r="D147" s="78"/>
      <c r="E147" s="79">
        <f>SUM(E145:E146)</f>
        <v>0</v>
      </c>
      <c r="F147" s="78"/>
      <c r="G147" s="79">
        <f>SUM(G145:G146)</f>
        <v>0</v>
      </c>
      <c r="H147" s="214"/>
      <c r="I147" s="215">
        <f t="shared" si="58"/>
        <v>0</v>
      </c>
      <c r="J147" s="42"/>
      <c r="M147" s="77"/>
      <c r="N147" s="77"/>
      <c r="O147" s="82"/>
      <c r="P147" s="78"/>
      <c r="Q147" s="79">
        <f ca="1">SUM(Q145:Q146)</f>
        <v>0</v>
      </c>
      <c r="R147" s="78"/>
      <c r="S147" s="79">
        <f ca="1">SUM(S145:S146)</f>
        <v>0</v>
      </c>
      <c r="T147" s="214"/>
      <c r="U147" s="215">
        <f t="shared" ca="1" si="60"/>
        <v>0</v>
      </c>
    </row>
    <row r="148" spans="2:21" ht="12.75" customHeight="1" thickBot="1" x14ac:dyDescent="0.3">
      <c r="B148" s="106" t="s">
        <v>9</v>
      </c>
      <c r="C148" s="107"/>
      <c r="D148" s="108"/>
      <c r="E148" s="108">
        <f>SUM(E127+E130+E135+E138+E144+E147)</f>
        <v>0</v>
      </c>
      <c r="F148" s="108"/>
      <c r="G148" s="108">
        <f>SUM(G127+G130+G135+G138+G144+G147)</f>
        <v>0</v>
      </c>
      <c r="H148" s="220"/>
      <c r="I148" s="221">
        <f t="shared" si="58"/>
        <v>0</v>
      </c>
      <c r="K148"/>
      <c r="M148" s="106"/>
      <c r="N148" s="106"/>
      <c r="O148" s="107"/>
      <c r="P148" s="108"/>
      <c r="Q148" s="108">
        <f ca="1">SUM(Q127+Q130+Q135+Q138+Q144+Q147)</f>
        <v>0</v>
      </c>
      <c r="R148" s="108"/>
      <c r="S148" s="108">
        <f ca="1">SUM(S127+S130+S135+S138+S144+S147)</f>
        <v>0</v>
      </c>
      <c r="T148" s="220"/>
      <c r="U148" s="221">
        <f t="shared" ca="1" si="60"/>
        <v>0</v>
      </c>
    </row>
    <row r="149" spans="2:21" ht="12.75" customHeight="1" x14ac:dyDescent="0.25">
      <c r="B149" s="162"/>
      <c r="C149" s="68"/>
      <c r="D149" s="69"/>
      <c r="E149" s="69"/>
      <c r="F149" s="69"/>
      <c r="G149" s="69"/>
      <c r="H149" s="69"/>
      <c r="I149" s="69"/>
      <c r="K149"/>
    </row>
    <row r="150" spans="2:21" customFormat="1" ht="12.75" customHeight="1" thickBot="1" x14ac:dyDescent="0.3">
      <c r="M150" s="4"/>
      <c r="T150" s="225"/>
      <c r="U150" s="225"/>
    </row>
    <row r="151" spans="2:21" ht="12.75" customHeight="1" x14ac:dyDescent="0.25">
      <c r="B151" s="298" t="s">
        <v>0</v>
      </c>
      <c r="C151" s="299"/>
      <c r="D151" s="291" t="str">
        <f>GRD&amp;" - Budget "&amp;AnnéeN+4&amp;"  - Plan"</f>
        <v>Nom du GRD - Budget 2027  - Plan</v>
      </c>
      <c r="E151" s="302"/>
      <c r="F151" s="302"/>
      <c r="G151" s="302"/>
      <c r="H151" s="302"/>
      <c r="I151" s="303"/>
      <c r="M151" s="285" t="s">
        <v>524</v>
      </c>
      <c r="N151" s="287">
        <f>N121+1</f>
        <v>2027</v>
      </c>
      <c r="O151" s="288"/>
      <c r="P151" s="289" t="s">
        <v>468</v>
      </c>
      <c r="Q151" s="290"/>
      <c r="R151" s="290"/>
      <c r="S151" s="290"/>
      <c r="T151" s="291"/>
      <c r="U151" s="292"/>
    </row>
    <row r="152" spans="2:21" s="84" customFormat="1" ht="38.25" customHeight="1" x14ac:dyDescent="0.2">
      <c r="B152" s="300"/>
      <c r="C152" s="301"/>
      <c r="D152" s="295" t="s">
        <v>393</v>
      </c>
      <c r="E152" s="295"/>
      <c r="F152" s="295" t="s">
        <v>61</v>
      </c>
      <c r="G152" s="295"/>
      <c r="H152" s="304" t="s">
        <v>452</v>
      </c>
      <c r="I152" s="305"/>
      <c r="M152" s="286"/>
      <c r="N152" s="293" t="s">
        <v>521</v>
      </c>
      <c r="O152" s="294"/>
      <c r="P152" s="295" t="s">
        <v>393</v>
      </c>
      <c r="Q152" s="295"/>
      <c r="R152" s="295" t="s">
        <v>61</v>
      </c>
      <c r="S152" s="295"/>
      <c r="T152" s="296" t="s">
        <v>453</v>
      </c>
      <c r="U152" s="297"/>
    </row>
    <row r="153" spans="2:21" ht="12.75" customHeight="1" x14ac:dyDescent="0.2">
      <c r="B153" s="72"/>
      <c r="C153" s="80" t="s">
        <v>1</v>
      </c>
      <c r="D153" s="73" t="s">
        <v>2</v>
      </c>
      <c r="E153" s="73" t="s">
        <v>3</v>
      </c>
      <c r="F153" s="73" t="s">
        <v>2</v>
      </c>
      <c r="G153" s="73" t="s">
        <v>3</v>
      </c>
      <c r="H153" s="73" t="s">
        <v>2</v>
      </c>
      <c r="I153" s="74" t="s">
        <v>3</v>
      </c>
      <c r="M153" s="72"/>
      <c r="N153" s="204" t="s">
        <v>2</v>
      </c>
      <c r="O153" s="205" t="s">
        <v>3</v>
      </c>
      <c r="P153" s="73" t="s">
        <v>2</v>
      </c>
      <c r="Q153" s="73" t="s">
        <v>3</v>
      </c>
      <c r="R153" s="73" t="s">
        <v>2</v>
      </c>
      <c r="S153" s="73" t="s">
        <v>3</v>
      </c>
      <c r="T153" s="222" t="s">
        <v>2</v>
      </c>
      <c r="U153" s="223" t="s">
        <v>3</v>
      </c>
    </row>
    <row r="154" spans="2:21" ht="12.75" customHeight="1" x14ac:dyDescent="0.2">
      <c r="B154" s="170" t="s">
        <v>4</v>
      </c>
      <c r="C154" s="81" t="s">
        <v>5</v>
      </c>
      <c r="D154" s="70"/>
      <c r="E154" s="71"/>
      <c r="F154" s="70"/>
      <c r="G154" s="71"/>
      <c r="H154" s="212">
        <f>D154+F154</f>
        <v>0</v>
      </c>
      <c r="I154" s="213">
        <f>E154+G154</f>
        <v>0</v>
      </c>
      <c r="M154" s="170" t="str" cm="1">
        <f t="array" aca="1" ref="M154" ca="1">INDIRECT("'"&amp;$P$31&amp;"'!"&amp;N154&amp;"5")</f>
        <v>Terrain d'exploitation</v>
      </c>
      <c r="N154" s="206" t="s">
        <v>486</v>
      </c>
      <c r="O154" s="81" t="s">
        <v>503</v>
      </c>
      <c r="P154" s="70">
        <f ca="1">SUMIFS(INDIRECT("'"&amp;$P$151&amp;"'!"&amp;$N154&amp;":"&amp;$N154),INDIRECT("'"&amp;$P$151&amp;"'!$D:$D"),$P$152,INDIRECT("'"&amp;$P$151&amp;"'!$B:$B"),$N$151)</f>
        <v>0</v>
      </c>
      <c r="Q154" s="71">
        <f ca="1">SUMIFS(INDIRECT("'"&amp;$P$151&amp;"'!"&amp;$O154&amp;":"&amp;$O154),INDIRECT("'"&amp;$P$151&amp;"'!$D:$D"),$P$152,INDIRECT("'"&amp;$P$151&amp;"'!$B:$B"),$N$151)</f>
        <v>0</v>
      </c>
      <c r="R154" s="70">
        <f ca="1">SUMIFS(INDIRECT("'"&amp;$P$151&amp;"'!"&amp;$N154&amp;":"&amp;$N154),INDIRECT("'"&amp;$P$151&amp;"'!$D:$D"),$R$152,INDIRECT("'"&amp;$P$151&amp;"'!$B:$B"),$N$151)</f>
        <v>0</v>
      </c>
      <c r="S154" s="71">
        <f ca="1">SUMIFS(INDIRECT("'"&amp;$P$151&amp;"'!"&amp;$O154&amp;":"&amp;$O154),INDIRECT("'"&amp;$P$151&amp;"'!$D:$D"),$R$152,INDIRECT("'"&amp;$P$151&amp;"'!$B:$B"),$N$151)</f>
        <v>0</v>
      </c>
      <c r="T154" s="212">
        <f ca="1">P154+R154</f>
        <v>0</v>
      </c>
      <c r="U154" s="213">
        <f ca="1">Q154+S154</f>
        <v>0</v>
      </c>
    </row>
    <row r="155" spans="2:21" ht="12.75" customHeight="1" x14ac:dyDescent="0.2">
      <c r="B155" s="170" t="s">
        <v>438</v>
      </c>
      <c r="C155" s="81" t="s">
        <v>5</v>
      </c>
      <c r="D155" s="70"/>
      <c r="E155" s="71"/>
      <c r="F155" s="70"/>
      <c r="G155" s="71"/>
      <c r="H155" s="212">
        <f t="shared" ref="H155:H156" si="73">D155+F155</f>
        <v>0</v>
      </c>
      <c r="I155" s="213">
        <f t="shared" ref="I155:I178" si="74">E155+G155</f>
        <v>0</v>
      </c>
      <c r="M155" s="170" t="str" cm="1">
        <f t="array" aca="1" ref="M155" ca="1">INDIRECT("'"&amp;$P$31&amp;"'!"&amp;N155&amp;"5")</f>
        <v>Station et poste réception</v>
      </c>
      <c r="N155" s="206" t="s">
        <v>487</v>
      </c>
      <c r="O155" s="81" t="s">
        <v>504</v>
      </c>
      <c r="P155" s="70">
        <f ca="1">SUMIFS(INDIRECT("'"&amp;$P$151&amp;"'!"&amp;$N155&amp;":"&amp;$N155),INDIRECT("'"&amp;$P$151&amp;"'!$D:$D"),$P$152,INDIRECT("'"&amp;$P$151&amp;"'!$B:$B"),$N$151)</f>
        <v>0</v>
      </c>
      <c r="Q155" s="71">
        <f ca="1">SUMIFS(INDIRECT("'"&amp;$P$151&amp;"'!"&amp;$O155&amp;":"&amp;$O155),INDIRECT("'"&amp;$P$151&amp;"'!$D:$D"),$P$152,INDIRECT("'"&amp;$P$151&amp;"'!$B:$B"),$N$151)</f>
        <v>0</v>
      </c>
      <c r="R155" s="70">
        <f ca="1">SUMIFS(INDIRECT("'"&amp;$P$151&amp;"'!"&amp;$N155&amp;":"&amp;$N155),INDIRECT("'"&amp;$P$151&amp;"'!$D:$D"),$R$152,INDIRECT("'"&amp;$P$151&amp;"'!$B:$B"),$N$151)</f>
        <v>0</v>
      </c>
      <c r="S155" s="71">
        <f ca="1">SUMIFS(INDIRECT("'"&amp;$P$151&amp;"'!"&amp;$O155&amp;":"&amp;$O155),INDIRECT("'"&amp;$P$151&amp;"'!$D:$D"),$R$152,INDIRECT("'"&amp;$P$151&amp;"'!$B:$B"),$N$151)</f>
        <v>0</v>
      </c>
      <c r="T155" s="212">
        <f t="shared" ref="T155:T156" ca="1" si="75">P155+R155</f>
        <v>0</v>
      </c>
      <c r="U155" s="213">
        <f t="shared" ref="U155:U178" ca="1" si="76">Q155+S155</f>
        <v>0</v>
      </c>
    </row>
    <row r="156" spans="2:21" ht="12.75" customHeight="1" x14ac:dyDescent="0.2">
      <c r="B156" s="170" t="s">
        <v>444</v>
      </c>
      <c r="C156" s="81" t="s">
        <v>5</v>
      </c>
      <c r="D156" s="70"/>
      <c r="E156" s="71"/>
      <c r="F156" s="70"/>
      <c r="G156" s="71"/>
      <c r="H156" s="212">
        <f t="shared" si="73"/>
        <v>0</v>
      </c>
      <c r="I156" s="213">
        <f t="shared" si="74"/>
        <v>0</v>
      </c>
      <c r="M156" s="170" t="str" cm="1">
        <f t="array" aca="1" ref="M156" ca="1">INDIRECT("'"&amp;$P$31&amp;"'!"&amp;N156&amp;"5")</f>
        <v>Cabine réseau</v>
      </c>
      <c r="N156" s="206" t="s">
        <v>488</v>
      </c>
      <c r="O156" s="81" t="s">
        <v>505</v>
      </c>
      <c r="P156" s="70">
        <f ca="1">SUMIFS(INDIRECT("'"&amp;$P$151&amp;"'!"&amp;$N156&amp;":"&amp;$N156),INDIRECT("'"&amp;$P$151&amp;"'!$D:$D"),$P$152,INDIRECT("'"&amp;$P$151&amp;"'!$B:$B"),$N$151)</f>
        <v>0</v>
      </c>
      <c r="Q156" s="71">
        <f ca="1">SUMIFS(INDIRECT("'"&amp;$P$151&amp;"'!"&amp;$O156&amp;":"&amp;$O156),INDIRECT("'"&amp;$P$151&amp;"'!$D:$D"),$P$152,INDIRECT("'"&amp;$P$151&amp;"'!$B:$B"),$N$151)</f>
        <v>0</v>
      </c>
      <c r="R156" s="70">
        <f ca="1">SUMIFS(INDIRECT("'"&amp;$P$151&amp;"'!"&amp;$N156&amp;":"&amp;$N156),INDIRECT("'"&amp;$P$151&amp;"'!$D:$D"),$R$152,INDIRECT("'"&amp;$P$151&amp;"'!$B:$B"),$N$151)</f>
        <v>0</v>
      </c>
      <c r="S156" s="71">
        <f ca="1">SUMIFS(INDIRECT("'"&amp;$P$151&amp;"'!"&amp;$O156&amp;":"&amp;$O156),INDIRECT("'"&amp;$P$151&amp;"'!$D:$D"),$R$152,INDIRECT("'"&amp;$P$151&amp;"'!$B:$B"),$N$151)</f>
        <v>0</v>
      </c>
      <c r="T156" s="212">
        <f t="shared" ca="1" si="75"/>
        <v>0</v>
      </c>
      <c r="U156" s="213">
        <f t="shared" ca="1" si="76"/>
        <v>0</v>
      </c>
    </row>
    <row r="157" spans="2:21" s="43" customFormat="1" ht="12.75" customHeight="1" x14ac:dyDescent="0.2">
      <c r="B157" s="77" t="s">
        <v>447</v>
      </c>
      <c r="C157" s="82"/>
      <c r="D157" s="78"/>
      <c r="E157" s="79">
        <f>SUM(E154:E156)</f>
        <v>0</v>
      </c>
      <c r="F157" s="78"/>
      <c r="G157" s="79">
        <f>SUM(G154:G156)</f>
        <v>0</v>
      </c>
      <c r="H157" s="214"/>
      <c r="I157" s="215">
        <f t="shared" si="74"/>
        <v>0</v>
      </c>
      <c r="J157" s="42"/>
      <c r="K157" s="42"/>
      <c r="M157" s="77"/>
      <c r="N157" s="207"/>
      <c r="O157" s="82"/>
      <c r="P157" s="78"/>
      <c r="Q157" s="79">
        <f ca="1">SUM(Q154:Q156)</f>
        <v>0</v>
      </c>
      <c r="R157" s="78"/>
      <c r="S157" s="79">
        <f ca="1">SUM(S154:S156)</f>
        <v>0</v>
      </c>
      <c r="T157" s="214"/>
      <c r="U157" s="215">
        <f t="shared" ca="1" si="76"/>
        <v>0</v>
      </c>
    </row>
    <row r="158" spans="2:21" ht="12.75" customHeight="1" x14ac:dyDescent="0.2">
      <c r="B158" s="171" t="s">
        <v>445</v>
      </c>
      <c r="C158" s="83" t="s">
        <v>5</v>
      </c>
      <c r="D158" s="75"/>
      <c r="E158" s="76"/>
      <c r="F158" s="75"/>
      <c r="G158" s="76"/>
      <c r="H158" s="216">
        <f t="shared" ref="H158:H159" si="77">D158+F158</f>
        <v>0</v>
      </c>
      <c r="I158" s="217">
        <f t="shared" si="74"/>
        <v>0</v>
      </c>
      <c r="K158" s="43"/>
      <c r="M158" s="171" t="str" cm="1">
        <f t="array" aca="1" ref="M158" ca="1">INDIRECT("'"&amp;$P$31&amp;"'!"&amp;N158&amp;"5")</f>
        <v>Cabine quartier</v>
      </c>
      <c r="N158" s="208" t="s">
        <v>489</v>
      </c>
      <c r="O158" s="83" t="s">
        <v>506</v>
      </c>
      <c r="P158" s="75">
        <f ca="1">SUMIFS(INDIRECT("'"&amp;$P$151&amp;"'!"&amp;$N158&amp;":"&amp;$N158),INDIRECT("'"&amp;$P$151&amp;"'!$D:$D"),$P$152,INDIRECT("'"&amp;$P$151&amp;"'!$B:$B"),$N$151)</f>
        <v>0</v>
      </c>
      <c r="Q158" s="76">
        <f ca="1">SUMIFS(INDIRECT("'"&amp;$P$151&amp;"'!"&amp;$O158&amp;":"&amp;$O158),INDIRECT("'"&amp;$P$151&amp;"'!$D:$D"),$P$152,INDIRECT("'"&amp;$P$151&amp;"'!$B:$B"),$N$151)</f>
        <v>0</v>
      </c>
      <c r="R158" s="75">
        <f ca="1">SUMIFS(INDIRECT("'"&amp;$P$151&amp;"'!"&amp;$N158&amp;":"&amp;$N158),INDIRECT("'"&amp;$P$151&amp;"'!$D:$D"),$R$152,INDIRECT("'"&amp;$P$151&amp;"'!$B:$B"),$N$151)</f>
        <v>0</v>
      </c>
      <c r="S158" s="76">
        <f ca="1">SUMIFS(INDIRECT("'"&amp;$P$151&amp;"'!"&amp;$O158&amp;":"&amp;$O158),INDIRECT("'"&amp;$P$151&amp;"'!$D:$D"),$R$152,INDIRECT("'"&amp;$P$151&amp;"'!$B:$B"),$N$151)</f>
        <v>0</v>
      </c>
      <c r="T158" s="216">
        <f t="shared" ref="T158:T159" ca="1" si="78">P158+R158</f>
        <v>0</v>
      </c>
      <c r="U158" s="217">
        <f t="shared" ca="1" si="76"/>
        <v>0</v>
      </c>
    </row>
    <row r="159" spans="2:21" ht="12.75" customHeight="1" x14ac:dyDescent="0.2">
      <c r="B159" s="170" t="s">
        <v>437</v>
      </c>
      <c r="C159" s="81" t="s">
        <v>5</v>
      </c>
      <c r="D159" s="70"/>
      <c r="E159" s="71"/>
      <c r="F159" s="70"/>
      <c r="G159" s="71"/>
      <c r="H159" s="212">
        <f t="shared" si="77"/>
        <v>0</v>
      </c>
      <c r="I159" s="213">
        <f t="shared" si="74"/>
        <v>0</v>
      </c>
      <c r="M159" s="170" t="str" cm="1">
        <f t="array" aca="1" ref="M159" ca="1">INDIRECT("'"&amp;$P$31&amp;"'!"&amp;N159&amp;"5")</f>
        <v>Cabine client</v>
      </c>
      <c r="N159" s="206" t="s">
        <v>490</v>
      </c>
      <c r="O159" s="81" t="s">
        <v>507</v>
      </c>
      <c r="P159" s="70">
        <f ca="1">SUMIFS(INDIRECT("'"&amp;$P$151&amp;"'!"&amp;$N159&amp;":"&amp;$N159),INDIRECT("'"&amp;$P$151&amp;"'!$D:$D"),$P$152,INDIRECT("'"&amp;$P$151&amp;"'!$B:$B"),$N$151)</f>
        <v>0</v>
      </c>
      <c r="Q159" s="71">
        <f ca="1">SUMIFS(INDIRECT("'"&amp;$P$151&amp;"'!"&amp;$O159&amp;":"&amp;$O159),INDIRECT("'"&amp;$P$151&amp;"'!$D:$D"),$P$152,INDIRECT("'"&amp;$P$151&amp;"'!$B:$B"),$N$151)</f>
        <v>0</v>
      </c>
      <c r="R159" s="70">
        <f ca="1">SUMIFS(INDIRECT("'"&amp;$P$151&amp;"'!"&amp;$N159&amp;":"&amp;$N159),INDIRECT("'"&amp;$P$151&amp;"'!$D:$D"),$R$152,INDIRECT("'"&amp;$P$151&amp;"'!$B:$B"),$N$151)</f>
        <v>0</v>
      </c>
      <c r="S159" s="71">
        <f ca="1">SUMIFS(INDIRECT("'"&amp;$P$151&amp;"'!"&amp;$O159&amp;":"&amp;$O159),INDIRECT("'"&amp;$P$151&amp;"'!$D:$D"),$R$152,INDIRECT("'"&amp;$P$151&amp;"'!$B:$B"),$N$151)</f>
        <v>0</v>
      </c>
      <c r="T159" s="212">
        <f t="shared" ca="1" si="78"/>
        <v>0</v>
      </c>
      <c r="U159" s="213">
        <f t="shared" ca="1" si="76"/>
        <v>0</v>
      </c>
    </row>
    <row r="160" spans="2:21" s="43" customFormat="1" ht="12.75" customHeight="1" x14ac:dyDescent="0.2">
      <c r="B160" s="77" t="s">
        <v>440</v>
      </c>
      <c r="C160" s="82"/>
      <c r="D160" s="78"/>
      <c r="E160" s="79">
        <f t="shared" ref="E160" si="79">SUM(E158:E159)</f>
        <v>0</v>
      </c>
      <c r="F160" s="78"/>
      <c r="G160" s="79">
        <f t="shared" ref="G160" si="80">SUM(G158:G159)</f>
        <v>0</v>
      </c>
      <c r="H160" s="214"/>
      <c r="I160" s="215">
        <f t="shared" si="74"/>
        <v>0</v>
      </c>
      <c r="J160" s="42"/>
      <c r="K160" s="42"/>
      <c r="M160" s="77"/>
      <c r="N160" s="207"/>
      <c r="O160" s="82"/>
      <c r="P160" s="78"/>
      <c r="Q160" s="79">
        <f ca="1">SUM(Q158:Q159)</f>
        <v>0</v>
      </c>
      <c r="R160" s="78"/>
      <c r="S160" s="79">
        <f ca="1">SUM(S158:S159)</f>
        <v>0</v>
      </c>
      <c r="T160" s="214"/>
      <c r="U160" s="215">
        <f t="shared" ca="1" si="76"/>
        <v>0</v>
      </c>
    </row>
    <row r="161" spans="2:21" ht="12.75" customHeight="1" x14ac:dyDescent="0.2">
      <c r="B161" s="170" t="s">
        <v>428</v>
      </c>
      <c r="C161" s="81" t="s">
        <v>7</v>
      </c>
      <c r="D161" s="70"/>
      <c r="E161" s="71"/>
      <c r="F161" s="70"/>
      <c r="G161" s="71"/>
      <c r="H161" s="212">
        <f t="shared" ref="H161:H164" si="81">D161+F161</f>
        <v>0</v>
      </c>
      <c r="I161" s="213">
        <f t="shared" si="74"/>
        <v>0</v>
      </c>
      <c r="K161" s="43"/>
      <c r="M161" s="170" t="str" cm="1">
        <f t="array" aca="1" ref="M161" ca="1">INDIRECT("'"&amp;$P$31&amp;"'!"&amp;N161&amp;"5")</f>
        <v>Canalisation MPC</v>
      </c>
      <c r="N161" s="206" t="s">
        <v>491</v>
      </c>
      <c r="O161" s="81" t="s">
        <v>508</v>
      </c>
      <c r="P161" s="70">
        <f ca="1">SUMIFS(INDIRECT("'"&amp;$P$151&amp;"'!"&amp;$N161&amp;":"&amp;$N161),INDIRECT("'"&amp;$P$151&amp;"'!$D:$D"),$P$152,INDIRECT("'"&amp;$P$151&amp;"'!$B:$B"),$N$151)</f>
        <v>0</v>
      </c>
      <c r="Q161" s="71">
        <f ca="1">SUMIFS(INDIRECT("'"&amp;$P$151&amp;"'!"&amp;$O161&amp;":"&amp;$O161),INDIRECT("'"&amp;$P$151&amp;"'!$D:$D"),$P$152,INDIRECT("'"&amp;$P$151&amp;"'!$B:$B"),$N$151)</f>
        <v>0</v>
      </c>
      <c r="R161" s="70">
        <f ca="1">SUMIFS(INDIRECT("'"&amp;$P$151&amp;"'!"&amp;$N161&amp;":"&amp;$N161),INDIRECT("'"&amp;$P$151&amp;"'!$D:$D"),$R$152,INDIRECT("'"&amp;$P$151&amp;"'!$B:$B"),$N$151)</f>
        <v>0</v>
      </c>
      <c r="S161" s="71">
        <f ca="1">SUMIFS(INDIRECT("'"&amp;$P$151&amp;"'!"&amp;$O161&amp;":"&amp;$O161),INDIRECT("'"&amp;$P$151&amp;"'!$D:$D"),$R$152,INDIRECT("'"&amp;$P$151&amp;"'!$B:$B"),$N$151)</f>
        <v>0</v>
      </c>
      <c r="T161" s="212">
        <f t="shared" ref="T161:T164" ca="1" si="82">P161+R161</f>
        <v>0</v>
      </c>
      <c r="U161" s="213">
        <f t="shared" ca="1" si="76"/>
        <v>0</v>
      </c>
    </row>
    <row r="162" spans="2:21" ht="12.75" customHeight="1" x14ac:dyDescent="0.2">
      <c r="B162" s="170" t="s">
        <v>544</v>
      </c>
      <c r="C162" s="81" t="s">
        <v>7</v>
      </c>
      <c r="D162" s="70"/>
      <c r="E162" s="71"/>
      <c r="F162" s="70"/>
      <c r="G162" s="71"/>
      <c r="H162" s="212">
        <f t="shared" si="81"/>
        <v>0</v>
      </c>
      <c r="I162" s="213">
        <f t="shared" si="74"/>
        <v>0</v>
      </c>
      <c r="K162" s="43"/>
      <c r="M162" s="170" t="str" cm="1">
        <f t="array" aca="1" ref="M162" ca="1">INDIRECT("'"&amp;$P$31&amp;"'!"&amp;N162&amp;"5")</f>
        <v>Canalisation MPB/MPA</v>
      </c>
      <c r="N162" s="206" t="s">
        <v>492</v>
      </c>
      <c r="O162" s="81" t="s">
        <v>509</v>
      </c>
      <c r="P162" s="70">
        <f ca="1">SUMIFS(INDIRECT("'"&amp;$P$151&amp;"'!"&amp;$N162&amp;":"&amp;$N162),INDIRECT("'"&amp;$P$151&amp;"'!$D:$D"),$P$152,INDIRECT("'"&amp;$P$151&amp;"'!$B:$B"),$N$151)</f>
        <v>0</v>
      </c>
      <c r="Q162" s="71">
        <f ca="1">SUMIFS(INDIRECT("'"&amp;$P$151&amp;"'!"&amp;$O162&amp;":"&amp;$O162),INDIRECT("'"&amp;$P$151&amp;"'!$D:$D"),$P$152,INDIRECT("'"&amp;$P$151&amp;"'!$B:$B"),$N$151)</f>
        <v>0</v>
      </c>
      <c r="R162" s="70">
        <f ca="1">SUMIFS(INDIRECT("'"&amp;$P$151&amp;"'!"&amp;$N162&amp;":"&amp;$N162),INDIRECT("'"&amp;$P$151&amp;"'!$D:$D"),$R$152,INDIRECT("'"&amp;$P$151&amp;"'!$B:$B"),$N$151)</f>
        <v>0</v>
      </c>
      <c r="S162" s="71">
        <f ca="1">SUMIFS(INDIRECT("'"&amp;$P$151&amp;"'!"&amp;$O162&amp;":"&amp;$O162),INDIRECT("'"&amp;$P$151&amp;"'!$D:$D"),$R$152,INDIRECT("'"&amp;$P$151&amp;"'!$B:$B"),$N$151)</f>
        <v>0</v>
      </c>
      <c r="T162" s="212">
        <f t="shared" ca="1" si="82"/>
        <v>0</v>
      </c>
      <c r="U162" s="213">
        <f t="shared" ca="1" si="76"/>
        <v>0</v>
      </c>
    </row>
    <row r="163" spans="2:21" ht="12.75" customHeight="1" x14ac:dyDescent="0.2">
      <c r="B163" s="170" t="s">
        <v>429</v>
      </c>
      <c r="C163" s="81" t="s">
        <v>7</v>
      </c>
      <c r="D163" s="70"/>
      <c r="E163" s="71"/>
      <c r="F163" s="70"/>
      <c r="G163" s="71"/>
      <c r="H163" s="212">
        <f t="shared" si="81"/>
        <v>0</v>
      </c>
      <c r="I163" s="213">
        <f t="shared" si="74"/>
        <v>0</v>
      </c>
      <c r="M163" s="170" t="str" cm="1">
        <f t="array" aca="1" ref="M163" ca="1">INDIRECT("'"&amp;$P$31&amp;"'!"&amp;N163&amp;"5")</f>
        <v>Canalisation BP</v>
      </c>
      <c r="N163" s="206" t="s">
        <v>493</v>
      </c>
      <c r="O163" s="81" t="s">
        <v>510</v>
      </c>
      <c r="P163" s="70">
        <f ca="1">SUMIFS(INDIRECT("'"&amp;$P$151&amp;"'!"&amp;$N163&amp;":"&amp;$N163),INDIRECT("'"&amp;$P$151&amp;"'!$D:$D"),$P$152,INDIRECT("'"&amp;$P$151&amp;"'!$B:$B"),$N$151)</f>
        <v>0</v>
      </c>
      <c r="Q163" s="71">
        <f ca="1">SUMIFS(INDIRECT("'"&amp;$P$151&amp;"'!"&amp;$O163&amp;":"&amp;$O163),INDIRECT("'"&amp;$P$151&amp;"'!$D:$D"),$P$152,INDIRECT("'"&amp;$P$151&amp;"'!$B:$B"),$N$151)</f>
        <v>0</v>
      </c>
      <c r="R163" s="70">
        <f ca="1">SUMIFS(INDIRECT("'"&amp;$P$151&amp;"'!"&amp;$N163&amp;":"&amp;$N163),INDIRECT("'"&amp;$P$151&amp;"'!$D:$D"),$R$152,INDIRECT("'"&amp;$P$151&amp;"'!$B:$B"),$N$151)</f>
        <v>0</v>
      </c>
      <c r="S163" s="71">
        <f ca="1">SUMIFS(INDIRECT("'"&amp;$P$151&amp;"'!"&amp;$O163&amp;":"&amp;$O163),INDIRECT("'"&amp;$P$151&amp;"'!$D:$D"),$R$152,INDIRECT("'"&amp;$P$151&amp;"'!$B:$B"),$N$151)</f>
        <v>0</v>
      </c>
      <c r="T163" s="212">
        <f t="shared" ca="1" si="82"/>
        <v>0</v>
      </c>
      <c r="U163" s="213">
        <f t="shared" ca="1" si="76"/>
        <v>0</v>
      </c>
    </row>
    <row r="164" spans="2:21" ht="12.75" customHeight="1" x14ac:dyDescent="0.2">
      <c r="B164" s="170" t="s">
        <v>8</v>
      </c>
      <c r="C164" s="81" t="s">
        <v>7</v>
      </c>
      <c r="D164" s="70"/>
      <c r="E164" s="71"/>
      <c r="F164" s="70"/>
      <c r="G164" s="71"/>
      <c r="H164" s="212">
        <f t="shared" si="81"/>
        <v>0</v>
      </c>
      <c r="I164" s="213">
        <f t="shared" si="74"/>
        <v>0</v>
      </c>
      <c r="M164" s="170" t="str" cm="1">
        <f t="array" aca="1" ref="M164" ca="1">INDIRECT("'"&amp;$P$31&amp;"'!"&amp;N164&amp;"5")</f>
        <v>Protection cathodique</v>
      </c>
      <c r="N164" s="206" t="s">
        <v>494</v>
      </c>
      <c r="O164" s="81" t="s">
        <v>511</v>
      </c>
      <c r="P164" s="70">
        <f ca="1">SUMIFS(INDIRECT("'"&amp;$P$151&amp;"'!"&amp;$N164&amp;":"&amp;$N164),INDIRECT("'"&amp;$P$151&amp;"'!$D:$D"),$P$152,INDIRECT("'"&amp;$P$151&amp;"'!$B:$B"),$N$151)</f>
        <v>0</v>
      </c>
      <c r="Q164" s="71">
        <f ca="1">SUMIFS(INDIRECT("'"&amp;$P$151&amp;"'!"&amp;$O164&amp;":"&amp;$O164),INDIRECT("'"&amp;$P$151&amp;"'!$D:$D"),$P$152,INDIRECT("'"&amp;$P$151&amp;"'!$B:$B"),$N$151)</f>
        <v>0</v>
      </c>
      <c r="R164" s="70">
        <f ca="1">SUMIFS(INDIRECT("'"&amp;$P$151&amp;"'!"&amp;$N164&amp;":"&amp;$N164),INDIRECT("'"&amp;$P$151&amp;"'!$D:$D"),$R$152,INDIRECT("'"&amp;$P$151&amp;"'!$B:$B"),$N$151)</f>
        <v>0</v>
      </c>
      <c r="S164" s="71">
        <f ca="1">SUMIFS(INDIRECT("'"&amp;$P$151&amp;"'!"&amp;$O164&amp;":"&amp;$O164),INDIRECT("'"&amp;$P$151&amp;"'!$D:$D"),$R$152,INDIRECT("'"&amp;$P$151&amp;"'!$B:$B"),$N$151)</f>
        <v>0</v>
      </c>
      <c r="T164" s="212">
        <f t="shared" ca="1" si="82"/>
        <v>0</v>
      </c>
      <c r="U164" s="213">
        <f t="shared" ca="1" si="76"/>
        <v>0</v>
      </c>
    </row>
    <row r="165" spans="2:21" s="43" customFormat="1" ht="12.75" customHeight="1" x14ac:dyDescent="0.2">
      <c r="B165" s="77" t="s">
        <v>441</v>
      </c>
      <c r="C165" s="82"/>
      <c r="D165" s="78"/>
      <c r="E165" s="79">
        <f>SUM(E161:E164)</f>
        <v>0</v>
      </c>
      <c r="F165" s="78"/>
      <c r="G165" s="79">
        <f>SUM(G161:G164)</f>
        <v>0</v>
      </c>
      <c r="H165" s="214"/>
      <c r="I165" s="215">
        <f t="shared" si="74"/>
        <v>0</v>
      </c>
      <c r="J165" s="42"/>
      <c r="M165" s="77"/>
      <c r="N165" s="207"/>
      <c r="O165" s="82"/>
      <c r="P165" s="78"/>
      <c r="Q165" s="79">
        <f ca="1">SUM(Q161:Q164)</f>
        <v>0</v>
      </c>
      <c r="R165" s="78"/>
      <c r="S165" s="79">
        <f ca="1">SUM(S161:S164)</f>
        <v>0</v>
      </c>
      <c r="T165" s="214"/>
      <c r="U165" s="215">
        <f t="shared" ca="1" si="76"/>
        <v>0</v>
      </c>
    </row>
    <row r="166" spans="2:21" ht="12.75" customHeight="1" x14ac:dyDescent="0.2">
      <c r="B166" s="170" t="s">
        <v>433</v>
      </c>
      <c r="C166" s="81" t="s">
        <v>5</v>
      </c>
      <c r="D166" s="70"/>
      <c r="E166" s="71"/>
      <c r="F166" s="70"/>
      <c r="G166" s="71"/>
      <c r="H166" s="212">
        <f t="shared" ref="H166:H167" si="83">D166+F166</f>
        <v>0</v>
      </c>
      <c r="I166" s="213">
        <f t="shared" si="74"/>
        <v>0</v>
      </c>
      <c r="M166" s="170" t="str" cm="1">
        <f t="array" aca="1" ref="M166" ca="1">INDIRECT("'"&amp;$P$31&amp;"'!"&amp;N166&amp;"5")</f>
        <v>Branchement MP</v>
      </c>
      <c r="N166" s="206" t="s">
        <v>495</v>
      </c>
      <c r="O166" s="81" t="s">
        <v>512</v>
      </c>
      <c r="P166" s="70">
        <f ca="1">SUMIFS(INDIRECT("'"&amp;$P$151&amp;"'!"&amp;$N166&amp;":"&amp;$N166),INDIRECT("'"&amp;$P$151&amp;"'!$D:$D"),$P$152,INDIRECT("'"&amp;$P$151&amp;"'!$B:$B"),$N$151)</f>
        <v>0</v>
      </c>
      <c r="Q166" s="71">
        <f ca="1">SUMIFS(INDIRECT("'"&amp;$P$151&amp;"'!"&amp;$O166&amp;":"&amp;$O166),INDIRECT("'"&amp;$P$151&amp;"'!$D:$D"),$P$152,INDIRECT("'"&amp;$P$151&amp;"'!$B:$B"),$N$151)</f>
        <v>0</v>
      </c>
      <c r="R166" s="70">
        <f ca="1">SUMIFS(INDIRECT("'"&amp;$P$151&amp;"'!"&amp;$N166&amp;":"&amp;$N166),INDIRECT("'"&amp;$P$151&amp;"'!$D:$D"),$R$152,INDIRECT("'"&amp;$P$151&amp;"'!$B:$B"),$N$151)</f>
        <v>0</v>
      </c>
      <c r="S166" s="71">
        <f ca="1">SUMIFS(INDIRECT("'"&amp;$P$151&amp;"'!"&amp;$O166&amp;":"&amp;$O166),INDIRECT("'"&amp;$P$151&amp;"'!$D:$D"),$R$152,INDIRECT("'"&amp;$P$151&amp;"'!$B:$B"),$N$151)</f>
        <v>0</v>
      </c>
      <c r="T166" s="212">
        <f t="shared" ref="T166:T167" ca="1" si="84">P166+R166</f>
        <v>0</v>
      </c>
      <c r="U166" s="213">
        <f t="shared" ca="1" si="76"/>
        <v>0</v>
      </c>
    </row>
    <row r="167" spans="2:21" ht="12.75" customHeight="1" x14ac:dyDescent="0.2">
      <c r="B167" s="170" t="s">
        <v>432</v>
      </c>
      <c r="C167" s="81" t="s">
        <v>5</v>
      </c>
      <c r="D167" s="70"/>
      <c r="E167" s="71"/>
      <c r="F167" s="70"/>
      <c r="G167" s="71"/>
      <c r="H167" s="212">
        <f t="shared" si="83"/>
        <v>0</v>
      </c>
      <c r="I167" s="213">
        <f t="shared" si="74"/>
        <v>0</v>
      </c>
      <c r="M167" s="170" t="str" cm="1">
        <f t="array" aca="1" ref="M167" ca="1">INDIRECT("'"&amp;$P$31&amp;"'!"&amp;N167&amp;"5")</f>
        <v>Branchement BP</v>
      </c>
      <c r="N167" s="206" t="s">
        <v>496</v>
      </c>
      <c r="O167" s="81" t="s">
        <v>513</v>
      </c>
      <c r="P167" s="70">
        <f ca="1">SUMIFS(INDIRECT("'"&amp;$P$151&amp;"'!"&amp;$N167&amp;":"&amp;$N167),INDIRECT("'"&amp;$P$151&amp;"'!$D:$D"),$P$152,INDIRECT("'"&amp;$P$151&amp;"'!$B:$B"),$N$151)</f>
        <v>0</v>
      </c>
      <c r="Q167" s="71">
        <f ca="1">SUMIFS(INDIRECT("'"&amp;$P$151&amp;"'!"&amp;$O167&amp;":"&amp;$O167),INDIRECT("'"&amp;$P$151&amp;"'!$D:$D"),$P$152,INDIRECT("'"&amp;$P$151&amp;"'!$B:$B"),$N$151)</f>
        <v>0</v>
      </c>
      <c r="R167" s="70">
        <f ca="1">SUMIFS(INDIRECT("'"&amp;$P$151&amp;"'!"&amp;$N167&amp;":"&amp;$N167),INDIRECT("'"&amp;$P$151&amp;"'!$D:$D"),$R$152,INDIRECT("'"&amp;$P$151&amp;"'!$B:$B"),$N$151)</f>
        <v>0</v>
      </c>
      <c r="S167" s="71">
        <f ca="1">SUMIFS(INDIRECT("'"&amp;$P$151&amp;"'!"&amp;$O167&amp;":"&amp;$O167),INDIRECT("'"&amp;$P$151&amp;"'!$D:$D"),$R$152,INDIRECT("'"&amp;$P$151&amp;"'!$B:$B"),$N$151)</f>
        <v>0</v>
      </c>
      <c r="T167" s="212">
        <f t="shared" ca="1" si="84"/>
        <v>0</v>
      </c>
      <c r="U167" s="213">
        <f t="shared" ca="1" si="76"/>
        <v>0</v>
      </c>
    </row>
    <row r="168" spans="2:21" s="43" customFormat="1" ht="12.75" customHeight="1" x14ac:dyDescent="0.2">
      <c r="B168" s="77" t="s">
        <v>442</v>
      </c>
      <c r="C168" s="82"/>
      <c r="D168" s="78"/>
      <c r="E168" s="79">
        <f>SUM(E166:E167)</f>
        <v>0</v>
      </c>
      <c r="F168" s="78"/>
      <c r="G168" s="79">
        <f>SUM(G166:G167)</f>
        <v>0</v>
      </c>
      <c r="H168" s="214"/>
      <c r="I168" s="215">
        <f t="shared" si="74"/>
        <v>0</v>
      </c>
      <c r="J168" s="42"/>
      <c r="M168" s="77"/>
      <c r="N168" s="207"/>
      <c r="O168" s="82"/>
      <c r="P168" s="78"/>
      <c r="Q168" s="79">
        <f ca="1">SUM(Q166:Q167)</f>
        <v>0</v>
      </c>
      <c r="R168" s="78"/>
      <c r="S168" s="79">
        <f ca="1">SUM(S166:S167)</f>
        <v>0</v>
      </c>
      <c r="T168" s="214"/>
      <c r="U168" s="215">
        <f t="shared" ca="1" si="76"/>
        <v>0</v>
      </c>
    </row>
    <row r="169" spans="2:21" ht="12.75" customHeight="1" x14ac:dyDescent="0.2">
      <c r="B169" s="170" t="s">
        <v>434</v>
      </c>
      <c r="C169" s="81" t="s">
        <v>5</v>
      </c>
      <c r="D169" s="70"/>
      <c r="E169" s="71"/>
      <c r="F169" s="70"/>
      <c r="G169" s="71"/>
      <c r="H169" s="212">
        <f t="shared" ref="H169:H173" si="85">D169+F169</f>
        <v>0</v>
      </c>
      <c r="I169" s="213">
        <f t="shared" si="74"/>
        <v>0</v>
      </c>
      <c r="M169" s="170" t="str" cm="1">
        <f t="array" aca="1" ref="M169" ca="1">INDIRECT("'"&amp;$P$31&amp;"'!"&amp;N169&amp;"5")</f>
        <v>Compteur BP Standard</v>
      </c>
      <c r="N169" s="206" t="s">
        <v>497</v>
      </c>
      <c r="O169" s="81" t="s">
        <v>514</v>
      </c>
      <c r="P169" s="70">
        <f ca="1">SUMIFS(INDIRECT("'"&amp;$P$151&amp;"'!"&amp;$N169&amp;":"&amp;$N169),INDIRECT("'"&amp;$P$151&amp;"'!$D:$D"),$P$152,INDIRECT("'"&amp;$P$151&amp;"'!$B:$B"),$N$151)</f>
        <v>0</v>
      </c>
      <c r="Q169" s="71">
        <f ca="1">SUMIFS(INDIRECT("'"&amp;$P$151&amp;"'!"&amp;$O169&amp;":"&amp;$O169),INDIRECT("'"&amp;$P$151&amp;"'!$D:$D"),$P$152,INDIRECT("'"&amp;$P$151&amp;"'!$B:$B"),$N$151)</f>
        <v>0</v>
      </c>
      <c r="R169" s="70">
        <f ca="1">SUMIFS(INDIRECT("'"&amp;$P$151&amp;"'!"&amp;$N169&amp;":"&amp;$N169),INDIRECT("'"&amp;$P$151&amp;"'!$D:$D"),$R$152,INDIRECT("'"&amp;$P$151&amp;"'!$B:$B"),$N$151)</f>
        <v>0</v>
      </c>
      <c r="S169" s="71">
        <f ca="1">SUMIFS(INDIRECT("'"&amp;$P$151&amp;"'!"&amp;$O169&amp;":"&amp;$O169),INDIRECT("'"&amp;$P$151&amp;"'!$D:$D"),$R$152,INDIRECT("'"&amp;$P$151&amp;"'!$B:$B"),$N$151)</f>
        <v>0</v>
      </c>
      <c r="T169" s="212">
        <f t="shared" ref="T169:T173" ca="1" si="86">P169+R169</f>
        <v>0</v>
      </c>
      <c r="U169" s="213">
        <f t="shared" ca="1" si="76"/>
        <v>0</v>
      </c>
    </row>
    <row r="170" spans="2:21" ht="12.75" customHeight="1" x14ac:dyDescent="0.2">
      <c r="B170" s="170" t="s">
        <v>435</v>
      </c>
      <c r="C170" s="81" t="s">
        <v>5</v>
      </c>
      <c r="D170" s="70"/>
      <c r="E170" s="71"/>
      <c r="F170" s="70"/>
      <c r="G170" s="71"/>
      <c r="H170" s="212">
        <f t="shared" si="85"/>
        <v>0</v>
      </c>
      <c r="I170" s="213">
        <f t="shared" si="74"/>
        <v>0</v>
      </c>
      <c r="M170" s="170" t="str" cm="1">
        <f t="array" aca="1" ref="M170" ca="1">INDIRECT("'"&amp;$P$31&amp;"'!"&amp;N170&amp;"5")</f>
        <v>Compteur à budget</v>
      </c>
      <c r="N170" s="206" t="s">
        <v>498</v>
      </c>
      <c r="O170" s="81" t="s">
        <v>515</v>
      </c>
      <c r="P170" s="70">
        <f ca="1">SUMIFS(INDIRECT("'"&amp;$P$151&amp;"'!"&amp;$N170&amp;":"&amp;$N170),INDIRECT("'"&amp;$P$151&amp;"'!$D:$D"),$P$152,INDIRECT("'"&amp;$P$151&amp;"'!$B:$B"),$N$151)</f>
        <v>0</v>
      </c>
      <c r="Q170" s="71">
        <f ca="1">SUMIFS(INDIRECT("'"&amp;$P$151&amp;"'!"&amp;$O170&amp;":"&amp;$O170),INDIRECT("'"&amp;$P$151&amp;"'!$D:$D"),$P$152,INDIRECT("'"&amp;$P$151&amp;"'!$B:$B"),$N$151)</f>
        <v>0</v>
      </c>
      <c r="R170" s="70">
        <f ca="1">SUMIFS(INDIRECT("'"&amp;$P$151&amp;"'!"&amp;$N170&amp;":"&amp;$N170),INDIRECT("'"&amp;$P$151&amp;"'!$D:$D"),$R$152,INDIRECT("'"&amp;$P$151&amp;"'!$B:$B"),$N$151)</f>
        <v>0</v>
      </c>
      <c r="S170" s="71">
        <f ca="1">SUMIFS(INDIRECT("'"&amp;$P$151&amp;"'!"&amp;$O170&amp;":"&amp;$O170),INDIRECT("'"&amp;$P$151&amp;"'!$D:$D"),$R$152,INDIRECT("'"&amp;$P$151&amp;"'!$B:$B"),$N$151)</f>
        <v>0</v>
      </c>
      <c r="T170" s="212">
        <f t="shared" ca="1" si="86"/>
        <v>0</v>
      </c>
      <c r="U170" s="213">
        <f t="shared" ca="1" si="76"/>
        <v>0</v>
      </c>
    </row>
    <row r="171" spans="2:21" ht="12.75" customHeight="1" x14ac:dyDescent="0.2">
      <c r="B171" s="170" t="s">
        <v>436</v>
      </c>
      <c r="C171" s="81" t="s">
        <v>5</v>
      </c>
      <c r="D171" s="70"/>
      <c r="E171" s="71"/>
      <c r="F171" s="70"/>
      <c r="G171" s="71"/>
      <c r="H171" s="212">
        <f t="shared" si="85"/>
        <v>0</v>
      </c>
      <c r="I171" s="213">
        <f t="shared" si="74"/>
        <v>0</v>
      </c>
      <c r="M171" s="170" t="str" cm="1">
        <f t="array" aca="1" ref="M171" ca="1">INDIRECT("'"&amp;$P$31&amp;"'!"&amp;N171&amp;"5")</f>
        <v>Compteur Smart</v>
      </c>
      <c r="N171" s="206" t="s">
        <v>499</v>
      </c>
      <c r="O171" s="81" t="s">
        <v>516</v>
      </c>
      <c r="P171" s="70">
        <f ca="1">SUMIFS(INDIRECT("'"&amp;$P$151&amp;"'!"&amp;$N171&amp;":"&amp;$N171),INDIRECT("'"&amp;$P$151&amp;"'!$D:$D"),$P$152,INDIRECT("'"&amp;$P$151&amp;"'!$B:$B"),$N$151)</f>
        <v>0</v>
      </c>
      <c r="Q171" s="71">
        <f ca="1">SUMIFS(INDIRECT("'"&amp;$P$151&amp;"'!"&amp;$O171&amp;":"&amp;$O171),INDIRECT("'"&amp;$P$151&amp;"'!$D:$D"),$P$152,INDIRECT("'"&amp;$P$151&amp;"'!$B:$B"),$N$151)</f>
        <v>0</v>
      </c>
      <c r="R171" s="70">
        <f ca="1">SUMIFS(INDIRECT("'"&amp;$P$151&amp;"'!"&amp;$N171&amp;":"&amp;$N171),INDIRECT("'"&amp;$P$151&amp;"'!$D:$D"),$R$152,INDIRECT("'"&amp;$P$151&amp;"'!$B:$B"),$N$151)</f>
        <v>0</v>
      </c>
      <c r="S171" s="71">
        <f ca="1">SUMIFS(INDIRECT("'"&amp;$P$151&amp;"'!"&amp;$O171&amp;":"&amp;$O171),INDIRECT("'"&amp;$P$151&amp;"'!$D:$D"),$R$152,INDIRECT("'"&amp;$P$151&amp;"'!$B:$B"),$N$151)</f>
        <v>0</v>
      </c>
      <c r="T171" s="212">
        <f t="shared" ca="1" si="86"/>
        <v>0</v>
      </c>
      <c r="U171" s="213">
        <f t="shared" ca="1" si="76"/>
        <v>0</v>
      </c>
    </row>
    <row r="172" spans="2:21" ht="12.75" customHeight="1" x14ac:dyDescent="0.25">
      <c r="B172" s="170" t="s">
        <v>446</v>
      </c>
      <c r="C172" s="81" t="s">
        <v>5</v>
      </c>
      <c r="D172" s="70"/>
      <c r="E172" s="71"/>
      <c r="F172" s="70"/>
      <c r="G172" s="71"/>
      <c r="H172" s="212">
        <f t="shared" si="85"/>
        <v>0</v>
      </c>
      <c r="I172" s="213">
        <f t="shared" si="74"/>
        <v>0</v>
      </c>
      <c r="K172"/>
      <c r="M172" s="170" t="str" cm="1">
        <f t="array" aca="1" ref="M172" ca="1">INDIRECT("'"&amp;$P$31&amp;"'!"&amp;N172&amp;"5")</f>
        <v>Compteur MP (non télérelevé)</v>
      </c>
      <c r="N172" s="206" t="s">
        <v>500</v>
      </c>
      <c r="O172" s="81" t="s">
        <v>517</v>
      </c>
      <c r="P172" s="70">
        <f ca="1">SUMIFS(INDIRECT("'"&amp;$P$151&amp;"'!"&amp;$N172&amp;":"&amp;$N172),INDIRECT("'"&amp;$P$151&amp;"'!$D:$D"),$P$152,INDIRECT("'"&amp;$P$151&amp;"'!$B:$B"),$N$151)</f>
        <v>0</v>
      </c>
      <c r="Q172" s="71">
        <f ca="1">SUMIFS(INDIRECT("'"&amp;$P$151&amp;"'!"&amp;$O172&amp;":"&amp;$O172),INDIRECT("'"&amp;$P$151&amp;"'!$D:$D"),$P$152,INDIRECT("'"&amp;$P$151&amp;"'!$B:$B"),$N$151)</f>
        <v>0</v>
      </c>
      <c r="R172" s="70">
        <f ca="1">SUMIFS(INDIRECT("'"&amp;$P$151&amp;"'!"&amp;$N172&amp;":"&amp;$N172),INDIRECT("'"&amp;$P$151&amp;"'!$D:$D"),$R$152,INDIRECT("'"&amp;$P$151&amp;"'!$B:$B"),$N$151)</f>
        <v>0</v>
      </c>
      <c r="S172" s="71">
        <f ca="1">SUMIFS(INDIRECT("'"&amp;$P$151&amp;"'!"&amp;$O172&amp;":"&amp;$O172),INDIRECT("'"&amp;$P$151&amp;"'!$D:$D"),$R$152,INDIRECT("'"&amp;$P$151&amp;"'!$B:$B"),$N$151)</f>
        <v>0</v>
      </c>
      <c r="T172" s="212">
        <f t="shared" ca="1" si="86"/>
        <v>0</v>
      </c>
      <c r="U172" s="213">
        <f t="shared" ca="1" si="76"/>
        <v>0</v>
      </c>
    </row>
    <row r="173" spans="2:21" ht="12.75" customHeight="1" x14ac:dyDescent="0.25">
      <c r="B173" s="170" t="s">
        <v>439</v>
      </c>
      <c r="C173" s="81" t="s">
        <v>5</v>
      </c>
      <c r="D173" s="70"/>
      <c r="E173" s="71"/>
      <c r="F173" s="70"/>
      <c r="G173" s="71"/>
      <c r="H173" s="212">
        <f t="shared" si="85"/>
        <v>0</v>
      </c>
      <c r="I173" s="213">
        <f t="shared" si="74"/>
        <v>0</v>
      </c>
      <c r="K173"/>
      <c r="M173" s="170" t="str" cm="1">
        <f t="array" aca="1" ref="M173" ca="1">INDIRECT("'"&amp;$P$31&amp;"'!"&amp;N173&amp;"5")</f>
        <v>Compteur télérelevé</v>
      </c>
      <c r="N173" s="206" t="s">
        <v>501</v>
      </c>
      <c r="O173" s="81" t="s">
        <v>518</v>
      </c>
      <c r="P173" s="70">
        <f ca="1">SUMIFS(INDIRECT("'"&amp;$P$151&amp;"'!"&amp;$N173&amp;":"&amp;$N173),INDIRECT("'"&amp;$P$151&amp;"'!$D:$D"),$P$152,INDIRECT("'"&amp;$P$151&amp;"'!$B:$B"),$N$151)</f>
        <v>0</v>
      </c>
      <c r="Q173" s="71">
        <f ca="1">SUMIFS(INDIRECT("'"&amp;$P$151&amp;"'!"&amp;$O173&amp;":"&amp;$O173),INDIRECT("'"&amp;$P$151&amp;"'!$D:$D"),$P$152,INDIRECT("'"&amp;$P$151&amp;"'!$B:$B"),$N$151)</f>
        <v>0</v>
      </c>
      <c r="R173" s="70">
        <f ca="1">SUMIFS(INDIRECT("'"&amp;$P$151&amp;"'!"&amp;$N173&amp;":"&amp;$N173),INDIRECT("'"&amp;$P$151&amp;"'!$D:$D"),$R$152,INDIRECT("'"&amp;$P$151&amp;"'!$B:$B"),$N$151)</f>
        <v>0</v>
      </c>
      <c r="S173" s="71">
        <f ca="1">SUMIFS(INDIRECT("'"&amp;$P$151&amp;"'!"&amp;$O173&amp;":"&amp;$O173),INDIRECT("'"&amp;$P$151&amp;"'!$D:$D"),$R$152,INDIRECT("'"&amp;$P$151&amp;"'!$B:$B"),$N$151)</f>
        <v>0</v>
      </c>
      <c r="T173" s="212">
        <f t="shared" ca="1" si="86"/>
        <v>0</v>
      </c>
      <c r="U173" s="213">
        <f t="shared" ca="1" si="76"/>
        <v>0</v>
      </c>
    </row>
    <row r="174" spans="2:21" s="43" customFormat="1" ht="12.75" customHeight="1" x14ac:dyDescent="0.2">
      <c r="B174" s="77" t="s">
        <v>448</v>
      </c>
      <c r="C174" s="82" t="s">
        <v>5</v>
      </c>
      <c r="D174" s="78"/>
      <c r="E174" s="79">
        <f>SUM(E169:E173)</f>
        <v>0</v>
      </c>
      <c r="F174" s="78"/>
      <c r="G174" s="79">
        <f>SUM(G169:G173)</f>
        <v>0</v>
      </c>
      <c r="H174" s="214"/>
      <c r="I174" s="215">
        <f t="shared" si="74"/>
        <v>0</v>
      </c>
      <c r="J174" s="42"/>
      <c r="M174" s="77"/>
      <c r="N174" s="207"/>
      <c r="O174" s="82"/>
      <c r="P174" s="78"/>
      <c r="Q174" s="79">
        <f ca="1">SUM(Q169:Q173)</f>
        <v>0</v>
      </c>
      <c r="R174" s="78"/>
      <c r="S174" s="79">
        <f ca="1">SUM(S169:S173)</f>
        <v>0</v>
      </c>
      <c r="T174" s="214"/>
      <c r="U174" s="215">
        <f t="shared" ca="1" si="76"/>
        <v>0</v>
      </c>
    </row>
    <row r="175" spans="2:21" ht="12.75" customHeight="1" x14ac:dyDescent="0.2">
      <c r="B175" s="170" t="s">
        <v>443</v>
      </c>
      <c r="C175" s="81"/>
      <c r="D175" s="70"/>
      <c r="E175" s="71"/>
      <c r="F175" s="70"/>
      <c r="G175" s="71"/>
      <c r="H175" s="212">
        <f t="shared" ref="H175:H176" si="87">D175+F175</f>
        <v>0</v>
      </c>
      <c r="I175" s="213">
        <f t="shared" si="74"/>
        <v>0</v>
      </c>
      <c r="M175" s="170" t="str" cm="1">
        <f t="array" aca="1" ref="M175" ca="1">INDIRECT("'"&amp;$P$31&amp;"'!"&amp;N175&amp;"5")</f>
        <v>Télétransmission/fibre optique</v>
      </c>
      <c r="N175" s="206" t="s">
        <v>108</v>
      </c>
      <c r="O175" s="81" t="s">
        <v>519</v>
      </c>
      <c r="P175" s="70">
        <f ca="1">SUMIFS(INDIRECT("'"&amp;$P$151&amp;"'!"&amp;$N175&amp;":"&amp;$N175),INDIRECT("'"&amp;$P$151&amp;"'!$D:$D"),$P$152,INDIRECT("'"&amp;$P$151&amp;"'!$B:$B"),$N$151)</f>
        <v>0</v>
      </c>
      <c r="Q175" s="71">
        <f ca="1">SUMIFS(INDIRECT("'"&amp;$P$151&amp;"'!"&amp;$O175&amp;":"&amp;$O175),INDIRECT("'"&amp;$P$151&amp;"'!$D:$D"),$P$152,INDIRECT("'"&amp;$P$151&amp;"'!$B:$B"),$N$151)</f>
        <v>0</v>
      </c>
      <c r="R175" s="70">
        <f ca="1">SUMIFS(INDIRECT("'"&amp;$P$151&amp;"'!"&amp;$N175&amp;":"&amp;$N175),INDIRECT("'"&amp;$P$151&amp;"'!$D:$D"),$R$152,INDIRECT("'"&amp;$P$151&amp;"'!$B:$B"),$N$151)</f>
        <v>0</v>
      </c>
      <c r="S175" s="71">
        <f ca="1">SUMIFS(INDIRECT("'"&amp;$P$151&amp;"'!"&amp;$O175&amp;":"&amp;$O175),INDIRECT("'"&amp;$P$151&amp;"'!$D:$D"),$R$152,INDIRECT("'"&amp;$P$151&amp;"'!$B:$B"),$N$151)</f>
        <v>0</v>
      </c>
      <c r="T175" s="212">
        <f t="shared" ref="T175:T176" ca="1" si="88">P175+R175</f>
        <v>0</v>
      </c>
      <c r="U175" s="213">
        <f t="shared" ca="1" si="76"/>
        <v>0</v>
      </c>
    </row>
    <row r="176" spans="2:21" ht="12.75" customHeight="1" x14ac:dyDescent="0.25">
      <c r="B176" s="172" t="s">
        <v>390</v>
      </c>
      <c r="C176" s="103" t="s">
        <v>5</v>
      </c>
      <c r="D176" s="104"/>
      <c r="E176" s="105"/>
      <c r="F176" s="104"/>
      <c r="G176" s="105"/>
      <c r="H176" s="218">
        <f t="shared" si="87"/>
        <v>0</v>
      </c>
      <c r="I176" s="219">
        <f t="shared" si="74"/>
        <v>0</v>
      </c>
      <c r="K176"/>
      <c r="M176" s="172" t="str" cm="1">
        <f t="array" aca="1" ref="M176" ca="1">INDIRECT("'"&amp;$P$31&amp;"'!"&amp;N176&amp;"5")</f>
        <v>Autres (à préciser)</v>
      </c>
      <c r="N176" s="209" t="s">
        <v>502</v>
      </c>
      <c r="O176" s="103" t="s">
        <v>520</v>
      </c>
      <c r="P176" s="104">
        <f ca="1">SUMIFS(INDIRECT("'"&amp;$P$151&amp;"'!"&amp;$N176&amp;":"&amp;$N176),INDIRECT("'"&amp;$P$151&amp;"'!$D:$D"),$P$152,INDIRECT("'"&amp;$P$151&amp;"'!$B:$B"),$N$151)</f>
        <v>0</v>
      </c>
      <c r="Q176" s="105">
        <f ca="1">SUMIFS(INDIRECT("'"&amp;$P$151&amp;"'!"&amp;$O176&amp;":"&amp;$O176),INDIRECT("'"&amp;$P$151&amp;"'!$D:$D"),$P$152,INDIRECT("'"&amp;$P$151&amp;"'!$B:$B"),$N$151)</f>
        <v>0</v>
      </c>
      <c r="R176" s="104">
        <f ca="1">SUMIFS(INDIRECT("'"&amp;$P$151&amp;"'!"&amp;$N176&amp;":"&amp;$N176),INDIRECT("'"&amp;$P$151&amp;"'!$D:$D"),$R$152,INDIRECT("'"&amp;$P$151&amp;"'!$B:$B"),$N$151)</f>
        <v>0</v>
      </c>
      <c r="S176" s="105">
        <f ca="1">SUMIFS(INDIRECT("'"&amp;$P$151&amp;"'!"&amp;$O176&amp;":"&amp;$O176),INDIRECT("'"&amp;$P$151&amp;"'!$D:$D"),$R$152,INDIRECT("'"&amp;$P$151&amp;"'!$B:$B"),$N$151)</f>
        <v>0</v>
      </c>
      <c r="T176" s="218">
        <f t="shared" ca="1" si="88"/>
        <v>0</v>
      </c>
      <c r="U176" s="219">
        <f t="shared" ca="1" si="76"/>
        <v>0</v>
      </c>
    </row>
    <row r="177" spans="2:21" s="43" customFormat="1" ht="12.75" customHeight="1" x14ac:dyDescent="0.2">
      <c r="B177" s="77" t="s">
        <v>449</v>
      </c>
      <c r="C177" s="82"/>
      <c r="D177" s="78"/>
      <c r="E177" s="79">
        <f>SUM(E175:E176)</f>
        <v>0</v>
      </c>
      <c r="F177" s="78"/>
      <c r="G177" s="79">
        <f>SUM(G175:G176)</f>
        <v>0</v>
      </c>
      <c r="H177" s="214"/>
      <c r="I177" s="215">
        <f t="shared" si="74"/>
        <v>0</v>
      </c>
      <c r="J177" s="42"/>
      <c r="M177" s="77"/>
      <c r="N177" s="77"/>
      <c r="O177" s="82"/>
      <c r="P177" s="78"/>
      <c r="Q177" s="79">
        <f ca="1">SUM(Q175:Q176)</f>
        <v>0</v>
      </c>
      <c r="R177" s="78"/>
      <c r="S177" s="79">
        <f ca="1">SUM(S175:S176)</f>
        <v>0</v>
      </c>
      <c r="T177" s="214"/>
      <c r="U177" s="215">
        <f t="shared" ca="1" si="76"/>
        <v>0</v>
      </c>
    </row>
    <row r="178" spans="2:21" ht="12.75" customHeight="1" thickBot="1" x14ac:dyDescent="0.3">
      <c r="B178" s="106" t="s">
        <v>9</v>
      </c>
      <c r="C178" s="107"/>
      <c r="D178" s="108"/>
      <c r="E178" s="108">
        <f>SUM(E157+E160+E165+E168+E174+E177)</f>
        <v>0</v>
      </c>
      <c r="F178" s="108"/>
      <c r="G178" s="108">
        <f>SUM(G157+G160+G165+G168+G174+G177)</f>
        <v>0</v>
      </c>
      <c r="H178" s="220"/>
      <c r="I178" s="221">
        <f t="shared" si="74"/>
        <v>0</v>
      </c>
      <c r="K178"/>
      <c r="M178" s="106"/>
      <c r="N178" s="106"/>
      <c r="O178" s="107"/>
      <c r="P178" s="108"/>
      <c r="Q178" s="108">
        <f ca="1">SUM(Q157+Q160+Q165+Q168+Q174+Q177)</f>
        <v>0</v>
      </c>
      <c r="R178" s="108"/>
      <c r="S178" s="108">
        <f ca="1">SUM(S157+S160+S165+S168+S174+S177)</f>
        <v>0</v>
      </c>
      <c r="T178" s="220"/>
      <c r="U178" s="221">
        <f t="shared" ca="1" si="76"/>
        <v>0</v>
      </c>
    </row>
    <row r="179" spans="2:21" ht="12.75" customHeight="1" x14ac:dyDescent="0.25">
      <c r="B179" s="162"/>
      <c r="C179" s="68"/>
      <c r="D179" s="69"/>
      <c r="E179" s="69"/>
      <c r="F179" s="69"/>
      <c r="G179" s="69"/>
      <c r="H179" s="69"/>
      <c r="I179" s="69"/>
      <c r="K179"/>
    </row>
    <row r="180" spans="2:21" customFormat="1" ht="12.75" customHeight="1" thickBot="1" x14ac:dyDescent="0.3">
      <c r="M180" s="4"/>
      <c r="T180" s="225"/>
      <c r="U180" s="225"/>
    </row>
    <row r="181" spans="2:21" ht="12.75" customHeight="1" x14ac:dyDescent="0.25">
      <c r="B181" s="298" t="s">
        <v>0</v>
      </c>
      <c r="C181" s="299"/>
      <c r="D181" s="291" t="str">
        <f>GRD&amp;" - Budget "&amp;AnnéeN+5&amp;"  - Plan"</f>
        <v>Nom du GRD - Budget 2028  - Plan</v>
      </c>
      <c r="E181" s="302"/>
      <c r="F181" s="302"/>
      <c r="G181" s="302"/>
      <c r="H181" s="302"/>
      <c r="I181" s="303"/>
      <c r="M181" s="285" t="s">
        <v>524</v>
      </c>
      <c r="N181" s="287">
        <f>N151+1</f>
        <v>2028</v>
      </c>
      <c r="O181" s="288"/>
      <c r="P181" s="289" t="s">
        <v>468</v>
      </c>
      <c r="Q181" s="290"/>
      <c r="R181" s="290"/>
      <c r="S181" s="290"/>
      <c r="T181" s="291"/>
      <c r="U181" s="292"/>
    </row>
    <row r="182" spans="2:21" s="84" customFormat="1" ht="38.25" customHeight="1" x14ac:dyDescent="0.2">
      <c r="B182" s="300"/>
      <c r="C182" s="301"/>
      <c r="D182" s="295" t="s">
        <v>393</v>
      </c>
      <c r="E182" s="295"/>
      <c r="F182" s="295" t="s">
        <v>61</v>
      </c>
      <c r="G182" s="295"/>
      <c r="H182" s="304" t="s">
        <v>452</v>
      </c>
      <c r="I182" s="305"/>
      <c r="M182" s="286"/>
      <c r="N182" s="293" t="s">
        <v>521</v>
      </c>
      <c r="O182" s="294"/>
      <c r="P182" s="295" t="s">
        <v>393</v>
      </c>
      <c r="Q182" s="295"/>
      <c r="R182" s="295" t="s">
        <v>61</v>
      </c>
      <c r="S182" s="295"/>
      <c r="T182" s="296" t="s">
        <v>453</v>
      </c>
      <c r="U182" s="297"/>
    </row>
    <row r="183" spans="2:21" ht="12.75" customHeight="1" x14ac:dyDescent="0.2">
      <c r="B183" s="72"/>
      <c r="C183" s="80" t="s">
        <v>1</v>
      </c>
      <c r="D183" s="73" t="s">
        <v>2</v>
      </c>
      <c r="E183" s="73" t="s">
        <v>3</v>
      </c>
      <c r="F183" s="73" t="s">
        <v>2</v>
      </c>
      <c r="G183" s="73" t="s">
        <v>3</v>
      </c>
      <c r="H183" s="73" t="s">
        <v>2</v>
      </c>
      <c r="I183" s="74" t="s">
        <v>3</v>
      </c>
      <c r="M183" s="72"/>
      <c r="N183" s="204" t="s">
        <v>2</v>
      </c>
      <c r="O183" s="205" t="s">
        <v>3</v>
      </c>
      <c r="P183" s="73" t="s">
        <v>2</v>
      </c>
      <c r="Q183" s="73" t="s">
        <v>3</v>
      </c>
      <c r="R183" s="73" t="s">
        <v>2</v>
      </c>
      <c r="S183" s="73" t="s">
        <v>3</v>
      </c>
      <c r="T183" s="222" t="s">
        <v>2</v>
      </c>
      <c r="U183" s="223" t="s">
        <v>3</v>
      </c>
    </row>
    <row r="184" spans="2:21" ht="12.75" customHeight="1" x14ac:dyDescent="0.2">
      <c r="B184" s="170" t="s">
        <v>4</v>
      </c>
      <c r="C184" s="81" t="s">
        <v>5</v>
      </c>
      <c r="D184" s="70"/>
      <c r="E184" s="71"/>
      <c r="F184" s="70"/>
      <c r="G184" s="71"/>
      <c r="H184" s="212">
        <f>D184+F184</f>
        <v>0</v>
      </c>
      <c r="I184" s="213">
        <f>E184+G184</f>
        <v>0</v>
      </c>
      <c r="M184" s="170" t="str" cm="1">
        <f t="array" aca="1" ref="M184" ca="1">INDIRECT("'"&amp;$P$31&amp;"'!"&amp;N184&amp;"5")</f>
        <v>Terrain d'exploitation</v>
      </c>
      <c r="N184" s="206" t="s">
        <v>486</v>
      </c>
      <c r="O184" s="81" t="s">
        <v>503</v>
      </c>
      <c r="P184" s="70">
        <f ca="1">SUMIFS(INDIRECT("'"&amp;$P$181&amp;"'!"&amp;$N184&amp;":"&amp;$N184),INDIRECT("'"&amp;$P$181&amp;"'!$D:$D"),$P$182,INDIRECT("'"&amp;$P$181&amp;"'!$B:$B"),$N$181)</f>
        <v>0</v>
      </c>
      <c r="Q184" s="71">
        <f ca="1">SUMIFS(INDIRECT("'"&amp;$P$181&amp;"'!"&amp;$O184&amp;":"&amp;$O184),INDIRECT("'"&amp;$P$181&amp;"'!$D:$D"),$P$182,INDIRECT("'"&amp;$P$181&amp;"'!$B:$B"),$N$181)</f>
        <v>0</v>
      </c>
      <c r="R184" s="70">
        <f ca="1">SUMIFS(INDIRECT("'"&amp;$P$181&amp;"'!"&amp;$N184&amp;":"&amp;$N184),INDIRECT("'"&amp;$P$181&amp;"'!$D:$D"),$R$182,INDIRECT("'"&amp;$P$181&amp;"'!$B:$B"),$N$181)</f>
        <v>0</v>
      </c>
      <c r="S184" s="71">
        <f ca="1">SUMIFS(INDIRECT("'"&amp;$P$181&amp;"'!"&amp;$O184&amp;":"&amp;$O184),INDIRECT("'"&amp;$P$181&amp;"'!$D:$D"),$R$182,INDIRECT("'"&amp;$P$181&amp;"'!$B:$B"),$N$181)</f>
        <v>0</v>
      </c>
      <c r="T184" s="212">
        <f ca="1">P184+R184</f>
        <v>0</v>
      </c>
      <c r="U184" s="213">
        <f ca="1">Q184+S184</f>
        <v>0</v>
      </c>
    </row>
    <row r="185" spans="2:21" ht="12.75" customHeight="1" x14ac:dyDescent="0.2">
      <c r="B185" s="170" t="s">
        <v>438</v>
      </c>
      <c r="C185" s="81" t="s">
        <v>5</v>
      </c>
      <c r="D185" s="70"/>
      <c r="E185" s="71"/>
      <c r="F185" s="70"/>
      <c r="G185" s="71"/>
      <c r="H185" s="212">
        <f t="shared" ref="H185:H186" si="89">D185+F185</f>
        <v>0</v>
      </c>
      <c r="I185" s="213">
        <f t="shared" ref="I185:I208" si="90">E185+G185</f>
        <v>0</v>
      </c>
      <c r="M185" s="170" t="str" cm="1">
        <f t="array" aca="1" ref="M185" ca="1">INDIRECT("'"&amp;$P$31&amp;"'!"&amp;N185&amp;"5")</f>
        <v>Station et poste réception</v>
      </c>
      <c r="N185" s="206" t="s">
        <v>487</v>
      </c>
      <c r="O185" s="81" t="s">
        <v>504</v>
      </c>
      <c r="P185" s="70">
        <f ca="1">SUMIFS(INDIRECT("'"&amp;$P$181&amp;"'!"&amp;$N185&amp;":"&amp;$N185),INDIRECT("'"&amp;$P$181&amp;"'!$D:$D"),$P$182,INDIRECT("'"&amp;$P$181&amp;"'!$B:$B"),$N$181)</f>
        <v>0</v>
      </c>
      <c r="Q185" s="71">
        <f ca="1">SUMIFS(INDIRECT("'"&amp;$P$181&amp;"'!"&amp;$O185&amp;":"&amp;$O185),INDIRECT("'"&amp;$P$181&amp;"'!$D:$D"),$P$182,INDIRECT("'"&amp;$P$181&amp;"'!$B:$B"),$N$181)</f>
        <v>0</v>
      </c>
      <c r="R185" s="70">
        <f ca="1">SUMIFS(INDIRECT("'"&amp;$P$181&amp;"'!"&amp;$N185&amp;":"&amp;$N185),INDIRECT("'"&amp;$P$181&amp;"'!$D:$D"),$R$182,INDIRECT("'"&amp;$P$181&amp;"'!$B:$B"),$N$181)</f>
        <v>0</v>
      </c>
      <c r="S185" s="71">
        <f ca="1">SUMIFS(INDIRECT("'"&amp;$P$181&amp;"'!"&amp;$O185&amp;":"&amp;$O185),INDIRECT("'"&amp;$P$181&amp;"'!$D:$D"),$R$182,INDIRECT("'"&amp;$P$181&amp;"'!$B:$B"),$N$181)</f>
        <v>0</v>
      </c>
      <c r="T185" s="212">
        <f t="shared" ref="T185:T186" ca="1" si="91">P185+R185</f>
        <v>0</v>
      </c>
      <c r="U185" s="213">
        <f t="shared" ref="U185:U208" ca="1" si="92">Q185+S185</f>
        <v>0</v>
      </c>
    </row>
    <row r="186" spans="2:21" ht="12.75" customHeight="1" x14ac:dyDescent="0.2">
      <c r="B186" s="170" t="s">
        <v>444</v>
      </c>
      <c r="C186" s="81" t="s">
        <v>5</v>
      </c>
      <c r="D186" s="70"/>
      <c r="E186" s="71"/>
      <c r="F186" s="70"/>
      <c r="G186" s="71"/>
      <c r="H186" s="212">
        <f t="shared" si="89"/>
        <v>0</v>
      </c>
      <c r="I186" s="213">
        <f t="shared" si="90"/>
        <v>0</v>
      </c>
      <c r="M186" s="170" t="str" cm="1">
        <f t="array" aca="1" ref="M186" ca="1">INDIRECT("'"&amp;$P$31&amp;"'!"&amp;N186&amp;"5")</f>
        <v>Cabine réseau</v>
      </c>
      <c r="N186" s="206" t="s">
        <v>488</v>
      </c>
      <c r="O186" s="81" t="s">
        <v>505</v>
      </c>
      <c r="P186" s="70">
        <f ca="1">SUMIFS(INDIRECT("'"&amp;$P$181&amp;"'!"&amp;$N186&amp;":"&amp;$N186),INDIRECT("'"&amp;$P$181&amp;"'!$D:$D"),$P$182,INDIRECT("'"&amp;$P$181&amp;"'!$B:$B"),$N$181)</f>
        <v>0</v>
      </c>
      <c r="Q186" s="71">
        <f ca="1">SUMIFS(INDIRECT("'"&amp;$P$181&amp;"'!"&amp;$O186&amp;":"&amp;$O186),INDIRECT("'"&amp;$P$181&amp;"'!$D:$D"),$P$182,INDIRECT("'"&amp;$P$181&amp;"'!$B:$B"),$N$181)</f>
        <v>0</v>
      </c>
      <c r="R186" s="70">
        <f ca="1">SUMIFS(INDIRECT("'"&amp;$P$181&amp;"'!"&amp;$N186&amp;":"&amp;$N186),INDIRECT("'"&amp;$P$181&amp;"'!$D:$D"),$R$182,INDIRECT("'"&amp;$P$181&amp;"'!$B:$B"),$N$181)</f>
        <v>0</v>
      </c>
      <c r="S186" s="71">
        <f ca="1">SUMIFS(INDIRECT("'"&amp;$P$181&amp;"'!"&amp;$O186&amp;":"&amp;$O186),INDIRECT("'"&amp;$P$181&amp;"'!$D:$D"),$R$182,INDIRECT("'"&amp;$P$181&amp;"'!$B:$B"),$N$181)</f>
        <v>0</v>
      </c>
      <c r="T186" s="212">
        <f t="shared" ca="1" si="91"/>
        <v>0</v>
      </c>
      <c r="U186" s="213">
        <f t="shared" ca="1" si="92"/>
        <v>0</v>
      </c>
    </row>
    <row r="187" spans="2:21" s="43" customFormat="1" ht="12.75" customHeight="1" x14ac:dyDescent="0.2">
      <c r="B187" s="77" t="s">
        <v>447</v>
      </c>
      <c r="C187" s="82"/>
      <c r="D187" s="78"/>
      <c r="E187" s="79">
        <f>SUM(E184:E186)</f>
        <v>0</v>
      </c>
      <c r="F187" s="78"/>
      <c r="G187" s="79">
        <f>SUM(G184:G186)</f>
        <v>0</v>
      </c>
      <c r="H187" s="214"/>
      <c r="I187" s="215">
        <f t="shared" si="90"/>
        <v>0</v>
      </c>
      <c r="J187" s="42"/>
      <c r="K187" s="42"/>
      <c r="M187" s="77"/>
      <c r="N187" s="207"/>
      <c r="O187" s="82"/>
      <c r="P187" s="78"/>
      <c r="Q187" s="79">
        <f ca="1">SUM(Q184:Q186)</f>
        <v>0</v>
      </c>
      <c r="R187" s="78"/>
      <c r="S187" s="79">
        <f ca="1">SUM(S184:S186)</f>
        <v>0</v>
      </c>
      <c r="T187" s="214"/>
      <c r="U187" s="215">
        <f t="shared" ca="1" si="92"/>
        <v>0</v>
      </c>
    </row>
    <row r="188" spans="2:21" ht="12.75" customHeight="1" x14ac:dyDescent="0.2">
      <c r="B188" s="171" t="s">
        <v>445</v>
      </c>
      <c r="C188" s="83" t="s">
        <v>5</v>
      </c>
      <c r="D188" s="75"/>
      <c r="E188" s="76"/>
      <c r="F188" s="75"/>
      <c r="G188" s="76"/>
      <c r="H188" s="216">
        <f t="shared" ref="H188:H189" si="93">D188+F188</f>
        <v>0</v>
      </c>
      <c r="I188" s="217">
        <f t="shared" si="90"/>
        <v>0</v>
      </c>
      <c r="K188" s="43"/>
      <c r="M188" s="171" t="str" cm="1">
        <f t="array" aca="1" ref="M188" ca="1">INDIRECT("'"&amp;$P$31&amp;"'!"&amp;N188&amp;"5")</f>
        <v>Cabine quartier</v>
      </c>
      <c r="N188" s="208" t="s">
        <v>489</v>
      </c>
      <c r="O188" s="83" t="s">
        <v>506</v>
      </c>
      <c r="P188" s="75">
        <f ca="1">SUMIFS(INDIRECT("'"&amp;$P$181&amp;"'!"&amp;$N188&amp;":"&amp;$N188),INDIRECT("'"&amp;$P$181&amp;"'!$D:$D"),$P$182,INDIRECT("'"&amp;$P$181&amp;"'!$B:$B"),$N$181)</f>
        <v>0</v>
      </c>
      <c r="Q188" s="76">
        <f ca="1">SUMIFS(INDIRECT("'"&amp;$P$181&amp;"'!"&amp;$O188&amp;":"&amp;$O188),INDIRECT("'"&amp;$P$181&amp;"'!$D:$D"),$P$182,INDIRECT("'"&amp;$P$181&amp;"'!$B:$B"),$N$181)</f>
        <v>0</v>
      </c>
      <c r="R188" s="75">
        <f ca="1">SUMIFS(INDIRECT("'"&amp;$P$181&amp;"'!"&amp;$N188&amp;":"&amp;$N188),INDIRECT("'"&amp;$P$181&amp;"'!$D:$D"),$R$182,INDIRECT("'"&amp;$P$181&amp;"'!$B:$B"),$N$181)</f>
        <v>0</v>
      </c>
      <c r="S188" s="76">
        <f ca="1">SUMIFS(INDIRECT("'"&amp;$P$181&amp;"'!"&amp;$O188&amp;":"&amp;$O188),INDIRECT("'"&amp;$P$181&amp;"'!$D:$D"),$R$182,INDIRECT("'"&amp;$P$181&amp;"'!$B:$B"),$N$181)</f>
        <v>0</v>
      </c>
      <c r="T188" s="216">
        <f t="shared" ref="T188:T189" ca="1" si="94">P188+R188</f>
        <v>0</v>
      </c>
      <c r="U188" s="217">
        <f t="shared" ca="1" si="92"/>
        <v>0</v>
      </c>
    </row>
    <row r="189" spans="2:21" ht="12.75" customHeight="1" x14ac:dyDescent="0.2">
      <c r="B189" s="170" t="s">
        <v>437</v>
      </c>
      <c r="C189" s="81" t="s">
        <v>5</v>
      </c>
      <c r="D189" s="70"/>
      <c r="E189" s="71"/>
      <c r="F189" s="70"/>
      <c r="G189" s="71"/>
      <c r="H189" s="212">
        <f t="shared" si="93"/>
        <v>0</v>
      </c>
      <c r="I189" s="213">
        <f t="shared" si="90"/>
        <v>0</v>
      </c>
      <c r="M189" s="170" t="str" cm="1">
        <f t="array" aca="1" ref="M189" ca="1">INDIRECT("'"&amp;$P$31&amp;"'!"&amp;N189&amp;"5")</f>
        <v>Cabine client</v>
      </c>
      <c r="N189" s="206" t="s">
        <v>490</v>
      </c>
      <c r="O189" s="81" t="s">
        <v>507</v>
      </c>
      <c r="P189" s="70">
        <f ca="1">SUMIFS(INDIRECT("'"&amp;$P$181&amp;"'!"&amp;$N189&amp;":"&amp;$N189),INDIRECT("'"&amp;$P$181&amp;"'!$D:$D"),$P$182,INDIRECT("'"&amp;$P$181&amp;"'!$B:$B"),$N$181)</f>
        <v>0</v>
      </c>
      <c r="Q189" s="71">
        <f ca="1">SUMIFS(INDIRECT("'"&amp;$P$181&amp;"'!"&amp;$O189&amp;":"&amp;$O189),INDIRECT("'"&amp;$P$181&amp;"'!$D:$D"),$P$182,INDIRECT("'"&amp;$P$181&amp;"'!$B:$B"),$N$181)</f>
        <v>0</v>
      </c>
      <c r="R189" s="70">
        <f ca="1">SUMIFS(INDIRECT("'"&amp;$P$181&amp;"'!"&amp;$N189&amp;":"&amp;$N189),INDIRECT("'"&amp;$P$181&amp;"'!$D:$D"),$R$182,INDIRECT("'"&amp;$P$181&amp;"'!$B:$B"),$N$181)</f>
        <v>0</v>
      </c>
      <c r="S189" s="71">
        <f ca="1">SUMIFS(INDIRECT("'"&amp;$P$181&amp;"'!"&amp;$O189&amp;":"&amp;$O189),INDIRECT("'"&amp;$P$181&amp;"'!$D:$D"),$R$182,INDIRECT("'"&amp;$P$181&amp;"'!$B:$B"),$N$181)</f>
        <v>0</v>
      </c>
      <c r="T189" s="212">
        <f t="shared" ca="1" si="94"/>
        <v>0</v>
      </c>
      <c r="U189" s="213">
        <f t="shared" ca="1" si="92"/>
        <v>0</v>
      </c>
    </row>
    <row r="190" spans="2:21" s="43" customFormat="1" ht="12.75" customHeight="1" x14ac:dyDescent="0.2">
      <c r="B190" s="77" t="s">
        <v>440</v>
      </c>
      <c r="C190" s="82"/>
      <c r="D190" s="78"/>
      <c r="E190" s="79">
        <f t="shared" ref="E190" si="95">SUM(E188:E189)</f>
        <v>0</v>
      </c>
      <c r="F190" s="78"/>
      <c r="G190" s="79">
        <f t="shared" ref="G190" si="96">SUM(G188:G189)</f>
        <v>0</v>
      </c>
      <c r="H190" s="214"/>
      <c r="I190" s="215">
        <f t="shared" si="90"/>
        <v>0</v>
      </c>
      <c r="J190" s="42"/>
      <c r="K190" s="42"/>
      <c r="M190" s="77"/>
      <c r="N190" s="207"/>
      <c r="O190" s="82"/>
      <c r="P190" s="78"/>
      <c r="Q190" s="79">
        <f ca="1">SUM(Q188:Q189)</f>
        <v>0</v>
      </c>
      <c r="R190" s="78"/>
      <c r="S190" s="79">
        <f ca="1">SUM(S188:S189)</f>
        <v>0</v>
      </c>
      <c r="T190" s="214"/>
      <c r="U190" s="215">
        <f t="shared" ca="1" si="92"/>
        <v>0</v>
      </c>
    </row>
    <row r="191" spans="2:21" ht="12.75" customHeight="1" x14ac:dyDescent="0.2">
      <c r="B191" s="170" t="s">
        <v>428</v>
      </c>
      <c r="C191" s="81" t="s">
        <v>7</v>
      </c>
      <c r="D191" s="70"/>
      <c r="E191" s="71"/>
      <c r="F191" s="70"/>
      <c r="G191" s="71"/>
      <c r="H191" s="212">
        <f t="shared" ref="H191:H194" si="97">D191+F191</f>
        <v>0</v>
      </c>
      <c r="I191" s="213">
        <f t="shared" si="90"/>
        <v>0</v>
      </c>
      <c r="K191" s="43"/>
      <c r="M191" s="170" t="str" cm="1">
        <f t="array" aca="1" ref="M191" ca="1">INDIRECT("'"&amp;$P$31&amp;"'!"&amp;N191&amp;"5")</f>
        <v>Canalisation MPC</v>
      </c>
      <c r="N191" s="206" t="s">
        <v>491</v>
      </c>
      <c r="O191" s="81" t="s">
        <v>508</v>
      </c>
      <c r="P191" s="70">
        <f ca="1">SUMIFS(INDIRECT("'"&amp;$P$181&amp;"'!"&amp;$N191&amp;":"&amp;$N191),INDIRECT("'"&amp;$P$181&amp;"'!$D:$D"),$P$182,INDIRECT("'"&amp;$P$181&amp;"'!$B:$B"),$N$181)</f>
        <v>0</v>
      </c>
      <c r="Q191" s="71">
        <f ca="1">SUMIFS(INDIRECT("'"&amp;$P$181&amp;"'!"&amp;$O191&amp;":"&amp;$O191),INDIRECT("'"&amp;$P$181&amp;"'!$D:$D"),$P$182,INDIRECT("'"&amp;$P$181&amp;"'!$B:$B"),$N$181)</f>
        <v>0</v>
      </c>
      <c r="R191" s="70">
        <f ca="1">SUMIFS(INDIRECT("'"&amp;$P$181&amp;"'!"&amp;$N191&amp;":"&amp;$N191),INDIRECT("'"&amp;$P$181&amp;"'!$D:$D"),$R$182,INDIRECT("'"&amp;$P$181&amp;"'!$B:$B"),$N$181)</f>
        <v>0</v>
      </c>
      <c r="S191" s="71">
        <f ca="1">SUMIFS(INDIRECT("'"&amp;$P$181&amp;"'!"&amp;$O191&amp;":"&amp;$O191),INDIRECT("'"&amp;$P$181&amp;"'!$D:$D"),$R$182,INDIRECT("'"&amp;$P$181&amp;"'!$B:$B"),$N$181)</f>
        <v>0</v>
      </c>
      <c r="T191" s="212">
        <f t="shared" ref="T191:T194" ca="1" si="98">P191+R191</f>
        <v>0</v>
      </c>
      <c r="U191" s="213">
        <f t="shared" ca="1" si="92"/>
        <v>0</v>
      </c>
    </row>
    <row r="192" spans="2:21" ht="12.75" customHeight="1" x14ac:dyDescent="0.2">
      <c r="B192" s="170" t="s">
        <v>544</v>
      </c>
      <c r="C192" s="81" t="s">
        <v>7</v>
      </c>
      <c r="D192" s="70"/>
      <c r="E192" s="71"/>
      <c r="F192" s="70"/>
      <c r="G192" s="71"/>
      <c r="H192" s="212">
        <f t="shared" si="97"/>
        <v>0</v>
      </c>
      <c r="I192" s="213">
        <f t="shared" si="90"/>
        <v>0</v>
      </c>
      <c r="K192" s="43"/>
      <c r="M192" s="170" t="str" cm="1">
        <f t="array" aca="1" ref="M192" ca="1">INDIRECT("'"&amp;$P$31&amp;"'!"&amp;N192&amp;"5")</f>
        <v>Canalisation MPB/MPA</v>
      </c>
      <c r="N192" s="206" t="s">
        <v>492</v>
      </c>
      <c r="O192" s="81" t="s">
        <v>509</v>
      </c>
      <c r="P192" s="70">
        <f ca="1">SUMIFS(INDIRECT("'"&amp;$P$181&amp;"'!"&amp;$N192&amp;":"&amp;$N192),INDIRECT("'"&amp;$P$181&amp;"'!$D:$D"),$P$182,INDIRECT("'"&amp;$P$181&amp;"'!$B:$B"),$N$181)</f>
        <v>0</v>
      </c>
      <c r="Q192" s="71">
        <f ca="1">SUMIFS(INDIRECT("'"&amp;$P$181&amp;"'!"&amp;$O192&amp;":"&amp;$O192),INDIRECT("'"&amp;$P$181&amp;"'!$D:$D"),$P$182,INDIRECT("'"&amp;$P$181&amp;"'!$B:$B"),$N$181)</f>
        <v>0</v>
      </c>
      <c r="R192" s="70">
        <f ca="1">SUMIFS(INDIRECT("'"&amp;$P$181&amp;"'!"&amp;$N192&amp;":"&amp;$N192),INDIRECT("'"&amp;$P$181&amp;"'!$D:$D"),$R$182,INDIRECT("'"&amp;$P$181&amp;"'!$B:$B"),$N$181)</f>
        <v>0</v>
      </c>
      <c r="S192" s="71">
        <f ca="1">SUMIFS(INDIRECT("'"&amp;$P$181&amp;"'!"&amp;$O192&amp;":"&amp;$O192),INDIRECT("'"&amp;$P$181&amp;"'!$D:$D"),$R$182,INDIRECT("'"&amp;$P$181&amp;"'!$B:$B"),$N$181)</f>
        <v>0</v>
      </c>
      <c r="T192" s="212">
        <f t="shared" ca="1" si="98"/>
        <v>0</v>
      </c>
      <c r="U192" s="213">
        <f t="shared" ca="1" si="92"/>
        <v>0</v>
      </c>
    </row>
    <row r="193" spans="2:21" ht="12.75" customHeight="1" x14ac:dyDescent="0.2">
      <c r="B193" s="170" t="s">
        <v>429</v>
      </c>
      <c r="C193" s="81" t="s">
        <v>7</v>
      </c>
      <c r="D193" s="70"/>
      <c r="E193" s="71"/>
      <c r="F193" s="70"/>
      <c r="G193" s="71"/>
      <c r="H193" s="212">
        <f t="shared" si="97"/>
        <v>0</v>
      </c>
      <c r="I193" s="213">
        <f t="shared" si="90"/>
        <v>0</v>
      </c>
      <c r="M193" s="170" t="str" cm="1">
        <f t="array" aca="1" ref="M193" ca="1">INDIRECT("'"&amp;$P$31&amp;"'!"&amp;N193&amp;"5")</f>
        <v>Canalisation BP</v>
      </c>
      <c r="N193" s="206" t="s">
        <v>493</v>
      </c>
      <c r="O193" s="81" t="s">
        <v>510</v>
      </c>
      <c r="P193" s="70">
        <f ca="1">SUMIFS(INDIRECT("'"&amp;$P$181&amp;"'!"&amp;$N193&amp;":"&amp;$N193),INDIRECT("'"&amp;$P$181&amp;"'!$D:$D"),$P$182,INDIRECT("'"&amp;$P$181&amp;"'!$B:$B"),$N$181)</f>
        <v>0</v>
      </c>
      <c r="Q193" s="71">
        <f ca="1">SUMIFS(INDIRECT("'"&amp;$P$181&amp;"'!"&amp;$O193&amp;":"&amp;$O193),INDIRECT("'"&amp;$P$181&amp;"'!$D:$D"),$P$182,INDIRECT("'"&amp;$P$181&amp;"'!$B:$B"),$N$181)</f>
        <v>0</v>
      </c>
      <c r="R193" s="70">
        <f ca="1">SUMIFS(INDIRECT("'"&amp;$P$181&amp;"'!"&amp;$N193&amp;":"&amp;$N193),INDIRECT("'"&amp;$P$181&amp;"'!$D:$D"),$R$182,INDIRECT("'"&amp;$P$181&amp;"'!$B:$B"),$N$181)</f>
        <v>0</v>
      </c>
      <c r="S193" s="71">
        <f ca="1">SUMIFS(INDIRECT("'"&amp;$P$181&amp;"'!"&amp;$O193&amp;":"&amp;$O193),INDIRECT("'"&amp;$P$181&amp;"'!$D:$D"),$R$182,INDIRECT("'"&amp;$P$181&amp;"'!$B:$B"),$N$181)</f>
        <v>0</v>
      </c>
      <c r="T193" s="212">
        <f t="shared" ca="1" si="98"/>
        <v>0</v>
      </c>
      <c r="U193" s="213">
        <f t="shared" ca="1" si="92"/>
        <v>0</v>
      </c>
    </row>
    <row r="194" spans="2:21" ht="12.75" customHeight="1" x14ac:dyDescent="0.2">
      <c r="B194" s="170" t="s">
        <v>8</v>
      </c>
      <c r="C194" s="81" t="s">
        <v>7</v>
      </c>
      <c r="D194" s="70"/>
      <c r="E194" s="71"/>
      <c r="F194" s="70"/>
      <c r="G194" s="71"/>
      <c r="H194" s="212">
        <f t="shared" si="97"/>
        <v>0</v>
      </c>
      <c r="I194" s="213">
        <f t="shared" si="90"/>
        <v>0</v>
      </c>
      <c r="M194" s="170" t="str" cm="1">
        <f t="array" aca="1" ref="M194" ca="1">INDIRECT("'"&amp;$P$31&amp;"'!"&amp;N194&amp;"5")</f>
        <v>Protection cathodique</v>
      </c>
      <c r="N194" s="206" t="s">
        <v>494</v>
      </c>
      <c r="O194" s="81" t="s">
        <v>511</v>
      </c>
      <c r="P194" s="70">
        <f ca="1">SUMIFS(INDIRECT("'"&amp;$P$181&amp;"'!"&amp;$N194&amp;":"&amp;$N194),INDIRECT("'"&amp;$P$181&amp;"'!$D:$D"),$P$182,INDIRECT("'"&amp;$P$181&amp;"'!$B:$B"),$N$181)</f>
        <v>0</v>
      </c>
      <c r="Q194" s="71">
        <f ca="1">SUMIFS(INDIRECT("'"&amp;$P$181&amp;"'!"&amp;$O194&amp;":"&amp;$O194),INDIRECT("'"&amp;$P$181&amp;"'!$D:$D"),$P$182,INDIRECT("'"&amp;$P$181&amp;"'!$B:$B"),$N$181)</f>
        <v>0</v>
      </c>
      <c r="R194" s="70">
        <f ca="1">SUMIFS(INDIRECT("'"&amp;$P$181&amp;"'!"&amp;$N194&amp;":"&amp;$N194),INDIRECT("'"&amp;$P$181&amp;"'!$D:$D"),$R$182,INDIRECT("'"&amp;$P$181&amp;"'!$B:$B"),$N$181)</f>
        <v>0</v>
      </c>
      <c r="S194" s="71">
        <f ca="1">SUMIFS(INDIRECT("'"&amp;$P$181&amp;"'!"&amp;$O194&amp;":"&amp;$O194),INDIRECT("'"&amp;$P$181&amp;"'!$D:$D"),$R$182,INDIRECT("'"&amp;$P$181&amp;"'!$B:$B"),$N$181)</f>
        <v>0</v>
      </c>
      <c r="T194" s="212">
        <f t="shared" ca="1" si="98"/>
        <v>0</v>
      </c>
      <c r="U194" s="213">
        <f t="shared" ca="1" si="92"/>
        <v>0</v>
      </c>
    </row>
    <row r="195" spans="2:21" s="43" customFormat="1" ht="12.75" customHeight="1" x14ac:dyDescent="0.2">
      <c r="B195" s="77" t="s">
        <v>441</v>
      </c>
      <c r="C195" s="82"/>
      <c r="D195" s="78"/>
      <c r="E195" s="79">
        <f>SUM(E191:E194)</f>
        <v>0</v>
      </c>
      <c r="F195" s="78"/>
      <c r="G195" s="79">
        <f>SUM(G191:G194)</f>
        <v>0</v>
      </c>
      <c r="H195" s="214"/>
      <c r="I195" s="215">
        <f t="shared" si="90"/>
        <v>0</v>
      </c>
      <c r="J195" s="42"/>
      <c r="M195" s="77"/>
      <c r="N195" s="207"/>
      <c r="O195" s="82"/>
      <c r="P195" s="78"/>
      <c r="Q195" s="79">
        <f ca="1">SUM(Q191:Q194)</f>
        <v>0</v>
      </c>
      <c r="R195" s="78"/>
      <c r="S195" s="79">
        <f ca="1">SUM(S191:S194)</f>
        <v>0</v>
      </c>
      <c r="T195" s="214"/>
      <c r="U195" s="215">
        <f t="shared" ca="1" si="92"/>
        <v>0</v>
      </c>
    </row>
    <row r="196" spans="2:21" ht="12.75" customHeight="1" x14ac:dyDescent="0.2">
      <c r="B196" s="170" t="s">
        <v>433</v>
      </c>
      <c r="C196" s="81" t="s">
        <v>5</v>
      </c>
      <c r="D196" s="70"/>
      <c r="E196" s="71"/>
      <c r="F196" s="70"/>
      <c r="G196" s="71"/>
      <c r="H196" s="212">
        <f t="shared" ref="H196:H197" si="99">D196+F196</f>
        <v>0</v>
      </c>
      <c r="I196" s="213">
        <f t="shared" si="90"/>
        <v>0</v>
      </c>
      <c r="M196" s="170" t="str" cm="1">
        <f t="array" aca="1" ref="M196" ca="1">INDIRECT("'"&amp;$P$31&amp;"'!"&amp;N196&amp;"5")</f>
        <v>Branchement MP</v>
      </c>
      <c r="N196" s="206" t="s">
        <v>495</v>
      </c>
      <c r="O196" s="81" t="s">
        <v>512</v>
      </c>
      <c r="P196" s="70">
        <f ca="1">SUMIFS(INDIRECT("'"&amp;$P$181&amp;"'!"&amp;$N196&amp;":"&amp;$N196),INDIRECT("'"&amp;$P$181&amp;"'!$D:$D"),$P$182,INDIRECT("'"&amp;$P$181&amp;"'!$B:$B"),$N$181)</f>
        <v>0</v>
      </c>
      <c r="Q196" s="71">
        <f ca="1">SUMIFS(INDIRECT("'"&amp;$P$181&amp;"'!"&amp;$O196&amp;":"&amp;$O196),INDIRECT("'"&amp;$P$181&amp;"'!$D:$D"),$P$182,INDIRECT("'"&amp;$P$181&amp;"'!$B:$B"),$N$181)</f>
        <v>0</v>
      </c>
      <c r="R196" s="70">
        <f ca="1">SUMIFS(INDIRECT("'"&amp;$P$181&amp;"'!"&amp;$N196&amp;":"&amp;$N196),INDIRECT("'"&amp;$P$181&amp;"'!$D:$D"),$R$182,INDIRECT("'"&amp;$P$181&amp;"'!$B:$B"),$N$181)</f>
        <v>0</v>
      </c>
      <c r="S196" s="71">
        <f ca="1">SUMIFS(INDIRECT("'"&amp;$P$181&amp;"'!"&amp;$O196&amp;":"&amp;$O196),INDIRECT("'"&amp;$P$181&amp;"'!$D:$D"),$R$182,INDIRECT("'"&amp;$P$181&amp;"'!$B:$B"),$N$181)</f>
        <v>0</v>
      </c>
      <c r="T196" s="212">
        <f t="shared" ref="T196:T197" ca="1" si="100">P196+R196</f>
        <v>0</v>
      </c>
      <c r="U196" s="213">
        <f t="shared" ca="1" si="92"/>
        <v>0</v>
      </c>
    </row>
    <row r="197" spans="2:21" ht="12.75" customHeight="1" x14ac:dyDescent="0.2">
      <c r="B197" s="170" t="s">
        <v>432</v>
      </c>
      <c r="C197" s="81" t="s">
        <v>5</v>
      </c>
      <c r="D197" s="70"/>
      <c r="E197" s="71"/>
      <c r="F197" s="70"/>
      <c r="G197" s="71"/>
      <c r="H197" s="212">
        <f t="shared" si="99"/>
        <v>0</v>
      </c>
      <c r="I197" s="213">
        <f t="shared" si="90"/>
        <v>0</v>
      </c>
      <c r="M197" s="170" t="str" cm="1">
        <f t="array" aca="1" ref="M197" ca="1">INDIRECT("'"&amp;$P$31&amp;"'!"&amp;N197&amp;"5")</f>
        <v>Branchement BP</v>
      </c>
      <c r="N197" s="206" t="s">
        <v>496</v>
      </c>
      <c r="O197" s="81" t="s">
        <v>513</v>
      </c>
      <c r="P197" s="70">
        <f ca="1">SUMIFS(INDIRECT("'"&amp;$P$181&amp;"'!"&amp;$N197&amp;":"&amp;$N197),INDIRECT("'"&amp;$P$181&amp;"'!$D:$D"),$P$182,INDIRECT("'"&amp;$P$181&amp;"'!$B:$B"),$N$181)</f>
        <v>0</v>
      </c>
      <c r="Q197" s="71">
        <f ca="1">SUMIFS(INDIRECT("'"&amp;$P$181&amp;"'!"&amp;$O197&amp;":"&amp;$O197),INDIRECT("'"&amp;$P$181&amp;"'!$D:$D"),$P$182,INDIRECT("'"&amp;$P$181&amp;"'!$B:$B"),$N$181)</f>
        <v>0</v>
      </c>
      <c r="R197" s="70">
        <f ca="1">SUMIFS(INDIRECT("'"&amp;$P$181&amp;"'!"&amp;$N197&amp;":"&amp;$N197),INDIRECT("'"&amp;$P$181&amp;"'!$D:$D"),$R$182,INDIRECT("'"&amp;$P$181&amp;"'!$B:$B"),$N$181)</f>
        <v>0</v>
      </c>
      <c r="S197" s="71">
        <f ca="1">SUMIFS(INDIRECT("'"&amp;$P$181&amp;"'!"&amp;$O197&amp;":"&amp;$O197),INDIRECT("'"&amp;$P$181&amp;"'!$D:$D"),$R$182,INDIRECT("'"&amp;$P$181&amp;"'!$B:$B"),$N$181)</f>
        <v>0</v>
      </c>
      <c r="T197" s="212">
        <f t="shared" ca="1" si="100"/>
        <v>0</v>
      </c>
      <c r="U197" s="213">
        <f t="shared" ca="1" si="92"/>
        <v>0</v>
      </c>
    </row>
    <row r="198" spans="2:21" s="43" customFormat="1" ht="12.75" customHeight="1" x14ac:dyDescent="0.2">
      <c r="B198" s="77" t="s">
        <v>442</v>
      </c>
      <c r="C198" s="82"/>
      <c r="D198" s="78"/>
      <c r="E198" s="79">
        <f>SUM(E196:E197)</f>
        <v>0</v>
      </c>
      <c r="F198" s="78"/>
      <c r="G198" s="79">
        <f>SUM(G196:G197)</f>
        <v>0</v>
      </c>
      <c r="H198" s="214"/>
      <c r="I198" s="215">
        <f t="shared" si="90"/>
        <v>0</v>
      </c>
      <c r="J198" s="42"/>
      <c r="M198" s="77"/>
      <c r="N198" s="207"/>
      <c r="O198" s="82"/>
      <c r="P198" s="78"/>
      <c r="Q198" s="79">
        <f ca="1">SUM(Q196:Q197)</f>
        <v>0</v>
      </c>
      <c r="R198" s="78"/>
      <c r="S198" s="79">
        <f ca="1">SUM(S196:S197)</f>
        <v>0</v>
      </c>
      <c r="T198" s="214"/>
      <c r="U198" s="215">
        <f t="shared" ca="1" si="92"/>
        <v>0</v>
      </c>
    </row>
    <row r="199" spans="2:21" ht="12.75" customHeight="1" x14ac:dyDescent="0.2">
      <c r="B199" s="170" t="s">
        <v>434</v>
      </c>
      <c r="C199" s="81" t="s">
        <v>5</v>
      </c>
      <c r="D199" s="70"/>
      <c r="E199" s="71"/>
      <c r="F199" s="70"/>
      <c r="G199" s="71"/>
      <c r="H199" s="212">
        <f t="shared" ref="H199:H203" si="101">D199+F199</f>
        <v>0</v>
      </c>
      <c r="I199" s="213">
        <f t="shared" si="90"/>
        <v>0</v>
      </c>
      <c r="M199" s="170" t="str" cm="1">
        <f t="array" aca="1" ref="M199" ca="1">INDIRECT("'"&amp;$P$31&amp;"'!"&amp;N199&amp;"5")</f>
        <v>Compteur BP Standard</v>
      </c>
      <c r="N199" s="206" t="s">
        <v>497</v>
      </c>
      <c r="O199" s="81" t="s">
        <v>514</v>
      </c>
      <c r="P199" s="70">
        <f ca="1">SUMIFS(INDIRECT("'"&amp;$P$181&amp;"'!"&amp;$N199&amp;":"&amp;$N199),INDIRECT("'"&amp;$P$181&amp;"'!$D:$D"),$P$182,INDIRECT("'"&amp;$P$181&amp;"'!$B:$B"),$N$181)</f>
        <v>0</v>
      </c>
      <c r="Q199" s="71">
        <f ca="1">SUMIFS(INDIRECT("'"&amp;$P$181&amp;"'!"&amp;$O199&amp;":"&amp;$O199),INDIRECT("'"&amp;$P$181&amp;"'!$D:$D"),$P$182,INDIRECT("'"&amp;$P$181&amp;"'!$B:$B"),$N$181)</f>
        <v>0</v>
      </c>
      <c r="R199" s="70">
        <f ca="1">SUMIFS(INDIRECT("'"&amp;$P$181&amp;"'!"&amp;$N199&amp;":"&amp;$N199),INDIRECT("'"&amp;$P$181&amp;"'!$D:$D"),$R$182,INDIRECT("'"&amp;$P$181&amp;"'!$B:$B"),$N$181)</f>
        <v>0</v>
      </c>
      <c r="S199" s="71">
        <f ca="1">SUMIFS(INDIRECT("'"&amp;$P$181&amp;"'!"&amp;$O199&amp;":"&amp;$O199),INDIRECT("'"&amp;$P$181&amp;"'!$D:$D"),$R$182,INDIRECT("'"&amp;$P$181&amp;"'!$B:$B"),$N$181)</f>
        <v>0</v>
      </c>
      <c r="T199" s="212">
        <f t="shared" ref="T199:T203" ca="1" si="102">P199+R199</f>
        <v>0</v>
      </c>
      <c r="U199" s="213">
        <f t="shared" ca="1" si="92"/>
        <v>0</v>
      </c>
    </row>
    <row r="200" spans="2:21" ht="12.75" customHeight="1" x14ac:dyDescent="0.2">
      <c r="B200" s="170" t="s">
        <v>435</v>
      </c>
      <c r="C200" s="81" t="s">
        <v>5</v>
      </c>
      <c r="D200" s="70"/>
      <c r="E200" s="71"/>
      <c r="F200" s="70"/>
      <c r="G200" s="71"/>
      <c r="H200" s="212">
        <f t="shared" si="101"/>
        <v>0</v>
      </c>
      <c r="I200" s="213">
        <f t="shared" si="90"/>
        <v>0</v>
      </c>
      <c r="M200" s="170" t="str" cm="1">
        <f t="array" aca="1" ref="M200" ca="1">INDIRECT("'"&amp;$P$31&amp;"'!"&amp;N200&amp;"5")</f>
        <v>Compteur à budget</v>
      </c>
      <c r="N200" s="206" t="s">
        <v>498</v>
      </c>
      <c r="O200" s="81" t="s">
        <v>515</v>
      </c>
      <c r="P200" s="70">
        <f ca="1">SUMIFS(INDIRECT("'"&amp;$P$181&amp;"'!"&amp;$N200&amp;":"&amp;$N200),INDIRECT("'"&amp;$P$181&amp;"'!$D:$D"),$P$182,INDIRECT("'"&amp;$P$181&amp;"'!$B:$B"),$N$181)</f>
        <v>0</v>
      </c>
      <c r="Q200" s="71">
        <f ca="1">SUMIFS(INDIRECT("'"&amp;$P$181&amp;"'!"&amp;$O200&amp;":"&amp;$O200),INDIRECT("'"&amp;$P$181&amp;"'!$D:$D"),$P$182,INDIRECT("'"&amp;$P$181&amp;"'!$B:$B"),$N$181)</f>
        <v>0</v>
      </c>
      <c r="R200" s="70">
        <f ca="1">SUMIFS(INDIRECT("'"&amp;$P$181&amp;"'!"&amp;$N200&amp;":"&amp;$N200),INDIRECT("'"&amp;$P$181&amp;"'!$D:$D"),$R$182,INDIRECT("'"&amp;$P$181&amp;"'!$B:$B"),$N$181)</f>
        <v>0</v>
      </c>
      <c r="S200" s="71">
        <f ca="1">SUMIFS(INDIRECT("'"&amp;$P$181&amp;"'!"&amp;$O200&amp;":"&amp;$O200),INDIRECT("'"&amp;$P$181&amp;"'!$D:$D"),$R$182,INDIRECT("'"&amp;$P$181&amp;"'!$B:$B"),$N$181)</f>
        <v>0</v>
      </c>
      <c r="T200" s="212">
        <f t="shared" ca="1" si="102"/>
        <v>0</v>
      </c>
      <c r="U200" s="213">
        <f t="shared" ca="1" si="92"/>
        <v>0</v>
      </c>
    </row>
    <row r="201" spans="2:21" ht="12.75" customHeight="1" x14ac:dyDescent="0.2">
      <c r="B201" s="170" t="s">
        <v>436</v>
      </c>
      <c r="C201" s="81" t="s">
        <v>5</v>
      </c>
      <c r="D201" s="70"/>
      <c r="E201" s="71"/>
      <c r="F201" s="70"/>
      <c r="G201" s="71"/>
      <c r="H201" s="212">
        <f t="shared" si="101"/>
        <v>0</v>
      </c>
      <c r="I201" s="213">
        <f t="shared" si="90"/>
        <v>0</v>
      </c>
      <c r="M201" s="170" t="str" cm="1">
        <f t="array" aca="1" ref="M201" ca="1">INDIRECT("'"&amp;$P$31&amp;"'!"&amp;N201&amp;"5")</f>
        <v>Compteur Smart</v>
      </c>
      <c r="N201" s="206" t="s">
        <v>499</v>
      </c>
      <c r="O201" s="81" t="s">
        <v>516</v>
      </c>
      <c r="P201" s="70">
        <f ca="1">SUMIFS(INDIRECT("'"&amp;$P$181&amp;"'!"&amp;$N201&amp;":"&amp;$N201),INDIRECT("'"&amp;$P$181&amp;"'!$D:$D"),$P$182,INDIRECT("'"&amp;$P$181&amp;"'!$B:$B"),$N$181)</f>
        <v>0</v>
      </c>
      <c r="Q201" s="71">
        <f ca="1">SUMIFS(INDIRECT("'"&amp;$P$181&amp;"'!"&amp;$O201&amp;":"&amp;$O201),INDIRECT("'"&amp;$P$181&amp;"'!$D:$D"),$P$182,INDIRECT("'"&amp;$P$181&amp;"'!$B:$B"),$N$181)</f>
        <v>0</v>
      </c>
      <c r="R201" s="70">
        <f ca="1">SUMIFS(INDIRECT("'"&amp;$P$181&amp;"'!"&amp;$N201&amp;":"&amp;$N201),INDIRECT("'"&amp;$P$181&amp;"'!$D:$D"),$R$182,INDIRECT("'"&amp;$P$181&amp;"'!$B:$B"),$N$181)</f>
        <v>0</v>
      </c>
      <c r="S201" s="71">
        <f ca="1">SUMIFS(INDIRECT("'"&amp;$P$181&amp;"'!"&amp;$O201&amp;":"&amp;$O201),INDIRECT("'"&amp;$P$181&amp;"'!$D:$D"),$R$182,INDIRECT("'"&amp;$P$181&amp;"'!$B:$B"),$N$181)</f>
        <v>0</v>
      </c>
      <c r="T201" s="212">
        <f t="shared" ca="1" si="102"/>
        <v>0</v>
      </c>
      <c r="U201" s="213">
        <f t="shared" ca="1" si="92"/>
        <v>0</v>
      </c>
    </row>
    <row r="202" spans="2:21" ht="12.75" customHeight="1" x14ac:dyDescent="0.25">
      <c r="B202" s="170" t="s">
        <v>446</v>
      </c>
      <c r="C202" s="81" t="s">
        <v>5</v>
      </c>
      <c r="D202" s="70"/>
      <c r="E202" s="71"/>
      <c r="F202" s="70"/>
      <c r="G202" s="71"/>
      <c r="H202" s="212">
        <f t="shared" si="101"/>
        <v>0</v>
      </c>
      <c r="I202" s="213">
        <f t="shared" si="90"/>
        <v>0</v>
      </c>
      <c r="K202"/>
      <c r="M202" s="170" t="str" cm="1">
        <f t="array" aca="1" ref="M202" ca="1">INDIRECT("'"&amp;$P$31&amp;"'!"&amp;N202&amp;"5")</f>
        <v>Compteur MP (non télérelevé)</v>
      </c>
      <c r="N202" s="206" t="s">
        <v>500</v>
      </c>
      <c r="O202" s="81" t="s">
        <v>517</v>
      </c>
      <c r="P202" s="70">
        <f ca="1">SUMIFS(INDIRECT("'"&amp;$P$181&amp;"'!"&amp;$N202&amp;":"&amp;$N202),INDIRECT("'"&amp;$P$181&amp;"'!$D:$D"),$P$182,INDIRECT("'"&amp;$P$181&amp;"'!$B:$B"),$N$181)</f>
        <v>0</v>
      </c>
      <c r="Q202" s="71">
        <f ca="1">SUMIFS(INDIRECT("'"&amp;$P$181&amp;"'!"&amp;$O202&amp;":"&amp;$O202),INDIRECT("'"&amp;$P$181&amp;"'!$D:$D"),$P$182,INDIRECT("'"&amp;$P$181&amp;"'!$B:$B"),$N$181)</f>
        <v>0</v>
      </c>
      <c r="R202" s="70">
        <f ca="1">SUMIFS(INDIRECT("'"&amp;$P$181&amp;"'!"&amp;$N202&amp;":"&amp;$N202),INDIRECT("'"&amp;$P$181&amp;"'!$D:$D"),$R$182,INDIRECT("'"&amp;$P$181&amp;"'!$B:$B"),$N$181)</f>
        <v>0</v>
      </c>
      <c r="S202" s="71">
        <f ca="1">SUMIFS(INDIRECT("'"&amp;$P$181&amp;"'!"&amp;$O202&amp;":"&amp;$O202),INDIRECT("'"&amp;$P$181&amp;"'!$D:$D"),$R$182,INDIRECT("'"&amp;$P$181&amp;"'!$B:$B"),$N$181)</f>
        <v>0</v>
      </c>
      <c r="T202" s="212">
        <f t="shared" ca="1" si="102"/>
        <v>0</v>
      </c>
      <c r="U202" s="213">
        <f t="shared" ca="1" si="92"/>
        <v>0</v>
      </c>
    </row>
    <row r="203" spans="2:21" ht="12.75" customHeight="1" x14ac:dyDescent="0.25">
      <c r="B203" s="170" t="s">
        <v>439</v>
      </c>
      <c r="C203" s="81" t="s">
        <v>5</v>
      </c>
      <c r="D203" s="70"/>
      <c r="E203" s="71"/>
      <c r="F203" s="70"/>
      <c r="G203" s="71"/>
      <c r="H203" s="212">
        <f t="shared" si="101"/>
        <v>0</v>
      </c>
      <c r="I203" s="213">
        <f t="shared" si="90"/>
        <v>0</v>
      </c>
      <c r="K203"/>
      <c r="M203" s="170" t="str" cm="1">
        <f t="array" aca="1" ref="M203" ca="1">INDIRECT("'"&amp;$P$31&amp;"'!"&amp;N203&amp;"5")</f>
        <v>Compteur télérelevé</v>
      </c>
      <c r="N203" s="206" t="s">
        <v>501</v>
      </c>
      <c r="O203" s="81" t="s">
        <v>518</v>
      </c>
      <c r="P203" s="70">
        <f ca="1">SUMIFS(INDIRECT("'"&amp;$P$181&amp;"'!"&amp;$N203&amp;":"&amp;$N203),INDIRECT("'"&amp;$P$181&amp;"'!$D:$D"),$P$182,INDIRECT("'"&amp;$P$181&amp;"'!$B:$B"),$N$181)</f>
        <v>0</v>
      </c>
      <c r="Q203" s="71">
        <f ca="1">SUMIFS(INDIRECT("'"&amp;$P$181&amp;"'!"&amp;$O203&amp;":"&amp;$O203),INDIRECT("'"&amp;$P$181&amp;"'!$D:$D"),$P$182,INDIRECT("'"&amp;$P$181&amp;"'!$B:$B"),$N$181)</f>
        <v>0</v>
      </c>
      <c r="R203" s="70">
        <f ca="1">SUMIFS(INDIRECT("'"&amp;$P$181&amp;"'!"&amp;$N203&amp;":"&amp;$N203),INDIRECT("'"&amp;$P$181&amp;"'!$D:$D"),$R$182,INDIRECT("'"&amp;$P$181&amp;"'!$B:$B"),$N$181)</f>
        <v>0</v>
      </c>
      <c r="S203" s="71">
        <f ca="1">SUMIFS(INDIRECT("'"&amp;$P$181&amp;"'!"&amp;$O203&amp;":"&amp;$O203),INDIRECT("'"&amp;$P$181&amp;"'!$D:$D"),$R$182,INDIRECT("'"&amp;$P$181&amp;"'!$B:$B"),$N$181)</f>
        <v>0</v>
      </c>
      <c r="T203" s="212">
        <f t="shared" ca="1" si="102"/>
        <v>0</v>
      </c>
      <c r="U203" s="213">
        <f t="shared" ca="1" si="92"/>
        <v>0</v>
      </c>
    </row>
    <row r="204" spans="2:21" s="43" customFormat="1" ht="12.75" customHeight="1" x14ac:dyDescent="0.2">
      <c r="B204" s="77" t="s">
        <v>448</v>
      </c>
      <c r="C204" s="82" t="s">
        <v>5</v>
      </c>
      <c r="D204" s="78"/>
      <c r="E204" s="79">
        <f>SUM(E199:E203)</f>
        <v>0</v>
      </c>
      <c r="F204" s="78"/>
      <c r="G204" s="79">
        <f>SUM(G199:G203)</f>
        <v>0</v>
      </c>
      <c r="H204" s="214"/>
      <c r="I204" s="215">
        <f t="shared" si="90"/>
        <v>0</v>
      </c>
      <c r="J204" s="42"/>
      <c r="M204" s="77"/>
      <c r="N204" s="207"/>
      <c r="O204" s="82"/>
      <c r="P204" s="78"/>
      <c r="Q204" s="79">
        <f ca="1">SUM(Q199:Q203)</f>
        <v>0</v>
      </c>
      <c r="R204" s="78"/>
      <c r="S204" s="79">
        <f ca="1">SUM(S199:S203)</f>
        <v>0</v>
      </c>
      <c r="T204" s="214"/>
      <c r="U204" s="215">
        <f t="shared" ca="1" si="92"/>
        <v>0</v>
      </c>
    </row>
    <row r="205" spans="2:21" ht="12.75" customHeight="1" x14ac:dyDescent="0.2">
      <c r="B205" s="170" t="s">
        <v>443</v>
      </c>
      <c r="C205" s="81"/>
      <c r="D205" s="70"/>
      <c r="E205" s="71"/>
      <c r="F205" s="70"/>
      <c r="G205" s="71"/>
      <c r="H205" s="212">
        <f t="shared" ref="H205:H206" si="103">D205+F205</f>
        <v>0</v>
      </c>
      <c r="I205" s="213">
        <f t="shared" si="90"/>
        <v>0</v>
      </c>
      <c r="M205" s="170" t="str" cm="1">
        <f t="array" aca="1" ref="M205" ca="1">INDIRECT("'"&amp;$P$31&amp;"'!"&amp;N205&amp;"5")</f>
        <v>Télétransmission/fibre optique</v>
      </c>
      <c r="N205" s="206" t="s">
        <v>108</v>
      </c>
      <c r="O205" s="81" t="s">
        <v>519</v>
      </c>
      <c r="P205" s="70">
        <f ca="1">SUMIFS(INDIRECT("'"&amp;$P$181&amp;"'!"&amp;$N205&amp;":"&amp;$N205),INDIRECT("'"&amp;$P$181&amp;"'!$D:$D"),$P$182,INDIRECT("'"&amp;$P$181&amp;"'!$B:$B"),$N$181)</f>
        <v>0</v>
      </c>
      <c r="Q205" s="71">
        <f ca="1">SUMIFS(INDIRECT("'"&amp;$P$181&amp;"'!"&amp;$O205&amp;":"&amp;$O205),INDIRECT("'"&amp;$P$181&amp;"'!$D:$D"),$P$182,INDIRECT("'"&amp;$P$181&amp;"'!$B:$B"),$N$181)</f>
        <v>0</v>
      </c>
      <c r="R205" s="70">
        <f ca="1">SUMIFS(INDIRECT("'"&amp;$P$181&amp;"'!"&amp;$N205&amp;":"&amp;$N205),INDIRECT("'"&amp;$P$181&amp;"'!$D:$D"),$R$182,INDIRECT("'"&amp;$P$181&amp;"'!$B:$B"),$N$181)</f>
        <v>0</v>
      </c>
      <c r="S205" s="71">
        <f ca="1">SUMIFS(INDIRECT("'"&amp;$P$181&amp;"'!"&amp;$O205&amp;":"&amp;$O205),INDIRECT("'"&amp;$P$181&amp;"'!$D:$D"),$R$182,INDIRECT("'"&amp;$P$181&amp;"'!$B:$B"),$N$181)</f>
        <v>0</v>
      </c>
      <c r="T205" s="212">
        <f t="shared" ref="T205:T206" ca="1" si="104">P205+R205</f>
        <v>0</v>
      </c>
      <c r="U205" s="213">
        <f t="shared" ca="1" si="92"/>
        <v>0</v>
      </c>
    </row>
    <row r="206" spans="2:21" ht="12.75" customHeight="1" x14ac:dyDescent="0.25">
      <c r="B206" s="172" t="s">
        <v>390</v>
      </c>
      <c r="C206" s="103" t="s">
        <v>5</v>
      </c>
      <c r="D206" s="104"/>
      <c r="E206" s="105"/>
      <c r="F206" s="104"/>
      <c r="G206" s="105"/>
      <c r="H206" s="218">
        <f t="shared" si="103"/>
        <v>0</v>
      </c>
      <c r="I206" s="219">
        <f t="shared" si="90"/>
        <v>0</v>
      </c>
      <c r="K206"/>
      <c r="M206" s="172" t="str" cm="1">
        <f t="array" aca="1" ref="M206" ca="1">INDIRECT("'"&amp;$P$31&amp;"'!"&amp;N206&amp;"5")</f>
        <v>Autres (à préciser)</v>
      </c>
      <c r="N206" s="209" t="s">
        <v>502</v>
      </c>
      <c r="O206" s="103" t="s">
        <v>520</v>
      </c>
      <c r="P206" s="104">
        <f ca="1">SUMIFS(INDIRECT("'"&amp;$P$181&amp;"'!"&amp;$N206&amp;":"&amp;$N206),INDIRECT("'"&amp;$P$181&amp;"'!$D:$D"),$P$182,INDIRECT("'"&amp;$P$181&amp;"'!$B:$B"),$N$181)</f>
        <v>0</v>
      </c>
      <c r="Q206" s="105">
        <f ca="1">SUMIFS(INDIRECT("'"&amp;$P$181&amp;"'!"&amp;$O206&amp;":"&amp;$O206),INDIRECT("'"&amp;$P$181&amp;"'!$D:$D"),$P$182,INDIRECT("'"&amp;$P$181&amp;"'!$B:$B"),$N$181)</f>
        <v>0</v>
      </c>
      <c r="R206" s="104">
        <f ca="1">SUMIFS(INDIRECT("'"&amp;$P$181&amp;"'!"&amp;$N206&amp;":"&amp;$N206),INDIRECT("'"&amp;$P$181&amp;"'!$D:$D"),$R$182,INDIRECT("'"&amp;$P$181&amp;"'!$B:$B"),$N$181)</f>
        <v>0</v>
      </c>
      <c r="S206" s="105">
        <f ca="1">SUMIFS(INDIRECT("'"&amp;$P$181&amp;"'!"&amp;$O206&amp;":"&amp;$O206),INDIRECT("'"&amp;$P$181&amp;"'!$D:$D"),$R$182,INDIRECT("'"&amp;$P$181&amp;"'!$B:$B"),$N$181)</f>
        <v>0</v>
      </c>
      <c r="T206" s="218">
        <f t="shared" ca="1" si="104"/>
        <v>0</v>
      </c>
      <c r="U206" s="219">
        <f t="shared" ca="1" si="92"/>
        <v>0</v>
      </c>
    </row>
    <row r="207" spans="2:21" s="43" customFormat="1" ht="12.75" customHeight="1" x14ac:dyDescent="0.2">
      <c r="B207" s="77" t="s">
        <v>449</v>
      </c>
      <c r="C207" s="82"/>
      <c r="D207" s="78"/>
      <c r="E207" s="79">
        <f>SUM(E205:E206)</f>
        <v>0</v>
      </c>
      <c r="F207" s="78"/>
      <c r="G207" s="79">
        <f>SUM(G205:G206)</f>
        <v>0</v>
      </c>
      <c r="H207" s="214"/>
      <c r="I207" s="215">
        <f t="shared" si="90"/>
        <v>0</v>
      </c>
      <c r="J207" s="42"/>
      <c r="M207" s="77"/>
      <c r="N207" s="77"/>
      <c r="O207" s="82"/>
      <c r="P207" s="78"/>
      <c r="Q207" s="79">
        <f ca="1">SUM(Q205:Q206)</f>
        <v>0</v>
      </c>
      <c r="R207" s="78"/>
      <c r="S207" s="79">
        <f ca="1">SUM(S205:S206)</f>
        <v>0</v>
      </c>
      <c r="T207" s="214"/>
      <c r="U207" s="215">
        <f t="shared" ca="1" si="92"/>
        <v>0</v>
      </c>
    </row>
    <row r="208" spans="2:21" ht="12.75" customHeight="1" thickBot="1" x14ac:dyDescent="0.3">
      <c r="B208" s="106" t="s">
        <v>9</v>
      </c>
      <c r="C208" s="107"/>
      <c r="D208" s="108"/>
      <c r="E208" s="108">
        <f>SUM(E187+E190+E195+E198+E204+E207)</f>
        <v>0</v>
      </c>
      <c r="F208" s="108"/>
      <c r="G208" s="108">
        <f>SUM(G187+G190+G195+G198+G204+G207)</f>
        <v>0</v>
      </c>
      <c r="H208" s="220"/>
      <c r="I208" s="221">
        <f t="shared" si="90"/>
        <v>0</v>
      </c>
      <c r="K208"/>
      <c r="M208" s="106"/>
      <c r="N208" s="106"/>
      <c r="O208" s="107"/>
      <c r="P208" s="108"/>
      <c r="Q208" s="108">
        <f ca="1">SUM(Q187+Q190+Q195+Q198+Q204+Q207)</f>
        <v>0</v>
      </c>
      <c r="R208" s="108"/>
      <c r="S208" s="108">
        <f ca="1">SUM(S187+S190+S195+S198+S204+S207)</f>
        <v>0</v>
      </c>
      <c r="T208" s="220"/>
      <c r="U208" s="221">
        <f t="shared" ca="1" si="92"/>
        <v>0</v>
      </c>
    </row>
    <row r="209" spans="2:21" ht="12.75" customHeight="1" x14ac:dyDescent="0.25">
      <c r="B209" s="162"/>
      <c r="C209" s="68"/>
      <c r="D209" s="69"/>
      <c r="E209" s="69"/>
      <c r="F209" s="69"/>
      <c r="G209" s="69"/>
      <c r="H209" s="69"/>
      <c r="I209" s="69"/>
      <c r="K209"/>
    </row>
    <row r="210" spans="2:21" customFormat="1" ht="12.75" customHeight="1" thickBot="1" x14ac:dyDescent="0.3">
      <c r="M210" s="4"/>
      <c r="T210" s="225"/>
      <c r="U210" s="225"/>
    </row>
    <row r="211" spans="2:21" ht="12.75" customHeight="1" x14ac:dyDescent="0.25">
      <c r="B211" s="298" t="s">
        <v>0</v>
      </c>
      <c r="C211" s="299"/>
      <c r="D211" s="291" t="str">
        <f>GRD&amp;" - Budget "&amp;AnnéeN+6&amp;"  - Plan"</f>
        <v>Nom du GRD - Budget 2029  - Plan</v>
      </c>
      <c r="E211" s="302"/>
      <c r="F211" s="302"/>
      <c r="G211" s="302"/>
      <c r="H211" s="302"/>
      <c r="I211" s="303"/>
      <c r="M211" s="285" t="s">
        <v>524</v>
      </c>
      <c r="N211" s="287">
        <f>N181+1</f>
        <v>2029</v>
      </c>
      <c r="O211" s="288"/>
      <c r="P211" s="289" t="s">
        <v>468</v>
      </c>
      <c r="Q211" s="290"/>
      <c r="R211" s="290"/>
      <c r="S211" s="290"/>
      <c r="T211" s="291"/>
      <c r="U211" s="292"/>
    </row>
    <row r="212" spans="2:21" s="84" customFormat="1" ht="38.25" customHeight="1" x14ac:dyDescent="0.2">
      <c r="B212" s="300"/>
      <c r="C212" s="301"/>
      <c r="D212" s="295" t="s">
        <v>393</v>
      </c>
      <c r="E212" s="295"/>
      <c r="F212" s="295" t="s">
        <v>61</v>
      </c>
      <c r="G212" s="295"/>
      <c r="H212" s="304" t="s">
        <v>452</v>
      </c>
      <c r="I212" s="305"/>
      <c r="M212" s="286"/>
      <c r="N212" s="293" t="s">
        <v>521</v>
      </c>
      <c r="O212" s="294"/>
      <c r="P212" s="295" t="s">
        <v>393</v>
      </c>
      <c r="Q212" s="295"/>
      <c r="R212" s="295" t="s">
        <v>61</v>
      </c>
      <c r="S212" s="295"/>
      <c r="T212" s="296" t="s">
        <v>453</v>
      </c>
      <c r="U212" s="297"/>
    </row>
    <row r="213" spans="2:21" ht="12.75" customHeight="1" x14ac:dyDescent="0.2">
      <c r="B213" s="72"/>
      <c r="C213" s="80" t="s">
        <v>1</v>
      </c>
      <c r="D213" s="73" t="s">
        <v>2</v>
      </c>
      <c r="E213" s="73" t="s">
        <v>3</v>
      </c>
      <c r="F213" s="73" t="s">
        <v>2</v>
      </c>
      <c r="G213" s="73" t="s">
        <v>3</v>
      </c>
      <c r="H213" s="73" t="s">
        <v>2</v>
      </c>
      <c r="I213" s="74" t="s">
        <v>3</v>
      </c>
      <c r="M213" s="72"/>
      <c r="N213" s="204" t="s">
        <v>2</v>
      </c>
      <c r="O213" s="205" t="s">
        <v>3</v>
      </c>
      <c r="P213" s="73" t="s">
        <v>2</v>
      </c>
      <c r="Q213" s="73" t="s">
        <v>3</v>
      </c>
      <c r="R213" s="73" t="s">
        <v>2</v>
      </c>
      <c r="S213" s="73" t="s">
        <v>3</v>
      </c>
      <c r="T213" s="222" t="s">
        <v>2</v>
      </c>
      <c r="U213" s="223" t="s">
        <v>3</v>
      </c>
    </row>
    <row r="214" spans="2:21" ht="12.75" customHeight="1" x14ac:dyDescent="0.2">
      <c r="B214" s="170" t="s">
        <v>4</v>
      </c>
      <c r="C214" s="81" t="s">
        <v>5</v>
      </c>
      <c r="D214" s="70"/>
      <c r="E214" s="71"/>
      <c r="F214" s="70"/>
      <c r="G214" s="71"/>
      <c r="H214" s="212">
        <f>D214+F214</f>
        <v>0</v>
      </c>
      <c r="I214" s="213">
        <f>E214+G214</f>
        <v>0</v>
      </c>
      <c r="M214" s="170" t="str" cm="1">
        <f t="array" aca="1" ref="M214" ca="1">INDIRECT("'"&amp;$P$31&amp;"'!"&amp;N214&amp;"5")</f>
        <v>Terrain d'exploitation</v>
      </c>
      <c r="N214" s="206" t="s">
        <v>486</v>
      </c>
      <c r="O214" s="81" t="s">
        <v>503</v>
      </c>
      <c r="P214" s="70">
        <f ca="1">SUMIFS(INDIRECT("'"&amp;$P$211&amp;"'!"&amp;$N214&amp;":"&amp;$N214),INDIRECT("'"&amp;$P$211&amp;"'!$D:$D"),$P$212,INDIRECT("'"&amp;$P$211&amp;"'!$B:$B"),$N$211)</f>
        <v>0</v>
      </c>
      <c r="Q214" s="71">
        <f ca="1">SUMIFS(INDIRECT("'"&amp;$P$211&amp;"'!"&amp;$O214&amp;":"&amp;$O214),INDIRECT("'"&amp;$P$211&amp;"'!$D:$D"),$P$212,INDIRECT("'"&amp;$P$211&amp;"'!$B:$B"),$N$211)</f>
        <v>0</v>
      </c>
      <c r="R214" s="70">
        <f ca="1">SUMIFS(INDIRECT("'"&amp;$P$211&amp;"'!"&amp;$N214&amp;":"&amp;$N214),INDIRECT("'"&amp;$P$211&amp;"'!$D:$D"),$R$212,INDIRECT("'"&amp;$P$211&amp;"'!$B:$B"),$N$211)</f>
        <v>0</v>
      </c>
      <c r="S214" s="71">
        <f ca="1">SUMIFS(INDIRECT("'"&amp;$P$211&amp;"'!"&amp;$O214&amp;":"&amp;$O214),INDIRECT("'"&amp;$P$211&amp;"'!$D:$D"),$R$212,INDIRECT("'"&amp;$P$211&amp;"'!$B:$B"),$N$211)</f>
        <v>0</v>
      </c>
      <c r="T214" s="212">
        <f ca="1">P214+R214</f>
        <v>0</v>
      </c>
      <c r="U214" s="213">
        <f ca="1">Q214+S214</f>
        <v>0</v>
      </c>
    </row>
    <row r="215" spans="2:21" ht="12.75" customHeight="1" x14ac:dyDescent="0.2">
      <c r="B215" s="170" t="s">
        <v>438</v>
      </c>
      <c r="C215" s="81" t="s">
        <v>5</v>
      </c>
      <c r="D215" s="70"/>
      <c r="E215" s="71"/>
      <c r="F215" s="70"/>
      <c r="G215" s="71"/>
      <c r="H215" s="212">
        <f t="shared" ref="H215:H216" si="105">D215+F215</f>
        <v>0</v>
      </c>
      <c r="I215" s="213">
        <f t="shared" ref="I215:I238" si="106">E215+G215</f>
        <v>0</v>
      </c>
      <c r="M215" s="170" t="str" cm="1">
        <f t="array" aca="1" ref="M215" ca="1">INDIRECT("'"&amp;$P$31&amp;"'!"&amp;N215&amp;"5")</f>
        <v>Station et poste réception</v>
      </c>
      <c r="N215" s="206" t="s">
        <v>487</v>
      </c>
      <c r="O215" s="81" t="s">
        <v>504</v>
      </c>
      <c r="P215" s="70">
        <f ca="1">SUMIFS(INDIRECT("'"&amp;$P$211&amp;"'!"&amp;$N215&amp;":"&amp;$N215),INDIRECT("'"&amp;$P$211&amp;"'!$D:$D"),$P$212,INDIRECT("'"&amp;$P$211&amp;"'!$B:$B"),$N$211)</f>
        <v>0</v>
      </c>
      <c r="Q215" s="71">
        <f ca="1">SUMIFS(INDIRECT("'"&amp;$P$211&amp;"'!"&amp;$O215&amp;":"&amp;$O215),INDIRECT("'"&amp;$P$211&amp;"'!$D:$D"),$P$212,INDIRECT("'"&amp;$P$211&amp;"'!$B:$B"),$N$211)</f>
        <v>0</v>
      </c>
      <c r="R215" s="70">
        <f ca="1">SUMIFS(INDIRECT("'"&amp;$P$211&amp;"'!"&amp;$N215&amp;":"&amp;$N215),INDIRECT("'"&amp;$P$211&amp;"'!$D:$D"),$R$212,INDIRECT("'"&amp;$P$211&amp;"'!$B:$B"),$N$211)</f>
        <v>0</v>
      </c>
      <c r="S215" s="71">
        <f ca="1">SUMIFS(INDIRECT("'"&amp;$P$211&amp;"'!"&amp;$O215&amp;":"&amp;$O215),INDIRECT("'"&amp;$P$211&amp;"'!$D:$D"),$R$212,INDIRECT("'"&amp;$P$211&amp;"'!$B:$B"),$N$211)</f>
        <v>0</v>
      </c>
      <c r="T215" s="212">
        <f t="shared" ref="T215:T216" ca="1" si="107">P215+R215</f>
        <v>0</v>
      </c>
      <c r="U215" s="213">
        <f t="shared" ref="U215:U238" ca="1" si="108">Q215+S215</f>
        <v>0</v>
      </c>
    </row>
    <row r="216" spans="2:21" ht="12.75" customHeight="1" x14ac:dyDescent="0.2">
      <c r="B216" s="170" t="s">
        <v>444</v>
      </c>
      <c r="C216" s="81" t="s">
        <v>5</v>
      </c>
      <c r="D216" s="70"/>
      <c r="E216" s="71"/>
      <c r="F216" s="70"/>
      <c r="G216" s="71"/>
      <c r="H216" s="212">
        <f t="shared" si="105"/>
        <v>0</v>
      </c>
      <c r="I216" s="213">
        <f t="shared" si="106"/>
        <v>0</v>
      </c>
      <c r="M216" s="170" t="str" cm="1">
        <f t="array" aca="1" ref="M216" ca="1">INDIRECT("'"&amp;$P$31&amp;"'!"&amp;N216&amp;"5")</f>
        <v>Cabine réseau</v>
      </c>
      <c r="N216" s="206" t="s">
        <v>488</v>
      </c>
      <c r="O216" s="81" t="s">
        <v>505</v>
      </c>
      <c r="P216" s="70">
        <f ca="1">SUMIFS(INDIRECT("'"&amp;$P$211&amp;"'!"&amp;$N216&amp;":"&amp;$N216),INDIRECT("'"&amp;$P$211&amp;"'!$D:$D"),$P$212,INDIRECT("'"&amp;$P$211&amp;"'!$B:$B"),$N$211)</f>
        <v>0</v>
      </c>
      <c r="Q216" s="71">
        <f ca="1">SUMIFS(INDIRECT("'"&amp;$P$211&amp;"'!"&amp;$O216&amp;":"&amp;$O216),INDIRECT("'"&amp;$P$211&amp;"'!$D:$D"),$P$212,INDIRECT("'"&amp;$P$211&amp;"'!$B:$B"),$N$211)</f>
        <v>0</v>
      </c>
      <c r="R216" s="70">
        <f ca="1">SUMIFS(INDIRECT("'"&amp;$P$211&amp;"'!"&amp;$N216&amp;":"&amp;$N216),INDIRECT("'"&amp;$P$211&amp;"'!$D:$D"),$R$212,INDIRECT("'"&amp;$P$211&amp;"'!$B:$B"),$N$211)</f>
        <v>0</v>
      </c>
      <c r="S216" s="71">
        <f ca="1">SUMIFS(INDIRECT("'"&amp;$P$211&amp;"'!"&amp;$O216&amp;":"&amp;$O216),INDIRECT("'"&amp;$P$211&amp;"'!$D:$D"),$R$212,INDIRECT("'"&amp;$P$211&amp;"'!$B:$B"),$N$211)</f>
        <v>0</v>
      </c>
      <c r="T216" s="212">
        <f t="shared" ca="1" si="107"/>
        <v>0</v>
      </c>
      <c r="U216" s="213">
        <f t="shared" ca="1" si="108"/>
        <v>0</v>
      </c>
    </row>
    <row r="217" spans="2:21" s="43" customFormat="1" ht="12.75" customHeight="1" x14ac:dyDescent="0.2">
      <c r="B217" s="77" t="s">
        <v>447</v>
      </c>
      <c r="C217" s="82"/>
      <c r="D217" s="78"/>
      <c r="E217" s="79">
        <f>SUM(E214:E216)</f>
        <v>0</v>
      </c>
      <c r="F217" s="78"/>
      <c r="G217" s="79">
        <f>SUM(G214:G216)</f>
        <v>0</v>
      </c>
      <c r="H217" s="214"/>
      <c r="I217" s="215">
        <f t="shared" si="106"/>
        <v>0</v>
      </c>
      <c r="J217" s="42"/>
      <c r="K217" s="42"/>
      <c r="M217" s="77"/>
      <c r="N217" s="207"/>
      <c r="O217" s="82"/>
      <c r="P217" s="78"/>
      <c r="Q217" s="79">
        <f ca="1">SUM(Q214:Q216)</f>
        <v>0</v>
      </c>
      <c r="R217" s="78"/>
      <c r="S217" s="79">
        <f ca="1">SUM(S214:S216)</f>
        <v>0</v>
      </c>
      <c r="T217" s="214"/>
      <c r="U217" s="215">
        <f t="shared" ca="1" si="108"/>
        <v>0</v>
      </c>
    </row>
    <row r="218" spans="2:21" ht="12.75" customHeight="1" x14ac:dyDescent="0.2">
      <c r="B218" s="171" t="s">
        <v>445</v>
      </c>
      <c r="C218" s="83" t="s">
        <v>5</v>
      </c>
      <c r="D218" s="75"/>
      <c r="E218" s="76"/>
      <c r="F218" s="75"/>
      <c r="G218" s="76"/>
      <c r="H218" s="216">
        <f t="shared" ref="H218:H219" si="109">D218+F218</f>
        <v>0</v>
      </c>
      <c r="I218" s="217">
        <f t="shared" si="106"/>
        <v>0</v>
      </c>
      <c r="K218" s="43"/>
      <c r="M218" s="171" t="str" cm="1">
        <f t="array" aca="1" ref="M218" ca="1">INDIRECT("'"&amp;$P$31&amp;"'!"&amp;N218&amp;"5")</f>
        <v>Cabine quartier</v>
      </c>
      <c r="N218" s="208" t="s">
        <v>489</v>
      </c>
      <c r="O218" s="83" t="s">
        <v>506</v>
      </c>
      <c r="P218" s="75">
        <f ca="1">SUMIFS(INDIRECT("'"&amp;$P$211&amp;"'!"&amp;$N218&amp;":"&amp;$N218),INDIRECT("'"&amp;$P$211&amp;"'!$D:$D"),$P$212,INDIRECT("'"&amp;$P$211&amp;"'!$B:$B"),$N$211)</f>
        <v>0</v>
      </c>
      <c r="Q218" s="76">
        <f ca="1">SUMIFS(INDIRECT("'"&amp;$P$211&amp;"'!"&amp;$O218&amp;":"&amp;$O218),INDIRECT("'"&amp;$P$211&amp;"'!$D:$D"),$P$212,INDIRECT("'"&amp;$P$211&amp;"'!$B:$B"),$N$211)</f>
        <v>0</v>
      </c>
      <c r="R218" s="75">
        <f ca="1">SUMIFS(INDIRECT("'"&amp;$P$211&amp;"'!"&amp;$N218&amp;":"&amp;$N218),INDIRECT("'"&amp;$P$211&amp;"'!$D:$D"),$R$212,INDIRECT("'"&amp;$P$211&amp;"'!$B:$B"),$N$211)</f>
        <v>0</v>
      </c>
      <c r="S218" s="76">
        <f ca="1">SUMIFS(INDIRECT("'"&amp;$P$211&amp;"'!"&amp;$O218&amp;":"&amp;$O218),INDIRECT("'"&amp;$P$211&amp;"'!$D:$D"),$R$212,INDIRECT("'"&amp;$P$211&amp;"'!$B:$B"),$N$211)</f>
        <v>0</v>
      </c>
      <c r="T218" s="216">
        <f t="shared" ref="T218:T219" ca="1" si="110">P218+R218</f>
        <v>0</v>
      </c>
      <c r="U218" s="217">
        <f t="shared" ca="1" si="108"/>
        <v>0</v>
      </c>
    </row>
    <row r="219" spans="2:21" ht="12.75" customHeight="1" x14ac:dyDescent="0.2">
      <c r="B219" s="170" t="s">
        <v>437</v>
      </c>
      <c r="C219" s="81" t="s">
        <v>5</v>
      </c>
      <c r="D219" s="70"/>
      <c r="E219" s="71"/>
      <c r="F219" s="70"/>
      <c r="G219" s="71"/>
      <c r="H219" s="212">
        <f t="shared" si="109"/>
        <v>0</v>
      </c>
      <c r="I219" s="213">
        <f t="shared" si="106"/>
        <v>0</v>
      </c>
      <c r="M219" s="170" t="str" cm="1">
        <f t="array" aca="1" ref="M219" ca="1">INDIRECT("'"&amp;$P$31&amp;"'!"&amp;N219&amp;"5")</f>
        <v>Cabine client</v>
      </c>
      <c r="N219" s="206" t="s">
        <v>490</v>
      </c>
      <c r="O219" s="81" t="s">
        <v>507</v>
      </c>
      <c r="P219" s="70">
        <f ca="1">SUMIFS(INDIRECT("'"&amp;$P$211&amp;"'!"&amp;$N219&amp;":"&amp;$N219),INDIRECT("'"&amp;$P$211&amp;"'!$D:$D"),$P$212,INDIRECT("'"&amp;$P$211&amp;"'!$B:$B"),$N$211)</f>
        <v>0</v>
      </c>
      <c r="Q219" s="71">
        <f ca="1">SUMIFS(INDIRECT("'"&amp;$P$211&amp;"'!"&amp;$O219&amp;":"&amp;$O219),INDIRECT("'"&amp;$P$211&amp;"'!$D:$D"),$P$212,INDIRECT("'"&amp;$P$211&amp;"'!$B:$B"),$N$211)</f>
        <v>0</v>
      </c>
      <c r="R219" s="70">
        <f ca="1">SUMIFS(INDIRECT("'"&amp;$P$211&amp;"'!"&amp;$N219&amp;":"&amp;$N219),INDIRECT("'"&amp;$P$211&amp;"'!$D:$D"),$R$212,INDIRECT("'"&amp;$P$211&amp;"'!$B:$B"),$N$211)</f>
        <v>0</v>
      </c>
      <c r="S219" s="71">
        <f ca="1">SUMIFS(INDIRECT("'"&amp;$P$211&amp;"'!"&amp;$O219&amp;":"&amp;$O219),INDIRECT("'"&amp;$P$211&amp;"'!$D:$D"),$R$212,INDIRECT("'"&amp;$P$211&amp;"'!$B:$B"),$N$211)</f>
        <v>0</v>
      </c>
      <c r="T219" s="212">
        <f t="shared" ca="1" si="110"/>
        <v>0</v>
      </c>
      <c r="U219" s="213">
        <f t="shared" ca="1" si="108"/>
        <v>0</v>
      </c>
    </row>
    <row r="220" spans="2:21" s="43" customFormat="1" ht="12.75" customHeight="1" x14ac:dyDescent="0.2">
      <c r="B220" s="77" t="s">
        <v>440</v>
      </c>
      <c r="C220" s="82"/>
      <c r="D220" s="78"/>
      <c r="E220" s="79">
        <f t="shared" ref="E220" si="111">SUM(E218:E219)</f>
        <v>0</v>
      </c>
      <c r="F220" s="78"/>
      <c r="G220" s="79">
        <f t="shared" ref="G220" si="112">SUM(G218:G219)</f>
        <v>0</v>
      </c>
      <c r="H220" s="214"/>
      <c r="I220" s="215">
        <f t="shared" si="106"/>
        <v>0</v>
      </c>
      <c r="J220" s="42"/>
      <c r="K220" s="42"/>
      <c r="M220" s="77"/>
      <c r="N220" s="207"/>
      <c r="O220" s="82"/>
      <c r="P220" s="78"/>
      <c r="Q220" s="79">
        <f ca="1">SUM(Q218:Q219)</f>
        <v>0</v>
      </c>
      <c r="R220" s="78"/>
      <c r="S220" s="79">
        <f ca="1">SUM(S218:S219)</f>
        <v>0</v>
      </c>
      <c r="T220" s="214"/>
      <c r="U220" s="215">
        <f t="shared" ca="1" si="108"/>
        <v>0</v>
      </c>
    </row>
    <row r="221" spans="2:21" ht="12.75" customHeight="1" x14ac:dyDescent="0.2">
      <c r="B221" s="170" t="s">
        <v>428</v>
      </c>
      <c r="C221" s="81" t="s">
        <v>7</v>
      </c>
      <c r="D221" s="70"/>
      <c r="E221" s="71"/>
      <c r="F221" s="70"/>
      <c r="G221" s="71"/>
      <c r="H221" s="212">
        <f t="shared" ref="H221:H224" si="113">D221+F221</f>
        <v>0</v>
      </c>
      <c r="I221" s="213">
        <f t="shared" si="106"/>
        <v>0</v>
      </c>
      <c r="K221" s="43"/>
      <c r="M221" s="170" t="str" cm="1">
        <f t="array" aca="1" ref="M221" ca="1">INDIRECT("'"&amp;$P$31&amp;"'!"&amp;N221&amp;"5")</f>
        <v>Canalisation MPC</v>
      </c>
      <c r="N221" s="206" t="s">
        <v>491</v>
      </c>
      <c r="O221" s="81" t="s">
        <v>508</v>
      </c>
      <c r="P221" s="70">
        <f ca="1">SUMIFS(INDIRECT("'"&amp;$P$211&amp;"'!"&amp;$N221&amp;":"&amp;$N221),INDIRECT("'"&amp;$P$211&amp;"'!$D:$D"),$P$212,INDIRECT("'"&amp;$P$211&amp;"'!$B:$B"),$N$211)</f>
        <v>0</v>
      </c>
      <c r="Q221" s="71">
        <f ca="1">SUMIFS(INDIRECT("'"&amp;$P$211&amp;"'!"&amp;$O221&amp;":"&amp;$O221),INDIRECT("'"&amp;$P$211&amp;"'!$D:$D"),$P$212,INDIRECT("'"&amp;$P$211&amp;"'!$B:$B"),$N$211)</f>
        <v>0</v>
      </c>
      <c r="R221" s="70">
        <f ca="1">SUMIFS(INDIRECT("'"&amp;$P$211&amp;"'!"&amp;$N221&amp;":"&amp;$N221),INDIRECT("'"&amp;$P$211&amp;"'!$D:$D"),$R$212,INDIRECT("'"&amp;$P$211&amp;"'!$B:$B"),$N$211)</f>
        <v>0</v>
      </c>
      <c r="S221" s="71">
        <f ca="1">SUMIFS(INDIRECT("'"&amp;$P$211&amp;"'!"&amp;$O221&amp;":"&amp;$O221),INDIRECT("'"&amp;$P$211&amp;"'!$D:$D"),$R$212,INDIRECT("'"&amp;$P$211&amp;"'!$B:$B"),$N$211)</f>
        <v>0</v>
      </c>
      <c r="T221" s="212">
        <f t="shared" ref="T221:T224" ca="1" si="114">P221+R221</f>
        <v>0</v>
      </c>
      <c r="U221" s="213">
        <f t="shared" ca="1" si="108"/>
        <v>0</v>
      </c>
    </row>
    <row r="222" spans="2:21" ht="12.75" customHeight="1" x14ac:dyDescent="0.2">
      <c r="B222" s="170" t="s">
        <v>544</v>
      </c>
      <c r="C222" s="81" t="s">
        <v>7</v>
      </c>
      <c r="D222" s="70"/>
      <c r="E222" s="71"/>
      <c r="F222" s="70"/>
      <c r="G222" s="71"/>
      <c r="H222" s="212">
        <f t="shared" si="113"/>
        <v>0</v>
      </c>
      <c r="I222" s="213">
        <f t="shared" si="106"/>
        <v>0</v>
      </c>
      <c r="K222" s="43"/>
      <c r="M222" s="170" t="str" cm="1">
        <f t="array" aca="1" ref="M222" ca="1">INDIRECT("'"&amp;$P$31&amp;"'!"&amp;N222&amp;"5")</f>
        <v>Canalisation MPB/MPA</v>
      </c>
      <c r="N222" s="206" t="s">
        <v>492</v>
      </c>
      <c r="O222" s="81" t="s">
        <v>509</v>
      </c>
      <c r="P222" s="70">
        <f ca="1">SUMIFS(INDIRECT("'"&amp;$P$211&amp;"'!"&amp;$N222&amp;":"&amp;$N222),INDIRECT("'"&amp;$P$211&amp;"'!$D:$D"),$P$212,INDIRECT("'"&amp;$P$211&amp;"'!$B:$B"),$N$211)</f>
        <v>0</v>
      </c>
      <c r="Q222" s="71">
        <f ca="1">SUMIFS(INDIRECT("'"&amp;$P$211&amp;"'!"&amp;$O222&amp;":"&amp;$O222),INDIRECT("'"&amp;$P$211&amp;"'!$D:$D"),$P$212,INDIRECT("'"&amp;$P$211&amp;"'!$B:$B"),$N$211)</f>
        <v>0</v>
      </c>
      <c r="R222" s="70">
        <f ca="1">SUMIFS(INDIRECT("'"&amp;$P$211&amp;"'!"&amp;$N222&amp;":"&amp;$N222),INDIRECT("'"&amp;$P$211&amp;"'!$D:$D"),$R$212,INDIRECT("'"&amp;$P$211&amp;"'!$B:$B"),$N$211)</f>
        <v>0</v>
      </c>
      <c r="S222" s="71">
        <f ca="1">SUMIFS(INDIRECT("'"&amp;$P$211&amp;"'!"&amp;$O222&amp;":"&amp;$O222),INDIRECT("'"&amp;$P$211&amp;"'!$D:$D"),$R$212,INDIRECT("'"&amp;$P$211&amp;"'!$B:$B"),$N$211)</f>
        <v>0</v>
      </c>
      <c r="T222" s="212">
        <f t="shared" ca="1" si="114"/>
        <v>0</v>
      </c>
      <c r="U222" s="213">
        <f t="shared" ca="1" si="108"/>
        <v>0</v>
      </c>
    </row>
    <row r="223" spans="2:21" ht="12.75" customHeight="1" x14ac:dyDescent="0.2">
      <c r="B223" s="170" t="s">
        <v>429</v>
      </c>
      <c r="C223" s="81" t="s">
        <v>7</v>
      </c>
      <c r="D223" s="70"/>
      <c r="E223" s="71"/>
      <c r="F223" s="70"/>
      <c r="G223" s="71"/>
      <c r="H223" s="212">
        <f t="shared" si="113"/>
        <v>0</v>
      </c>
      <c r="I223" s="213">
        <f t="shared" si="106"/>
        <v>0</v>
      </c>
      <c r="M223" s="170" t="str" cm="1">
        <f t="array" aca="1" ref="M223" ca="1">INDIRECT("'"&amp;$P$31&amp;"'!"&amp;N223&amp;"5")</f>
        <v>Canalisation BP</v>
      </c>
      <c r="N223" s="206" t="s">
        <v>493</v>
      </c>
      <c r="O223" s="81" t="s">
        <v>510</v>
      </c>
      <c r="P223" s="70">
        <f ca="1">SUMIFS(INDIRECT("'"&amp;$P$211&amp;"'!"&amp;$N223&amp;":"&amp;$N223),INDIRECT("'"&amp;$P$211&amp;"'!$D:$D"),$P$212,INDIRECT("'"&amp;$P$211&amp;"'!$B:$B"),$N$211)</f>
        <v>0</v>
      </c>
      <c r="Q223" s="71">
        <f ca="1">SUMIFS(INDIRECT("'"&amp;$P$211&amp;"'!"&amp;$O223&amp;":"&amp;$O223),INDIRECT("'"&amp;$P$211&amp;"'!$D:$D"),$P$212,INDIRECT("'"&amp;$P$211&amp;"'!$B:$B"),$N$211)</f>
        <v>0</v>
      </c>
      <c r="R223" s="70">
        <f ca="1">SUMIFS(INDIRECT("'"&amp;$P$211&amp;"'!"&amp;$N223&amp;":"&amp;$N223),INDIRECT("'"&amp;$P$211&amp;"'!$D:$D"),$R$212,INDIRECT("'"&amp;$P$211&amp;"'!$B:$B"),$N$211)</f>
        <v>0</v>
      </c>
      <c r="S223" s="71">
        <f ca="1">SUMIFS(INDIRECT("'"&amp;$P$211&amp;"'!"&amp;$O223&amp;":"&amp;$O223),INDIRECT("'"&amp;$P$211&amp;"'!$D:$D"),$R$212,INDIRECT("'"&amp;$P$211&amp;"'!$B:$B"),$N$211)</f>
        <v>0</v>
      </c>
      <c r="T223" s="212">
        <f t="shared" ca="1" si="114"/>
        <v>0</v>
      </c>
      <c r="U223" s="213">
        <f t="shared" ca="1" si="108"/>
        <v>0</v>
      </c>
    </row>
    <row r="224" spans="2:21" ht="12.75" customHeight="1" x14ac:dyDescent="0.2">
      <c r="B224" s="170" t="s">
        <v>8</v>
      </c>
      <c r="C224" s="81" t="s">
        <v>7</v>
      </c>
      <c r="D224" s="70"/>
      <c r="E224" s="71"/>
      <c r="F224" s="70"/>
      <c r="G224" s="71"/>
      <c r="H224" s="212">
        <f t="shared" si="113"/>
        <v>0</v>
      </c>
      <c r="I224" s="213">
        <f t="shared" si="106"/>
        <v>0</v>
      </c>
      <c r="M224" s="170" t="str" cm="1">
        <f t="array" aca="1" ref="M224" ca="1">INDIRECT("'"&amp;$P$31&amp;"'!"&amp;N224&amp;"5")</f>
        <v>Protection cathodique</v>
      </c>
      <c r="N224" s="206" t="s">
        <v>494</v>
      </c>
      <c r="O224" s="81" t="s">
        <v>511</v>
      </c>
      <c r="P224" s="70">
        <f ca="1">SUMIFS(INDIRECT("'"&amp;$P$211&amp;"'!"&amp;$N224&amp;":"&amp;$N224),INDIRECT("'"&amp;$P$211&amp;"'!$D:$D"),$P$212,INDIRECT("'"&amp;$P$211&amp;"'!$B:$B"),$N$211)</f>
        <v>0</v>
      </c>
      <c r="Q224" s="71">
        <f ca="1">SUMIFS(INDIRECT("'"&amp;$P$211&amp;"'!"&amp;$O224&amp;":"&amp;$O224),INDIRECT("'"&amp;$P$211&amp;"'!$D:$D"),$P$212,INDIRECT("'"&amp;$P$211&amp;"'!$B:$B"),$N$211)</f>
        <v>0</v>
      </c>
      <c r="R224" s="70">
        <f ca="1">SUMIFS(INDIRECT("'"&amp;$P$211&amp;"'!"&amp;$N224&amp;":"&amp;$N224),INDIRECT("'"&amp;$P$211&amp;"'!$D:$D"),$R$212,INDIRECT("'"&amp;$P$211&amp;"'!$B:$B"),$N$211)</f>
        <v>0</v>
      </c>
      <c r="S224" s="71">
        <f ca="1">SUMIFS(INDIRECT("'"&amp;$P$211&amp;"'!"&amp;$O224&amp;":"&amp;$O224),INDIRECT("'"&amp;$P$211&amp;"'!$D:$D"),$R$212,INDIRECT("'"&amp;$P$211&amp;"'!$B:$B"),$N$211)</f>
        <v>0</v>
      </c>
      <c r="T224" s="212">
        <f t="shared" ca="1" si="114"/>
        <v>0</v>
      </c>
      <c r="U224" s="213">
        <f t="shared" ca="1" si="108"/>
        <v>0</v>
      </c>
    </row>
    <row r="225" spans="2:21" s="43" customFormat="1" ht="12.75" customHeight="1" x14ac:dyDescent="0.2">
      <c r="B225" s="77" t="s">
        <v>441</v>
      </c>
      <c r="C225" s="82"/>
      <c r="D225" s="78"/>
      <c r="E225" s="79">
        <f>SUM(E221:E224)</f>
        <v>0</v>
      </c>
      <c r="F225" s="78"/>
      <c r="G225" s="79">
        <f>SUM(G221:G224)</f>
        <v>0</v>
      </c>
      <c r="H225" s="214"/>
      <c r="I225" s="215">
        <f t="shared" si="106"/>
        <v>0</v>
      </c>
      <c r="J225" s="42"/>
      <c r="M225" s="77"/>
      <c r="N225" s="207"/>
      <c r="O225" s="82"/>
      <c r="P225" s="78"/>
      <c r="Q225" s="79">
        <f ca="1">SUM(Q221:Q224)</f>
        <v>0</v>
      </c>
      <c r="R225" s="78"/>
      <c r="S225" s="79">
        <f ca="1">SUM(S221:S224)</f>
        <v>0</v>
      </c>
      <c r="T225" s="214"/>
      <c r="U225" s="215">
        <f t="shared" ca="1" si="108"/>
        <v>0</v>
      </c>
    </row>
    <row r="226" spans="2:21" ht="12.75" customHeight="1" x14ac:dyDescent="0.2">
      <c r="B226" s="170" t="s">
        <v>433</v>
      </c>
      <c r="C226" s="81" t="s">
        <v>5</v>
      </c>
      <c r="D226" s="70"/>
      <c r="E226" s="71"/>
      <c r="F226" s="70"/>
      <c r="G226" s="71"/>
      <c r="H226" s="212">
        <f t="shared" ref="H226:H227" si="115">D226+F226</f>
        <v>0</v>
      </c>
      <c r="I226" s="213">
        <f t="shared" si="106"/>
        <v>0</v>
      </c>
      <c r="M226" s="170" t="str" cm="1">
        <f t="array" aca="1" ref="M226" ca="1">INDIRECT("'"&amp;$P$31&amp;"'!"&amp;N226&amp;"5")</f>
        <v>Branchement MP</v>
      </c>
      <c r="N226" s="206" t="s">
        <v>495</v>
      </c>
      <c r="O226" s="81" t="s">
        <v>512</v>
      </c>
      <c r="P226" s="70">
        <f ca="1">SUMIFS(INDIRECT("'"&amp;$P$211&amp;"'!"&amp;$N226&amp;":"&amp;$N226),INDIRECT("'"&amp;$P$211&amp;"'!$D:$D"),$P$212,INDIRECT("'"&amp;$P$211&amp;"'!$B:$B"),$N$211)</f>
        <v>0</v>
      </c>
      <c r="Q226" s="71">
        <f ca="1">SUMIFS(INDIRECT("'"&amp;$P$211&amp;"'!"&amp;$O226&amp;":"&amp;$O226),INDIRECT("'"&amp;$P$211&amp;"'!$D:$D"),$P$212,INDIRECT("'"&amp;$P$211&amp;"'!$B:$B"),$N$211)</f>
        <v>0</v>
      </c>
      <c r="R226" s="70">
        <f ca="1">SUMIFS(INDIRECT("'"&amp;$P$211&amp;"'!"&amp;$N226&amp;":"&amp;$N226),INDIRECT("'"&amp;$P$211&amp;"'!$D:$D"),$R$212,INDIRECT("'"&amp;$P$211&amp;"'!$B:$B"),$N$211)</f>
        <v>0</v>
      </c>
      <c r="S226" s="71">
        <f ca="1">SUMIFS(INDIRECT("'"&amp;$P$211&amp;"'!"&amp;$O226&amp;":"&amp;$O226),INDIRECT("'"&amp;$P$211&amp;"'!$D:$D"),$R$212,INDIRECT("'"&amp;$P$211&amp;"'!$B:$B"),$N$211)</f>
        <v>0</v>
      </c>
      <c r="T226" s="212">
        <f t="shared" ref="T226:T227" ca="1" si="116">P226+R226</f>
        <v>0</v>
      </c>
      <c r="U226" s="213">
        <f t="shared" ca="1" si="108"/>
        <v>0</v>
      </c>
    </row>
    <row r="227" spans="2:21" ht="12.75" customHeight="1" x14ac:dyDescent="0.2">
      <c r="B227" s="170" t="s">
        <v>432</v>
      </c>
      <c r="C227" s="81" t="s">
        <v>5</v>
      </c>
      <c r="D227" s="70"/>
      <c r="E227" s="71"/>
      <c r="F227" s="70"/>
      <c r="G227" s="71"/>
      <c r="H227" s="212">
        <f t="shared" si="115"/>
        <v>0</v>
      </c>
      <c r="I227" s="213">
        <f t="shared" si="106"/>
        <v>0</v>
      </c>
      <c r="M227" s="170" t="str" cm="1">
        <f t="array" aca="1" ref="M227" ca="1">INDIRECT("'"&amp;$P$31&amp;"'!"&amp;N227&amp;"5")</f>
        <v>Branchement BP</v>
      </c>
      <c r="N227" s="206" t="s">
        <v>496</v>
      </c>
      <c r="O227" s="81" t="s">
        <v>513</v>
      </c>
      <c r="P227" s="70">
        <f ca="1">SUMIFS(INDIRECT("'"&amp;$P$211&amp;"'!"&amp;$N227&amp;":"&amp;$N227),INDIRECT("'"&amp;$P$211&amp;"'!$D:$D"),$P$212,INDIRECT("'"&amp;$P$211&amp;"'!$B:$B"),$N$211)</f>
        <v>0</v>
      </c>
      <c r="Q227" s="71">
        <f ca="1">SUMIFS(INDIRECT("'"&amp;$P$211&amp;"'!"&amp;$O227&amp;":"&amp;$O227),INDIRECT("'"&amp;$P$211&amp;"'!$D:$D"),$P$212,INDIRECT("'"&amp;$P$211&amp;"'!$B:$B"),$N$211)</f>
        <v>0</v>
      </c>
      <c r="R227" s="70">
        <f ca="1">SUMIFS(INDIRECT("'"&amp;$P$211&amp;"'!"&amp;$N227&amp;":"&amp;$N227),INDIRECT("'"&amp;$P$211&amp;"'!$D:$D"),$R$212,INDIRECT("'"&amp;$P$211&amp;"'!$B:$B"),$N$211)</f>
        <v>0</v>
      </c>
      <c r="S227" s="71">
        <f ca="1">SUMIFS(INDIRECT("'"&amp;$P$211&amp;"'!"&amp;$O227&amp;":"&amp;$O227),INDIRECT("'"&amp;$P$211&amp;"'!$D:$D"),$R$212,INDIRECT("'"&amp;$P$211&amp;"'!$B:$B"),$N$211)</f>
        <v>0</v>
      </c>
      <c r="T227" s="212">
        <f t="shared" ca="1" si="116"/>
        <v>0</v>
      </c>
      <c r="U227" s="213">
        <f t="shared" ca="1" si="108"/>
        <v>0</v>
      </c>
    </row>
    <row r="228" spans="2:21" s="43" customFormat="1" ht="12.75" customHeight="1" x14ac:dyDescent="0.2">
      <c r="B228" s="77" t="s">
        <v>442</v>
      </c>
      <c r="C228" s="82"/>
      <c r="D228" s="78"/>
      <c r="E228" s="79">
        <f>SUM(E226:E227)</f>
        <v>0</v>
      </c>
      <c r="F228" s="78"/>
      <c r="G228" s="79">
        <f>SUM(G226:G227)</f>
        <v>0</v>
      </c>
      <c r="H228" s="214"/>
      <c r="I228" s="215">
        <f t="shared" si="106"/>
        <v>0</v>
      </c>
      <c r="J228" s="42"/>
      <c r="M228" s="77"/>
      <c r="N228" s="207"/>
      <c r="O228" s="82"/>
      <c r="P228" s="78"/>
      <c r="Q228" s="79">
        <f ca="1">SUM(Q226:Q227)</f>
        <v>0</v>
      </c>
      <c r="R228" s="78"/>
      <c r="S228" s="79">
        <f ca="1">SUM(S226:S227)</f>
        <v>0</v>
      </c>
      <c r="T228" s="214"/>
      <c r="U228" s="215">
        <f t="shared" ca="1" si="108"/>
        <v>0</v>
      </c>
    </row>
    <row r="229" spans="2:21" ht="12.75" customHeight="1" x14ac:dyDescent="0.2">
      <c r="B229" s="170" t="s">
        <v>434</v>
      </c>
      <c r="C229" s="81" t="s">
        <v>5</v>
      </c>
      <c r="D229" s="70"/>
      <c r="E229" s="71"/>
      <c r="F229" s="70"/>
      <c r="G229" s="71"/>
      <c r="H229" s="212">
        <f t="shared" ref="H229:H233" si="117">D229+F229</f>
        <v>0</v>
      </c>
      <c r="I229" s="213">
        <f t="shared" si="106"/>
        <v>0</v>
      </c>
      <c r="M229" s="170" t="str" cm="1">
        <f t="array" aca="1" ref="M229" ca="1">INDIRECT("'"&amp;$P$31&amp;"'!"&amp;N229&amp;"5")</f>
        <v>Compteur BP Standard</v>
      </c>
      <c r="N229" s="206" t="s">
        <v>497</v>
      </c>
      <c r="O229" s="81" t="s">
        <v>514</v>
      </c>
      <c r="P229" s="70">
        <f ca="1">SUMIFS(INDIRECT("'"&amp;$P$211&amp;"'!"&amp;$N229&amp;":"&amp;$N229),INDIRECT("'"&amp;$P$211&amp;"'!$D:$D"),$P$212,INDIRECT("'"&amp;$P$211&amp;"'!$B:$B"),$N$211)</f>
        <v>0</v>
      </c>
      <c r="Q229" s="71">
        <f ca="1">SUMIFS(INDIRECT("'"&amp;$P$211&amp;"'!"&amp;$O229&amp;":"&amp;$O229),INDIRECT("'"&amp;$P$211&amp;"'!$D:$D"),$P$212,INDIRECT("'"&amp;$P$211&amp;"'!$B:$B"),$N$211)</f>
        <v>0</v>
      </c>
      <c r="R229" s="70">
        <f ca="1">SUMIFS(INDIRECT("'"&amp;$P$211&amp;"'!"&amp;$N229&amp;":"&amp;$N229),INDIRECT("'"&amp;$P$211&amp;"'!$D:$D"),$R$212,INDIRECT("'"&amp;$P$211&amp;"'!$B:$B"),$N$211)</f>
        <v>0</v>
      </c>
      <c r="S229" s="71">
        <f ca="1">SUMIFS(INDIRECT("'"&amp;$P$211&amp;"'!"&amp;$O229&amp;":"&amp;$O229),INDIRECT("'"&amp;$P$211&amp;"'!$D:$D"),$R$212,INDIRECT("'"&amp;$P$211&amp;"'!$B:$B"),$N$211)</f>
        <v>0</v>
      </c>
      <c r="T229" s="212">
        <f t="shared" ref="T229:T233" ca="1" si="118">P229+R229</f>
        <v>0</v>
      </c>
      <c r="U229" s="213">
        <f t="shared" ca="1" si="108"/>
        <v>0</v>
      </c>
    </row>
    <row r="230" spans="2:21" ht="12.75" customHeight="1" x14ac:dyDescent="0.2">
      <c r="B230" s="170" t="s">
        <v>435</v>
      </c>
      <c r="C230" s="81" t="s">
        <v>5</v>
      </c>
      <c r="D230" s="70"/>
      <c r="E230" s="71"/>
      <c r="F230" s="70"/>
      <c r="G230" s="71"/>
      <c r="H230" s="212">
        <f t="shared" si="117"/>
        <v>0</v>
      </c>
      <c r="I230" s="213">
        <f t="shared" si="106"/>
        <v>0</v>
      </c>
      <c r="M230" s="170" t="str" cm="1">
        <f t="array" aca="1" ref="M230" ca="1">INDIRECT("'"&amp;$P$31&amp;"'!"&amp;N230&amp;"5")</f>
        <v>Compteur à budget</v>
      </c>
      <c r="N230" s="206" t="s">
        <v>498</v>
      </c>
      <c r="O230" s="81" t="s">
        <v>515</v>
      </c>
      <c r="P230" s="70">
        <f ca="1">SUMIFS(INDIRECT("'"&amp;$P$211&amp;"'!"&amp;$N230&amp;":"&amp;$N230),INDIRECT("'"&amp;$P$211&amp;"'!$D:$D"),$P$212,INDIRECT("'"&amp;$P$211&amp;"'!$B:$B"),$N$211)</f>
        <v>0</v>
      </c>
      <c r="Q230" s="71">
        <f ca="1">SUMIFS(INDIRECT("'"&amp;$P$211&amp;"'!"&amp;$O230&amp;":"&amp;$O230),INDIRECT("'"&amp;$P$211&amp;"'!$D:$D"),$P$212,INDIRECT("'"&amp;$P$211&amp;"'!$B:$B"),$N$211)</f>
        <v>0</v>
      </c>
      <c r="R230" s="70">
        <f ca="1">SUMIFS(INDIRECT("'"&amp;$P$211&amp;"'!"&amp;$N230&amp;":"&amp;$N230),INDIRECT("'"&amp;$P$211&amp;"'!$D:$D"),$R$212,INDIRECT("'"&amp;$P$211&amp;"'!$B:$B"),$N$211)</f>
        <v>0</v>
      </c>
      <c r="S230" s="71">
        <f ca="1">SUMIFS(INDIRECT("'"&amp;$P$211&amp;"'!"&amp;$O230&amp;":"&amp;$O230),INDIRECT("'"&amp;$P$211&amp;"'!$D:$D"),$R$212,INDIRECT("'"&amp;$P$211&amp;"'!$B:$B"),$N$211)</f>
        <v>0</v>
      </c>
      <c r="T230" s="212">
        <f t="shared" ca="1" si="118"/>
        <v>0</v>
      </c>
      <c r="U230" s="213">
        <f t="shared" ca="1" si="108"/>
        <v>0</v>
      </c>
    </row>
    <row r="231" spans="2:21" ht="12.75" customHeight="1" x14ac:dyDescent="0.2">
      <c r="B231" s="170" t="s">
        <v>436</v>
      </c>
      <c r="C231" s="81" t="s">
        <v>5</v>
      </c>
      <c r="D231" s="70"/>
      <c r="E231" s="71"/>
      <c r="F231" s="70"/>
      <c r="G231" s="71"/>
      <c r="H231" s="212">
        <f t="shared" si="117"/>
        <v>0</v>
      </c>
      <c r="I231" s="213">
        <f t="shared" si="106"/>
        <v>0</v>
      </c>
      <c r="M231" s="170" t="str" cm="1">
        <f t="array" aca="1" ref="M231" ca="1">INDIRECT("'"&amp;$P$31&amp;"'!"&amp;N231&amp;"5")</f>
        <v>Compteur Smart</v>
      </c>
      <c r="N231" s="206" t="s">
        <v>499</v>
      </c>
      <c r="O231" s="81" t="s">
        <v>516</v>
      </c>
      <c r="P231" s="70">
        <f ca="1">SUMIFS(INDIRECT("'"&amp;$P$211&amp;"'!"&amp;$N231&amp;":"&amp;$N231),INDIRECT("'"&amp;$P$211&amp;"'!$D:$D"),$P$212,INDIRECT("'"&amp;$P$211&amp;"'!$B:$B"),$N$211)</f>
        <v>0</v>
      </c>
      <c r="Q231" s="71">
        <f ca="1">SUMIFS(INDIRECT("'"&amp;$P$211&amp;"'!"&amp;$O231&amp;":"&amp;$O231),INDIRECT("'"&amp;$P$211&amp;"'!$D:$D"),$P$212,INDIRECT("'"&amp;$P$211&amp;"'!$B:$B"),$N$211)</f>
        <v>0</v>
      </c>
      <c r="R231" s="70">
        <f ca="1">SUMIFS(INDIRECT("'"&amp;$P$211&amp;"'!"&amp;$N231&amp;":"&amp;$N231),INDIRECT("'"&amp;$P$211&amp;"'!$D:$D"),$R$212,INDIRECT("'"&amp;$P$211&amp;"'!$B:$B"),$N$211)</f>
        <v>0</v>
      </c>
      <c r="S231" s="71">
        <f ca="1">SUMIFS(INDIRECT("'"&amp;$P$211&amp;"'!"&amp;$O231&amp;":"&amp;$O231),INDIRECT("'"&amp;$P$211&amp;"'!$D:$D"),$R$212,INDIRECT("'"&amp;$P$211&amp;"'!$B:$B"),$N$211)</f>
        <v>0</v>
      </c>
      <c r="T231" s="212">
        <f t="shared" ca="1" si="118"/>
        <v>0</v>
      </c>
      <c r="U231" s="213">
        <f t="shared" ca="1" si="108"/>
        <v>0</v>
      </c>
    </row>
    <row r="232" spans="2:21" ht="12.75" customHeight="1" x14ac:dyDescent="0.25">
      <c r="B232" s="170" t="s">
        <v>446</v>
      </c>
      <c r="C232" s="81" t="s">
        <v>5</v>
      </c>
      <c r="D232" s="70"/>
      <c r="E232" s="71"/>
      <c r="F232" s="70"/>
      <c r="G232" s="71"/>
      <c r="H232" s="212">
        <f t="shared" si="117"/>
        <v>0</v>
      </c>
      <c r="I232" s="213">
        <f t="shared" si="106"/>
        <v>0</v>
      </c>
      <c r="K232"/>
      <c r="M232" s="170" t="str" cm="1">
        <f t="array" aca="1" ref="M232" ca="1">INDIRECT("'"&amp;$P$31&amp;"'!"&amp;N232&amp;"5")</f>
        <v>Compteur MP (non télérelevé)</v>
      </c>
      <c r="N232" s="206" t="s">
        <v>500</v>
      </c>
      <c r="O232" s="81" t="s">
        <v>517</v>
      </c>
      <c r="P232" s="70">
        <f ca="1">SUMIFS(INDIRECT("'"&amp;$P$211&amp;"'!"&amp;$N232&amp;":"&amp;$N232),INDIRECT("'"&amp;$P$211&amp;"'!$D:$D"),$P$212,INDIRECT("'"&amp;$P$211&amp;"'!$B:$B"),$N$211)</f>
        <v>0</v>
      </c>
      <c r="Q232" s="71">
        <f ca="1">SUMIFS(INDIRECT("'"&amp;$P$211&amp;"'!"&amp;$O232&amp;":"&amp;$O232),INDIRECT("'"&amp;$P$211&amp;"'!$D:$D"),$P$212,INDIRECT("'"&amp;$P$211&amp;"'!$B:$B"),$N$211)</f>
        <v>0</v>
      </c>
      <c r="R232" s="70">
        <f ca="1">SUMIFS(INDIRECT("'"&amp;$P$211&amp;"'!"&amp;$N232&amp;":"&amp;$N232),INDIRECT("'"&amp;$P$211&amp;"'!$D:$D"),$R$212,INDIRECT("'"&amp;$P$211&amp;"'!$B:$B"),$N$211)</f>
        <v>0</v>
      </c>
      <c r="S232" s="71">
        <f ca="1">SUMIFS(INDIRECT("'"&amp;$P$211&amp;"'!"&amp;$O232&amp;":"&amp;$O232),INDIRECT("'"&amp;$P$211&amp;"'!$D:$D"),$R$212,INDIRECT("'"&amp;$P$211&amp;"'!$B:$B"),$N$211)</f>
        <v>0</v>
      </c>
      <c r="T232" s="212">
        <f t="shared" ca="1" si="118"/>
        <v>0</v>
      </c>
      <c r="U232" s="213">
        <f t="shared" ca="1" si="108"/>
        <v>0</v>
      </c>
    </row>
    <row r="233" spans="2:21" ht="12.75" customHeight="1" x14ac:dyDescent="0.25">
      <c r="B233" s="170" t="s">
        <v>439</v>
      </c>
      <c r="C233" s="81" t="s">
        <v>5</v>
      </c>
      <c r="D233" s="70"/>
      <c r="E233" s="71"/>
      <c r="F233" s="70"/>
      <c r="G233" s="71"/>
      <c r="H233" s="212">
        <f t="shared" si="117"/>
        <v>0</v>
      </c>
      <c r="I233" s="213">
        <f t="shared" si="106"/>
        <v>0</v>
      </c>
      <c r="K233"/>
      <c r="M233" s="170" t="str" cm="1">
        <f t="array" aca="1" ref="M233" ca="1">INDIRECT("'"&amp;$P$31&amp;"'!"&amp;N233&amp;"5")</f>
        <v>Compteur télérelevé</v>
      </c>
      <c r="N233" s="206" t="s">
        <v>501</v>
      </c>
      <c r="O233" s="81" t="s">
        <v>518</v>
      </c>
      <c r="P233" s="70">
        <f ca="1">SUMIFS(INDIRECT("'"&amp;$P$211&amp;"'!"&amp;$N233&amp;":"&amp;$N233),INDIRECT("'"&amp;$P$211&amp;"'!$D:$D"),$P$212,INDIRECT("'"&amp;$P$211&amp;"'!$B:$B"),$N$211)</f>
        <v>0</v>
      </c>
      <c r="Q233" s="71">
        <f ca="1">SUMIFS(INDIRECT("'"&amp;$P$211&amp;"'!"&amp;$O233&amp;":"&amp;$O233),INDIRECT("'"&amp;$P$211&amp;"'!$D:$D"),$P$212,INDIRECT("'"&amp;$P$211&amp;"'!$B:$B"),$N$211)</f>
        <v>0</v>
      </c>
      <c r="R233" s="70">
        <f ca="1">SUMIFS(INDIRECT("'"&amp;$P$211&amp;"'!"&amp;$N233&amp;":"&amp;$N233),INDIRECT("'"&amp;$P$211&amp;"'!$D:$D"),$R$212,INDIRECT("'"&amp;$P$211&amp;"'!$B:$B"),$N$211)</f>
        <v>0</v>
      </c>
      <c r="S233" s="71">
        <f ca="1">SUMIFS(INDIRECT("'"&amp;$P$211&amp;"'!"&amp;$O233&amp;":"&amp;$O233),INDIRECT("'"&amp;$P$211&amp;"'!$D:$D"),$R$212,INDIRECT("'"&amp;$P$211&amp;"'!$B:$B"),$N$211)</f>
        <v>0</v>
      </c>
      <c r="T233" s="212">
        <f t="shared" ca="1" si="118"/>
        <v>0</v>
      </c>
      <c r="U233" s="213">
        <f t="shared" ca="1" si="108"/>
        <v>0</v>
      </c>
    </row>
    <row r="234" spans="2:21" s="43" customFormat="1" ht="12.75" customHeight="1" x14ac:dyDescent="0.2">
      <c r="B234" s="77" t="s">
        <v>448</v>
      </c>
      <c r="C234" s="82" t="s">
        <v>5</v>
      </c>
      <c r="D234" s="78"/>
      <c r="E234" s="79">
        <f>SUM(E229:E233)</f>
        <v>0</v>
      </c>
      <c r="F234" s="78"/>
      <c r="G234" s="79">
        <f>SUM(G229:G233)</f>
        <v>0</v>
      </c>
      <c r="H234" s="214"/>
      <c r="I234" s="215">
        <f t="shared" si="106"/>
        <v>0</v>
      </c>
      <c r="J234" s="42"/>
      <c r="M234" s="77"/>
      <c r="N234" s="207"/>
      <c r="O234" s="82"/>
      <c r="P234" s="78"/>
      <c r="Q234" s="79">
        <f ca="1">SUM(Q229:Q233)</f>
        <v>0</v>
      </c>
      <c r="R234" s="78"/>
      <c r="S234" s="79">
        <f ca="1">SUM(S229:S233)</f>
        <v>0</v>
      </c>
      <c r="T234" s="214"/>
      <c r="U234" s="215">
        <f t="shared" ca="1" si="108"/>
        <v>0</v>
      </c>
    </row>
    <row r="235" spans="2:21" ht="12.75" customHeight="1" x14ac:dyDescent="0.2">
      <c r="B235" s="170" t="s">
        <v>443</v>
      </c>
      <c r="C235" s="81"/>
      <c r="D235" s="70"/>
      <c r="E235" s="71"/>
      <c r="F235" s="70"/>
      <c r="G235" s="71"/>
      <c r="H235" s="212">
        <f t="shared" ref="H235:H236" si="119">D235+F235</f>
        <v>0</v>
      </c>
      <c r="I235" s="213">
        <f t="shared" si="106"/>
        <v>0</v>
      </c>
      <c r="M235" s="170" t="str" cm="1">
        <f t="array" aca="1" ref="M235" ca="1">INDIRECT("'"&amp;$P$31&amp;"'!"&amp;N235&amp;"5")</f>
        <v>Télétransmission/fibre optique</v>
      </c>
      <c r="N235" s="206" t="s">
        <v>108</v>
      </c>
      <c r="O235" s="81" t="s">
        <v>519</v>
      </c>
      <c r="P235" s="70">
        <f ca="1">SUMIFS(INDIRECT("'"&amp;$P$211&amp;"'!"&amp;$N235&amp;":"&amp;$N235),INDIRECT("'"&amp;$P$211&amp;"'!$D:$D"),$P$212,INDIRECT("'"&amp;$P$211&amp;"'!$B:$B"),$N$211)</f>
        <v>0</v>
      </c>
      <c r="Q235" s="71">
        <f ca="1">SUMIFS(INDIRECT("'"&amp;$P$211&amp;"'!"&amp;$O235&amp;":"&amp;$O235),INDIRECT("'"&amp;$P$211&amp;"'!$D:$D"),$P$212,INDIRECT("'"&amp;$P$211&amp;"'!$B:$B"),$N$211)</f>
        <v>0</v>
      </c>
      <c r="R235" s="70">
        <f ca="1">SUMIFS(INDIRECT("'"&amp;$P$211&amp;"'!"&amp;$N235&amp;":"&amp;$N235),INDIRECT("'"&amp;$P$211&amp;"'!$D:$D"),$R$212,INDIRECT("'"&amp;$P$211&amp;"'!$B:$B"),$N$211)</f>
        <v>0</v>
      </c>
      <c r="S235" s="71">
        <f ca="1">SUMIFS(INDIRECT("'"&amp;$P$211&amp;"'!"&amp;$O235&amp;":"&amp;$O235),INDIRECT("'"&amp;$P$211&amp;"'!$D:$D"),$R$212,INDIRECT("'"&amp;$P$211&amp;"'!$B:$B"),$N$211)</f>
        <v>0</v>
      </c>
      <c r="T235" s="212">
        <f t="shared" ref="T235:T236" ca="1" si="120">P235+R235</f>
        <v>0</v>
      </c>
      <c r="U235" s="213">
        <f t="shared" ca="1" si="108"/>
        <v>0</v>
      </c>
    </row>
    <row r="236" spans="2:21" ht="12.75" customHeight="1" x14ac:dyDescent="0.25">
      <c r="B236" s="172" t="s">
        <v>390</v>
      </c>
      <c r="C236" s="103" t="s">
        <v>5</v>
      </c>
      <c r="D236" s="104"/>
      <c r="E236" s="105"/>
      <c r="F236" s="104"/>
      <c r="G236" s="105"/>
      <c r="H236" s="218">
        <f t="shared" si="119"/>
        <v>0</v>
      </c>
      <c r="I236" s="219">
        <f t="shared" si="106"/>
        <v>0</v>
      </c>
      <c r="K236"/>
      <c r="M236" s="172" t="str" cm="1">
        <f t="array" aca="1" ref="M236" ca="1">INDIRECT("'"&amp;$P$31&amp;"'!"&amp;N236&amp;"5")</f>
        <v>Autres (à préciser)</v>
      </c>
      <c r="N236" s="209" t="s">
        <v>502</v>
      </c>
      <c r="O236" s="103" t="s">
        <v>520</v>
      </c>
      <c r="P236" s="104">
        <f ca="1">SUMIFS(INDIRECT("'"&amp;$P$211&amp;"'!"&amp;$N236&amp;":"&amp;$N236),INDIRECT("'"&amp;$P$211&amp;"'!$D:$D"),$P$212,INDIRECT("'"&amp;$P$211&amp;"'!$B:$B"),$N$211)</f>
        <v>0</v>
      </c>
      <c r="Q236" s="105">
        <f ca="1">SUMIFS(INDIRECT("'"&amp;$P$211&amp;"'!"&amp;$O236&amp;":"&amp;$O236),INDIRECT("'"&amp;$P$211&amp;"'!$D:$D"),$P$212,INDIRECT("'"&amp;$P$211&amp;"'!$B:$B"),$N$211)</f>
        <v>0</v>
      </c>
      <c r="R236" s="104">
        <f ca="1">SUMIFS(INDIRECT("'"&amp;$P$211&amp;"'!"&amp;$N236&amp;":"&amp;$N236),INDIRECT("'"&amp;$P$211&amp;"'!$D:$D"),$R$212,INDIRECT("'"&amp;$P$211&amp;"'!$B:$B"),$N$211)</f>
        <v>0</v>
      </c>
      <c r="S236" s="105">
        <f ca="1">SUMIFS(INDIRECT("'"&amp;$P$211&amp;"'!"&amp;$O236&amp;":"&amp;$O236),INDIRECT("'"&amp;$P$211&amp;"'!$D:$D"),$R$212,INDIRECT("'"&amp;$P$211&amp;"'!$B:$B"),$N$211)</f>
        <v>0</v>
      </c>
      <c r="T236" s="218">
        <f t="shared" ca="1" si="120"/>
        <v>0</v>
      </c>
      <c r="U236" s="219">
        <f t="shared" ca="1" si="108"/>
        <v>0</v>
      </c>
    </row>
    <row r="237" spans="2:21" s="43" customFormat="1" ht="12.75" customHeight="1" x14ac:dyDescent="0.2">
      <c r="B237" s="77" t="s">
        <v>449</v>
      </c>
      <c r="C237" s="82"/>
      <c r="D237" s="78"/>
      <c r="E237" s="79">
        <f>SUM(E235:E236)</f>
        <v>0</v>
      </c>
      <c r="F237" s="78"/>
      <c r="G237" s="79">
        <f>SUM(G235:G236)</f>
        <v>0</v>
      </c>
      <c r="H237" s="214"/>
      <c r="I237" s="215">
        <f t="shared" si="106"/>
        <v>0</v>
      </c>
      <c r="J237" s="42"/>
      <c r="M237" s="77"/>
      <c r="N237" s="77"/>
      <c r="O237" s="82"/>
      <c r="P237" s="78"/>
      <c r="Q237" s="79">
        <f ca="1">SUM(Q235:Q236)</f>
        <v>0</v>
      </c>
      <c r="R237" s="78"/>
      <c r="S237" s="79">
        <f ca="1">SUM(S235:S236)</f>
        <v>0</v>
      </c>
      <c r="T237" s="214"/>
      <c r="U237" s="215">
        <f t="shared" ca="1" si="108"/>
        <v>0</v>
      </c>
    </row>
    <row r="238" spans="2:21" ht="12.75" customHeight="1" thickBot="1" x14ac:dyDescent="0.3">
      <c r="B238" s="106" t="s">
        <v>9</v>
      </c>
      <c r="C238" s="107"/>
      <c r="D238" s="108"/>
      <c r="E238" s="108">
        <f>SUM(E217+E220+E225+E228+E234+E237)</f>
        <v>0</v>
      </c>
      <c r="F238" s="108"/>
      <c r="G238" s="108">
        <f>SUM(G217+G220+G225+G228+G234+G237)</f>
        <v>0</v>
      </c>
      <c r="H238" s="220"/>
      <c r="I238" s="221">
        <f t="shared" si="106"/>
        <v>0</v>
      </c>
      <c r="K238"/>
      <c r="M238" s="106"/>
      <c r="N238" s="106"/>
      <c r="O238" s="107"/>
      <c r="P238" s="108"/>
      <c r="Q238" s="108">
        <f ca="1">SUM(Q217+Q220+Q225+Q228+Q234+Q237)</f>
        <v>0</v>
      </c>
      <c r="R238" s="108"/>
      <c r="S238" s="108">
        <f ca="1">SUM(S217+S220+S225+S228+S234+S237)</f>
        <v>0</v>
      </c>
      <c r="T238" s="220"/>
      <c r="U238" s="221">
        <f t="shared" ca="1" si="108"/>
        <v>0</v>
      </c>
    </row>
    <row r="239" spans="2:21" ht="12.75" customHeight="1" x14ac:dyDescent="0.25">
      <c r="B239" s="162"/>
      <c r="C239" s="68"/>
      <c r="D239" s="69"/>
      <c r="E239" s="69"/>
      <c r="F239" s="69"/>
      <c r="G239" s="69"/>
      <c r="H239" s="69"/>
      <c r="I239" s="69"/>
      <c r="K239"/>
    </row>
    <row r="240" spans="2:21" customFormat="1" ht="12.75" customHeight="1" x14ac:dyDescent="0.25">
      <c r="M240" s="4"/>
      <c r="T240" s="225"/>
      <c r="U240" s="225"/>
    </row>
  </sheetData>
  <mergeCells count="96">
    <mergeCell ref="D91:I91"/>
    <mergeCell ref="D61:I61"/>
    <mergeCell ref="D31:I31"/>
    <mergeCell ref="H92:I92"/>
    <mergeCell ref="H122:I122"/>
    <mergeCell ref="H152:I152"/>
    <mergeCell ref="H182:I182"/>
    <mergeCell ref="H212:I212"/>
    <mergeCell ref="D211:I211"/>
    <mergeCell ref="D181:I181"/>
    <mergeCell ref="D152:E152"/>
    <mergeCell ref="F152:G152"/>
    <mergeCell ref="D151:I151"/>
    <mergeCell ref="D121:I121"/>
    <mergeCell ref="H2:I2"/>
    <mergeCell ref="D1:I1"/>
    <mergeCell ref="T2:U2"/>
    <mergeCell ref="T32:U32"/>
    <mergeCell ref="T62:U62"/>
    <mergeCell ref="H32:I32"/>
    <mergeCell ref="H62:I62"/>
    <mergeCell ref="M1:M2"/>
    <mergeCell ref="M31:M32"/>
    <mergeCell ref="P1:U1"/>
    <mergeCell ref="P2:Q2"/>
    <mergeCell ref="N2:O2"/>
    <mergeCell ref="N1:O1"/>
    <mergeCell ref="N31:O31"/>
    <mergeCell ref="P31:U31"/>
    <mergeCell ref="N32:O32"/>
    <mergeCell ref="P32:Q32"/>
    <mergeCell ref="R32:S32"/>
    <mergeCell ref="R2:S2"/>
    <mergeCell ref="B211:C212"/>
    <mergeCell ref="D212:E212"/>
    <mergeCell ref="F212:G212"/>
    <mergeCell ref="B61:C62"/>
    <mergeCell ref="D62:E62"/>
    <mergeCell ref="F92:G92"/>
    <mergeCell ref="B121:C122"/>
    <mergeCell ref="D122:E122"/>
    <mergeCell ref="F122:G122"/>
    <mergeCell ref="F62:G62"/>
    <mergeCell ref="B91:C92"/>
    <mergeCell ref="D92:E92"/>
    <mergeCell ref="B181:C182"/>
    <mergeCell ref="D182:E182"/>
    <mergeCell ref="F182:G182"/>
    <mergeCell ref="B151:C152"/>
    <mergeCell ref="B1:C2"/>
    <mergeCell ref="D32:E32"/>
    <mergeCell ref="F32:G32"/>
    <mergeCell ref="D2:E2"/>
    <mergeCell ref="F2:G2"/>
    <mergeCell ref="B31:C32"/>
    <mergeCell ref="M61:M62"/>
    <mergeCell ref="N61:O61"/>
    <mergeCell ref="P61:U61"/>
    <mergeCell ref="N62:O62"/>
    <mergeCell ref="P62:Q62"/>
    <mergeCell ref="R62:S62"/>
    <mergeCell ref="M91:M92"/>
    <mergeCell ref="N91:O91"/>
    <mergeCell ref="P91:U91"/>
    <mergeCell ref="N92:O92"/>
    <mergeCell ref="P92:Q92"/>
    <mergeCell ref="R92:S92"/>
    <mergeCell ref="T92:U92"/>
    <mergeCell ref="M121:M122"/>
    <mergeCell ref="N121:O121"/>
    <mergeCell ref="P121:U121"/>
    <mergeCell ref="N122:O122"/>
    <mergeCell ref="P122:Q122"/>
    <mergeCell ref="R122:S122"/>
    <mergeCell ref="T122:U122"/>
    <mergeCell ref="M151:M152"/>
    <mergeCell ref="N151:O151"/>
    <mergeCell ref="P151:U151"/>
    <mergeCell ref="N152:O152"/>
    <mergeCell ref="P152:Q152"/>
    <mergeCell ref="R152:S152"/>
    <mergeCell ref="T152:U152"/>
    <mergeCell ref="M181:M182"/>
    <mergeCell ref="N181:O181"/>
    <mergeCell ref="P181:U181"/>
    <mergeCell ref="N182:O182"/>
    <mergeCell ref="P182:Q182"/>
    <mergeCell ref="R182:S182"/>
    <mergeCell ref="T182:U182"/>
    <mergeCell ref="M211:M212"/>
    <mergeCell ref="N211:O211"/>
    <mergeCell ref="P211:U211"/>
    <mergeCell ref="N212:O212"/>
    <mergeCell ref="P212:Q212"/>
    <mergeCell ref="R212:S212"/>
    <mergeCell ref="T212:U212"/>
  </mergeCells>
  <conditionalFormatting sqref="D4:I27 D34:I57 D214:I237 D184:I207 D154:I177 D124:I147 D94:I117 D64:I87">
    <cfRule type="expression" dxfId="21" priority="8">
      <formula>ABS(D4-P4)&gt;1</formula>
    </cfRule>
  </conditionalFormatting>
  <pageMargins left="0.70866141732283472" right="0.70866141732283472" top="0.74803149606299213" bottom="0.74803149606299213" header="0.31496062992125984" footer="0.31496062992125984"/>
  <pageSetup paperSize="9" fitToHeight="0" orientation="portrait" r:id="rId1"/>
  <headerFooter>
    <oddFooter>&amp;LPlan d'investissement 2024-2029&amp;CII-Global-Postes budgétaires&amp;RXLS Version 02-02-2023</oddFooter>
  </headerFooter>
  <rowBreaks count="3" manualBreakCount="3">
    <brk id="60" min="1" max="7" man="1"/>
    <brk id="120" min="1" max="7" man="1"/>
    <brk id="180" min="1" max="7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2707DD-997A-4F28-8523-C5AACD8ACEBE}">
  <sheetPr codeName="Feuil3">
    <pageSetUpPr autoPageBreaks="0" fitToPage="1"/>
  </sheetPr>
  <dimension ref="A1:BE36"/>
  <sheetViews>
    <sheetView showGridLines="0" zoomScale="85" zoomScaleNormal="85" workbookViewId="0">
      <pane xSplit="10" ySplit="6" topLeftCell="AH7" activePane="bottomRight" state="frozen"/>
      <selection pane="topRight" activeCell="K1" sqref="K1"/>
      <selection pane="bottomLeft" activeCell="A7" sqref="A7"/>
      <selection pane="bottomRight" activeCell="AW5" sqref="AW5"/>
    </sheetView>
  </sheetViews>
  <sheetFormatPr baseColWidth="10" defaultRowHeight="15" x14ac:dyDescent="0.25"/>
  <cols>
    <col min="1" max="1" width="5.7109375" customWidth="1"/>
    <col min="2" max="2" width="8.7109375" customWidth="1"/>
    <col min="3" max="3" width="25.7109375" customWidth="1"/>
    <col min="4" max="4" width="12.7109375" customWidth="1"/>
    <col min="5" max="5" width="8.7109375" customWidth="1"/>
    <col min="6" max="6" width="4.7109375" customWidth="1"/>
    <col min="7" max="12" width="25.7109375" customWidth="1"/>
    <col min="13" max="40" width="8.7109375" customWidth="1"/>
    <col min="41" max="42" width="8.7109375" style="176" customWidth="1"/>
    <col min="43" max="47" width="8.7109375" customWidth="1"/>
    <col min="48" max="49" width="10.7109375" customWidth="1"/>
  </cols>
  <sheetData>
    <row r="1" spans="1:57" ht="21" x14ac:dyDescent="0.35">
      <c r="B1" s="85" t="str">
        <f>"Bilan des réalisations de l'année précédente  ("&amp;GRD&amp;" - "&amp;AnnéeN-1&amp;") - Montant et quantitatif"</f>
        <v>Bilan des réalisations de l'année précédente  (Nom du GRD - 2022) - Montant et quantitatif</v>
      </c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  <c r="P1" s="85"/>
      <c r="Q1" s="85"/>
      <c r="R1" s="85"/>
    </row>
    <row r="2" spans="1:57" ht="15" customHeight="1" x14ac:dyDescent="0.35">
      <c r="B2" s="102" t="s">
        <v>387</v>
      </c>
      <c r="C2" s="102"/>
      <c r="D2" s="102"/>
      <c r="E2" s="102"/>
      <c r="F2" s="102"/>
      <c r="G2" s="85"/>
      <c r="H2" s="85"/>
      <c r="I2" s="85"/>
      <c r="J2" s="85"/>
      <c r="K2" s="85"/>
      <c r="M2" s="85"/>
      <c r="N2" s="85"/>
      <c r="O2" s="85"/>
      <c r="P2" s="85"/>
      <c r="Q2" s="85"/>
      <c r="R2" s="85"/>
    </row>
    <row r="3" spans="1:57" ht="15" customHeight="1" thickBot="1" x14ac:dyDescent="0.4">
      <c r="F3" s="85"/>
      <c r="G3" s="85"/>
      <c r="H3" s="85"/>
      <c r="I3" s="85"/>
      <c r="J3" s="85"/>
    </row>
    <row r="4" spans="1:57" ht="15" customHeight="1" thickBot="1" x14ac:dyDescent="0.3">
      <c r="M4" s="311" t="s">
        <v>389</v>
      </c>
      <c r="N4" s="311"/>
      <c r="O4" s="311"/>
      <c r="P4" s="311"/>
      <c r="Q4" s="311"/>
      <c r="R4" s="311"/>
      <c r="S4" s="315" t="s">
        <v>32</v>
      </c>
      <c r="T4" s="315"/>
      <c r="U4" s="315"/>
      <c r="V4" s="315"/>
      <c r="W4" s="319" t="s">
        <v>427</v>
      </c>
      <c r="X4" s="320"/>
      <c r="Y4" s="320"/>
      <c r="Z4" s="320"/>
      <c r="AA4" s="320"/>
      <c r="AB4" s="320"/>
      <c r="AC4" s="320"/>
      <c r="AD4" s="321"/>
      <c r="AE4" s="311" t="s">
        <v>84</v>
      </c>
      <c r="AF4" s="311"/>
      <c r="AG4" s="311"/>
      <c r="AH4" s="311"/>
      <c r="AI4" s="315" t="s">
        <v>388</v>
      </c>
      <c r="AJ4" s="315"/>
      <c r="AK4" s="315"/>
      <c r="AL4" s="315"/>
      <c r="AM4" s="315"/>
      <c r="AN4" s="315"/>
      <c r="AO4" s="315"/>
      <c r="AP4" s="315"/>
      <c r="AQ4" s="315"/>
      <c r="AR4" s="315"/>
      <c r="AS4" s="315" t="s">
        <v>430</v>
      </c>
      <c r="AT4" s="315"/>
      <c r="AU4" s="315"/>
      <c r="AV4" s="315"/>
      <c r="AW4" s="180" t="s">
        <v>403</v>
      </c>
      <c r="AZ4" s="306" t="s">
        <v>407</v>
      </c>
      <c r="BA4" s="308" t="s">
        <v>464</v>
      </c>
      <c r="BB4" s="308"/>
      <c r="BC4" s="308"/>
      <c r="BD4" s="308"/>
      <c r="BE4" s="154" t="s">
        <v>408</v>
      </c>
    </row>
    <row r="5" spans="1:57" ht="50.1" customHeight="1" x14ac:dyDescent="0.25">
      <c r="B5" s="309" t="s">
        <v>405</v>
      </c>
      <c r="C5" s="311" t="s">
        <v>45</v>
      </c>
      <c r="D5" s="311" t="s">
        <v>394</v>
      </c>
      <c r="E5" s="311" t="s">
        <v>383</v>
      </c>
      <c r="F5" s="313" t="s">
        <v>385</v>
      </c>
      <c r="G5" s="311" t="s">
        <v>47</v>
      </c>
      <c r="H5" s="311" t="s">
        <v>52</v>
      </c>
      <c r="I5" s="311" t="s">
        <v>382</v>
      </c>
      <c r="J5" s="311" t="s">
        <v>384</v>
      </c>
      <c r="K5" s="315" t="s">
        <v>46</v>
      </c>
      <c r="L5" s="311" t="s">
        <v>374</v>
      </c>
      <c r="M5" s="316" t="s">
        <v>4</v>
      </c>
      <c r="N5" s="317"/>
      <c r="O5" s="316" t="s">
        <v>438</v>
      </c>
      <c r="P5" s="317"/>
      <c r="Q5" s="316" t="s">
        <v>444</v>
      </c>
      <c r="R5" s="317"/>
      <c r="S5" s="316" t="s">
        <v>445</v>
      </c>
      <c r="T5" s="317"/>
      <c r="U5" s="316" t="s">
        <v>437</v>
      </c>
      <c r="V5" s="317"/>
      <c r="W5" s="316" t="s">
        <v>428</v>
      </c>
      <c r="X5" s="317"/>
      <c r="Y5" s="316" t="s">
        <v>544</v>
      </c>
      <c r="Z5" s="317"/>
      <c r="AA5" s="316" t="s">
        <v>429</v>
      </c>
      <c r="AB5" s="317"/>
      <c r="AC5" s="316" t="s">
        <v>8</v>
      </c>
      <c r="AD5" s="317"/>
      <c r="AE5" s="316" t="s">
        <v>433</v>
      </c>
      <c r="AF5" s="317"/>
      <c r="AG5" s="316" t="s">
        <v>432</v>
      </c>
      <c r="AH5" s="317"/>
      <c r="AI5" s="316" t="s">
        <v>434</v>
      </c>
      <c r="AJ5" s="317"/>
      <c r="AK5" s="316" t="s">
        <v>435</v>
      </c>
      <c r="AL5" s="317"/>
      <c r="AM5" s="316" t="s">
        <v>436</v>
      </c>
      <c r="AN5" s="317"/>
      <c r="AO5" s="316" t="s">
        <v>446</v>
      </c>
      <c r="AP5" s="317"/>
      <c r="AQ5" s="316" t="s">
        <v>439</v>
      </c>
      <c r="AR5" s="317"/>
      <c r="AS5" s="316" t="s">
        <v>443</v>
      </c>
      <c r="AT5" s="317"/>
      <c r="AU5" s="316" t="s">
        <v>390</v>
      </c>
      <c r="AV5" s="317"/>
      <c r="AW5" s="134" t="s">
        <v>404</v>
      </c>
      <c r="AZ5" s="307"/>
      <c r="BA5" s="139" t="s">
        <v>385</v>
      </c>
      <c r="BB5" s="139" t="s">
        <v>406</v>
      </c>
      <c r="BC5" s="140" t="s">
        <v>70</v>
      </c>
      <c r="BD5" s="140" t="s">
        <v>70</v>
      </c>
      <c r="BE5" s="153" t="s">
        <v>409</v>
      </c>
    </row>
    <row r="6" spans="1:57" ht="15" customHeight="1" x14ac:dyDescent="0.25">
      <c r="B6" s="310"/>
      <c r="C6" s="312"/>
      <c r="D6" s="312"/>
      <c r="E6" s="312"/>
      <c r="F6" s="314"/>
      <c r="G6" s="312"/>
      <c r="H6" s="312"/>
      <c r="I6" s="312"/>
      <c r="J6" s="312"/>
      <c r="K6" s="318"/>
      <c r="L6" s="318"/>
      <c r="M6" s="34" t="s">
        <v>413</v>
      </c>
      <c r="N6" s="34" t="s">
        <v>412</v>
      </c>
      <c r="O6" s="34" t="s">
        <v>413</v>
      </c>
      <c r="P6" s="34" t="s">
        <v>412</v>
      </c>
      <c r="Q6" s="34" t="s">
        <v>413</v>
      </c>
      <c r="R6" s="34" t="s">
        <v>412</v>
      </c>
      <c r="S6" s="34" t="s">
        <v>413</v>
      </c>
      <c r="T6" s="34" t="s">
        <v>412</v>
      </c>
      <c r="U6" s="34" t="s">
        <v>413</v>
      </c>
      <c r="V6" s="34" t="s">
        <v>412</v>
      </c>
      <c r="W6" s="34" t="s">
        <v>414</v>
      </c>
      <c r="X6" s="34" t="s">
        <v>412</v>
      </c>
      <c r="Y6" s="34" t="s">
        <v>414</v>
      </c>
      <c r="Z6" s="34" t="s">
        <v>412</v>
      </c>
      <c r="AA6" s="34" t="s">
        <v>414</v>
      </c>
      <c r="AB6" s="34" t="s">
        <v>412</v>
      </c>
      <c r="AC6" s="34" t="s">
        <v>414</v>
      </c>
      <c r="AD6" s="34" t="s">
        <v>412</v>
      </c>
      <c r="AE6" s="34" t="s">
        <v>413</v>
      </c>
      <c r="AF6" s="34" t="s">
        <v>412</v>
      </c>
      <c r="AG6" s="34" t="s">
        <v>413</v>
      </c>
      <c r="AH6" s="34" t="s">
        <v>412</v>
      </c>
      <c r="AI6" s="34" t="s">
        <v>413</v>
      </c>
      <c r="AJ6" s="34" t="s">
        <v>412</v>
      </c>
      <c r="AK6" s="34" t="s">
        <v>413</v>
      </c>
      <c r="AL6" s="34" t="s">
        <v>412</v>
      </c>
      <c r="AM6" s="34" t="s">
        <v>413</v>
      </c>
      <c r="AN6" s="34" t="s">
        <v>412</v>
      </c>
      <c r="AO6" s="34" t="s">
        <v>413</v>
      </c>
      <c r="AP6" s="34" t="s">
        <v>412</v>
      </c>
      <c r="AQ6" s="34" t="s">
        <v>413</v>
      </c>
      <c r="AR6" s="34" t="s">
        <v>412</v>
      </c>
      <c r="AS6" s="34" t="s">
        <v>450</v>
      </c>
      <c r="AT6" s="34" t="s">
        <v>412</v>
      </c>
      <c r="AU6" s="34" t="s">
        <v>413</v>
      </c>
      <c r="AV6" s="34" t="s">
        <v>412</v>
      </c>
      <c r="AW6" s="135" t="s">
        <v>415</v>
      </c>
      <c r="AZ6" s="307"/>
      <c r="BA6" s="141" t="s">
        <v>391</v>
      </c>
      <c r="BB6" s="141" t="s">
        <v>391</v>
      </c>
      <c r="BC6" s="141" t="s">
        <v>391</v>
      </c>
      <c r="BD6" s="141" t="s">
        <v>392</v>
      </c>
      <c r="BE6" s="145"/>
    </row>
    <row r="7" spans="1:57" s="2" customFormat="1" ht="15" customHeight="1" x14ac:dyDescent="0.25">
      <c r="A7" s="138">
        <v>1</v>
      </c>
      <c r="B7" s="109">
        <f>AnnéeN-1</f>
        <v>2022</v>
      </c>
      <c r="C7" s="11" t="s">
        <v>460</v>
      </c>
      <c r="D7" s="112" t="str">
        <f t="shared" ref="D7:D36" si="0">IF(ISBLANK(C7),"",VLOOKUP(C7,Motivations_TAB,2,FALSE))</f>
        <v>Adaptation</v>
      </c>
      <c r="E7" s="11">
        <v>123456</v>
      </c>
      <c r="F7" s="90" t="s">
        <v>386</v>
      </c>
      <c r="G7" s="11"/>
      <c r="H7" s="86" t="s">
        <v>123</v>
      </c>
      <c r="I7" s="86"/>
      <c r="J7" s="116"/>
      <c r="K7" s="88" t="s">
        <v>479</v>
      </c>
      <c r="L7" s="88"/>
      <c r="M7" s="119"/>
      <c r="N7" s="125"/>
      <c r="O7" s="88"/>
      <c r="P7" s="125"/>
      <c r="Q7" s="88"/>
      <c r="R7" s="128"/>
      <c r="S7" s="122"/>
      <c r="T7" s="101"/>
      <c r="U7" s="113"/>
      <c r="V7" s="128"/>
      <c r="W7" s="122"/>
      <c r="X7" s="131"/>
      <c r="Y7" s="113"/>
      <c r="Z7" s="131"/>
      <c r="AA7" s="113"/>
      <c r="AB7" s="131"/>
      <c r="AC7" s="113"/>
      <c r="AD7" s="128"/>
      <c r="AE7" s="122"/>
      <c r="AF7" s="131"/>
      <c r="AG7" s="113"/>
      <c r="AH7" s="128"/>
      <c r="AI7" s="122"/>
      <c r="AJ7" s="131"/>
      <c r="AK7" s="113"/>
      <c r="AL7" s="131"/>
      <c r="AM7" s="113"/>
      <c r="AN7" s="131"/>
      <c r="AO7" s="113"/>
      <c r="AP7" s="131"/>
      <c r="AQ7" s="113"/>
      <c r="AR7" s="128"/>
      <c r="AS7" s="113"/>
      <c r="AT7" s="131"/>
      <c r="AU7" s="113"/>
      <c r="AV7" s="128"/>
      <c r="AW7" s="136">
        <f t="shared" ref="AW7:AW36" si="1">SUMIF($M$6:$AV$6,"brut [€]",M7:AV7)</f>
        <v>0</v>
      </c>
      <c r="AZ7" s="146">
        <f>AnnéeN+1</f>
        <v>2024</v>
      </c>
      <c r="BA7" s="142">
        <f t="shared" ref="BA7:BA12" si="2">SUMIFS($AW:$AW,$B:$B,$AZ7,$F:$F,"x")</f>
        <v>0</v>
      </c>
      <c r="BB7" s="142">
        <f t="shared" ref="BB7:BB12" si="3">SUMIFS($AW:$AW,$B:$B,$AZ7,$F:$F,"")</f>
        <v>0</v>
      </c>
      <c r="BC7" s="142">
        <f t="shared" ref="BC7:BC12" si="4">SUMIF(B:B,AZ7,AW:AW)</f>
        <v>0</v>
      </c>
      <c r="BD7" s="142">
        <f>TOTNplus1</f>
        <v>0</v>
      </c>
      <c r="BE7" s="147">
        <f>BC7-BD7</f>
        <v>0</v>
      </c>
    </row>
    <row r="8" spans="1:57" x14ac:dyDescent="0.25">
      <c r="A8" s="35">
        <v>2</v>
      </c>
      <c r="B8" s="110">
        <f>AnnéeN-1</f>
        <v>2022</v>
      </c>
      <c r="C8" s="11" t="s">
        <v>460</v>
      </c>
      <c r="D8" s="90" t="str">
        <f t="shared" si="0"/>
        <v>Adaptation</v>
      </c>
      <c r="E8" s="11">
        <v>123456</v>
      </c>
      <c r="F8" s="90" t="s">
        <v>386</v>
      </c>
      <c r="G8" s="11"/>
      <c r="H8" s="86" t="s">
        <v>123</v>
      </c>
      <c r="I8" s="91"/>
      <c r="J8" s="117"/>
      <c r="K8" s="88"/>
      <c r="L8" s="88"/>
      <c r="M8" s="120"/>
      <c r="N8" s="126"/>
      <c r="O8" s="93"/>
      <c r="P8" s="126"/>
      <c r="Q8" s="93"/>
      <c r="R8" s="129"/>
      <c r="S8" s="123"/>
      <c r="T8" s="132"/>
      <c r="U8" s="114"/>
      <c r="V8" s="129"/>
      <c r="W8" s="123"/>
      <c r="X8" s="132"/>
      <c r="Y8" s="114"/>
      <c r="Z8" s="132"/>
      <c r="AA8" s="114"/>
      <c r="AB8" s="132"/>
      <c r="AC8" s="114"/>
      <c r="AD8" s="129"/>
      <c r="AE8" s="123"/>
      <c r="AF8" s="132"/>
      <c r="AG8" s="114"/>
      <c r="AH8" s="129"/>
      <c r="AI8" s="123"/>
      <c r="AJ8" s="132"/>
      <c r="AK8" s="114"/>
      <c r="AL8" s="132"/>
      <c r="AM8" s="114"/>
      <c r="AN8" s="132"/>
      <c r="AO8" s="114"/>
      <c r="AP8" s="132"/>
      <c r="AQ8" s="114"/>
      <c r="AR8" s="129"/>
      <c r="AS8" s="114"/>
      <c r="AT8" s="132"/>
      <c r="AU8" s="114"/>
      <c r="AV8" s="129"/>
      <c r="AW8" s="136">
        <f t="shared" si="1"/>
        <v>0</v>
      </c>
      <c r="AZ8" s="148">
        <f>AZ7+1</f>
        <v>2025</v>
      </c>
      <c r="BA8" s="143">
        <f t="shared" si="2"/>
        <v>0</v>
      </c>
      <c r="BB8" s="143">
        <f t="shared" si="3"/>
        <v>0</v>
      </c>
      <c r="BC8" s="143">
        <f t="shared" si="4"/>
        <v>0</v>
      </c>
      <c r="BD8" s="144">
        <f>TOTNplus2</f>
        <v>0</v>
      </c>
      <c r="BE8" s="147">
        <f t="shared" ref="BE8:BE12" si="5">BC8-BD8</f>
        <v>0</v>
      </c>
    </row>
    <row r="9" spans="1:57" x14ac:dyDescent="0.25">
      <c r="A9" s="35">
        <v>3</v>
      </c>
      <c r="B9" s="110">
        <f>AnnéeN-1</f>
        <v>2022</v>
      </c>
      <c r="C9" s="11" t="s">
        <v>460</v>
      </c>
      <c r="D9" s="90" t="str">
        <f t="shared" si="0"/>
        <v>Adaptation</v>
      </c>
      <c r="E9" s="11">
        <v>123456</v>
      </c>
      <c r="F9" s="90" t="s">
        <v>386</v>
      </c>
      <c r="G9" s="11"/>
      <c r="H9" s="86" t="s">
        <v>123</v>
      </c>
      <c r="I9" s="91"/>
      <c r="J9" s="117"/>
      <c r="K9" s="88"/>
      <c r="L9" s="88"/>
      <c r="M9" s="120"/>
      <c r="N9" s="126"/>
      <c r="O9" s="93"/>
      <c r="P9" s="126"/>
      <c r="Q9" s="93"/>
      <c r="R9" s="129"/>
      <c r="S9" s="123"/>
      <c r="T9" s="132"/>
      <c r="U9" s="114"/>
      <c r="V9" s="129"/>
      <c r="W9" s="123"/>
      <c r="X9" s="132"/>
      <c r="Y9" s="114"/>
      <c r="Z9" s="132"/>
      <c r="AA9" s="114"/>
      <c r="AB9" s="132"/>
      <c r="AC9" s="114"/>
      <c r="AD9" s="129"/>
      <c r="AE9" s="123"/>
      <c r="AF9" s="132"/>
      <c r="AG9" s="114"/>
      <c r="AH9" s="129"/>
      <c r="AI9" s="123"/>
      <c r="AJ9" s="132"/>
      <c r="AK9" s="114"/>
      <c r="AL9" s="132"/>
      <c r="AM9" s="114"/>
      <c r="AN9" s="132"/>
      <c r="AO9" s="114"/>
      <c r="AP9" s="132"/>
      <c r="AQ9" s="114"/>
      <c r="AR9" s="129"/>
      <c r="AS9" s="114"/>
      <c r="AT9" s="132"/>
      <c r="AU9" s="114"/>
      <c r="AV9" s="129"/>
      <c r="AW9" s="136">
        <f t="shared" si="1"/>
        <v>0</v>
      </c>
      <c r="AZ9" s="148">
        <f t="shared" ref="AZ9:AZ12" si="6">AZ8+1</f>
        <v>2026</v>
      </c>
      <c r="BA9" s="143">
        <f t="shared" si="2"/>
        <v>0</v>
      </c>
      <c r="BB9" s="143">
        <f t="shared" si="3"/>
        <v>0</v>
      </c>
      <c r="BC9" s="143">
        <f t="shared" si="4"/>
        <v>0</v>
      </c>
      <c r="BD9" s="144">
        <f>TOTNplus3</f>
        <v>0</v>
      </c>
      <c r="BE9" s="147">
        <f t="shared" si="5"/>
        <v>0</v>
      </c>
    </row>
    <row r="10" spans="1:57" x14ac:dyDescent="0.25">
      <c r="A10" s="35">
        <v>4</v>
      </c>
      <c r="B10" s="110"/>
      <c r="C10" s="11"/>
      <c r="D10" s="90" t="str">
        <f t="shared" si="0"/>
        <v/>
      </c>
      <c r="E10" s="11"/>
      <c r="F10" s="90"/>
      <c r="G10" s="11"/>
      <c r="H10" s="91"/>
      <c r="I10" s="91"/>
      <c r="J10" s="117"/>
      <c r="K10" s="88"/>
      <c r="L10" s="88"/>
      <c r="M10" s="120"/>
      <c r="N10" s="126"/>
      <c r="O10" s="93"/>
      <c r="P10" s="126"/>
      <c r="Q10" s="93"/>
      <c r="R10" s="129"/>
      <c r="S10" s="123"/>
      <c r="T10" s="132"/>
      <c r="U10" s="114"/>
      <c r="V10" s="129"/>
      <c r="W10" s="123"/>
      <c r="X10" s="132"/>
      <c r="Y10" s="114"/>
      <c r="Z10" s="132"/>
      <c r="AA10" s="114"/>
      <c r="AB10" s="132"/>
      <c r="AC10" s="114"/>
      <c r="AD10" s="129"/>
      <c r="AE10" s="123"/>
      <c r="AF10" s="132"/>
      <c r="AG10" s="114"/>
      <c r="AH10" s="129"/>
      <c r="AI10" s="123"/>
      <c r="AJ10" s="132"/>
      <c r="AK10" s="114"/>
      <c r="AL10" s="132"/>
      <c r="AM10" s="114"/>
      <c r="AN10" s="132"/>
      <c r="AO10" s="114"/>
      <c r="AP10" s="132"/>
      <c r="AQ10" s="114"/>
      <c r="AR10" s="129"/>
      <c r="AS10" s="114"/>
      <c r="AT10" s="132"/>
      <c r="AU10" s="114"/>
      <c r="AV10" s="129"/>
      <c r="AW10" s="136">
        <f t="shared" si="1"/>
        <v>0</v>
      </c>
      <c r="AZ10" s="148">
        <f t="shared" si="6"/>
        <v>2027</v>
      </c>
      <c r="BA10" s="143">
        <f t="shared" si="2"/>
        <v>0</v>
      </c>
      <c r="BB10" s="143">
        <f t="shared" si="3"/>
        <v>0</v>
      </c>
      <c r="BC10" s="143">
        <f t="shared" si="4"/>
        <v>0</v>
      </c>
      <c r="BD10" s="144">
        <f>TOTNplus4</f>
        <v>0</v>
      </c>
      <c r="BE10" s="147">
        <f t="shared" si="5"/>
        <v>0</v>
      </c>
    </row>
    <row r="11" spans="1:57" x14ac:dyDescent="0.25">
      <c r="A11" s="35">
        <v>5</v>
      </c>
      <c r="B11" s="110"/>
      <c r="C11" s="11"/>
      <c r="D11" s="90" t="str">
        <f t="shared" si="0"/>
        <v/>
      </c>
      <c r="E11" s="11"/>
      <c r="F11" s="90"/>
      <c r="G11" s="11"/>
      <c r="H11" s="91"/>
      <c r="I11" s="91"/>
      <c r="J11" s="117"/>
      <c r="K11" s="88"/>
      <c r="L11" s="88"/>
      <c r="M11" s="120"/>
      <c r="N11" s="126"/>
      <c r="O11" s="93"/>
      <c r="P11" s="126"/>
      <c r="Q11" s="93"/>
      <c r="R11" s="129"/>
      <c r="S11" s="123"/>
      <c r="T11" s="132"/>
      <c r="U11" s="114"/>
      <c r="V11" s="129"/>
      <c r="W11" s="123"/>
      <c r="X11" s="132"/>
      <c r="Y11" s="114"/>
      <c r="Z11" s="132"/>
      <c r="AA11" s="114"/>
      <c r="AB11" s="132"/>
      <c r="AC11" s="114"/>
      <c r="AD11" s="129"/>
      <c r="AE11" s="123"/>
      <c r="AF11" s="132"/>
      <c r="AG11" s="114"/>
      <c r="AH11" s="129"/>
      <c r="AI11" s="123"/>
      <c r="AJ11" s="132"/>
      <c r="AK11" s="114"/>
      <c r="AL11" s="132"/>
      <c r="AM11" s="114"/>
      <c r="AN11" s="132"/>
      <c r="AO11" s="114"/>
      <c r="AP11" s="132"/>
      <c r="AQ11" s="114"/>
      <c r="AR11" s="129"/>
      <c r="AS11" s="114"/>
      <c r="AT11" s="132"/>
      <c r="AU11" s="114"/>
      <c r="AV11" s="129"/>
      <c r="AW11" s="136">
        <f t="shared" si="1"/>
        <v>0</v>
      </c>
      <c r="AZ11" s="148">
        <f t="shared" si="6"/>
        <v>2028</v>
      </c>
      <c r="BA11" s="143">
        <f t="shared" si="2"/>
        <v>0</v>
      </c>
      <c r="BB11" s="143">
        <f t="shared" si="3"/>
        <v>0</v>
      </c>
      <c r="BC11" s="143">
        <f t="shared" si="4"/>
        <v>0</v>
      </c>
      <c r="BD11" s="144">
        <f>TOTNplus5</f>
        <v>0</v>
      </c>
      <c r="BE11" s="147">
        <f t="shared" si="5"/>
        <v>0</v>
      </c>
    </row>
    <row r="12" spans="1:57" ht="15.75" thickBot="1" x14ac:dyDescent="0.3">
      <c r="A12" s="35">
        <v>6</v>
      </c>
      <c r="B12" s="110"/>
      <c r="C12" s="11"/>
      <c r="D12" s="90" t="str">
        <f t="shared" si="0"/>
        <v/>
      </c>
      <c r="E12" s="11"/>
      <c r="F12" s="90"/>
      <c r="G12" s="11"/>
      <c r="H12" s="91"/>
      <c r="I12" s="91"/>
      <c r="J12" s="117"/>
      <c r="K12" s="88"/>
      <c r="L12" s="88"/>
      <c r="M12" s="120"/>
      <c r="N12" s="126"/>
      <c r="O12" s="93"/>
      <c r="P12" s="126"/>
      <c r="Q12" s="93"/>
      <c r="R12" s="129"/>
      <c r="S12" s="123"/>
      <c r="T12" s="132"/>
      <c r="U12" s="114"/>
      <c r="V12" s="129"/>
      <c r="W12" s="123"/>
      <c r="X12" s="132"/>
      <c r="Y12" s="114"/>
      <c r="Z12" s="132"/>
      <c r="AA12" s="114"/>
      <c r="AB12" s="132"/>
      <c r="AC12" s="114"/>
      <c r="AD12" s="129"/>
      <c r="AE12" s="123"/>
      <c r="AF12" s="132"/>
      <c r="AG12" s="114"/>
      <c r="AH12" s="129"/>
      <c r="AI12" s="123"/>
      <c r="AJ12" s="132"/>
      <c r="AK12" s="114"/>
      <c r="AL12" s="132"/>
      <c r="AM12" s="114"/>
      <c r="AN12" s="132"/>
      <c r="AO12" s="114"/>
      <c r="AP12" s="132"/>
      <c r="AQ12" s="114"/>
      <c r="AR12" s="129"/>
      <c r="AS12" s="114"/>
      <c r="AT12" s="132"/>
      <c r="AU12" s="114"/>
      <c r="AV12" s="129"/>
      <c r="AW12" s="136">
        <f t="shared" si="1"/>
        <v>0</v>
      </c>
      <c r="AZ12" s="149">
        <f t="shared" si="6"/>
        <v>2029</v>
      </c>
      <c r="BA12" s="150">
        <f t="shared" si="2"/>
        <v>0</v>
      </c>
      <c r="BB12" s="150">
        <f t="shared" si="3"/>
        <v>0</v>
      </c>
      <c r="BC12" s="150">
        <f t="shared" si="4"/>
        <v>0</v>
      </c>
      <c r="BD12" s="151">
        <f>TOTNplus6</f>
        <v>0</v>
      </c>
      <c r="BE12" s="152">
        <f t="shared" si="5"/>
        <v>0</v>
      </c>
    </row>
    <row r="13" spans="1:57" x14ac:dyDescent="0.25">
      <c r="A13" s="138">
        <v>7</v>
      </c>
      <c r="B13" s="110"/>
      <c r="C13" s="11"/>
      <c r="D13" s="90" t="str">
        <f t="shared" si="0"/>
        <v/>
      </c>
      <c r="E13" s="11"/>
      <c r="F13" s="90"/>
      <c r="G13" s="11"/>
      <c r="H13" s="91"/>
      <c r="I13" s="91"/>
      <c r="J13" s="117"/>
      <c r="K13" s="88"/>
      <c r="L13" s="88"/>
      <c r="M13" s="120"/>
      <c r="N13" s="126"/>
      <c r="O13" s="93"/>
      <c r="P13" s="126"/>
      <c r="Q13" s="93"/>
      <c r="R13" s="129"/>
      <c r="S13" s="123"/>
      <c r="T13" s="132"/>
      <c r="U13" s="114"/>
      <c r="V13" s="129"/>
      <c r="W13" s="123"/>
      <c r="X13" s="132"/>
      <c r="Y13" s="114"/>
      <c r="Z13" s="132"/>
      <c r="AA13" s="114"/>
      <c r="AB13" s="132"/>
      <c r="AC13" s="114"/>
      <c r="AD13" s="129"/>
      <c r="AE13" s="123"/>
      <c r="AF13" s="132"/>
      <c r="AG13" s="114"/>
      <c r="AH13" s="129"/>
      <c r="AI13" s="123"/>
      <c r="AJ13" s="132"/>
      <c r="AK13" s="114"/>
      <c r="AL13" s="132"/>
      <c r="AM13" s="114"/>
      <c r="AN13" s="132"/>
      <c r="AO13" s="114"/>
      <c r="AP13" s="132"/>
      <c r="AQ13" s="114"/>
      <c r="AR13" s="129"/>
      <c r="AS13" s="114"/>
      <c r="AT13" s="132"/>
      <c r="AU13" s="114"/>
      <c r="AV13" s="129"/>
      <c r="AW13" s="136">
        <f t="shared" si="1"/>
        <v>0</v>
      </c>
    </row>
    <row r="14" spans="1:57" x14ac:dyDescent="0.25">
      <c r="A14" s="35">
        <v>8</v>
      </c>
      <c r="B14" s="110"/>
      <c r="C14" s="11"/>
      <c r="D14" s="90" t="str">
        <f t="shared" si="0"/>
        <v/>
      </c>
      <c r="E14" s="11"/>
      <c r="F14" s="90"/>
      <c r="G14" s="11"/>
      <c r="H14" s="91"/>
      <c r="I14" s="91"/>
      <c r="J14" s="117"/>
      <c r="K14" s="88"/>
      <c r="L14" s="88"/>
      <c r="M14" s="120"/>
      <c r="N14" s="126"/>
      <c r="O14" s="93"/>
      <c r="P14" s="126"/>
      <c r="Q14" s="93"/>
      <c r="R14" s="129"/>
      <c r="S14" s="123"/>
      <c r="T14" s="132"/>
      <c r="U14" s="114"/>
      <c r="V14" s="129"/>
      <c r="W14" s="123"/>
      <c r="X14" s="132"/>
      <c r="Y14" s="114"/>
      <c r="Z14" s="132"/>
      <c r="AA14" s="114"/>
      <c r="AB14" s="132"/>
      <c r="AC14" s="114"/>
      <c r="AD14" s="129"/>
      <c r="AE14" s="123"/>
      <c r="AF14" s="132"/>
      <c r="AG14" s="114"/>
      <c r="AH14" s="129"/>
      <c r="AI14" s="123"/>
      <c r="AJ14" s="132"/>
      <c r="AK14" s="114"/>
      <c r="AL14" s="132"/>
      <c r="AM14" s="114"/>
      <c r="AN14" s="132"/>
      <c r="AO14" s="114"/>
      <c r="AP14" s="132"/>
      <c r="AQ14" s="114"/>
      <c r="AR14" s="129"/>
      <c r="AS14" s="114"/>
      <c r="AT14" s="132"/>
      <c r="AU14" s="114"/>
      <c r="AV14" s="129"/>
      <c r="AW14" s="136">
        <f t="shared" si="1"/>
        <v>0</v>
      </c>
    </row>
    <row r="15" spans="1:57" x14ac:dyDescent="0.25">
      <c r="A15" s="35">
        <v>9</v>
      </c>
      <c r="B15" s="110"/>
      <c r="C15" s="11"/>
      <c r="D15" s="90" t="str">
        <f t="shared" si="0"/>
        <v/>
      </c>
      <c r="E15" s="11"/>
      <c r="F15" s="90"/>
      <c r="G15" s="11"/>
      <c r="H15" s="91"/>
      <c r="I15" s="91"/>
      <c r="J15" s="117"/>
      <c r="K15" s="88"/>
      <c r="L15" s="88"/>
      <c r="M15" s="120"/>
      <c r="N15" s="126"/>
      <c r="O15" s="93"/>
      <c r="P15" s="126"/>
      <c r="Q15" s="93"/>
      <c r="R15" s="129"/>
      <c r="S15" s="123"/>
      <c r="T15" s="132"/>
      <c r="U15" s="114"/>
      <c r="V15" s="129"/>
      <c r="W15" s="123"/>
      <c r="X15" s="132"/>
      <c r="Y15" s="114"/>
      <c r="Z15" s="132"/>
      <c r="AA15" s="114"/>
      <c r="AB15" s="132"/>
      <c r="AC15" s="114"/>
      <c r="AD15" s="129"/>
      <c r="AE15" s="123"/>
      <c r="AF15" s="132"/>
      <c r="AG15" s="114"/>
      <c r="AH15" s="129"/>
      <c r="AI15" s="123"/>
      <c r="AJ15" s="132"/>
      <c r="AK15" s="114"/>
      <c r="AL15" s="132"/>
      <c r="AM15" s="114"/>
      <c r="AN15" s="132"/>
      <c r="AO15" s="114"/>
      <c r="AP15" s="132"/>
      <c r="AQ15" s="114"/>
      <c r="AR15" s="129"/>
      <c r="AS15" s="114"/>
      <c r="AT15" s="132"/>
      <c r="AU15" s="114"/>
      <c r="AV15" s="129"/>
      <c r="AW15" s="136">
        <f t="shared" si="1"/>
        <v>0</v>
      </c>
    </row>
    <row r="16" spans="1:57" x14ac:dyDescent="0.25">
      <c r="A16" s="35">
        <v>10</v>
      </c>
      <c r="B16" s="110"/>
      <c r="C16" s="11"/>
      <c r="D16" s="90" t="str">
        <f t="shared" si="0"/>
        <v/>
      </c>
      <c r="E16" s="11"/>
      <c r="F16" s="90"/>
      <c r="G16" s="11"/>
      <c r="H16" s="91"/>
      <c r="I16" s="91"/>
      <c r="J16" s="117"/>
      <c r="K16" s="88"/>
      <c r="L16" s="88"/>
      <c r="M16" s="120"/>
      <c r="N16" s="126"/>
      <c r="O16" s="93"/>
      <c r="P16" s="126"/>
      <c r="Q16" s="93"/>
      <c r="R16" s="129"/>
      <c r="S16" s="123"/>
      <c r="T16" s="132"/>
      <c r="U16" s="114"/>
      <c r="V16" s="129"/>
      <c r="W16" s="123"/>
      <c r="X16" s="132"/>
      <c r="Y16" s="114"/>
      <c r="Z16" s="132"/>
      <c r="AA16" s="114"/>
      <c r="AB16" s="132"/>
      <c r="AC16" s="114"/>
      <c r="AD16" s="129"/>
      <c r="AE16" s="123"/>
      <c r="AF16" s="132"/>
      <c r="AG16" s="114"/>
      <c r="AH16" s="129"/>
      <c r="AI16" s="123"/>
      <c r="AJ16" s="132"/>
      <c r="AK16" s="114"/>
      <c r="AL16" s="132"/>
      <c r="AM16" s="114"/>
      <c r="AN16" s="132"/>
      <c r="AO16" s="114"/>
      <c r="AP16" s="132"/>
      <c r="AQ16" s="114"/>
      <c r="AR16" s="129"/>
      <c r="AS16" s="114"/>
      <c r="AT16" s="132"/>
      <c r="AU16" s="114"/>
      <c r="AV16" s="129"/>
      <c r="AW16" s="136">
        <f t="shared" si="1"/>
        <v>0</v>
      </c>
    </row>
    <row r="17" spans="1:49" x14ac:dyDescent="0.25">
      <c r="A17" s="35">
        <v>11</v>
      </c>
      <c r="B17" s="110"/>
      <c r="C17" s="11"/>
      <c r="D17" s="90" t="str">
        <f t="shared" si="0"/>
        <v/>
      </c>
      <c r="E17" s="11"/>
      <c r="F17" s="90"/>
      <c r="G17" s="11"/>
      <c r="H17" s="91"/>
      <c r="I17" s="91"/>
      <c r="J17" s="117"/>
      <c r="K17" s="88"/>
      <c r="L17" s="88"/>
      <c r="M17" s="120"/>
      <c r="N17" s="126"/>
      <c r="O17" s="93"/>
      <c r="P17" s="126"/>
      <c r="Q17" s="93"/>
      <c r="R17" s="129"/>
      <c r="S17" s="123"/>
      <c r="T17" s="132"/>
      <c r="U17" s="114"/>
      <c r="V17" s="129"/>
      <c r="W17" s="123"/>
      <c r="X17" s="132"/>
      <c r="Y17" s="114"/>
      <c r="Z17" s="132"/>
      <c r="AA17" s="114"/>
      <c r="AB17" s="132"/>
      <c r="AC17" s="114"/>
      <c r="AD17" s="129"/>
      <c r="AE17" s="123"/>
      <c r="AF17" s="132"/>
      <c r="AG17" s="114"/>
      <c r="AH17" s="129"/>
      <c r="AI17" s="123"/>
      <c r="AJ17" s="132"/>
      <c r="AK17" s="114"/>
      <c r="AL17" s="132"/>
      <c r="AM17" s="114"/>
      <c r="AN17" s="132"/>
      <c r="AO17" s="114"/>
      <c r="AP17" s="132"/>
      <c r="AQ17" s="114"/>
      <c r="AR17" s="129"/>
      <c r="AS17" s="114"/>
      <c r="AT17" s="132"/>
      <c r="AU17" s="114"/>
      <c r="AV17" s="129"/>
      <c r="AW17" s="136">
        <f t="shared" si="1"/>
        <v>0</v>
      </c>
    </row>
    <row r="18" spans="1:49" x14ac:dyDescent="0.25">
      <c r="A18" s="35">
        <v>12</v>
      </c>
      <c r="B18" s="110"/>
      <c r="C18" s="11"/>
      <c r="D18" s="90" t="str">
        <f t="shared" si="0"/>
        <v/>
      </c>
      <c r="E18" s="11"/>
      <c r="F18" s="90"/>
      <c r="G18" s="11"/>
      <c r="H18" s="91"/>
      <c r="I18" s="91"/>
      <c r="J18" s="117"/>
      <c r="K18" s="88"/>
      <c r="L18" s="88"/>
      <c r="M18" s="120"/>
      <c r="N18" s="126"/>
      <c r="O18" s="93"/>
      <c r="P18" s="126"/>
      <c r="Q18" s="93"/>
      <c r="R18" s="129"/>
      <c r="S18" s="123"/>
      <c r="T18" s="132"/>
      <c r="U18" s="114"/>
      <c r="V18" s="129"/>
      <c r="W18" s="123"/>
      <c r="X18" s="132"/>
      <c r="Y18" s="114"/>
      <c r="Z18" s="132"/>
      <c r="AA18" s="114"/>
      <c r="AB18" s="132"/>
      <c r="AC18" s="114"/>
      <c r="AD18" s="129"/>
      <c r="AE18" s="123"/>
      <c r="AF18" s="132"/>
      <c r="AG18" s="114"/>
      <c r="AH18" s="129"/>
      <c r="AI18" s="123"/>
      <c r="AJ18" s="132"/>
      <c r="AK18" s="114"/>
      <c r="AL18" s="132"/>
      <c r="AM18" s="114"/>
      <c r="AN18" s="132"/>
      <c r="AO18" s="114"/>
      <c r="AP18" s="132"/>
      <c r="AQ18" s="114"/>
      <c r="AR18" s="129"/>
      <c r="AS18" s="114"/>
      <c r="AT18" s="132"/>
      <c r="AU18" s="114"/>
      <c r="AV18" s="129"/>
      <c r="AW18" s="136">
        <f t="shared" si="1"/>
        <v>0</v>
      </c>
    </row>
    <row r="19" spans="1:49" x14ac:dyDescent="0.25">
      <c r="A19" s="138">
        <v>13</v>
      </c>
      <c r="B19" s="110"/>
      <c r="C19" s="11"/>
      <c r="D19" s="90" t="str">
        <f t="shared" si="0"/>
        <v/>
      </c>
      <c r="E19" s="11"/>
      <c r="F19" s="90"/>
      <c r="G19" s="11"/>
      <c r="H19" s="91"/>
      <c r="I19" s="91"/>
      <c r="J19" s="117"/>
      <c r="K19" s="88"/>
      <c r="L19" s="88"/>
      <c r="M19" s="120"/>
      <c r="N19" s="126"/>
      <c r="O19" s="93"/>
      <c r="P19" s="126"/>
      <c r="Q19" s="93"/>
      <c r="R19" s="129"/>
      <c r="S19" s="123"/>
      <c r="T19" s="132"/>
      <c r="U19" s="114"/>
      <c r="V19" s="129"/>
      <c r="W19" s="123"/>
      <c r="X19" s="132"/>
      <c r="Y19" s="114"/>
      <c r="Z19" s="132"/>
      <c r="AA19" s="114"/>
      <c r="AB19" s="132"/>
      <c r="AC19" s="114"/>
      <c r="AD19" s="129"/>
      <c r="AE19" s="123"/>
      <c r="AF19" s="132"/>
      <c r="AG19" s="114"/>
      <c r="AH19" s="129"/>
      <c r="AI19" s="123"/>
      <c r="AJ19" s="132"/>
      <c r="AK19" s="114"/>
      <c r="AL19" s="132"/>
      <c r="AM19" s="114"/>
      <c r="AN19" s="132"/>
      <c r="AO19" s="114"/>
      <c r="AP19" s="132"/>
      <c r="AQ19" s="114"/>
      <c r="AR19" s="129"/>
      <c r="AS19" s="114"/>
      <c r="AT19" s="132"/>
      <c r="AU19" s="114"/>
      <c r="AV19" s="129"/>
      <c r="AW19" s="136">
        <f t="shared" si="1"/>
        <v>0</v>
      </c>
    </row>
    <row r="20" spans="1:49" x14ac:dyDescent="0.25">
      <c r="A20" s="35">
        <v>14</v>
      </c>
      <c r="B20" s="110"/>
      <c r="C20" s="11"/>
      <c r="D20" s="90" t="str">
        <f t="shared" si="0"/>
        <v/>
      </c>
      <c r="E20" s="11"/>
      <c r="F20" s="90"/>
      <c r="G20" s="11"/>
      <c r="H20" s="91"/>
      <c r="I20" s="91"/>
      <c r="J20" s="117"/>
      <c r="K20" s="88"/>
      <c r="L20" s="88"/>
      <c r="M20" s="120"/>
      <c r="N20" s="126"/>
      <c r="O20" s="93"/>
      <c r="P20" s="126"/>
      <c r="Q20" s="93"/>
      <c r="R20" s="129"/>
      <c r="S20" s="123"/>
      <c r="T20" s="132"/>
      <c r="U20" s="114"/>
      <c r="V20" s="129"/>
      <c r="W20" s="123"/>
      <c r="X20" s="132"/>
      <c r="Y20" s="114"/>
      <c r="Z20" s="132"/>
      <c r="AA20" s="114"/>
      <c r="AB20" s="132"/>
      <c r="AC20" s="114"/>
      <c r="AD20" s="129"/>
      <c r="AE20" s="123"/>
      <c r="AF20" s="132"/>
      <c r="AG20" s="114"/>
      <c r="AH20" s="129"/>
      <c r="AI20" s="123"/>
      <c r="AJ20" s="132"/>
      <c r="AK20" s="114"/>
      <c r="AL20" s="132"/>
      <c r="AM20" s="114"/>
      <c r="AN20" s="132"/>
      <c r="AO20" s="114"/>
      <c r="AP20" s="132"/>
      <c r="AQ20" s="114"/>
      <c r="AR20" s="129"/>
      <c r="AS20" s="114"/>
      <c r="AT20" s="132"/>
      <c r="AU20" s="114"/>
      <c r="AV20" s="129"/>
      <c r="AW20" s="136">
        <f t="shared" si="1"/>
        <v>0</v>
      </c>
    </row>
    <row r="21" spans="1:49" x14ac:dyDescent="0.25">
      <c r="A21" s="35">
        <v>15</v>
      </c>
      <c r="B21" s="110"/>
      <c r="C21" s="11"/>
      <c r="D21" s="90" t="str">
        <f t="shared" si="0"/>
        <v/>
      </c>
      <c r="E21" s="11"/>
      <c r="F21" s="90"/>
      <c r="G21" s="11"/>
      <c r="H21" s="91"/>
      <c r="I21" s="91"/>
      <c r="J21" s="117"/>
      <c r="K21" s="88"/>
      <c r="L21" s="88"/>
      <c r="M21" s="120"/>
      <c r="N21" s="126"/>
      <c r="O21" s="93"/>
      <c r="P21" s="126"/>
      <c r="Q21" s="93"/>
      <c r="R21" s="129"/>
      <c r="S21" s="123"/>
      <c r="T21" s="132"/>
      <c r="U21" s="114"/>
      <c r="V21" s="129"/>
      <c r="W21" s="123"/>
      <c r="X21" s="132"/>
      <c r="Y21" s="114"/>
      <c r="Z21" s="132"/>
      <c r="AA21" s="114"/>
      <c r="AB21" s="132"/>
      <c r="AC21" s="114"/>
      <c r="AD21" s="129"/>
      <c r="AE21" s="123"/>
      <c r="AF21" s="132"/>
      <c r="AG21" s="114"/>
      <c r="AH21" s="129"/>
      <c r="AI21" s="123"/>
      <c r="AJ21" s="132"/>
      <c r="AK21" s="114"/>
      <c r="AL21" s="132"/>
      <c r="AM21" s="114"/>
      <c r="AN21" s="132"/>
      <c r="AO21" s="114"/>
      <c r="AP21" s="132"/>
      <c r="AQ21" s="114"/>
      <c r="AR21" s="129"/>
      <c r="AS21" s="114"/>
      <c r="AT21" s="132"/>
      <c r="AU21" s="114"/>
      <c r="AV21" s="129"/>
      <c r="AW21" s="136">
        <f t="shared" si="1"/>
        <v>0</v>
      </c>
    </row>
    <row r="22" spans="1:49" x14ac:dyDescent="0.25">
      <c r="A22" s="35">
        <v>16</v>
      </c>
      <c r="B22" s="110"/>
      <c r="C22" s="11"/>
      <c r="D22" s="90" t="str">
        <f t="shared" si="0"/>
        <v/>
      </c>
      <c r="E22" s="11"/>
      <c r="F22" s="90"/>
      <c r="G22" s="11"/>
      <c r="H22" s="91"/>
      <c r="I22" s="91"/>
      <c r="J22" s="117"/>
      <c r="K22" s="88"/>
      <c r="L22" s="88"/>
      <c r="M22" s="120"/>
      <c r="N22" s="126"/>
      <c r="O22" s="93"/>
      <c r="P22" s="126"/>
      <c r="Q22" s="93"/>
      <c r="R22" s="129"/>
      <c r="S22" s="123"/>
      <c r="T22" s="132"/>
      <c r="U22" s="114"/>
      <c r="V22" s="129"/>
      <c r="W22" s="123"/>
      <c r="X22" s="132"/>
      <c r="Y22" s="114"/>
      <c r="Z22" s="132"/>
      <c r="AA22" s="114"/>
      <c r="AB22" s="132"/>
      <c r="AC22" s="114"/>
      <c r="AD22" s="129"/>
      <c r="AE22" s="123"/>
      <c r="AF22" s="132"/>
      <c r="AG22" s="114"/>
      <c r="AH22" s="129"/>
      <c r="AI22" s="123"/>
      <c r="AJ22" s="132"/>
      <c r="AK22" s="114"/>
      <c r="AL22" s="132"/>
      <c r="AM22" s="114"/>
      <c r="AN22" s="132"/>
      <c r="AO22" s="114"/>
      <c r="AP22" s="132"/>
      <c r="AQ22" s="114"/>
      <c r="AR22" s="129"/>
      <c r="AS22" s="114"/>
      <c r="AT22" s="132"/>
      <c r="AU22" s="114"/>
      <c r="AV22" s="129"/>
      <c r="AW22" s="136">
        <f t="shared" si="1"/>
        <v>0</v>
      </c>
    </row>
    <row r="23" spans="1:49" x14ac:dyDescent="0.25">
      <c r="A23" s="35">
        <v>17</v>
      </c>
      <c r="B23" s="110"/>
      <c r="C23" s="11"/>
      <c r="D23" s="90" t="str">
        <f t="shared" si="0"/>
        <v/>
      </c>
      <c r="E23" s="11"/>
      <c r="F23" s="90"/>
      <c r="G23" s="11"/>
      <c r="H23" s="91"/>
      <c r="I23" s="91"/>
      <c r="J23" s="117"/>
      <c r="K23" s="88"/>
      <c r="L23" s="88"/>
      <c r="M23" s="120"/>
      <c r="N23" s="126"/>
      <c r="O23" s="93"/>
      <c r="P23" s="126"/>
      <c r="Q23" s="93"/>
      <c r="R23" s="129"/>
      <c r="S23" s="123"/>
      <c r="T23" s="132"/>
      <c r="U23" s="114"/>
      <c r="V23" s="129"/>
      <c r="W23" s="123"/>
      <c r="X23" s="132"/>
      <c r="Y23" s="114"/>
      <c r="Z23" s="132"/>
      <c r="AA23" s="114"/>
      <c r="AB23" s="132"/>
      <c r="AC23" s="114"/>
      <c r="AD23" s="129"/>
      <c r="AE23" s="123"/>
      <c r="AF23" s="132"/>
      <c r="AG23" s="114"/>
      <c r="AH23" s="129"/>
      <c r="AI23" s="123"/>
      <c r="AJ23" s="132"/>
      <c r="AK23" s="114"/>
      <c r="AL23" s="132"/>
      <c r="AM23" s="114"/>
      <c r="AN23" s="132"/>
      <c r="AO23" s="114"/>
      <c r="AP23" s="132"/>
      <c r="AQ23" s="114"/>
      <c r="AR23" s="129"/>
      <c r="AS23" s="114"/>
      <c r="AT23" s="132"/>
      <c r="AU23" s="114"/>
      <c r="AV23" s="129"/>
      <c r="AW23" s="136">
        <f t="shared" si="1"/>
        <v>0</v>
      </c>
    </row>
    <row r="24" spans="1:49" x14ac:dyDescent="0.25">
      <c r="A24" s="35">
        <v>18</v>
      </c>
      <c r="B24" s="110"/>
      <c r="C24" s="11"/>
      <c r="D24" s="90" t="str">
        <f t="shared" si="0"/>
        <v/>
      </c>
      <c r="E24" s="11"/>
      <c r="F24" s="90"/>
      <c r="G24" s="11"/>
      <c r="H24" s="91"/>
      <c r="I24" s="91"/>
      <c r="J24" s="117"/>
      <c r="K24" s="88"/>
      <c r="L24" s="88"/>
      <c r="M24" s="120"/>
      <c r="N24" s="126"/>
      <c r="O24" s="93"/>
      <c r="P24" s="126"/>
      <c r="Q24" s="93"/>
      <c r="R24" s="129"/>
      <c r="S24" s="123"/>
      <c r="T24" s="132"/>
      <c r="U24" s="114"/>
      <c r="V24" s="129"/>
      <c r="W24" s="123"/>
      <c r="X24" s="132"/>
      <c r="Y24" s="114"/>
      <c r="Z24" s="132"/>
      <c r="AA24" s="114"/>
      <c r="AB24" s="132"/>
      <c r="AC24" s="114"/>
      <c r="AD24" s="129"/>
      <c r="AE24" s="123"/>
      <c r="AF24" s="132"/>
      <c r="AG24" s="114"/>
      <c r="AH24" s="129"/>
      <c r="AI24" s="123"/>
      <c r="AJ24" s="132"/>
      <c r="AK24" s="114"/>
      <c r="AL24" s="132"/>
      <c r="AM24" s="114"/>
      <c r="AN24" s="132"/>
      <c r="AO24" s="114"/>
      <c r="AP24" s="132"/>
      <c r="AQ24" s="114"/>
      <c r="AR24" s="129"/>
      <c r="AS24" s="114"/>
      <c r="AT24" s="132"/>
      <c r="AU24" s="114"/>
      <c r="AV24" s="129"/>
      <c r="AW24" s="136">
        <f t="shared" si="1"/>
        <v>0</v>
      </c>
    </row>
    <row r="25" spans="1:49" x14ac:dyDescent="0.25">
      <c r="A25" s="138">
        <v>19</v>
      </c>
      <c r="B25" s="110"/>
      <c r="C25" s="11"/>
      <c r="D25" s="90" t="str">
        <f t="shared" si="0"/>
        <v/>
      </c>
      <c r="E25" s="11"/>
      <c r="F25" s="90"/>
      <c r="G25" s="11"/>
      <c r="H25" s="91"/>
      <c r="I25" s="91"/>
      <c r="J25" s="117"/>
      <c r="K25" s="88"/>
      <c r="L25" s="88"/>
      <c r="M25" s="120"/>
      <c r="N25" s="126"/>
      <c r="O25" s="93"/>
      <c r="P25" s="126"/>
      <c r="Q25" s="93"/>
      <c r="R25" s="129"/>
      <c r="S25" s="123"/>
      <c r="T25" s="132"/>
      <c r="U25" s="114"/>
      <c r="V25" s="129"/>
      <c r="W25" s="123"/>
      <c r="X25" s="132"/>
      <c r="Y25" s="114"/>
      <c r="Z25" s="132"/>
      <c r="AA25" s="114"/>
      <c r="AB25" s="132"/>
      <c r="AC25" s="114"/>
      <c r="AD25" s="129"/>
      <c r="AE25" s="123"/>
      <c r="AF25" s="132"/>
      <c r="AG25" s="114"/>
      <c r="AH25" s="129"/>
      <c r="AI25" s="123"/>
      <c r="AJ25" s="132"/>
      <c r="AK25" s="114"/>
      <c r="AL25" s="132"/>
      <c r="AM25" s="114"/>
      <c r="AN25" s="132"/>
      <c r="AO25" s="114"/>
      <c r="AP25" s="132"/>
      <c r="AQ25" s="114"/>
      <c r="AR25" s="129"/>
      <c r="AS25" s="114"/>
      <c r="AT25" s="132"/>
      <c r="AU25" s="114"/>
      <c r="AV25" s="129"/>
      <c r="AW25" s="136">
        <f t="shared" si="1"/>
        <v>0</v>
      </c>
    </row>
    <row r="26" spans="1:49" x14ac:dyDescent="0.25">
      <c r="A26" s="35">
        <v>20</v>
      </c>
      <c r="B26" s="110"/>
      <c r="C26" s="11"/>
      <c r="D26" s="90" t="str">
        <f t="shared" si="0"/>
        <v/>
      </c>
      <c r="E26" s="11"/>
      <c r="F26" s="90"/>
      <c r="G26" s="11"/>
      <c r="H26" s="91"/>
      <c r="I26" s="91"/>
      <c r="J26" s="117"/>
      <c r="K26" s="88"/>
      <c r="L26" s="88"/>
      <c r="M26" s="120"/>
      <c r="N26" s="126"/>
      <c r="O26" s="93"/>
      <c r="P26" s="126"/>
      <c r="Q26" s="93"/>
      <c r="R26" s="129"/>
      <c r="S26" s="123"/>
      <c r="T26" s="132"/>
      <c r="U26" s="114"/>
      <c r="V26" s="129"/>
      <c r="W26" s="123"/>
      <c r="X26" s="132"/>
      <c r="Y26" s="114"/>
      <c r="Z26" s="132"/>
      <c r="AA26" s="114"/>
      <c r="AB26" s="132"/>
      <c r="AC26" s="114"/>
      <c r="AD26" s="129"/>
      <c r="AE26" s="123"/>
      <c r="AF26" s="132"/>
      <c r="AG26" s="114"/>
      <c r="AH26" s="129"/>
      <c r="AI26" s="123"/>
      <c r="AJ26" s="132"/>
      <c r="AK26" s="114"/>
      <c r="AL26" s="132"/>
      <c r="AM26" s="114"/>
      <c r="AN26" s="132"/>
      <c r="AO26" s="114"/>
      <c r="AP26" s="132"/>
      <c r="AQ26" s="114"/>
      <c r="AR26" s="129"/>
      <c r="AS26" s="114"/>
      <c r="AT26" s="132"/>
      <c r="AU26" s="114"/>
      <c r="AV26" s="129"/>
      <c r="AW26" s="136">
        <f t="shared" si="1"/>
        <v>0</v>
      </c>
    </row>
    <row r="27" spans="1:49" x14ac:dyDescent="0.25">
      <c r="A27" s="35">
        <v>21</v>
      </c>
      <c r="B27" s="110"/>
      <c r="C27" s="11"/>
      <c r="D27" s="90" t="str">
        <f t="shared" si="0"/>
        <v/>
      </c>
      <c r="E27" s="11"/>
      <c r="F27" s="90"/>
      <c r="G27" s="11"/>
      <c r="H27" s="91"/>
      <c r="I27" s="91"/>
      <c r="J27" s="117"/>
      <c r="K27" s="88"/>
      <c r="L27" s="88"/>
      <c r="M27" s="120"/>
      <c r="N27" s="126"/>
      <c r="O27" s="93"/>
      <c r="P27" s="126"/>
      <c r="Q27" s="93"/>
      <c r="R27" s="129"/>
      <c r="S27" s="123"/>
      <c r="T27" s="132"/>
      <c r="U27" s="114"/>
      <c r="V27" s="129"/>
      <c r="W27" s="123"/>
      <c r="X27" s="132"/>
      <c r="Y27" s="114"/>
      <c r="Z27" s="132"/>
      <c r="AA27" s="114"/>
      <c r="AB27" s="132"/>
      <c r="AC27" s="114"/>
      <c r="AD27" s="129"/>
      <c r="AE27" s="123"/>
      <c r="AF27" s="132"/>
      <c r="AG27" s="114"/>
      <c r="AH27" s="129"/>
      <c r="AI27" s="123"/>
      <c r="AJ27" s="132"/>
      <c r="AK27" s="114"/>
      <c r="AL27" s="132"/>
      <c r="AM27" s="114"/>
      <c r="AN27" s="132"/>
      <c r="AO27" s="114"/>
      <c r="AP27" s="132"/>
      <c r="AQ27" s="114"/>
      <c r="AR27" s="129"/>
      <c r="AS27" s="114"/>
      <c r="AT27" s="132"/>
      <c r="AU27" s="114"/>
      <c r="AV27" s="129"/>
      <c r="AW27" s="136">
        <f t="shared" si="1"/>
        <v>0</v>
      </c>
    </row>
    <row r="28" spans="1:49" x14ac:dyDescent="0.25">
      <c r="A28" s="35">
        <v>22</v>
      </c>
      <c r="B28" s="110"/>
      <c r="C28" s="11"/>
      <c r="D28" s="90" t="str">
        <f t="shared" si="0"/>
        <v/>
      </c>
      <c r="E28" s="11"/>
      <c r="F28" s="90"/>
      <c r="G28" s="11"/>
      <c r="H28" s="91"/>
      <c r="I28" s="91"/>
      <c r="J28" s="117"/>
      <c r="K28" s="88"/>
      <c r="L28" s="88"/>
      <c r="M28" s="120"/>
      <c r="N28" s="126"/>
      <c r="O28" s="93"/>
      <c r="P28" s="126"/>
      <c r="Q28" s="93"/>
      <c r="R28" s="129"/>
      <c r="S28" s="123"/>
      <c r="T28" s="132"/>
      <c r="U28" s="114"/>
      <c r="V28" s="129"/>
      <c r="W28" s="123"/>
      <c r="X28" s="132"/>
      <c r="Y28" s="114"/>
      <c r="Z28" s="132"/>
      <c r="AA28" s="114"/>
      <c r="AB28" s="132"/>
      <c r="AC28" s="114"/>
      <c r="AD28" s="129"/>
      <c r="AE28" s="123"/>
      <c r="AF28" s="132"/>
      <c r="AG28" s="114"/>
      <c r="AH28" s="129"/>
      <c r="AI28" s="123"/>
      <c r="AJ28" s="132"/>
      <c r="AK28" s="114"/>
      <c r="AL28" s="132"/>
      <c r="AM28" s="114"/>
      <c r="AN28" s="132"/>
      <c r="AO28" s="114"/>
      <c r="AP28" s="132"/>
      <c r="AQ28" s="114"/>
      <c r="AR28" s="129"/>
      <c r="AS28" s="114"/>
      <c r="AT28" s="132"/>
      <c r="AU28" s="114"/>
      <c r="AV28" s="129"/>
      <c r="AW28" s="136">
        <f t="shared" si="1"/>
        <v>0</v>
      </c>
    </row>
    <row r="29" spans="1:49" x14ac:dyDescent="0.25">
      <c r="A29" s="35">
        <v>23</v>
      </c>
      <c r="B29" s="110"/>
      <c r="C29" s="11"/>
      <c r="D29" s="90" t="str">
        <f t="shared" si="0"/>
        <v/>
      </c>
      <c r="E29" s="11"/>
      <c r="F29" s="90"/>
      <c r="G29" s="11"/>
      <c r="H29" s="91"/>
      <c r="I29" s="91"/>
      <c r="J29" s="117"/>
      <c r="K29" s="88"/>
      <c r="L29" s="88"/>
      <c r="M29" s="120"/>
      <c r="N29" s="126"/>
      <c r="O29" s="93"/>
      <c r="P29" s="126"/>
      <c r="Q29" s="93"/>
      <c r="R29" s="129"/>
      <c r="S29" s="123"/>
      <c r="T29" s="132"/>
      <c r="U29" s="114"/>
      <c r="V29" s="129"/>
      <c r="W29" s="123"/>
      <c r="X29" s="132"/>
      <c r="Y29" s="114"/>
      <c r="Z29" s="132"/>
      <c r="AA29" s="114"/>
      <c r="AB29" s="132"/>
      <c r="AC29" s="114"/>
      <c r="AD29" s="129"/>
      <c r="AE29" s="123"/>
      <c r="AF29" s="132"/>
      <c r="AG29" s="114"/>
      <c r="AH29" s="129"/>
      <c r="AI29" s="123"/>
      <c r="AJ29" s="132"/>
      <c r="AK29" s="114"/>
      <c r="AL29" s="132"/>
      <c r="AM29" s="114"/>
      <c r="AN29" s="132"/>
      <c r="AO29" s="114"/>
      <c r="AP29" s="132"/>
      <c r="AQ29" s="114"/>
      <c r="AR29" s="129"/>
      <c r="AS29" s="114"/>
      <c r="AT29" s="132"/>
      <c r="AU29" s="114"/>
      <c r="AV29" s="129"/>
      <c r="AW29" s="136">
        <f t="shared" si="1"/>
        <v>0</v>
      </c>
    </row>
    <row r="30" spans="1:49" x14ac:dyDescent="0.25">
      <c r="A30" s="35">
        <v>24</v>
      </c>
      <c r="B30" s="110"/>
      <c r="C30" s="11"/>
      <c r="D30" s="90" t="str">
        <f t="shared" si="0"/>
        <v/>
      </c>
      <c r="E30" s="11"/>
      <c r="F30" s="90"/>
      <c r="G30" s="11"/>
      <c r="H30" s="91"/>
      <c r="I30" s="91"/>
      <c r="J30" s="117"/>
      <c r="K30" s="88"/>
      <c r="L30" s="88"/>
      <c r="M30" s="120"/>
      <c r="N30" s="126"/>
      <c r="O30" s="93"/>
      <c r="P30" s="126"/>
      <c r="Q30" s="93"/>
      <c r="R30" s="129"/>
      <c r="S30" s="123"/>
      <c r="T30" s="132"/>
      <c r="U30" s="114"/>
      <c r="V30" s="129"/>
      <c r="W30" s="123"/>
      <c r="X30" s="132"/>
      <c r="Y30" s="114"/>
      <c r="Z30" s="132"/>
      <c r="AA30" s="114"/>
      <c r="AB30" s="132"/>
      <c r="AC30" s="114"/>
      <c r="AD30" s="129"/>
      <c r="AE30" s="123"/>
      <c r="AF30" s="132"/>
      <c r="AG30" s="114"/>
      <c r="AH30" s="129"/>
      <c r="AI30" s="123"/>
      <c r="AJ30" s="132"/>
      <c r="AK30" s="114"/>
      <c r="AL30" s="132"/>
      <c r="AM30" s="114"/>
      <c r="AN30" s="132"/>
      <c r="AO30" s="114"/>
      <c r="AP30" s="132"/>
      <c r="AQ30" s="114"/>
      <c r="AR30" s="129"/>
      <c r="AS30" s="114"/>
      <c r="AT30" s="132"/>
      <c r="AU30" s="114"/>
      <c r="AV30" s="129"/>
      <c r="AW30" s="136">
        <f t="shared" si="1"/>
        <v>0</v>
      </c>
    </row>
    <row r="31" spans="1:49" x14ac:dyDescent="0.25">
      <c r="A31" s="138">
        <v>25</v>
      </c>
      <c r="B31" s="110"/>
      <c r="C31" s="11"/>
      <c r="D31" s="90" t="str">
        <f t="shared" si="0"/>
        <v/>
      </c>
      <c r="E31" s="11"/>
      <c r="F31" s="90"/>
      <c r="G31" s="11"/>
      <c r="H31" s="91"/>
      <c r="I31" s="91"/>
      <c r="J31" s="117"/>
      <c r="K31" s="88"/>
      <c r="L31" s="88"/>
      <c r="M31" s="120"/>
      <c r="N31" s="126"/>
      <c r="O31" s="93"/>
      <c r="P31" s="126"/>
      <c r="Q31" s="93"/>
      <c r="R31" s="129"/>
      <c r="S31" s="123"/>
      <c r="T31" s="132"/>
      <c r="U31" s="114"/>
      <c r="V31" s="129"/>
      <c r="W31" s="123"/>
      <c r="X31" s="132"/>
      <c r="Y31" s="114"/>
      <c r="Z31" s="132"/>
      <c r="AA31" s="114"/>
      <c r="AB31" s="132"/>
      <c r="AC31" s="114"/>
      <c r="AD31" s="129"/>
      <c r="AE31" s="123"/>
      <c r="AF31" s="132"/>
      <c r="AG31" s="114"/>
      <c r="AH31" s="129"/>
      <c r="AI31" s="123"/>
      <c r="AJ31" s="132"/>
      <c r="AK31" s="114"/>
      <c r="AL31" s="132"/>
      <c r="AM31" s="114"/>
      <c r="AN31" s="132"/>
      <c r="AO31" s="114"/>
      <c r="AP31" s="132"/>
      <c r="AQ31" s="114"/>
      <c r="AR31" s="129"/>
      <c r="AS31" s="114"/>
      <c r="AT31" s="132"/>
      <c r="AU31" s="114"/>
      <c r="AV31" s="129"/>
      <c r="AW31" s="136">
        <f t="shared" si="1"/>
        <v>0</v>
      </c>
    </row>
    <row r="32" spans="1:49" x14ac:dyDescent="0.25">
      <c r="A32" s="35">
        <v>26</v>
      </c>
      <c r="B32" s="110"/>
      <c r="C32" s="11"/>
      <c r="D32" s="90" t="str">
        <f t="shared" si="0"/>
        <v/>
      </c>
      <c r="E32" s="11"/>
      <c r="F32" s="90"/>
      <c r="G32" s="11"/>
      <c r="H32" s="91"/>
      <c r="I32" s="91"/>
      <c r="J32" s="117"/>
      <c r="K32" s="88"/>
      <c r="L32" s="88"/>
      <c r="M32" s="120"/>
      <c r="N32" s="126"/>
      <c r="O32" s="93"/>
      <c r="P32" s="126"/>
      <c r="Q32" s="93"/>
      <c r="R32" s="129"/>
      <c r="S32" s="123"/>
      <c r="T32" s="132"/>
      <c r="U32" s="114"/>
      <c r="V32" s="129"/>
      <c r="W32" s="123"/>
      <c r="X32" s="132"/>
      <c r="Y32" s="114"/>
      <c r="Z32" s="132"/>
      <c r="AA32" s="114"/>
      <c r="AB32" s="132"/>
      <c r="AC32" s="114"/>
      <c r="AD32" s="129"/>
      <c r="AE32" s="123"/>
      <c r="AF32" s="132"/>
      <c r="AG32" s="114"/>
      <c r="AH32" s="129"/>
      <c r="AI32" s="123"/>
      <c r="AJ32" s="132"/>
      <c r="AK32" s="114"/>
      <c r="AL32" s="132"/>
      <c r="AM32" s="114"/>
      <c r="AN32" s="132"/>
      <c r="AO32" s="114"/>
      <c r="AP32" s="132"/>
      <c r="AQ32" s="114"/>
      <c r="AR32" s="129"/>
      <c r="AS32" s="114"/>
      <c r="AT32" s="132"/>
      <c r="AU32" s="114"/>
      <c r="AV32" s="129"/>
      <c r="AW32" s="136">
        <f t="shared" si="1"/>
        <v>0</v>
      </c>
    </row>
    <row r="33" spans="1:49" x14ac:dyDescent="0.25">
      <c r="A33" s="35">
        <v>27</v>
      </c>
      <c r="B33" s="110"/>
      <c r="C33" s="11"/>
      <c r="D33" s="90" t="str">
        <f t="shared" si="0"/>
        <v/>
      </c>
      <c r="E33" s="11"/>
      <c r="F33" s="90"/>
      <c r="G33" s="11"/>
      <c r="H33" s="91"/>
      <c r="I33" s="91"/>
      <c r="J33" s="117"/>
      <c r="K33" s="88"/>
      <c r="L33" s="88"/>
      <c r="M33" s="120"/>
      <c r="N33" s="126"/>
      <c r="O33" s="93"/>
      <c r="P33" s="126"/>
      <c r="Q33" s="93"/>
      <c r="R33" s="129"/>
      <c r="S33" s="123"/>
      <c r="T33" s="132"/>
      <c r="U33" s="114"/>
      <c r="V33" s="129"/>
      <c r="W33" s="123"/>
      <c r="X33" s="132"/>
      <c r="Y33" s="114"/>
      <c r="Z33" s="132"/>
      <c r="AA33" s="114"/>
      <c r="AB33" s="132"/>
      <c r="AC33" s="114"/>
      <c r="AD33" s="129"/>
      <c r="AE33" s="123"/>
      <c r="AF33" s="132"/>
      <c r="AG33" s="114"/>
      <c r="AH33" s="129"/>
      <c r="AI33" s="123"/>
      <c r="AJ33" s="132"/>
      <c r="AK33" s="114"/>
      <c r="AL33" s="132"/>
      <c r="AM33" s="114"/>
      <c r="AN33" s="132"/>
      <c r="AO33" s="114"/>
      <c r="AP33" s="132"/>
      <c r="AQ33" s="114"/>
      <c r="AR33" s="129"/>
      <c r="AS33" s="114"/>
      <c r="AT33" s="132"/>
      <c r="AU33" s="114"/>
      <c r="AV33" s="129"/>
      <c r="AW33" s="136">
        <f t="shared" si="1"/>
        <v>0</v>
      </c>
    </row>
    <row r="34" spans="1:49" x14ac:dyDescent="0.25">
      <c r="A34" s="35">
        <v>28</v>
      </c>
      <c r="B34" s="110"/>
      <c r="C34" s="11"/>
      <c r="D34" s="90" t="str">
        <f t="shared" si="0"/>
        <v/>
      </c>
      <c r="E34" s="11"/>
      <c r="F34" s="90"/>
      <c r="G34" s="11"/>
      <c r="H34" s="91"/>
      <c r="I34" s="91"/>
      <c r="J34" s="117"/>
      <c r="K34" s="88"/>
      <c r="L34" s="88"/>
      <c r="M34" s="120"/>
      <c r="N34" s="126"/>
      <c r="O34" s="93"/>
      <c r="P34" s="126"/>
      <c r="Q34" s="93"/>
      <c r="R34" s="129"/>
      <c r="S34" s="123"/>
      <c r="T34" s="132"/>
      <c r="U34" s="114"/>
      <c r="V34" s="129"/>
      <c r="W34" s="123"/>
      <c r="X34" s="132"/>
      <c r="Y34" s="114"/>
      <c r="Z34" s="132"/>
      <c r="AA34" s="114"/>
      <c r="AB34" s="132"/>
      <c r="AC34" s="114"/>
      <c r="AD34" s="129"/>
      <c r="AE34" s="123"/>
      <c r="AF34" s="132"/>
      <c r="AG34" s="114"/>
      <c r="AH34" s="129"/>
      <c r="AI34" s="123"/>
      <c r="AJ34" s="132"/>
      <c r="AK34" s="114"/>
      <c r="AL34" s="132"/>
      <c r="AM34" s="114"/>
      <c r="AN34" s="132"/>
      <c r="AO34" s="114"/>
      <c r="AP34" s="132"/>
      <c r="AQ34" s="114"/>
      <c r="AR34" s="129"/>
      <c r="AS34" s="114"/>
      <c r="AT34" s="132"/>
      <c r="AU34" s="114"/>
      <c r="AV34" s="129"/>
      <c r="AW34" s="136">
        <f t="shared" si="1"/>
        <v>0</v>
      </c>
    </row>
    <row r="35" spans="1:49" x14ac:dyDescent="0.25">
      <c r="A35" s="35">
        <v>29</v>
      </c>
      <c r="B35" s="110"/>
      <c r="C35" s="11"/>
      <c r="D35" s="90" t="str">
        <f t="shared" si="0"/>
        <v/>
      </c>
      <c r="E35" s="11"/>
      <c r="F35" s="90"/>
      <c r="G35" s="11"/>
      <c r="H35" s="91"/>
      <c r="I35" s="91"/>
      <c r="J35" s="117"/>
      <c r="K35" s="88"/>
      <c r="L35" s="88"/>
      <c r="M35" s="120"/>
      <c r="N35" s="126"/>
      <c r="O35" s="93"/>
      <c r="P35" s="126"/>
      <c r="Q35" s="93"/>
      <c r="R35" s="129"/>
      <c r="S35" s="123"/>
      <c r="T35" s="132"/>
      <c r="U35" s="114"/>
      <c r="V35" s="129"/>
      <c r="W35" s="123"/>
      <c r="X35" s="132"/>
      <c r="Y35" s="114"/>
      <c r="Z35" s="132"/>
      <c r="AA35" s="114"/>
      <c r="AB35" s="132"/>
      <c r="AC35" s="114"/>
      <c r="AD35" s="129"/>
      <c r="AE35" s="123"/>
      <c r="AF35" s="132"/>
      <c r="AG35" s="114"/>
      <c r="AH35" s="129"/>
      <c r="AI35" s="123"/>
      <c r="AJ35" s="132"/>
      <c r="AK35" s="114"/>
      <c r="AL35" s="132"/>
      <c r="AM35" s="114"/>
      <c r="AN35" s="132"/>
      <c r="AO35" s="114"/>
      <c r="AP35" s="132"/>
      <c r="AQ35" s="114"/>
      <c r="AR35" s="129"/>
      <c r="AS35" s="114"/>
      <c r="AT35" s="132"/>
      <c r="AU35" s="114"/>
      <c r="AV35" s="129"/>
      <c r="AW35" s="136">
        <f t="shared" si="1"/>
        <v>0</v>
      </c>
    </row>
    <row r="36" spans="1:49" ht="15.75" thickBot="1" x14ac:dyDescent="0.3">
      <c r="A36" s="35">
        <v>30</v>
      </c>
      <c r="B36" s="111"/>
      <c r="C36" s="18"/>
      <c r="D36" s="94" t="str">
        <f t="shared" si="0"/>
        <v/>
      </c>
      <c r="E36" s="18"/>
      <c r="F36" s="94"/>
      <c r="G36" s="18"/>
      <c r="H36" s="95"/>
      <c r="I36" s="95"/>
      <c r="J36" s="118"/>
      <c r="K36" s="97"/>
      <c r="L36" s="193"/>
      <c r="M36" s="121"/>
      <c r="N36" s="127"/>
      <c r="O36" s="96"/>
      <c r="P36" s="127"/>
      <c r="Q36" s="96"/>
      <c r="R36" s="130"/>
      <c r="S36" s="124"/>
      <c r="T36" s="133"/>
      <c r="U36" s="115"/>
      <c r="V36" s="130"/>
      <c r="W36" s="124"/>
      <c r="X36" s="133"/>
      <c r="Y36" s="115"/>
      <c r="Z36" s="133"/>
      <c r="AA36" s="115"/>
      <c r="AB36" s="133"/>
      <c r="AC36" s="115"/>
      <c r="AD36" s="130"/>
      <c r="AE36" s="124"/>
      <c r="AF36" s="133"/>
      <c r="AG36" s="115"/>
      <c r="AH36" s="130"/>
      <c r="AI36" s="124"/>
      <c r="AJ36" s="133"/>
      <c r="AK36" s="115"/>
      <c r="AL36" s="133"/>
      <c r="AM36" s="115"/>
      <c r="AN36" s="133"/>
      <c r="AO36" s="115"/>
      <c r="AP36" s="133"/>
      <c r="AQ36" s="115"/>
      <c r="AR36" s="130"/>
      <c r="AS36" s="115"/>
      <c r="AT36" s="133"/>
      <c r="AU36" s="115"/>
      <c r="AV36" s="130"/>
      <c r="AW36" s="137">
        <f t="shared" si="1"/>
        <v>0</v>
      </c>
    </row>
  </sheetData>
  <mergeCells count="37">
    <mergeCell ref="W4:AD4"/>
    <mergeCell ref="AO5:AP5"/>
    <mergeCell ref="AQ5:AR5"/>
    <mergeCell ref="AS5:AT5"/>
    <mergeCell ref="AU5:AV5"/>
    <mergeCell ref="AC5:AD5"/>
    <mergeCell ref="AE5:AF5"/>
    <mergeCell ref="AG5:AH5"/>
    <mergeCell ref="AI5:AJ5"/>
    <mergeCell ref="AK5:AL5"/>
    <mergeCell ref="AM5:AN5"/>
    <mergeCell ref="AA5:AB5"/>
    <mergeCell ref="S5:T5"/>
    <mergeCell ref="U5:V5"/>
    <mergeCell ref="W5:X5"/>
    <mergeCell ref="Y5:Z5"/>
    <mergeCell ref="J5:J6"/>
    <mergeCell ref="K5:K6"/>
    <mergeCell ref="L5:L6"/>
    <mergeCell ref="M5:N5"/>
    <mergeCell ref="O5:P5"/>
    <mergeCell ref="AZ4:AZ6"/>
    <mergeCell ref="BA4:BD4"/>
    <mergeCell ref="B5:B6"/>
    <mergeCell ref="C5:C6"/>
    <mergeCell ref="D5:D6"/>
    <mergeCell ref="E5:E6"/>
    <mergeCell ref="F5:F6"/>
    <mergeCell ref="G5:G6"/>
    <mergeCell ref="H5:H6"/>
    <mergeCell ref="I5:I6"/>
    <mergeCell ref="M4:R4"/>
    <mergeCell ref="S4:V4"/>
    <mergeCell ref="AE4:AH4"/>
    <mergeCell ref="AI4:AR4"/>
    <mergeCell ref="AS4:AV4"/>
    <mergeCell ref="Q5:R5"/>
  </mergeCells>
  <conditionalFormatting sqref="BE7:BE10">
    <cfRule type="cellIs" dxfId="20" priority="6" operator="notEqual">
      <formula>0</formula>
    </cfRule>
    <cfRule type="cellIs" dxfId="19" priority="7" operator="equal">
      <formula>0</formula>
    </cfRule>
  </conditionalFormatting>
  <conditionalFormatting sqref="BE12">
    <cfRule type="cellIs" dxfId="18" priority="4" operator="notEqual">
      <formula>0</formula>
    </cfRule>
    <cfRule type="cellIs" dxfId="17" priority="5" operator="equal">
      <formula>0</formula>
    </cfRule>
  </conditionalFormatting>
  <conditionalFormatting sqref="BE11">
    <cfRule type="cellIs" dxfId="16" priority="2" operator="notEqual">
      <formula>0</formula>
    </cfRule>
    <cfRule type="cellIs" dxfId="15" priority="3" operator="equal">
      <formula>0</formula>
    </cfRule>
  </conditionalFormatting>
  <conditionalFormatting sqref="L7:L36">
    <cfRule type="expression" dxfId="14" priority="1">
      <formula>IF(VLOOKUP(K7,Statut_N_1_Justificatif,2,FALSE),ISBLANK(L7),FALSE)</formula>
    </cfRule>
  </conditionalFormatting>
  <dataValidations count="4">
    <dataValidation type="list" allowBlank="1" showInputMessage="1" showErrorMessage="1" sqref="H7:H36" xr:uid="{260D72CF-6810-4A9A-A539-D1F0D735623A}">
      <formula1>Communes</formula1>
    </dataValidation>
    <dataValidation type="list" allowBlank="1" showInputMessage="1" showErrorMessage="1" sqref="D7:D36" xr:uid="{CAE7D215-1B06-4E24-AF37-1E6B8636ADB8}">
      <formula1>"Adaptation,Extension"</formula1>
    </dataValidation>
    <dataValidation type="list" allowBlank="1" showInputMessage="1" showErrorMessage="1" sqref="C7:C36" xr:uid="{5495D742-BEDB-46E5-BD8A-D97412EE78FA}">
      <formula1>Motivations</formula1>
    </dataValidation>
    <dataValidation type="list" allowBlank="1" showInputMessage="1" showErrorMessage="1" sqref="K7:K36" xr:uid="{80FB3CC7-79D1-4511-87C7-DFC7D0DF06E1}">
      <formula1>Statut_N_1</formula1>
    </dataValidation>
  </dataValidations>
  <pageMargins left="0.70866141732283472" right="0.70866141732283472" top="0.74803149606299213" bottom="0.74803149606299213" header="0.31496062992125984" footer="0.31496062992125984"/>
  <pageSetup paperSize="9" fitToHeight="0" orientation="landscape" r:id="rId1"/>
  <headerFooter>
    <oddFooter>&amp;LPlan d'investissement 2024-2029&amp;CIII-Bilan N-1&amp;RXLS Version 02-02-2023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CCFA32-3021-4955-8C39-F3C177587D7F}">
  <sheetPr codeName="Feuil5">
    <pageSetUpPr autoPageBreaks="0" fitToPage="1"/>
  </sheetPr>
  <dimension ref="A1:BE36"/>
  <sheetViews>
    <sheetView showGridLines="0" zoomScaleNormal="100" workbookViewId="0">
      <pane xSplit="10" ySplit="6" topLeftCell="AH7" activePane="bottomRight" state="frozen"/>
      <selection pane="topRight" activeCell="K1" sqref="K1"/>
      <selection pane="bottomLeft" activeCell="A7" sqref="A7"/>
      <selection pane="bottomRight" activeCell="J18" sqref="J18"/>
    </sheetView>
  </sheetViews>
  <sheetFormatPr baseColWidth="10" defaultRowHeight="15" x14ac:dyDescent="0.25"/>
  <cols>
    <col min="1" max="1" width="5.7109375" customWidth="1"/>
    <col min="2" max="2" width="8.7109375" customWidth="1"/>
    <col min="3" max="3" width="25.7109375" customWidth="1"/>
    <col min="4" max="4" width="12.7109375" customWidth="1"/>
    <col min="5" max="5" width="8.7109375" customWidth="1"/>
    <col min="6" max="6" width="4.7109375" customWidth="1"/>
    <col min="7" max="12" width="25.7109375" customWidth="1"/>
    <col min="13" max="40" width="8.7109375" customWidth="1"/>
    <col min="41" max="42" width="8.7109375" style="176" customWidth="1"/>
    <col min="43" max="47" width="8.7109375" customWidth="1"/>
    <col min="48" max="49" width="10.7109375" customWidth="1"/>
  </cols>
  <sheetData>
    <row r="1" spans="1:57" ht="21" x14ac:dyDescent="0.35">
      <c r="B1" s="85" t="str">
        <f>"Actualisation du plan en cours  ("&amp;GRD&amp;" - "&amp;AnnéeN&amp;")"</f>
        <v>Actualisation du plan en cours  (Nom du GRD - 2023)</v>
      </c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  <c r="P1" s="85"/>
      <c r="Q1" s="85"/>
      <c r="R1" s="85"/>
    </row>
    <row r="2" spans="1:57" ht="15" customHeight="1" x14ac:dyDescent="0.35">
      <c r="B2" s="102" t="s">
        <v>387</v>
      </c>
      <c r="C2" s="102"/>
      <c r="D2" s="102"/>
      <c r="E2" s="102"/>
      <c r="F2" s="102"/>
      <c r="G2" s="85"/>
      <c r="H2" s="85"/>
      <c r="I2" s="85"/>
      <c r="J2" s="85"/>
      <c r="K2" s="85"/>
      <c r="M2" s="85"/>
      <c r="N2" s="85"/>
      <c r="O2" s="85"/>
      <c r="P2" s="85"/>
      <c r="Q2" s="85"/>
      <c r="R2" s="85"/>
    </row>
    <row r="3" spans="1:57" ht="15" customHeight="1" thickBot="1" x14ac:dyDescent="0.4">
      <c r="F3" s="85"/>
      <c r="G3" s="85"/>
      <c r="H3" s="85"/>
      <c r="I3" s="85"/>
      <c r="J3" s="85"/>
    </row>
    <row r="4" spans="1:57" ht="15" customHeight="1" thickBot="1" x14ac:dyDescent="0.3">
      <c r="M4" s="311" t="s">
        <v>389</v>
      </c>
      <c r="N4" s="311"/>
      <c r="O4" s="311"/>
      <c r="P4" s="311"/>
      <c r="Q4" s="311"/>
      <c r="R4" s="311"/>
      <c r="S4" s="315" t="s">
        <v>32</v>
      </c>
      <c r="T4" s="315"/>
      <c r="U4" s="315"/>
      <c r="V4" s="315"/>
      <c r="W4" s="319" t="s">
        <v>427</v>
      </c>
      <c r="X4" s="320"/>
      <c r="Y4" s="320"/>
      <c r="Z4" s="320"/>
      <c r="AA4" s="320"/>
      <c r="AB4" s="320"/>
      <c r="AC4" s="320"/>
      <c r="AD4" s="321"/>
      <c r="AE4" s="311" t="s">
        <v>84</v>
      </c>
      <c r="AF4" s="311"/>
      <c r="AG4" s="311"/>
      <c r="AH4" s="311"/>
      <c r="AI4" s="315" t="s">
        <v>388</v>
      </c>
      <c r="AJ4" s="315"/>
      <c r="AK4" s="315"/>
      <c r="AL4" s="315"/>
      <c r="AM4" s="315"/>
      <c r="AN4" s="315"/>
      <c r="AO4" s="315"/>
      <c r="AP4" s="315"/>
      <c r="AQ4" s="315"/>
      <c r="AR4" s="315"/>
      <c r="AS4" s="315" t="s">
        <v>430</v>
      </c>
      <c r="AT4" s="315"/>
      <c r="AU4" s="315"/>
      <c r="AV4" s="315"/>
      <c r="AW4" s="180" t="s">
        <v>403</v>
      </c>
      <c r="AZ4" s="306" t="s">
        <v>407</v>
      </c>
      <c r="BA4" s="308" t="s">
        <v>464</v>
      </c>
      <c r="BB4" s="308"/>
      <c r="BC4" s="308"/>
      <c r="BD4" s="308"/>
      <c r="BE4" s="154" t="s">
        <v>408</v>
      </c>
    </row>
    <row r="5" spans="1:57" ht="50.1" customHeight="1" x14ac:dyDescent="0.25">
      <c r="B5" s="309" t="s">
        <v>405</v>
      </c>
      <c r="C5" s="311" t="s">
        <v>45</v>
      </c>
      <c r="D5" s="311" t="s">
        <v>394</v>
      </c>
      <c r="E5" s="311" t="s">
        <v>383</v>
      </c>
      <c r="F5" s="313" t="s">
        <v>385</v>
      </c>
      <c r="G5" s="311" t="s">
        <v>47</v>
      </c>
      <c r="H5" s="311" t="s">
        <v>52</v>
      </c>
      <c r="I5" s="311" t="s">
        <v>382</v>
      </c>
      <c r="J5" s="311" t="s">
        <v>384</v>
      </c>
      <c r="K5" s="315" t="s">
        <v>46</v>
      </c>
      <c r="L5" s="311" t="s">
        <v>374</v>
      </c>
      <c r="M5" s="316" t="s">
        <v>4</v>
      </c>
      <c r="N5" s="317"/>
      <c r="O5" s="316" t="s">
        <v>438</v>
      </c>
      <c r="P5" s="317"/>
      <c r="Q5" s="316" t="s">
        <v>444</v>
      </c>
      <c r="R5" s="317"/>
      <c r="S5" s="316" t="s">
        <v>445</v>
      </c>
      <c r="T5" s="317"/>
      <c r="U5" s="316" t="s">
        <v>437</v>
      </c>
      <c r="V5" s="317"/>
      <c r="W5" s="316" t="s">
        <v>428</v>
      </c>
      <c r="X5" s="317"/>
      <c r="Y5" s="316" t="s">
        <v>544</v>
      </c>
      <c r="Z5" s="317"/>
      <c r="AA5" s="316" t="s">
        <v>429</v>
      </c>
      <c r="AB5" s="317"/>
      <c r="AC5" s="316" t="s">
        <v>8</v>
      </c>
      <c r="AD5" s="317"/>
      <c r="AE5" s="316" t="s">
        <v>433</v>
      </c>
      <c r="AF5" s="317"/>
      <c r="AG5" s="316" t="s">
        <v>432</v>
      </c>
      <c r="AH5" s="317"/>
      <c r="AI5" s="316" t="s">
        <v>434</v>
      </c>
      <c r="AJ5" s="317"/>
      <c r="AK5" s="316" t="s">
        <v>435</v>
      </c>
      <c r="AL5" s="317"/>
      <c r="AM5" s="316" t="s">
        <v>436</v>
      </c>
      <c r="AN5" s="317"/>
      <c r="AO5" s="316" t="s">
        <v>446</v>
      </c>
      <c r="AP5" s="317"/>
      <c r="AQ5" s="316" t="s">
        <v>439</v>
      </c>
      <c r="AR5" s="317"/>
      <c r="AS5" s="316" t="s">
        <v>443</v>
      </c>
      <c r="AT5" s="317"/>
      <c r="AU5" s="316" t="s">
        <v>390</v>
      </c>
      <c r="AV5" s="317"/>
      <c r="AW5" s="134" t="s">
        <v>404</v>
      </c>
      <c r="AZ5" s="307"/>
      <c r="BA5" s="139" t="s">
        <v>385</v>
      </c>
      <c r="BB5" s="139" t="s">
        <v>406</v>
      </c>
      <c r="BC5" s="140" t="s">
        <v>70</v>
      </c>
      <c r="BD5" s="140" t="s">
        <v>70</v>
      </c>
      <c r="BE5" s="153" t="s">
        <v>409</v>
      </c>
    </row>
    <row r="6" spans="1:57" ht="15" customHeight="1" x14ac:dyDescent="0.25">
      <c r="B6" s="310"/>
      <c r="C6" s="312"/>
      <c r="D6" s="312"/>
      <c r="E6" s="312"/>
      <c r="F6" s="314"/>
      <c r="G6" s="312"/>
      <c r="H6" s="312"/>
      <c r="I6" s="312"/>
      <c r="J6" s="312"/>
      <c r="K6" s="318"/>
      <c r="L6" s="318"/>
      <c r="M6" s="34" t="s">
        <v>413</v>
      </c>
      <c r="N6" s="34" t="s">
        <v>412</v>
      </c>
      <c r="O6" s="34" t="s">
        <v>413</v>
      </c>
      <c r="P6" s="34" t="s">
        <v>412</v>
      </c>
      <c r="Q6" s="34" t="s">
        <v>413</v>
      </c>
      <c r="R6" s="34" t="s">
        <v>412</v>
      </c>
      <c r="S6" s="34" t="s">
        <v>413</v>
      </c>
      <c r="T6" s="34" t="s">
        <v>412</v>
      </c>
      <c r="U6" s="34" t="s">
        <v>413</v>
      </c>
      <c r="V6" s="34" t="s">
        <v>412</v>
      </c>
      <c r="W6" s="34" t="s">
        <v>414</v>
      </c>
      <c r="X6" s="34" t="s">
        <v>412</v>
      </c>
      <c r="Y6" s="34" t="s">
        <v>414</v>
      </c>
      <c r="Z6" s="34" t="s">
        <v>412</v>
      </c>
      <c r="AA6" s="34" t="s">
        <v>414</v>
      </c>
      <c r="AB6" s="34" t="s">
        <v>412</v>
      </c>
      <c r="AC6" s="34" t="s">
        <v>414</v>
      </c>
      <c r="AD6" s="34" t="s">
        <v>412</v>
      </c>
      <c r="AE6" s="34" t="s">
        <v>413</v>
      </c>
      <c r="AF6" s="34" t="s">
        <v>412</v>
      </c>
      <c r="AG6" s="34" t="s">
        <v>413</v>
      </c>
      <c r="AH6" s="34" t="s">
        <v>412</v>
      </c>
      <c r="AI6" s="34" t="s">
        <v>413</v>
      </c>
      <c r="AJ6" s="34" t="s">
        <v>412</v>
      </c>
      <c r="AK6" s="34" t="s">
        <v>413</v>
      </c>
      <c r="AL6" s="34" t="s">
        <v>412</v>
      </c>
      <c r="AM6" s="34" t="s">
        <v>413</v>
      </c>
      <c r="AN6" s="34" t="s">
        <v>412</v>
      </c>
      <c r="AO6" s="34" t="s">
        <v>413</v>
      </c>
      <c r="AP6" s="34" t="s">
        <v>412</v>
      </c>
      <c r="AQ6" s="34" t="s">
        <v>413</v>
      </c>
      <c r="AR6" s="34" t="s">
        <v>412</v>
      </c>
      <c r="AS6" s="34" t="s">
        <v>450</v>
      </c>
      <c r="AT6" s="34" t="s">
        <v>412</v>
      </c>
      <c r="AU6" s="34" t="s">
        <v>413</v>
      </c>
      <c r="AV6" s="34" t="s">
        <v>412</v>
      </c>
      <c r="AW6" s="135" t="s">
        <v>415</v>
      </c>
      <c r="AZ6" s="307"/>
      <c r="BA6" s="141" t="s">
        <v>391</v>
      </c>
      <c r="BB6" s="141" t="s">
        <v>391</v>
      </c>
      <c r="BC6" s="141" t="s">
        <v>391</v>
      </c>
      <c r="BD6" s="141" t="s">
        <v>392</v>
      </c>
      <c r="BE6" s="145"/>
    </row>
    <row r="7" spans="1:57" s="2" customFormat="1" ht="15" customHeight="1" x14ac:dyDescent="0.25">
      <c r="A7" s="138">
        <v>1</v>
      </c>
      <c r="B7" s="98">
        <f>IF(ISBLANK(AnnéeN),"",AnnéeN)</f>
        <v>2023</v>
      </c>
      <c r="C7" s="88" t="s">
        <v>29</v>
      </c>
      <c r="D7" s="112" t="str">
        <f t="shared" ref="D7:D11" si="0">IF(ISBLANK(C7),"",VLOOKUP(C7,Motivations_TAB,2,FALSE))</f>
        <v>Adaptation</v>
      </c>
      <c r="E7" s="99">
        <v>9999</v>
      </c>
      <c r="F7" s="99" t="s">
        <v>386</v>
      </c>
      <c r="G7" s="88" t="s">
        <v>48</v>
      </c>
      <c r="H7" s="87" t="s">
        <v>123</v>
      </c>
      <c r="I7" s="87" t="s">
        <v>310</v>
      </c>
      <c r="J7" s="87" t="s">
        <v>411</v>
      </c>
      <c r="K7" s="88" t="s">
        <v>475</v>
      </c>
      <c r="L7" s="88"/>
      <c r="M7" s="119"/>
      <c r="N7" s="125"/>
      <c r="O7" s="88"/>
      <c r="P7" s="125"/>
      <c r="Q7" s="88"/>
      <c r="R7" s="128"/>
      <c r="S7" s="122"/>
      <c r="T7" s="131"/>
      <c r="U7" s="113"/>
      <c r="V7" s="128"/>
      <c r="W7" s="122"/>
      <c r="X7" s="131"/>
      <c r="Y7" s="113"/>
      <c r="Z7" s="131"/>
      <c r="AA7" s="113"/>
      <c r="AB7" s="131"/>
      <c r="AC7" s="113"/>
      <c r="AD7" s="128"/>
      <c r="AE7" s="122"/>
      <c r="AF7" s="131"/>
      <c r="AG7" s="113"/>
      <c r="AH7" s="128"/>
      <c r="AI7" s="122"/>
      <c r="AJ7" s="131"/>
      <c r="AK7" s="113"/>
      <c r="AL7" s="131"/>
      <c r="AM7" s="113"/>
      <c r="AN7" s="131"/>
      <c r="AO7" s="113"/>
      <c r="AP7" s="131"/>
      <c r="AQ7" s="113"/>
      <c r="AR7" s="128"/>
      <c r="AS7" s="113"/>
      <c r="AT7" s="131"/>
      <c r="AU7" s="113"/>
      <c r="AV7" s="128"/>
      <c r="AW7" s="136">
        <f t="shared" ref="AW7:AW36" si="1">SUMIF($M$6:$AV$6,"brut [€]",M7:AV7)</f>
        <v>0</v>
      </c>
      <c r="AZ7" s="146">
        <f>AnnéeN+1</f>
        <v>2024</v>
      </c>
      <c r="BA7" s="142">
        <f t="shared" ref="BA7:BA12" si="2">SUMIFS($AW:$AW,$B:$B,$AZ7,$F:$F,"x")</f>
        <v>0</v>
      </c>
      <c r="BB7" s="142">
        <f t="shared" ref="BB7:BB12" si="3">SUMIFS($AW:$AW,$B:$B,$AZ7,$F:$F,"")</f>
        <v>0</v>
      </c>
      <c r="BC7" s="142">
        <f t="shared" ref="BC7:BC12" si="4">SUMIF(B:B,AZ7,AW:AW)</f>
        <v>0</v>
      </c>
      <c r="BD7" s="142">
        <f>TOTNplus1</f>
        <v>0</v>
      </c>
      <c r="BE7" s="147">
        <f>BC7-BD7</f>
        <v>0</v>
      </c>
    </row>
    <row r="8" spans="1:57" x14ac:dyDescent="0.25">
      <c r="A8" s="35">
        <v>2</v>
      </c>
      <c r="B8" s="89"/>
      <c r="C8" s="93"/>
      <c r="D8" s="93" t="str">
        <f t="shared" si="0"/>
        <v/>
      </c>
      <c r="E8" s="100"/>
      <c r="F8" s="100"/>
      <c r="G8" s="93"/>
      <c r="H8" s="92"/>
      <c r="I8" s="92"/>
      <c r="J8" s="92"/>
      <c r="K8" s="93" t="s">
        <v>476</v>
      </c>
      <c r="L8" s="88"/>
      <c r="M8" s="120"/>
      <c r="N8" s="126"/>
      <c r="O8" s="93"/>
      <c r="P8" s="126"/>
      <c r="Q8" s="93"/>
      <c r="R8" s="129"/>
      <c r="S8" s="123"/>
      <c r="T8" s="132"/>
      <c r="U8" s="114"/>
      <c r="V8" s="129"/>
      <c r="W8" s="123"/>
      <c r="X8" s="132"/>
      <c r="Y8" s="114"/>
      <c r="Z8" s="132"/>
      <c r="AA8" s="114"/>
      <c r="AB8" s="132"/>
      <c r="AC8" s="114"/>
      <c r="AD8" s="129"/>
      <c r="AE8" s="123"/>
      <c r="AF8" s="132"/>
      <c r="AG8" s="114"/>
      <c r="AH8" s="129"/>
      <c r="AI8" s="123"/>
      <c r="AJ8" s="132"/>
      <c r="AK8" s="114"/>
      <c r="AL8" s="132"/>
      <c r="AM8" s="114"/>
      <c r="AN8" s="132"/>
      <c r="AO8" s="114"/>
      <c r="AP8" s="132"/>
      <c r="AQ8" s="114"/>
      <c r="AR8" s="129"/>
      <c r="AS8" s="114"/>
      <c r="AT8" s="132"/>
      <c r="AU8" s="114"/>
      <c r="AV8" s="129"/>
      <c r="AW8" s="136">
        <f t="shared" si="1"/>
        <v>0</v>
      </c>
      <c r="AZ8" s="148">
        <f>AZ7+1</f>
        <v>2025</v>
      </c>
      <c r="BA8" s="143">
        <f t="shared" si="2"/>
        <v>0</v>
      </c>
      <c r="BB8" s="143">
        <f t="shared" si="3"/>
        <v>0</v>
      </c>
      <c r="BC8" s="143">
        <f t="shared" si="4"/>
        <v>0</v>
      </c>
      <c r="BD8" s="144">
        <f>TOTNplus2</f>
        <v>0</v>
      </c>
      <c r="BE8" s="147">
        <f t="shared" ref="BE8:BE12" si="5">BC8-BD8</f>
        <v>0</v>
      </c>
    </row>
    <row r="9" spans="1:57" x14ac:dyDescent="0.25">
      <c r="A9" s="35">
        <v>3</v>
      </c>
      <c r="B9" s="89"/>
      <c r="C9" s="93"/>
      <c r="D9" s="93" t="str">
        <f t="shared" si="0"/>
        <v/>
      </c>
      <c r="E9" s="100"/>
      <c r="F9" s="100"/>
      <c r="G9" s="93"/>
      <c r="H9" s="92"/>
      <c r="I9" s="92"/>
      <c r="J9" s="92"/>
      <c r="K9" s="93" t="s">
        <v>477</v>
      </c>
      <c r="L9" s="88"/>
      <c r="M9" s="120"/>
      <c r="N9" s="126"/>
      <c r="O9" s="93"/>
      <c r="P9" s="126"/>
      <c r="Q9" s="93"/>
      <c r="R9" s="129"/>
      <c r="S9" s="123"/>
      <c r="T9" s="132"/>
      <c r="U9" s="114"/>
      <c r="V9" s="129"/>
      <c r="W9" s="123"/>
      <c r="X9" s="132"/>
      <c r="Y9" s="114"/>
      <c r="Z9" s="132"/>
      <c r="AA9" s="114"/>
      <c r="AB9" s="132"/>
      <c r="AC9" s="114"/>
      <c r="AD9" s="129"/>
      <c r="AE9" s="123"/>
      <c r="AF9" s="132"/>
      <c r="AG9" s="114"/>
      <c r="AH9" s="129"/>
      <c r="AI9" s="123"/>
      <c r="AJ9" s="132"/>
      <c r="AK9" s="114"/>
      <c r="AL9" s="132"/>
      <c r="AM9" s="114"/>
      <c r="AN9" s="132"/>
      <c r="AO9" s="114"/>
      <c r="AP9" s="132"/>
      <c r="AQ9" s="114"/>
      <c r="AR9" s="129"/>
      <c r="AS9" s="114"/>
      <c r="AT9" s="132"/>
      <c r="AU9" s="114"/>
      <c r="AV9" s="129"/>
      <c r="AW9" s="136">
        <f t="shared" si="1"/>
        <v>0</v>
      </c>
      <c r="AZ9" s="148">
        <f t="shared" ref="AZ9:AZ12" si="6">AZ8+1</f>
        <v>2026</v>
      </c>
      <c r="BA9" s="143">
        <f t="shared" si="2"/>
        <v>0</v>
      </c>
      <c r="BB9" s="143">
        <f t="shared" si="3"/>
        <v>0</v>
      </c>
      <c r="BC9" s="143">
        <f t="shared" si="4"/>
        <v>0</v>
      </c>
      <c r="BD9" s="144">
        <f>TOTNplus3</f>
        <v>0</v>
      </c>
      <c r="BE9" s="147">
        <f t="shared" si="5"/>
        <v>0</v>
      </c>
    </row>
    <row r="10" spans="1:57" x14ac:dyDescent="0.25">
      <c r="A10" s="35">
        <v>4</v>
      </c>
      <c r="B10" s="89"/>
      <c r="C10" s="93"/>
      <c r="D10" s="93" t="str">
        <f t="shared" si="0"/>
        <v/>
      </c>
      <c r="E10" s="100"/>
      <c r="F10" s="100"/>
      <c r="G10" s="93"/>
      <c r="H10" s="92"/>
      <c r="I10" s="92"/>
      <c r="J10" s="92"/>
      <c r="K10" s="93" t="s">
        <v>65</v>
      </c>
      <c r="L10" s="88"/>
      <c r="M10" s="120"/>
      <c r="N10" s="126"/>
      <c r="O10" s="93"/>
      <c r="P10" s="126"/>
      <c r="Q10" s="93"/>
      <c r="R10" s="129"/>
      <c r="S10" s="123"/>
      <c r="T10" s="132"/>
      <c r="U10" s="114"/>
      <c r="V10" s="129"/>
      <c r="W10" s="123"/>
      <c r="X10" s="132"/>
      <c r="Y10" s="114"/>
      <c r="Z10" s="132"/>
      <c r="AA10" s="114"/>
      <c r="AB10" s="132"/>
      <c r="AC10" s="114"/>
      <c r="AD10" s="129"/>
      <c r="AE10" s="123"/>
      <c r="AF10" s="132"/>
      <c r="AG10" s="114"/>
      <c r="AH10" s="129"/>
      <c r="AI10" s="123"/>
      <c r="AJ10" s="132"/>
      <c r="AK10" s="114"/>
      <c r="AL10" s="132"/>
      <c r="AM10" s="114"/>
      <c r="AN10" s="132"/>
      <c r="AO10" s="114"/>
      <c r="AP10" s="132"/>
      <c r="AQ10" s="114"/>
      <c r="AR10" s="129"/>
      <c r="AS10" s="114"/>
      <c r="AT10" s="132"/>
      <c r="AU10" s="114"/>
      <c r="AV10" s="129"/>
      <c r="AW10" s="136">
        <f t="shared" si="1"/>
        <v>0</v>
      </c>
      <c r="AZ10" s="148">
        <f t="shared" si="6"/>
        <v>2027</v>
      </c>
      <c r="BA10" s="143">
        <f t="shared" si="2"/>
        <v>0</v>
      </c>
      <c r="BB10" s="143">
        <f t="shared" si="3"/>
        <v>0</v>
      </c>
      <c r="BC10" s="143">
        <f t="shared" si="4"/>
        <v>0</v>
      </c>
      <c r="BD10" s="144">
        <f>TOTNplus4</f>
        <v>0</v>
      </c>
      <c r="BE10" s="147">
        <f t="shared" si="5"/>
        <v>0</v>
      </c>
    </row>
    <row r="11" spans="1:57" x14ac:dyDescent="0.25">
      <c r="A11" s="35">
        <v>5</v>
      </c>
      <c r="B11" s="89"/>
      <c r="C11" s="93"/>
      <c r="D11" s="93" t="str">
        <f t="shared" si="0"/>
        <v/>
      </c>
      <c r="E11" s="100"/>
      <c r="F11" s="100"/>
      <c r="G11" s="93"/>
      <c r="H11" s="92"/>
      <c r="I11" s="92"/>
      <c r="J11" s="92"/>
      <c r="K11" s="93" t="s">
        <v>426</v>
      </c>
      <c r="L11" s="88"/>
      <c r="M11" s="120"/>
      <c r="N11" s="126"/>
      <c r="O11" s="93"/>
      <c r="P11" s="126"/>
      <c r="Q11" s="93"/>
      <c r="R11" s="129"/>
      <c r="S11" s="123"/>
      <c r="T11" s="132"/>
      <c r="U11" s="114"/>
      <c r="V11" s="129"/>
      <c r="W11" s="123"/>
      <c r="X11" s="132"/>
      <c r="Y11" s="114"/>
      <c r="Z11" s="132"/>
      <c r="AA11" s="114"/>
      <c r="AB11" s="132"/>
      <c r="AC11" s="114"/>
      <c r="AD11" s="129"/>
      <c r="AE11" s="123"/>
      <c r="AF11" s="132"/>
      <c r="AG11" s="114"/>
      <c r="AH11" s="129"/>
      <c r="AI11" s="123"/>
      <c r="AJ11" s="132"/>
      <c r="AK11" s="114"/>
      <c r="AL11" s="132"/>
      <c r="AM11" s="114"/>
      <c r="AN11" s="132"/>
      <c r="AO11" s="114"/>
      <c r="AP11" s="132"/>
      <c r="AQ11" s="114"/>
      <c r="AR11" s="129"/>
      <c r="AS11" s="114"/>
      <c r="AT11" s="132"/>
      <c r="AU11" s="114"/>
      <c r="AV11" s="129"/>
      <c r="AW11" s="136">
        <f t="shared" si="1"/>
        <v>0</v>
      </c>
      <c r="AZ11" s="148">
        <f t="shared" si="6"/>
        <v>2028</v>
      </c>
      <c r="BA11" s="143">
        <f t="shared" si="2"/>
        <v>0</v>
      </c>
      <c r="BB11" s="143">
        <f t="shared" si="3"/>
        <v>0</v>
      </c>
      <c r="BC11" s="143">
        <f t="shared" si="4"/>
        <v>0</v>
      </c>
      <c r="BD11" s="144">
        <f>TOTNplus5</f>
        <v>0</v>
      </c>
      <c r="BE11" s="147">
        <f t="shared" si="5"/>
        <v>0</v>
      </c>
    </row>
    <row r="12" spans="1:57" ht="15.75" thickBot="1" x14ac:dyDescent="0.3">
      <c r="A12" s="35">
        <v>6</v>
      </c>
      <c r="B12" s="110"/>
      <c r="C12" s="11"/>
      <c r="D12" s="90" t="str">
        <f t="shared" ref="D12:D36" si="7">IF(ISBLANK(C12),"",VLOOKUP(C12,Motivations_TAB,2,FALSE))</f>
        <v/>
      </c>
      <c r="E12" s="11"/>
      <c r="F12" s="90"/>
      <c r="G12" s="11"/>
      <c r="H12" s="91"/>
      <c r="I12" s="91"/>
      <c r="J12" s="117"/>
      <c r="K12" s="93"/>
      <c r="L12" s="88"/>
      <c r="M12" s="120"/>
      <c r="N12" s="126"/>
      <c r="O12" s="93"/>
      <c r="P12" s="126"/>
      <c r="Q12" s="93"/>
      <c r="R12" s="129"/>
      <c r="S12" s="123"/>
      <c r="T12" s="132"/>
      <c r="U12" s="114"/>
      <c r="V12" s="129"/>
      <c r="W12" s="123"/>
      <c r="X12" s="132"/>
      <c r="Y12" s="114"/>
      <c r="Z12" s="132"/>
      <c r="AA12" s="114"/>
      <c r="AB12" s="132"/>
      <c r="AC12" s="114"/>
      <c r="AD12" s="129"/>
      <c r="AE12" s="123"/>
      <c r="AF12" s="132"/>
      <c r="AG12" s="114"/>
      <c r="AH12" s="129"/>
      <c r="AI12" s="123"/>
      <c r="AJ12" s="132"/>
      <c r="AK12" s="114"/>
      <c r="AL12" s="132"/>
      <c r="AM12" s="114"/>
      <c r="AN12" s="132"/>
      <c r="AO12" s="114"/>
      <c r="AP12" s="132"/>
      <c r="AQ12" s="114"/>
      <c r="AR12" s="129"/>
      <c r="AS12" s="114"/>
      <c r="AT12" s="132"/>
      <c r="AU12" s="114"/>
      <c r="AV12" s="129"/>
      <c r="AW12" s="136">
        <f t="shared" si="1"/>
        <v>0</v>
      </c>
      <c r="AZ12" s="149">
        <f t="shared" si="6"/>
        <v>2029</v>
      </c>
      <c r="BA12" s="150">
        <f t="shared" si="2"/>
        <v>0</v>
      </c>
      <c r="BB12" s="150">
        <f t="shared" si="3"/>
        <v>0</v>
      </c>
      <c r="BC12" s="150">
        <f t="shared" si="4"/>
        <v>0</v>
      </c>
      <c r="BD12" s="151">
        <f>TOTNplus6</f>
        <v>0</v>
      </c>
      <c r="BE12" s="152">
        <f t="shared" si="5"/>
        <v>0</v>
      </c>
    </row>
    <row r="13" spans="1:57" x14ac:dyDescent="0.25">
      <c r="A13" s="138">
        <v>7</v>
      </c>
      <c r="B13" s="110"/>
      <c r="C13" s="11"/>
      <c r="D13" s="90" t="str">
        <f t="shared" si="7"/>
        <v/>
      </c>
      <c r="E13" s="11"/>
      <c r="F13" s="90"/>
      <c r="G13" s="11"/>
      <c r="H13" s="91"/>
      <c r="I13" s="91"/>
      <c r="J13" s="117"/>
      <c r="K13" s="93"/>
      <c r="L13" s="88"/>
      <c r="M13" s="120"/>
      <c r="N13" s="126"/>
      <c r="O13" s="93"/>
      <c r="P13" s="126"/>
      <c r="Q13" s="93"/>
      <c r="R13" s="129"/>
      <c r="S13" s="123"/>
      <c r="T13" s="132"/>
      <c r="U13" s="114"/>
      <c r="V13" s="129"/>
      <c r="W13" s="123"/>
      <c r="X13" s="132"/>
      <c r="Y13" s="114"/>
      <c r="Z13" s="132"/>
      <c r="AA13" s="114"/>
      <c r="AB13" s="132"/>
      <c r="AC13" s="114"/>
      <c r="AD13" s="129"/>
      <c r="AE13" s="123"/>
      <c r="AF13" s="132"/>
      <c r="AG13" s="114"/>
      <c r="AH13" s="129"/>
      <c r="AI13" s="123"/>
      <c r="AJ13" s="132"/>
      <c r="AK13" s="114"/>
      <c r="AL13" s="132"/>
      <c r="AM13" s="114"/>
      <c r="AN13" s="132"/>
      <c r="AO13" s="114"/>
      <c r="AP13" s="132"/>
      <c r="AQ13" s="114"/>
      <c r="AR13" s="129"/>
      <c r="AS13" s="114"/>
      <c r="AT13" s="132"/>
      <c r="AU13" s="114"/>
      <c r="AV13" s="129"/>
      <c r="AW13" s="136">
        <f t="shared" si="1"/>
        <v>0</v>
      </c>
    </row>
    <row r="14" spans="1:57" x14ac:dyDescent="0.25">
      <c r="A14" s="35">
        <v>8</v>
      </c>
      <c r="B14" s="110"/>
      <c r="C14" s="11"/>
      <c r="D14" s="90" t="str">
        <f t="shared" si="7"/>
        <v/>
      </c>
      <c r="E14" s="11"/>
      <c r="F14" s="90"/>
      <c r="G14" s="11"/>
      <c r="H14" s="91"/>
      <c r="I14" s="91"/>
      <c r="J14" s="117"/>
      <c r="K14" s="93"/>
      <c r="L14" s="88"/>
      <c r="M14" s="120"/>
      <c r="N14" s="126"/>
      <c r="O14" s="93"/>
      <c r="P14" s="126"/>
      <c r="Q14" s="93"/>
      <c r="R14" s="129"/>
      <c r="S14" s="123"/>
      <c r="T14" s="132"/>
      <c r="U14" s="114"/>
      <c r="V14" s="129"/>
      <c r="W14" s="123"/>
      <c r="X14" s="132"/>
      <c r="Y14" s="114"/>
      <c r="Z14" s="132"/>
      <c r="AA14" s="114"/>
      <c r="AB14" s="132"/>
      <c r="AC14" s="114"/>
      <c r="AD14" s="129"/>
      <c r="AE14" s="123"/>
      <c r="AF14" s="132"/>
      <c r="AG14" s="114"/>
      <c r="AH14" s="129"/>
      <c r="AI14" s="123"/>
      <c r="AJ14" s="132"/>
      <c r="AK14" s="114"/>
      <c r="AL14" s="132"/>
      <c r="AM14" s="114"/>
      <c r="AN14" s="132"/>
      <c r="AO14" s="114"/>
      <c r="AP14" s="132"/>
      <c r="AQ14" s="114"/>
      <c r="AR14" s="129"/>
      <c r="AS14" s="114"/>
      <c r="AT14" s="132"/>
      <c r="AU14" s="114"/>
      <c r="AV14" s="129"/>
      <c r="AW14" s="136">
        <f t="shared" si="1"/>
        <v>0</v>
      </c>
    </row>
    <row r="15" spans="1:57" x14ac:dyDescent="0.25">
      <c r="A15" s="35">
        <v>9</v>
      </c>
      <c r="B15" s="110"/>
      <c r="C15" s="11"/>
      <c r="D15" s="90" t="str">
        <f t="shared" si="7"/>
        <v/>
      </c>
      <c r="E15" s="11"/>
      <c r="F15" s="90"/>
      <c r="G15" s="11"/>
      <c r="H15" s="91"/>
      <c r="I15" s="91"/>
      <c r="J15" s="117"/>
      <c r="K15" s="93"/>
      <c r="L15" s="88"/>
      <c r="M15" s="120"/>
      <c r="N15" s="126"/>
      <c r="O15" s="93"/>
      <c r="P15" s="126"/>
      <c r="Q15" s="93"/>
      <c r="R15" s="129"/>
      <c r="S15" s="123"/>
      <c r="T15" s="132"/>
      <c r="U15" s="114"/>
      <c r="V15" s="129"/>
      <c r="W15" s="123"/>
      <c r="X15" s="132"/>
      <c r="Y15" s="114"/>
      <c r="Z15" s="132"/>
      <c r="AA15" s="114"/>
      <c r="AB15" s="132"/>
      <c r="AC15" s="114"/>
      <c r="AD15" s="129"/>
      <c r="AE15" s="123"/>
      <c r="AF15" s="132"/>
      <c r="AG15" s="114"/>
      <c r="AH15" s="129"/>
      <c r="AI15" s="123"/>
      <c r="AJ15" s="132"/>
      <c r="AK15" s="114"/>
      <c r="AL15" s="132"/>
      <c r="AM15" s="114"/>
      <c r="AN15" s="132"/>
      <c r="AO15" s="114"/>
      <c r="AP15" s="132"/>
      <c r="AQ15" s="114"/>
      <c r="AR15" s="129"/>
      <c r="AS15" s="114"/>
      <c r="AT15" s="132"/>
      <c r="AU15" s="114"/>
      <c r="AV15" s="129"/>
      <c r="AW15" s="136">
        <f t="shared" si="1"/>
        <v>0</v>
      </c>
    </row>
    <row r="16" spans="1:57" x14ac:dyDescent="0.25">
      <c r="A16" s="35">
        <v>10</v>
      </c>
      <c r="B16" s="110"/>
      <c r="C16" s="11"/>
      <c r="D16" s="90" t="str">
        <f t="shared" si="7"/>
        <v/>
      </c>
      <c r="E16" s="11"/>
      <c r="F16" s="90"/>
      <c r="G16" s="11"/>
      <c r="H16" s="91"/>
      <c r="I16" s="91"/>
      <c r="J16" s="117"/>
      <c r="K16" s="93"/>
      <c r="L16" s="88"/>
      <c r="M16" s="120"/>
      <c r="N16" s="126"/>
      <c r="O16" s="93"/>
      <c r="P16" s="126"/>
      <c r="Q16" s="93"/>
      <c r="R16" s="129"/>
      <c r="S16" s="123"/>
      <c r="T16" s="132"/>
      <c r="U16" s="114"/>
      <c r="V16" s="129"/>
      <c r="W16" s="123"/>
      <c r="X16" s="132"/>
      <c r="Y16" s="114"/>
      <c r="Z16" s="132"/>
      <c r="AA16" s="114"/>
      <c r="AB16" s="132"/>
      <c r="AC16" s="114"/>
      <c r="AD16" s="129"/>
      <c r="AE16" s="123"/>
      <c r="AF16" s="132"/>
      <c r="AG16" s="114"/>
      <c r="AH16" s="129"/>
      <c r="AI16" s="123"/>
      <c r="AJ16" s="132"/>
      <c r="AK16" s="114"/>
      <c r="AL16" s="132"/>
      <c r="AM16" s="114"/>
      <c r="AN16" s="132"/>
      <c r="AO16" s="114"/>
      <c r="AP16" s="132"/>
      <c r="AQ16" s="114"/>
      <c r="AR16" s="129"/>
      <c r="AS16" s="114"/>
      <c r="AT16" s="132"/>
      <c r="AU16" s="114"/>
      <c r="AV16" s="129"/>
      <c r="AW16" s="136">
        <f t="shared" si="1"/>
        <v>0</v>
      </c>
    </row>
    <row r="17" spans="1:49" x14ac:dyDescent="0.25">
      <c r="A17" s="35">
        <v>11</v>
      </c>
      <c r="B17" s="110"/>
      <c r="C17" s="11"/>
      <c r="D17" s="90" t="str">
        <f t="shared" si="7"/>
        <v/>
      </c>
      <c r="E17" s="11"/>
      <c r="F17" s="90"/>
      <c r="G17" s="11"/>
      <c r="H17" s="91"/>
      <c r="I17" s="91"/>
      <c r="J17" s="117"/>
      <c r="K17" s="93"/>
      <c r="L17" s="88"/>
      <c r="M17" s="120"/>
      <c r="N17" s="126"/>
      <c r="O17" s="93"/>
      <c r="P17" s="126"/>
      <c r="Q17" s="93"/>
      <c r="R17" s="129"/>
      <c r="S17" s="123"/>
      <c r="T17" s="132"/>
      <c r="U17" s="114"/>
      <c r="V17" s="129"/>
      <c r="W17" s="123"/>
      <c r="X17" s="132"/>
      <c r="Y17" s="114"/>
      <c r="Z17" s="132"/>
      <c r="AA17" s="114"/>
      <c r="AB17" s="132"/>
      <c r="AC17" s="114"/>
      <c r="AD17" s="129"/>
      <c r="AE17" s="123"/>
      <c r="AF17" s="132"/>
      <c r="AG17" s="114"/>
      <c r="AH17" s="129"/>
      <c r="AI17" s="123"/>
      <c r="AJ17" s="132"/>
      <c r="AK17" s="114"/>
      <c r="AL17" s="132"/>
      <c r="AM17" s="114"/>
      <c r="AN17" s="132"/>
      <c r="AO17" s="114"/>
      <c r="AP17" s="132"/>
      <c r="AQ17" s="114"/>
      <c r="AR17" s="129"/>
      <c r="AS17" s="114"/>
      <c r="AT17" s="132"/>
      <c r="AU17" s="114"/>
      <c r="AV17" s="129"/>
      <c r="AW17" s="136">
        <f t="shared" si="1"/>
        <v>0</v>
      </c>
    </row>
    <row r="18" spans="1:49" x14ac:dyDescent="0.25">
      <c r="A18" s="35">
        <v>12</v>
      </c>
      <c r="B18" s="110"/>
      <c r="C18" s="11"/>
      <c r="D18" s="90" t="str">
        <f t="shared" si="7"/>
        <v/>
      </c>
      <c r="E18" s="11"/>
      <c r="F18" s="90"/>
      <c r="G18" s="11"/>
      <c r="H18" s="91"/>
      <c r="I18" s="91"/>
      <c r="J18" s="117"/>
      <c r="K18" s="93"/>
      <c r="L18" s="88"/>
      <c r="M18" s="120"/>
      <c r="N18" s="126"/>
      <c r="O18" s="93"/>
      <c r="P18" s="126"/>
      <c r="Q18" s="93"/>
      <c r="R18" s="129"/>
      <c r="S18" s="123"/>
      <c r="T18" s="132"/>
      <c r="U18" s="114"/>
      <c r="V18" s="129"/>
      <c r="W18" s="123"/>
      <c r="X18" s="132"/>
      <c r="Y18" s="114"/>
      <c r="Z18" s="132"/>
      <c r="AA18" s="114"/>
      <c r="AB18" s="132"/>
      <c r="AC18" s="114"/>
      <c r="AD18" s="129"/>
      <c r="AE18" s="123"/>
      <c r="AF18" s="132"/>
      <c r="AG18" s="114"/>
      <c r="AH18" s="129"/>
      <c r="AI18" s="123"/>
      <c r="AJ18" s="132"/>
      <c r="AK18" s="114"/>
      <c r="AL18" s="132"/>
      <c r="AM18" s="114"/>
      <c r="AN18" s="132"/>
      <c r="AO18" s="114"/>
      <c r="AP18" s="132"/>
      <c r="AQ18" s="114"/>
      <c r="AR18" s="129"/>
      <c r="AS18" s="114"/>
      <c r="AT18" s="132"/>
      <c r="AU18" s="114"/>
      <c r="AV18" s="129"/>
      <c r="AW18" s="136">
        <f t="shared" si="1"/>
        <v>0</v>
      </c>
    </row>
    <row r="19" spans="1:49" x14ac:dyDescent="0.25">
      <c r="A19" s="138">
        <v>13</v>
      </c>
      <c r="B19" s="110"/>
      <c r="C19" s="11"/>
      <c r="D19" s="90" t="str">
        <f t="shared" si="7"/>
        <v/>
      </c>
      <c r="E19" s="11"/>
      <c r="F19" s="90"/>
      <c r="G19" s="11"/>
      <c r="H19" s="91"/>
      <c r="I19" s="91"/>
      <c r="J19" s="117"/>
      <c r="K19" s="93"/>
      <c r="L19" s="88"/>
      <c r="M19" s="120"/>
      <c r="N19" s="126"/>
      <c r="O19" s="93"/>
      <c r="P19" s="126"/>
      <c r="Q19" s="93"/>
      <c r="R19" s="129"/>
      <c r="S19" s="123"/>
      <c r="T19" s="132"/>
      <c r="U19" s="114"/>
      <c r="V19" s="129"/>
      <c r="W19" s="123"/>
      <c r="X19" s="132"/>
      <c r="Y19" s="114"/>
      <c r="Z19" s="132"/>
      <c r="AA19" s="114"/>
      <c r="AB19" s="132"/>
      <c r="AC19" s="114"/>
      <c r="AD19" s="129"/>
      <c r="AE19" s="123"/>
      <c r="AF19" s="132"/>
      <c r="AG19" s="114"/>
      <c r="AH19" s="129"/>
      <c r="AI19" s="123"/>
      <c r="AJ19" s="132"/>
      <c r="AK19" s="114"/>
      <c r="AL19" s="132"/>
      <c r="AM19" s="114"/>
      <c r="AN19" s="132"/>
      <c r="AO19" s="114"/>
      <c r="AP19" s="132"/>
      <c r="AQ19" s="114"/>
      <c r="AR19" s="129"/>
      <c r="AS19" s="114"/>
      <c r="AT19" s="132"/>
      <c r="AU19" s="114"/>
      <c r="AV19" s="129"/>
      <c r="AW19" s="136">
        <f t="shared" si="1"/>
        <v>0</v>
      </c>
    </row>
    <row r="20" spans="1:49" x14ac:dyDescent="0.25">
      <c r="A20" s="35">
        <v>14</v>
      </c>
      <c r="B20" s="110"/>
      <c r="C20" s="11"/>
      <c r="D20" s="90" t="str">
        <f t="shared" si="7"/>
        <v/>
      </c>
      <c r="E20" s="11"/>
      <c r="F20" s="90"/>
      <c r="G20" s="11"/>
      <c r="H20" s="91"/>
      <c r="I20" s="91"/>
      <c r="J20" s="117"/>
      <c r="K20" s="93"/>
      <c r="L20" s="88"/>
      <c r="M20" s="120"/>
      <c r="N20" s="126"/>
      <c r="O20" s="93"/>
      <c r="P20" s="126"/>
      <c r="Q20" s="93"/>
      <c r="R20" s="129"/>
      <c r="S20" s="123"/>
      <c r="T20" s="132"/>
      <c r="U20" s="114"/>
      <c r="V20" s="129"/>
      <c r="W20" s="123"/>
      <c r="X20" s="132"/>
      <c r="Y20" s="114"/>
      <c r="Z20" s="132"/>
      <c r="AA20" s="114"/>
      <c r="AB20" s="132"/>
      <c r="AC20" s="114"/>
      <c r="AD20" s="129"/>
      <c r="AE20" s="123"/>
      <c r="AF20" s="132"/>
      <c r="AG20" s="114"/>
      <c r="AH20" s="129"/>
      <c r="AI20" s="123"/>
      <c r="AJ20" s="132"/>
      <c r="AK20" s="114"/>
      <c r="AL20" s="132"/>
      <c r="AM20" s="114"/>
      <c r="AN20" s="132"/>
      <c r="AO20" s="114"/>
      <c r="AP20" s="132"/>
      <c r="AQ20" s="114"/>
      <c r="AR20" s="129"/>
      <c r="AS20" s="114"/>
      <c r="AT20" s="132"/>
      <c r="AU20" s="114"/>
      <c r="AV20" s="129"/>
      <c r="AW20" s="136">
        <f t="shared" si="1"/>
        <v>0</v>
      </c>
    </row>
    <row r="21" spans="1:49" x14ac:dyDescent="0.25">
      <c r="A21" s="35">
        <v>15</v>
      </c>
      <c r="B21" s="110"/>
      <c r="C21" s="11"/>
      <c r="D21" s="90" t="str">
        <f t="shared" si="7"/>
        <v/>
      </c>
      <c r="E21" s="11"/>
      <c r="F21" s="90"/>
      <c r="G21" s="11"/>
      <c r="H21" s="91"/>
      <c r="I21" s="91"/>
      <c r="J21" s="117"/>
      <c r="K21" s="93"/>
      <c r="L21" s="88"/>
      <c r="M21" s="120"/>
      <c r="N21" s="126"/>
      <c r="O21" s="93"/>
      <c r="P21" s="126"/>
      <c r="Q21" s="93"/>
      <c r="R21" s="129"/>
      <c r="S21" s="123"/>
      <c r="T21" s="132"/>
      <c r="U21" s="114"/>
      <c r="V21" s="129"/>
      <c r="W21" s="123"/>
      <c r="X21" s="132"/>
      <c r="Y21" s="114"/>
      <c r="Z21" s="132"/>
      <c r="AA21" s="114"/>
      <c r="AB21" s="132"/>
      <c r="AC21" s="114"/>
      <c r="AD21" s="129"/>
      <c r="AE21" s="123"/>
      <c r="AF21" s="132"/>
      <c r="AG21" s="114"/>
      <c r="AH21" s="129"/>
      <c r="AI21" s="123"/>
      <c r="AJ21" s="132"/>
      <c r="AK21" s="114"/>
      <c r="AL21" s="132"/>
      <c r="AM21" s="114"/>
      <c r="AN21" s="132"/>
      <c r="AO21" s="114"/>
      <c r="AP21" s="132"/>
      <c r="AQ21" s="114"/>
      <c r="AR21" s="129"/>
      <c r="AS21" s="114"/>
      <c r="AT21" s="132"/>
      <c r="AU21" s="114"/>
      <c r="AV21" s="129"/>
      <c r="AW21" s="136">
        <f t="shared" si="1"/>
        <v>0</v>
      </c>
    </row>
    <row r="22" spans="1:49" x14ac:dyDescent="0.25">
      <c r="A22" s="35">
        <v>16</v>
      </c>
      <c r="B22" s="110"/>
      <c r="C22" s="11"/>
      <c r="D22" s="90" t="str">
        <f t="shared" si="7"/>
        <v/>
      </c>
      <c r="E22" s="11"/>
      <c r="F22" s="90"/>
      <c r="G22" s="11"/>
      <c r="H22" s="91"/>
      <c r="I22" s="91"/>
      <c r="J22" s="117"/>
      <c r="K22" s="93"/>
      <c r="L22" s="88"/>
      <c r="M22" s="120"/>
      <c r="N22" s="126"/>
      <c r="O22" s="93"/>
      <c r="P22" s="126"/>
      <c r="Q22" s="93"/>
      <c r="R22" s="129"/>
      <c r="S22" s="123"/>
      <c r="T22" s="132"/>
      <c r="U22" s="114"/>
      <c r="V22" s="129"/>
      <c r="W22" s="123"/>
      <c r="X22" s="132"/>
      <c r="Y22" s="114"/>
      <c r="Z22" s="132"/>
      <c r="AA22" s="114"/>
      <c r="AB22" s="132"/>
      <c r="AC22" s="114"/>
      <c r="AD22" s="129"/>
      <c r="AE22" s="123"/>
      <c r="AF22" s="132"/>
      <c r="AG22" s="114"/>
      <c r="AH22" s="129"/>
      <c r="AI22" s="123"/>
      <c r="AJ22" s="132"/>
      <c r="AK22" s="114"/>
      <c r="AL22" s="132"/>
      <c r="AM22" s="114"/>
      <c r="AN22" s="132"/>
      <c r="AO22" s="114"/>
      <c r="AP22" s="132"/>
      <c r="AQ22" s="114"/>
      <c r="AR22" s="129"/>
      <c r="AS22" s="114"/>
      <c r="AT22" s="132"/>
      <c r="AU22" s="114"/>
      <c r="AV22" s="129"/>
      <c r="AW22" s="136">
        <f t="shared" si="1"/>
        <v>0</v>
      </c>
    </row>
    <row r="23" spans="1:49" x14ac:dyDescent="0.25">
      <c r="A23" s="35">
        <v>17</v>
      </c>
      <c r="B23" s="110"/>
      <c r="C23" s="11"/>
      <c r="D23" s="90" t="str">
        <f t="shared" si="7"/>
        <v/>
      </c>
      <c r="E23" s="11"/>
      <c r="F23" s="90"/>
      <c r="G23" s="11"/>
      <c r="H23" s="91"/>
      <c r="I23" s="91"/>
      <c r="J23" s="117"/>
      <c r="K23" s="93"/>
      <c r="L23" s="88"/>
      <c r="M23" s="120"/>
      <c r="N23" s="126"/>
      <c r="O23" s="93"/>
      <c r="P23" s="126"/>
      <c r="Q23" s="93"/>
      <c r="R23" s="129"/>
      <c r="S23" s="123"/>
      <c r="T23" s="132"/>
      <c r="U23" s="114"/>
      <c r="V23" s="129"/>
      <c r="W23" s="123"/>
      <c r="X23" s="132"/>
      <c r="Y23" s="114"/>
      <c r="Z23" s="132"/>
      <c r="AA23" s="114"/>
      <c r="AB23" s="132"/>
      <c r="AC23" s="114"/>
      <c r="AD23" s="129"/>
      <c r="AE23" s="123"/>
      <c r="AF23" s="132"/>
      <c r="AG23" s="114"/>
      <c r="AH23" s="129"/>
      <c r="AI23" s="123"/>
      <c r="AJ23" s="132"/>
      <c r="AK23" s="114"/>
      <c r="AL23" s="132"/>
      <c r="AM23" s="114"/>
      <c r="AN23" s="132"/>
      <c r="AO23" s="114"/>
      <c r="AP23" s="132"/>
      <c r="AQ23" s="114"/>
      <c r="AR23" s="129"/>
      <c r="AS23" s="114"/>
      <c r="AT23" s="132"/>
      <c r="AU23" s="114"/>
      <c r="AV23" s="129"/>
      <c r="AW23" s="136">
        <f t="shared" si="1"/>
        <v>0</v>
      </c>
    </row>
    <row r="24" spans="1:49" x14ac:dyDescent="0.25">
      <c r="A24" s="35">
        <v>18</v>
      </c>
      <c r="B24" s="110"/>
      <c r="C24" s="11"/>
      <c r="D24" s="90" t="str">
        <f t="shared" si="7"/>
        <v/>
      </c>
      <c r="E24" s="11"/>
      <c r="F24" s="90"/>
      <c r="G24" s="11"/>
      <c r="H24" s="91"/>
      <c r="I24" s="91"/>
      <c r="J24" s="117"/>
      <c r="K24" s="93"/>
      <c r="L24" s="88"/>
      <c r="M24" s="120"/>
      <c r="N24" s="126"/>
      <c r="O24" s="93"/>
      <c r="P24" s="126"/>
      <c r="Q24" s="93"/>
      <c r="R24" s="129"/>
      <c r="S24" s="123"/>
      <c r="T24" s="132"/>
      <c r="U24" s="114"/>
      <c r="V24" s="129"/>
      <c r="W24" s="123"/>
      <c r="X24" s="132"/>
      <c r="Y24" s="114"/>
      <c r="Z24" s="132"/>
      <c r="AA24" s="114"/>
      <c r="AB24" s="132"/>
      <c r="AC24" s="114"/>
      <c r="AD24" s="129"/>
      <c r="AE24" s="123"/>
      <c r="AF24" s="132"/>
      <c r="AG24" s="114"/>
      <c r="AH24" s="129"/>
      <c r="AI24" s="123"/>
      <c r="AJ24" s="132"/>
      <c r="AK24" s="114"/>
      <c r="AL24" s="132"/>
      <c r="AM24" s="114"/>
      <c r="AN24" s="132"/>
      <c r="AO24" s="114"/>
      <c r="AP24" s="132"/>
      <c r="AQ24" s="114"/>
      <c r="AR24" s="129"/>
      <c r="AS24" s="114"/>
      <c r="AT24" s="132"/>
      <c r="AU24" s="114"/>
      <c r="AV24" s="129"/>
      <c r="AW24" s="136">
        <f t="shared" si="1"/>
        <v>0</v>
      </c>
    </row>
    <row r="25" spans="1:49" x14ac:dyDescent="0.25">
      <c r="A25" s="138">
        <v>19</v>
      </c>
      <c r="B25" s="110"/>
      <c r="C25" s="11"/>
      <c r="D25" s="90" t="str">
        <f t="shared" si="7"/>
        <v/>
      </c>
      <c r="E25" s="11"/>
      <c r="F25" s="90"/>
      <c r="G25" s="11"/>
      <c r="H25" s="91"/>
      <c r="I25" s="91"/>
      <c r="J25" s="117"/>
      <c r="K25" s="93"/>
      <c r="L25" s="88"/>
      <c r="M25" s="120"/>
      <c r="N25" s="126"/>
      <c r="O25" s="93"/>
      <c r="P25" s="126"/>
      <c r="Q25" s="93"/>
      <c r="R25" s="129"/>
      <c r="S25" s="123"/>
      <c r="T25" s="132"/>
      <c r="U25" s="114"/>
      <c r="V25" s="129"/>
      <c r="W25" s="123"/>
      <c r="X25" s="132"/>
      <c r="Y25" s="114"/>
      <c r="Z25" s="132"/>
      <c r="AA25" s="114"/>
      <c r="AB25" s="132"/>
      <c r="AC25" s="114"/>
      <c r="AD25" s="129"/>
      <c r="AE25" s="123"/>
      <c r="AF25" s="132"/>
      <c r="AG25" s="114"/>
      <c r="AH25" s="129"/>
      <c r="AI25" s="123"/>
      <c r="AJ25" s="132"/>
      <c r="AK25" s="114"/>
      <c r="AL25" s="132"/>
      <c r="AM25" s="114"/>
      <c r="AN25" s="132"/>
      <c r="AO25" s="114"/>
      <c r="AP25" s="132"/>
      <c r="AQ25" s="114"/>
      <c r="AR25" s="129"/>
      <c r="AS25" s="114"/>
      <c r="AT25" s="132"/>
      <c r="AU25" s="114"/>
      <c r="AV25" s="129"/>
      <c r="AW25" s="136">
        <f t="shared" si="1"/>
        <v>0</v>
      </c>
    </row>
    <row r="26" spans="1:49" x14ac:dyDescent="0.25">
      <c r="A26" s="35">
        <v>20</v>
      </c>
      <c r="B26" s="110"/>
      <c r="C26" s="11"/>
      <c r="D26" s="90" t="str">
        <f t="shared" si="7"/>
        <v/>
      </c>
      <c r="E26" s="11"/>
      <c r="F26" s="90"/>
      <c r="G26" s="11"/>
      <c r="H26" s="91"/>
      <c r="I26" s="91"/>
      <c r="J26" s="117"/>
      <c r="K26" s="93"/>
      <c r="L26" s="88"/>
      <c r="M26" s="120"/>
      <c r="N26" s="126"/>
      <c r="O26" s="93"/>
      <c r="P26" s="126"/>
      <c r="Q26" s="93"/>
      <c r="R26" s="129"/>
      <c r="S26" s="123"/>
      <c r="T26" s="132"/>
      <c r="U26" s="114"/>
      <c r="V26" s="129"/>
      <c r="W26" s="123"/>
      <c r="X26" s="132"/>
      <c r="Y26" s="114"/>
      <c r="Z26" s="132"/>
      <c r="AA26" s="114"/>
      <c r="AB26" s="132"/>
      <c r="AC26" s="114"/>
      <c r="AD26" s="129"/>
      <c r="AE26" s="123"/>
      <c r="AF26" s="132"/>
      <c r="AG26" s="114"/>
      <c r="AH26" s="129"/>
      <c r="AI26" s="123"/>
      <c r="AJ26" s="132"/>
      <c r="AK26" s="114"/>
      <c r="AL26" s="132"/>
      <c r="AM26" s="114"/>
      <c r="AN26" s="132"/>
      <c r="AO26" s="114"/>
      <c r="AP26" s="132"/>
      <c r="AQ26" s="114"/>
      <c r="AR26" s="129"/>
      <c r="AS26" s="114"/>
      <c r="AT26" s="132"/>
      <c r="AU26" s="114"/>
      <c r="AV26" s="129"/>
      <c r="AW26" s="136">
        <f t="shared" si="1"/>
        <v>0</v>
      </c>
    </row>
    <row r="27" spans="1:49" x14ac:dyDescent="0.25">
      <c r="A27" s="35">
        <v>21</v>
      </c>
      <c r="B27" s="110"/>
      <c r="C27" s="11"/>
      <c r="D27" s="90" t="str">
        <f t="shared" si="7"/>
        <v/>
      </c>
      <c r="E27" s="11"/>
      <c r="F27" s="90"/>
      <c r="G27" s="11"/>
      <c r="H27" s="91"/>
      <c r="I27" s="91"/>
      <c r="J27" s="117"/>
      <c r="K27" s="93"/>
      <c r="L27" s="88"/>
      <c r="M27" s="120"/>
      <c r="N27" s="126"/>
      <c r="O27" s="93"/>
      <c r="P27" s="126"/>
      <c r="Q27" s="93"/>
      <c r="R27" s="129"/>
      <c r="S27" s="123"/>
      <c r="T27" s="132"/>
      <c r="U27" s="114"/>
      <c r="V27" s="129"/>
      <c r="W27" s="123"/>
      <c r="X27" s="132"/>
      <c r="Y27" s="114"/>
      <c r="Z27" s="132"/>
      <c r="AA27" s="114"/>
      <c r="AB27" s="132"/>
      <c r="AC27" s="114"/>
      <c r="AD27" s="129"/>
      <c r="AE27" s="123"/>
      <c r="AF27" s="132"/>
      <c r="AG27" s="114"/>
      <c r="AH27" s="129"/>
      <c r="AI27" s="123"/>
      <c r="AJ27" s="132"/>
      <c r="AK27" s="114"/>
      <c r="AL27" s="132"/>
      <c r="AM27" s="114"/>
      <c r="AN27" s="132"/>
      <c r="AO27" s="114"/>
      <c r="AP27" s="132"/>
      <c r="AQ27" s="114"/>
      <c r="AR27" s="129"/>
      <c r="AS27" s="114"/>
      <c r="AT27" s="132"/>
      <c r="AU27" s="114"/>
      <c r="AV27" s="129"/>
      <c r="AW27" s="136">
        <f t="shared" si="1"/>
        <v>0</v>
      </c>
    </row>
    <row r="28" spans="1:49" x14ac:dyDescent="0.25">
      <c r="A28" s="35">
        <v>22</v>
      </c>
      <c r="B28" s="110"/>
      <c r="C28" s="11"/>
      <c r="D28" s="90" t="str">
        <f t="shared" si="7"/>
        <v/>
      </c>
      <c r="E28" s="11"/>
      <c r="F28" s="90"/>
      <c r="G28" s="11"/>
      <c r="H28" s="91"/>
      <c r="I28" s="91"/>
      <c r="J28" s="117"/>
      <c r="K28" s="93"/>
      <c r="L28" s="88"/>
      <c r="M28" s="120"/>
      <c r="N28" s="126"/>
      <c r="O28" s="93"/>
      <c r="P28" s="126"/>
      <c r="Q28" s="93"/>
      <c r="R28" s="129"/>
      <c r="S28" s="123"/>
      <c r="T28" s="132"/>
      <c r="U28" s="114"/>
      <c r="V28" s="129"/>
      <c r="W28" s="123"/>
      <c r="X28" s="132"/>
      <c r="Y28" s="114"/>
      <c r="Z28" s="132"/>
      <c r="AA28" s="114"/>
      <c r="AB28" s="132"/>
      <c r="AC28" s="114"/>
      <c r="AD28" s="129"/>
      <c r="AE28" s="123"/>
      <c r="AF28" s="132"/>
      <c r="AG28" s="114"/>
      <c r="AH28" s="129"/>
      <c r="AI28" s="123"/>
      <c r="AJ28" s="132"/>
      <c r="AK28" s="114"/>
      <c r="AL28" s="132"/>
      <c r="AM28" s="114"/>
      <c r="AN28" s="132"/>
      <c r="AO28" s="114"/>
      <c r="AP28" s="132"/>
      <c r="AQ28" s="114"/>
      <c r="AR28" s="129"/>
      <c r="AS28" s="114"/>
      <c r="AT28" s="132"/>
      <c r="AU28" s="114"/>
      <c r="AV28" s="129"/>
      <c r="AW28" s="136">
        <f t="shared" si="1"/>
        <v>0</v>
      </c>
    </row>
    <row r="29" spans="1:49" x14ac:dyDescent="0.25">
      <c r="A29" s="35">
        <v>23</v>
      </c>
      <c r="B29" s="110"/>
      <c r="C29" s="11"/>
      <c r="D29" s="90" t="str">
        <f t="shared" si="7"/>
        <v/>
      </c>
      <c r="E29" s="11"/>
      <c r="F29" s="90"/>
      <c r="G29" s="11"/>
      <c r="H29" s="91"/>
      <c r="I29" s="91"/>
      <c r="J29" s="117"/>
      <c r="K29" s="93"/>
      <c r="L29" s="88"/>
      <c r="M29" s="120"/>
      <c r="N29" s="126"/>
      <c r="O29" s="93"/>
      <c r="P29" s="126"/>
      <c r="Q29" s="93"/>
      <c r="R29" s="129"/>
      <c r="S29" s="123"/>
      <c r="T29" s="132"/>
      <c r="U29" s="114"/>
      <c r="V29" s="129"/>
      <c r="W29" s="123"/>
      <c r="X29" s="132"/>
      <c r="Y29" s="114"/>
      <c r="Z29" s="132"/>
      <c r="AA29" s="114"/>
      <c r="AB29" s="132"/>
      <c r="AC29" s="114"/>
      <c r="AD29" s="129"/>
      <c r="AE29" s="123"/>
      <c r="AF29" s="132"/>
      <c r="AG29" s="114"/>
      <c r="AH29" s="129"/>
      <c r="AI29" s="123"/>
      <c r="AJ29" s="132"/>
      <c r="AK29" s="114"/>
      <c r="AL29" s="132"/>
      <c r="AM29" s="114"/>
      <c r="AN29" s="132"/>
      <c r="AO29" s="114"/>
      <c r="AP29" s="132"/>
      <c r="AQ29" s="114"/>
      <c r="AR29" s="129"/>
      <c r="AS29" s="114"/>
      <c r="AT29" s="132"/>
      <c r="AU29" s="114"/>
      <c r="AV29" s="129"/>
      <c r="AW29" s="136">
        <f t="shared" si="1"/>
        <v>0</v>
      </c>
    </row>
    <row r="30" spans="1:49" x14ac:dyDescent="0.25">
      <c r="A30" s="35">
        <v>24</v>
      </c>
      <c r="B30" s="110"/>
      <c r="C30" s="11"/>
      <c r="D30" s="90" t="str">
        <f t="shared" si="7"/>
        <v/>
      </c>
      <c r="E30" s="11"/>
      <c r="F30" s="90"/>
      <c r="G30" s="11"/>
      <c r="H30" s="91"/>
      <c r="I30" s="91"/>
      <c r="J30" s="117"/>
      <c r="K30" s="93"/>
      <c r="L30" s="88"/>
      <c r="M30" s="120"/>
      <c r="N30" s="126"/>
      <c r="O30" s="93"/>
      <c r="P30" s="126"/>
      <c r="Q30" s="93"/>
      <c r="R30" s="129"/>
      <c r="S30" s="123"/>
      <c r="T30" s="132"/>
      <c r="U30" s="114"/>
      <c r="V30" s="129"/>
      <c r="W30" s="123"/>
      <c r="X30" s="132"/>
      <c r="Y30" s="114"/>
      <c r="Z30" s="132"/>
      <c r="AA30" s="114"/>
      <c r="AB30" s="132"/>
      <c r="AC30" s="114"/>
      <c r="AD30" s="129"/>
      <c r="AE30" s="123"/>
      <c r="AF30" s="132"/>
      <c r="AG30" s="114"/>
      <c r="AH30" s="129"/>
      <c r="AI30" s="123"/>
      <c r="AJ30" s="132"/>
      <c r="AK30" s="114"/>
      <c r="AL30" s="132"/>
      <c r="AM30" s="114"/>
      <c r="AN30" s="132"/>
      <c r="AO30" s="114"/>
      <c r="AP30" s="132"/>
      <c r="AQ30" s="114"/>
      <c r="AR30" s="129"/>
      <c r="AS30" s="114"/>
      <c r="AT30" s="132"/>
      <c r="AU30" s="114"/>
      <c r="AV30" s="129"/>
      <c r="AW30" s="136">
        <f t="shared" si="1"/>
        <v>0</v>
      </c>
    </row>
    <row r="31" spans="1:49" x14ac:dyDescent="0.25">
      <c r="A31" s="138">
        <v>25</v>
      </c>
      <c r="B31" s="110"/>
      <c r="C31" s="11"/>
      <c r="D31" s="90" t="str">
        <f t="shared" si="7"/>
        <v/>
      </c>
      <c r="E31" s="11"/>
      <c r="F31" s="90"/>
      <c r="G31" s="11"/>
      <c r="H31" s="91"/>
      <c r="I31" s="91"/>
      <c r="J31" s="117"/>
      <c r="K31" s="93"/>
      <c r="L31" s="88"/>
      <c r="M31" s="120"/>
      <c r="N31" s="126"/>
      <c r="O31" s="93"/>
      <c r="P31" s="126"/>
      <c r="Q31" s="93"/>
      <c r="R31" s="129"/>
      <c r="S31" s="123"/>
      <c r="T31" s="132"/>
      <c r="U31" s="114"/>
      <c r="V31" s="129"/>
      <c r="W31" s="123"/>
      <c r="X31" s="132"/>
      <c r="Y31" s="114"/>
      <c r="Z31" s="132"/>
      <c r="AA31" s="114"/>
      <c r="AB31" s="132"/>
      <c r="AC31" s="114"/>
      <c r="AD31" s="129"/>
      <c r="AE31" s="123"/>
      <c r="AF31" s="132"/>
      <c r="AG31" s="114"/>
      <c r="AH31" s="129"/>
      <c r="AI31" s="123"/>
      <c r="AJ31" s="132"/>
      <c r="AK31" s="114"/>
      <c r="AL31" s="132"/>
      <c r="AM31" s="114"/>
      <c r="AN31" s="132"/>
      <c r="AO31" s="114"/>
      <c r="AP31" s="132"/>
      <c r="AQ31" s="114"/>
      <c r="AR31" s="129"/>
      <c r="AS31" s="114"/>
      <c r="AT31" s="132"/>
      <c r="AU31" s="114"/>
      <c r="AV31" s="129"/>
      <c r="AW31" s="136">
        <f t="shared" si="1"/>
        <v>0</v>
      </c>
    </row>
    <row r="32" spans="1:49" x14ac:dyDescent="0.25">
      <c r="A32" s="35">
        <v>26</v>
      </c>
      <c r="B32" s="110"/>
      <c r="C32" s="11"/>
      <c r="D32" s="90" t="str">
        <f t="shared" si="7"/>
        <v/>
      </c>
      <c r="E32" s="11"/>
      <c r="F32" s="90"/>
      <c r="G32" s="11"/>
      <c r="H32" s="91"/>
      <c r="I32" s="91"/>
      <c r="J32" s="117"/>
      <c r="K32" s="93"/>
      <c r="L32" s="88"/>
      <c r="M32" s="120"/>
      <c r="N32" s="126"/>
      <c r="O32" s="93"/>
      <c r="P32" s="126"/>
      <c r="Q32" s="93"/>
      <c r="R32" s="129"/>
      <c r="S32" s="123"/>
      <c r="T32" s="132"/>
      <c r="U32" s="114"/>
      <c r="V32" s="129"/>
      <c r="W32" s="123"/>
      <c r="X32" s="132"/>
      <c r="Y32" s="114"/>
      <c r="Z32" s="132"/>
      <c r="AA32" s="114"/>
      <c r="AB32" s="132"/>
      <c r="AC32" s="114"/>
      <c r="AD32" s="129"/>
      <c r="AE32" s="123"/>
      <c r="AF32" s="132"/>
      <c r="AG32" s="114"/>
      <c r="AH32" s="129"/>
      <c r="AI32" s="123"/>
      <c r="AJ32" s="132"/>
      <c r="AK32" s="114"/>
      <c r="AL32" s="132"/>
      <c r="AM32" s="114"/>
      <c r="AN32" s="132"/>
      <c r="AO32" s="114"/>
      <c r="AP32" s="132"/>
      <c r="AQ32" s="114"/>
      <c r="AR32" s="129"/>
      <c r="AS32" s="114"/>
      <c r="AT32" s="132"/>
      <c r="AU32" s="114"/>
      <c r="AV32" s="129"/>
      <c r="AW32" s="136">
        <f t="shared" si="1"/>
        <v>0</v>
      </c>
    </row>
    <row r="33" spans="1:49" x14ac:dyDescent="0.25">
      <c r="A33" s="35">
        <v>27</v>
      </c>
      <c r="B33" s="110"/>
      <c r="C33" s="11"/>
      <c r="D33" s="90" t="str">
        <f t="shared" si="7"/>
        <v/>
      </c>
      <c r="E33" s="11"/>
      <c r="F33" s="90"/>
      <c r="G33" s="11"/>
      <c r="H33" s="91"/>
      <c r="I33" s="91"/>
      <c r="J33" s="117"/>
      <c r="K33" s="93"/>
      <c r="L33" s="88"/>
      <c r="M33" s="120"/>
      <c r="N33" s="126"/>
      <c r="O33" s="93"/>
      <c r="P33" s="126"/>
      <c r="Q33" s="93"/>
      <c r="R33" s="129"/>
      <c r="S33" s="123"/>
      <c r="T33" s="132"/>
      <c r="U33" s="114"/>
      <c r="V33" s="129"/>
      <c r="W33" s="123"/>
      <c r="X33" s="132"/>
      <c r="Y33" s="114"/>
      <c r="Z33" s="132"/>
      <c r="AA33" s="114"/>
      <c r="AB33" s="132"/>
      <c r="AC33" s="114"/>
      <c r="AD33" s="129"/>
      <c r="AE33" s="123"/>
      <c r="AF33" s="132"/>
      <c r="AG33" s="114"/>
      <c r="AH33" s="129"/>
      <c r="AI33" s="123"/>
      <c r="AJ33" s="132"/>
      <c r="AK33" s="114"/>
      <c r="AL33" s="132"/>
      <c r="AM33" s="114"/>
      <c r="AN33" s="132"/>
      <c r="AO33" s="114"/>
      <c r="AP33" s="132"/>
      <c r="AQ33" s="114"/>
      <c r="AR33" s="129"/>
      <c r="AS33" s="114"/>
      <c r="AT33" s="132"/>
      <c r="AU33" s="114"/>
      <c r="AV33" s="129"/>
      <c r="AW33" s="136">
        <f t="shared" si="1"/>
        <v>0</v>
      </c>
    </row>
    <row r="34" spans="1:49" x14ac:dyDescent="0.25">
      <c r="A34" s="35">
        <v>28</v>
      </c>
      <c r="B34" s="110"/>
      <c r="C34" s="11"/>
      <c r="D34" s="90" t="str">
        <f t="shared" si="7"/>
        <v/>
      </c>
      <c r="E34" s="11"/>
      <c r="F34" s="90"/>
      <c r="G34" s="11"/>
      <c r="H34" s="91"/>
      <c r="I34" s="91"/>
      <c r="J34" s="117"/>
      <c r="K34" s="93"/>
      <c r="L34" s="88"/>
      <c r="M34" s="120"/>
      <c r="N34" s="126"/>
      <c r="O34" s="93"/>
      <c r="P34" s="126"/>
      <c r="Q34" s="93"/>
      <c r="R34" s="129"/>
      <c r="S34" s="123"/>
      <c r="T34" s="132"/>
      <c r="U34" s="114"/>
      <c r="V34" s="129"/>
      <c r="W34" s="123"/>
      <c r="X34" s="132"/>
      <c r="Y34" s="114"/>
      <c r="Z34" s="132"/>
      <c r="AA34" s="114"/>
      <c r="AB34" s="132"/>
      <c r="AC34" s="114"/>
      <c r="AD34" s="129"/>
      <c r="AE34" s="123"/>
      <c r="AF34" s="132"/>
      <c r="AG34" s="114"/>
      <c r="AH34" s="129"/>
      <c r="AI34" s="123"/>
      <c r="AJ34" s="132"/>
      <c r="AK34" s="114"/>
      <c r="AL34" s="132"/>
      <c r="AM34" s="114"/>
      <c r="AN34" s="132"/>
      <c r="AO34" s="114"/>
      <c r="AP34" s="132"/>
      <c r="AQ34" s="114"/>
      <c r="AR34" s="129"/>
      <c r="AS34" s="114"/>
      <c r="AT34" s="132"/>
      <c r="AU34" s="114"/>
      <c r="AV34" s="129"/>
      <c r="AW34" s="136">
        <f t="shared" si="1"/>
        <v>0</v>
      </c>
    </row>
    <row r="35" spans="1:49" x14ac:dyDescent="0.25">
      <c r="A35" s="35">
        <v>29</v>
      </c>
      <c r="B35" s="110"/>
      <c r="C35" s="11"/>
      <c r="D35" s="90" t="str">
        <f t="shared" si="7"/>
        <v/>
      </c>
      <c r="E35" s="11"/>
      <c r="F35" s="90"/>
      <c r="G35" s="11"/>
      <c r="H35" s="91"/>
      <c r="I35" s="91"/>
      <c r="J35" s="117"/>
      <c r="K35" s="93"/>
      <c r="L35" s="88"/>
      <c r="M35" s="120"/>
      <c r="N35" s="126"/>
      <c r="O35" s="93"/>
      <c r="P35" s="126"/>
      <c r="Q35" s="93"/>
      <c r="R35" s="129"/>
      <c r="S35" s="123"/>
      <c r="T35" s="132"/>
      <c r="U35" s="114"/>
      <c r="V35" s="129"/>
      <c r="W35" s="123"/>
      <c r="X35" s="132"/>
      <c r="Y35" s="114"/>
      <c r="Z35" s="132"/>
      <c r="AA35" s="114"/>
      <c r="AB35" s="132"/>
      <c r="AC35" s="114"/>
      <c r="AD35" s="129"/>
      <c r="AE35" s="123"/>
      <c r="AF35" s="132"/>
      <c r="AG35" s="114"/>
      <c r="AH35" s="129"/>
      <c r="AI35" s="123"/>
      <c r="AJ35" s="132"/>
      <c r="AK35" s="114"/>
      <c r="AL35" s="132"/>
      <c r="AM35" s="114"/>
      <c r="AN35" s="132"/>
      <c r="AO35" s="114"/>
      <c r="AP35" s="132"/>
      <c r="AQ35" s="114"/>
      <c r="AR35" s="129"/>
      <c r="AS35" s="114"/>
      <c r="AT35" s="132"/>
      <c r="AU35" s="114"/>
      <c r="AV35" s="129"/>
      <c r="AW35" s="136">
        <f t="shared" si="1"/>
        <v>0</v>
      </c>
    </row>
    <row r="36" spans="1:49" ht="15.75" thickBot="1" x14ac:dyDescent="0.3">
      <c r="A36" s="35">
        <v>30</v>
      </c>
      <c r="B36" s="111"/>
      <c r="C36" s="18"/>
      <c r="D36" s="94" t="str">
        <f t="shared" si="7"/>
        <v/>
      </c>
      <c r="E36" s="18"/>
      <c r="F36" s="94"/>
      <c r="G36" s="18"/>
      <c r="H36" s="95"/>
      <c r="I36" s="95"/>
      <c r="J36" s="118"/>
      <c r="K36" s="96"/>
      <c r="L36" s="97"/>
      <c r="M36" s="121"/>
      <c r="N36" s="127"/>
      <c r="O36" s="96"/>
      <c r="P36" s="127"/>
      <c r="Q36" s="96"/>
      <c r="R36" s="130"/>
      <c r="S36" s="124"/>
      <c r="T36" s="133"/>
      <c r="U36" s="115"/>
      <c r="V36" s="130"/>
      <c r="W36" s="124"/>
      <c r="X36" s="133"/>
      <c r="Y36" s="115"/>
      <c r="Z36" s="133"/>
      <c r="AA36" s="115"/>
      <c r="AB36" s="133"/>
      <c r="AC36" s="115"/>
      <c r="AD36" s="130"/>
      <c r="AE36" s="124"/>
      <c r="AF36" s="133"/>
      <c r="AG36" s="115"/>
      <c r="AH36" s="130"/>
      <c r="AI36" s="124"/>
      <c r="AJ36" s="133"/>
      <c r="AK36" s="115"/>
      <c r="AL36" s="133"/>
      <c r="AM36" s="115"/>
      <c r="AN36" s="133"/>
      <c r="AO36" s="115"/>
      <c r="AP36" s="133"/>
      <c r="AQ36" s="115"/>
      <c r="AR36" s="130"/>
      <c r="AS36" s="115"/>
      <c r="AT36" s="133"/>
      <c r="AU36" s="115"/>
      <c r="AV36" s="130"/>
      <c r="AW36" s="137">
        <f t="shared" si="1"/>
        <v>0</v>
      </c>
    </row>
  </sheetData>
  <mergeCells count="37">
    <mergeCell ref="W4:AD4"/>
    <mergeCell ref="AO5:AP5"/>
    <mergeCell ref="AQ5:AR5"/>
    <mergeCell ref="AS5:AT5"/>
    <mergeCell ref="AU5:AV5"/>
    <mergeCell ref="AC5:AD5"/>
    <mergeCell ref="AE5:AF5"/>
    <mergeCell ref="AG5:AH5"/>
    <mergeCell ref="AI5:AJ5"/>
    <mergeCell ref="AK5:AL5"/>
    <mergeCell ref="AM5:AN5"/>
    <mergeCell ref="AA5:AB5"/>
    <mergeCell ref="S5:T5"/>
    <mergeCell ref="U5:V5"/>
    <mergeCell ref="W5:X5"/>
    <mergeCell ref="Y5:Z5"/>
    <mergeCell ref="J5:J6"/>
    <mergeCell ref="K5:K6"/>
    <mergeCell ref="L5:L6"/>
    <mergeCell ref="M5:N5"/>
    <mergeCell ref="O5:P5"/>
    <mergeCell ref="AZ4:AZ6"/>
    <mergeCell ref="BA4:BD4"/>
    <mergeCell ref="B5:B6"/>
    <mergeCell ref="C5:C6"/>
    <mergeCell ref="D5:D6"/>
    <mergeCell ref="E5:E6"/>
    <mergeCell ref="F5:F6"/>
    <mergeCell ref="G5:G6"/>
    <mergeCell ref="H5:H6"/>
    <mergeCell ref="I5:I6"/>
    <mergeCell ref="M4:R4"/>
    <mergeCell ref="S4:V4"/>
    <mergeCell ref="AE4:AH4"/>
    <mergeCell ref="AI4:AR4"/>
    <mergeCell ref="AS4:AV4"/>
    <mergeCell ref="Q5:R5"/>
  </mergeCells>
  <conditionalFormatting sqref="BE7:BE10">
    <cfRule type="cellIs" dxfId="13" priority="6" operator="notEqual">
      <formula>0</formula>
    </cfRule>
    <cfRule type="cellIs" dxfId="12" priority="7" operator="equal">
      <formula>0</formula>
    </cfRule>
  </conditionalFormatting>
  <conditionalFormatting sqref="BE12">
    <cfRule type="cellIs" dxfId="11" priority="4" operator="notEqual">
      <formula>0</formula>
    </cfRule>
    <cfRule type="cellIs" dxfId="10" priority="5" operator="equal">
      <formula>0</formula>
    </cfRule>
  </conditionalFormatting>
  <conditionalFormatting sqref="BE11">
    <cfRule type="cellIs" dxfId="9" priority="2" operator="notEqual">
      <formula>0</formula>
    </cfRule>
    <cfRule type="cellIs" dxfId="8" priority="3" operator="equal">
      <formula>0</formula>
    </cfRule>
  </conditionalFormatting>
  <conditionalFormatting sqref="L7:L11">
    <cfRule type="expression" dxfId="7" priority="1">
      <formula>IF(VLOOKUP(K7,Statut_N_Justificatif,2,FALSE),ISBLANK(L7),FALSE)</formula>
    </cfRule>
  </conditionalFormatting>
  <dataValidations count="4">
    <dataValidation type="list" allowBlank="1" showInputMessage="1" showErrorMessage="1" sqref="H7:H36" xr:uid="{0FB4458B-71EC-4294-9DF9-8F521D9361CB}">
      <formula1>Communes</formula1>
    </dataValidation>
    <dataValidation type="list" allowBlank="1" showInputMessage="1" showErrorMessage="1" sqref="D7:D36" xr:uid="{D1F40D98-9B63-4F9C-B915-FA4C33F9A5B3}">
      <formula1>"Adaptation,Extension"</formula1>
    </dataValidation>
    <dataValidation type="list" allowBlank="1" showInputMessage="1" showErrorMessage="1" sqref="C7:C36" xr:uid="{56668697-CE39-4B96-B63F-08AA8E1A3B29}">
      <formula1>Motivations</formula1>
    </dataValidation>
    <dataValidation type="list" allowBlank="1" showInputMessage="1" showErrorMessage="1" sqref="K7:K36" xr:uid="{CCF9296C-F6C1-4EC3-AFBB-9A7D1C38424D}">
      <formula1>Statut_N</formula1>
    </dataValidation>
  </dataValidations>
  <pageMargins left="0.70866141732283472" right="0.70866141732283472" top="0.74803149606299213" bottom="0.74803149606299213" header="0.31496062992125984" footer="0.31496062992125984"/>
  <pageSetup paperSize="9" fitToHeight="0" orientation="landscape" r:id="rId1"/>
  <headerFooter>
    <oddFooter>&amp;LPlan d'investissement 2024-2029&amp;CIV-Bilan N Actualisation&amp;RXLS Version 02-02-2023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Feuil10">
    <pageSetUpPr autoPageBreaks="0" fitToPage="1"/>
  </sheetPr>
  <dimension ref="A1:BE36"/>
  <sheetViews>
    <sheetView showGridLines="0" zoomScale="70" zoomScaleNormal="70" workbookViewId="0">
      <pane xSplit="10" ySplit="6" topLeftCell="K7" activePane="bottomRight" state="frozen"/>
      <selection pane="topRight" activeCell="K1" sqref="K1"/>
      <selection pane="bottomLeft" activeCell="A7" sqref="A7"/>
      <selection pane="bottomRight" activeCell="AW36" sqref="B1:AW36"/>
    </sheetView>
  </sheetViews>
  <sheetFormatPr baseColWidth="10" defaultRowHeight="15" x14ac:dyDescent="0.25"/>
  <cols>
    <col min="1" max="1" width="5.7109375" customWidth="1"/>
    <col min="2" max="2" width="8.7109375" customWidth="1"/>
    <col min="3" max="3" width="25.7109375" customWidth="1"/>
    <col min="4" max="4" width="12.7109375" customWidth="1"/>
    <col min="5" max="5" width="8.7109375" customWidth="1"/>
    <col min="6" max="6" width="4.7109375" customWidth="1"/>
    <col min="7" max="12" width="25.7109375" customWidth="1"/>
    <col min="13" max="40" width="8.7109375" customWidth="1"/>
    <col min="41" max="42" width="8.7109375" style="176" customWidth="1"/>
    <col min="43" max="47" width="8.7109375" customWidth="1"/>
    <col min="48" max="49" width="10.7109375" customWidth="1"/>
  </cols>
  <sheetData>
    <row r="1" spans="1:57" ht="21" x14ac:dyDescent="0.35">
      <c r="B1" s="85" t="str">
        <f>"Plan d'investissement "&amp;AnnéeN+1&amp;"-"&amp;AnnéeN+6&amp;" ("&amp;GRD&amp;") - Budget et quantitatif"</f>
        <v>Plan d'investissement 2024-2029 (Nom du GRD) - Budget et quantitatif</v>
      </c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  <c r="P1" s="85"/>
      <c r="Q1" s="85"/>
      <c r="R1" s="85"/>
    </row>
    <row r="2" spans="1:57" ht="15" customHeight="1" x14ac:dyDescent="0.35">
      <c r="B2" s="102" t="s">
        <v>387</v>
      </c>
      <c r="C2" s="102"/>
      <c r="D2" s="102"/>
      <c r="E2" s="102"/>
      <c r="F2" s="102"/>
      <c r="G2" s="85"/>
      <c r="H2" s="85"/>
      <c r="I2" s="85"/>
      <c r="J2" s="85"/>
      <c r="K2" s="85"/>
      <c r="M2" s="85"/>
      <c r="N2" s="85"/>
      <c r="O2" s="85"/>
      <c r="P2" s="85"/>
      <c r="Q2" s="85"/>
      <c r="R2" s="85"/>
    </row>
    <row r="3" spans="1:57" ht="15" customHeight="1" thickBot="1" x14ac:dyDescent="0.4">
      <c r="F3" s="85"/>
      <c r="G3" s="85"/>
      <c r="H3" s="85"/>
      <c r="I3" s="85"/>
      <c r="J3" s="85"/>
    </row>
    <row r="4" spans="1:57" ht="15" customHeight="1" thickBot="1" x14ac:dyDescent="0.3">
      <c r="M4" s="311" t="s">
        <v>389</v>
      </c>
      <c r="N4" s="311"/>
      <c r="O4" s="311"/>
      <c r="P4" s="311"/>
      <c r="Q4" s="311"/>
      <c r="R4" s="311"/>
      <c r="S4" s="315" t="s">
        <v>32</v>
      </c>
      <c r="T4" s="315"/>
      <c r="U4" s="315"/>
      <c r="V4" s="315"/>
      <c r="W4" s="319" t="s">
        <v>427</v>
      </c>
      <c r="X4" s="320"/>
      <c r="Y4" s="320"/>
      <c r="Z4" s="320"/>
      <c r="AA4" s="320"/>
      <c r="AB4" s="320"/>
      <c r="AC4" s="320"/>
      <c r="AD4" s="321"/>
      <c r="AE4" s="311" t="s">
        <v>84</v>
      </c>
      <c r="AF4" s="311"/>
      <c r="AG4" s="311"/>
      <c r="AH4" s="311"/>
      <c r="AI4" s="315" t="s">
        <v>388</v>
      </c>
      <c r="AJ4" s="315"/>
      <c r="AK4" s="315"/>
      <c r="AL4" s="315"/>
      <c r="AM4" s="315"/>
      <c r="AN4" s="315"/>
      <c r="AO4" s="315"/>
      <c r="AP4" s="315"/>
      <c r="AQ4" s="315"/>
      <c r="AR4" s="315"/>
      <c r="AS4" s="315" t="s">
        <v>430</v>
      </c>
      <c r="AT4" s="315"/>
      <c r="AU4" s="315"/>
      <c r="AV4" s="315"/>
      <c r="AW4" s="180" t="s">
        <v>403</v>
      </c>
      <c r="AZ4" s="306" t="s">
        <v>407</v>
      </c>
      <c r="BA4" s="308" t="s">
        <v>464</v>
      </c>
      <c r="BB4" s="308"/>
      <c r="BC4" s="308"/>
      <c r="BD4" s="308"/>
      <c r="BE4" s="154" t="s">
        <v>408</v>
      </c>
    </row>
    <row r="5" spans="1:57" ht="50.1" customHeight="1" x14ac:dyDescent="0.25">
      <c r="B5" s="309" t="s">
        <v>405</v>
      </c>
      <c r="C5" s="311" t="s">
        <v>45</v>
      </c>
      <c r="D5" s="311" t="s">
        <v>394</v>
      </c>
      <c r="E5" s="311" t="s">
        <v>383</v>
      </c>
      <c r="F5" s="313" t="s">
        <v>385</v>
      </c>
      <c r="G5" s="311" t="s">
        <v>47</v>
      </c>
      <c r="H5" s="311" t="s">
        <v>52</v>
      </c>
      <c r="I5" s="311" t="s">
        <v>382</v>
      </c>
      <c r="J5" s="311" t="s">
        <v>384</v>
      </c>
      <c r="K5" s="315" t="s">
        <v>46</v>
      </c>
      <c r="L5" s="311" t="s">
        <v>374</v>
      </c>
      <c r="M5" s="316" t="s">
        <v>4</v>
      </c>
      <c r="N5" s="317"/>
      <c r="O5" s="316" t="s">
        <v>438</v>
      </c>
      <c r="P5" s="317"/>
      <c r="Q5" s="316" t="s">
        <v>444</v>
      </c>
      <c r="R5" s="317"/>
      <c r="S5" s="316" t="s">
        <v>445</v>
      </c>
      <c r="T5" s="317"/>
      <c r="U5" s="316" t="s">
        <v>437</v>
      </c>
      <c r="V5" s="317"/>
      <c r="W5" s="316" t="s">
        <v>428</v>
      </c>
      <c r="X5" s="317"/>
      <c r="Y5" s="316" t="s">
        <v>544</v>
      </c>
      <c r="Z5" s="317"/>
      <c r="AA5" s="316" t="s">
        <v>429</v>
      </c>
      <c r="AB5" s="317"/>
      <c r="AC5" s="316" t="s">
        <v>8</v>
      </c>
      <c r="AD5" s="317"/>
      <c r="AE5" s="316" t="s">
        <v>433</v>
      </c>
      <c r="AF5" s="317"/>
      <c r="AG5" s="316" t="s">
        <v>432</v>
      </c>
      <c r="AH5" s="317"/>
      <c r="AI5" s="316" t="s">
        <v>434</v>
      </c>
      <c r="AJ5" s="317"/>
      <c r="AK5" s="316" t="s">
        <v>435</v>
      </c>
      <c r="AL5" s="317"/>
      <c r="AM5" s="316" t="s">
        <v>436</v>
      </c>
      <c r="AN5" s="317"/>
      <c r="AO5" s="316" t="s">
        <v>446</v>
      </c>
      <c r="AP5" s="317"/>
      <c r="AQ5" s="316" t="s">
        <v>439</v>
      </c>
      <c r="AR5" s="317"/>
      <c r="AS5" s="316" t="s">
        <v>443</v>
      </c>
      <c r="AT5" s="317"/>
      <c r="AU5" s="316" t="s">
        <v>390</v>
      </c>
      <c r="AV5" s="317"/>
      <c r="AW5" s="134" t="s">
        <v>404</v>
      </c>
      <c r="AZ5" s="307"/>
      <c r="BA5" s="139" t="s">
        <v>385</v>
      </c>
      <c r="BB5" s="139" t="s">
        <v>406</v>
      </c>
      <c r="BC5" s="140" t="s">
        <v>70</v>
      </c>
      <c r="BD5" s="140" t="s">
        <v>70</v>
      </c>
      <c r="BE5" s="153" t="s">
        <v>409</v>
      </c>
    </row>
    <row r="6" spans="1:57" ht="15" customHeight="1" x14ac:dyDescent="0.25">
      <c r="B6" s="310"/>
      <c r="C6" s="312"/>
      <c r="D6" s="312"/>
      <c r="E6" s="312"/>
      <c r="F6" s="314"/>
      <c r="G6" s="312"/>
      <c r="H6" s="312"/>
      <c r="I6" s="312"/>
      <c r="J6" s="312"/>
      <c r="K6" s="318"/>
      <c r="L6" s="318"/>
      <c r="M6" s="34" t="s">
        <v>413</v>
      </c>
      <c r="N6" s="34" t="s">
        <v>412</v>
      </c>
      <c r="O6" s="34" t="s">
        <v>413</v>
      </c>
      <c r="P6" s="34" t="s">
        <v>412</v>
      </c>
      <c r="Q6" s="34" t="s">
        <v>413</v>
      </c>
      <c r="R6" s="34" t="s">
        <v>412</v>
      </c>
      <c r="S6" s="34" t="s">
        <v>413</v>
      </c>
      <c r="T6" s="34" t="s">
        <v>412</v>
      </c>
      <c r="U6" s="34" t="s">
        <v>413</v>
      </c>
      <c r="V6" s="34" t="s">
        <v>412</v>
      </c>
      <c r="W6" s="34" t="s">
        <v>414</v>
      </c>
      <c r="X6" s="34" t="s">
        <v>412</v>
      </c>
      <c r="Y6" s="34" t="s">
        <v>414</v>
      </c>
      <c r="Z6" s="34" t="s">
        <v>412</v>
      </c>
      <c r="AA6" s="34" t="s">
        <v>414</v>
      </c>
      <c r="AB6" s="34" t="s">
        <v>412</v>
      </c>
      <c r="AC6" s="34" t="s">
        <v>414</v>
      </c>
      <c r="AD6" s="34" t="s">
        <v>412</v>
      </c>
      <c r="AE6" s="34" t="s">
        <v>413</v>
      </c>
      <c r="AF6" s="34" t="s">
        <v>412</v>
      </c>
      <c r="AG6" s="34" t="s">
        <v>413</v>
      </c>
      <c r="AH6" s="34" t="s">
        <v>412</v>
      </c>
      <c r="AI6" s="34" t="s">
        <v>413</v>
      </c>
      <c r="AJ6" s="34" t="s">
        <v>412</v>
      </c>
      <c r="AK6" s="34" t="s">
        <v>413</v>
      </c>
      <c r="AL6" s="34" t="s">
        <v>412</v>
      </c>
      <c r="AM6" s="34" t="s">
        <v>413</v>
      </c>
      <c r="AN6" s="34" t="s">
        <v>412</v>
      </c>
      <c r="AO6" s="34" t="s">
        <v>413</v>
      </c>
      <c r="AP6" s="34" t="s">
        <v>412</v>
      </c>
      <c r="AQ6" s="34" t="s">
        <v>413</v>
      </c>
      <c r="AR6" s="34" t="s">
        <v>412</v>
      </c>
      <c r="AS6" s="34" t="s">
        <v>450</v>
      </c>
      <c r="AT6" s="34" t="s">
        <v>412</v>
      </c>
      <c r="AU6" s="34" t="s">
        <v>413</v>
      </c>
      <c r="AV6" s="34" t="s">
        <v>412</v>
      </c>
      <c r="AW6" s="135" t="s">
        <v>415</v>
      </c>
      <c r="AZ6" s="307"/>
      <c r="BA6" s="141" t="s">
        <v>391</v>
      </c>
      <c r="BB6" s="141" t="s">
        <v>391</v>
      </c>
      <c r="BC6" s="141" t="s">
        <v>391</v>
      </c>
      <c r="BD6" s="141" t="s">
        <v>392</v>
      </c>
      <c r="BE6" s="145"/>
    </row>
    <row r="7" spans="1:57" s="2" customFormat="1" ht="15" customHeight="1" x14ac:dyDescent="0.25">
      <c r="A7" s="138">
        <v>1</v>
      </c>
      <c r="B7" s="109">
        <f>AnnéeN+1</f>
        <v>2024</v>
      </c>
      <c r="C7" s="11" t="s">
        <v>460</v>
      </c>
      <c r="D7" s="112" t="str">
        <f t="shared" ref="D7:D36" si="0">IF(ISBLANK(C7),"",VLOOKUP(C7,Motivations_TAB,2,FALSE))</f>
        <v>Adaptation</v>
      </c>
      <c r="E7" s="11">
        <v>123456</v>
      </c>
      <c r="F7" s="90" t="s">
        <v>386</v>
      </c>
      <c r="G7" s="11"/>
      <c r="H7" s="86" t="s">
        <v>123</v>
      </c>
      <c r="I7" s="86"/>
      <c r="J7" s="116"/>
      <c r="K7" s="200"/>
      <c r="L7" s="200"/>
      <c r="M7" s="119"/>
      <c r="N7" s="125"/>
      <c r="O7" s="88"/>
      <c r="P7" s="125"/>
      <c r="Q7" s="88"/>
      <c r="R7" s="128"/>
      <c r="S7" s="122"/>
      <c r="T7" s="131"/>
      <c r="U7" s="113"/>
      <c r="V7" s="128"/>
      <c r="W7" s="122"/>
      <c r="X7" s="131"/>
      <c r="Y7" s="113"/>
      <c r="Z7" s="131"/>
      <c r="AA7" s="113"/>
      <c r="AB7" s="131"/>
      <c r="AC7" s="113"/>
      <c r="AD7" s="128"/>
      <c r="AE7" s="122"/>
      <c r="AF7" s="131"/>
      <c r="AG7" s="113"/>
      <c r="AH7" s="128"/>
      <c r="AI7" s="122"/>
      <c r="AJ7" s="131"/>
      <c r="AK7" s="113"/>
      <c r="AL7" s="131"/>
      <c r="AM7" s="113"/>
      <c r="AN7" s="131"/>
      <c r="AO7" s="113"/>
      <c r="AP7" s="131"/>
      <c r="AQ7" s="113"/>
      <c r="AR7" s="128"/>
      <c r="AS7" s="113"/>
      <c r="AT7" s="131"/>
      <c r="AU7" s="113"/>
      <c r="AV7" s="128"/>
      <c r="AW7" s="136">
        <f t="shared" ref="AW7:AW36" si="1">SUMIF($M$6:$AV$6,"brut [€]",M7:AV7)</f>
        <v>0</v>
      </c>
      <c r="AZ7" s="146">
        <f>AnnéeN+1</f>
        <v>2024</v>
      </c>
      <c r="BA7" s="142">
        <f t="shared" ref="BA7:BA12" si="2">SUMIFS($AW:$AW,$B:$B,$AZ7,$F:$F,"x")</f>
        <v>0</v>
      </c>
      <c r="BB7" s="142">
        <f t="shared" ref="BB7:BB12" si="3">SUMIFS($AW:$AW,$B:$B,$AZ7,$F:$F,"")</f>
        <v>0</v>
      </c>
      <c r="BC7" s="142">
        <f t="shared" ref="BC7:BC12" si="4">SUMIF(B:B,AZ7,AW:AW)</f>
        <v>0</v>
      </c>
      <c r="BD7" s="142">
        <f>TOTNplus1</f>
        <v>0</v>
      </c>
      <c r="BE7" s="147">
        <f>BC7-BD7</f>
        <v>0</v>
      </c>
    </row>
    <row r="8" spans="1:57" x14ac:dyDescent="0.25">
      <c r="A8" s="35">
        <v>2</v>
      </c>
      <c r="B8" s="110">
        <f>AnnéeN+2</f>
        <v>2025</v>
      </c>
      <c r="C8" s="11" t="s">
        <v>460</v>
      </c>
      <c r="D8" s="90" t="str">
        <f t="shared" si="0"/>
        <v>Adaptation</v>
      </c>
      <c r="E8" s="11">
        <v>123456</v>
      </c>
      <c r="F8" s="90" t="s">
        <v>386</v>
      </c>
      <c r="G8" s="11"/>
      <c r="H8" s="86" t="s">
        <v>123</v>
      </c>
      <c r="I8" s="91"/>
      <c r="J8" s="117"/>
      <c r="K8" s="201"/>
      <c r="L8" s="200"/>
      <c r="M8" s="120"/>
      <c r="N8" s="126"/>
      <c r="O8" s="93"/>
      <c r="P8" s="126"/>
      <c r="Q8" s="93"/>
      <c r="R8" s="129"/>
      <c r="S8" s="123"/>
      <c r="T8" s="132"/>
      <c r="U8" s="114"/>
      <c r="V8" s="129"/>
      <c r="W8" s="123"/>
      <c r="X8" s="132"/>
      <c r="Y8" s="114"/>
      <c r="Z8" s="132"/>
      <c r="AA8" s="114"/>
      <c r="AB8" s="132"/>
      <c r="AC8" s="114"/>
      <c r="AD8" s="129"/>
      <c r="AE8" s="123"/>
      <c r="AF8" s="132"/>
      <c r="AG8" s="114"/>
      <c r="AH8" s="129"/>
      <c r="AI8" s="123"/>
      <c r="AJ8" s="132"/>
      <c r="AK8" s="114"/>
      <c r="AL8" s="132"/>
      <c r="AM8" s="114"/>
      <c r="AN8" s="132"/>
      <c r="AO8" s="114"/>
      <c r="AP8" s="132"/>
      <c r="AQ8" s="114"/>
      <c r="AR8" s="129"/>
      <c r="AS8" s="114"/>
      <c r="AT8" s="132"/>
      <c r="AU8" s="114"/>
      <c r="AV8" s="129"/>
      <c r="AW8" s="136">
        <f t="shared" si="1"/>
        <v>0</v>
      </c>
      <c r="AZ8" s="148">
        <f>AZ7+1</f>
        <v>2025</v>
      </c>
      <c r="BA8" s="143">
        <f t="shared" si="2"/>
        <v>0</v>
      </c>
      <c r="BB8" s="143">
        <f t="shared" si="3"/>
        <v>0</v>
      </c>
      <c r="BC8" s="143">
        <f t="shared" si="4"/>
        <v>0</v>
      </c>
      <c r="BD8" s="144">
        <f>TOTNplus2</f>
        <v>0</v>
      </c>
      <c r="BE8" s="147">
        <f t="shared" ref="BE8:BE11" si="5">BC8-BD8</f>
        <v>0</v>
      </c>
    </row>
    <row r="9" spans="1:57" x14ac:dyDescent="0.25">
      <c r="A9" s="35">
        <v>3</v>
      </c>
      <c r="B9" s="110">
        <f>AnnéeN+3</f>
        <v>2026</v>
      </c>
      <c r="C9" s="11" t="s">
        <v>460</v>
      </c>
      <c r="D9" s="90" t="str">
        <f t="shared" si="0"/>
        <v>Adaptation</v>
      </c>
      <c r="E9" s="11">
        <v>123456</v>
      </c>
      <c r="F9" s="90" t="s">
        <v>386</v>
      </c>
      <c r="G9" s="11"/>
      <c r="H9" s="86" t="s">
        <v>123</v>
      </c>
      <c r="I9" s="91"/>
      <c r="J9" s="117"/>
      <c r="K9" s="201"/>
      <c r="L9" s="200"/>
      <c r="M9" s="120"/>
      <c r="N9" s="126"/>
      <c r="O9" s="93"/>
      <c r="P9" s="126"/>
      <c r="Q9" s="93"/>
      <c r="R9" s="129"/>
      <c r="S9" s="123"/>
      <c r="T9" s="132"/>
      <c r="U9" s="114"/>
      <c r="V9" s="129"/>
      <c r="W9" s="123"/>
      <c r="X9" s="132"/>
      <c r="Y9" s="114"/>
      <c r="Z9" s="132"/>
      <c r="AA9" s="114"/>
      <c r="AB9" s="132"/>
      <c r="AC9" s="114"/>
      <c r="AD9" s="129"/>
      <c r="AE9" s="123"/>
      <c r="AF9" s="132"/>
      <c r="AG9" s="114"/>
      <c r="AH9" s="129"/>
      <c r="AI9" s="123"/>
      <c r="AJ9" s="132"/>
      <c r="AK9" s="114"/>
      <c r="AL9" s="132"/>
      <c r="AM9" s="114"/>
      <c r="AN9" s="132"/>
      <c r="AO9" s="114"/>
      <c r="AP9" s="132"/>
      <c r="AQ9" s="114"/>
      <c r="AR9" s="129"/>
      <c r="AS9" s="114"/>
      <c r="AT9" s="132"/>
      <c r="AU9" s="114"/>
      <c r="AV9" s="129"/>
      <c r="AW9" s="136">
        <f t="shared" si="1"/>
        <v>0</v>
      </c>
      <c r="AZ9" s="148">
        <f t="shared" ref="AZ9:AZ12" si="6">AZ8+1</f>
        <v>2026</v>
      </c>
      <c r="BA9" s="143">
        <f t="shared" si="2"/>
        <v>0</v>
      </c>
      <c r="BB9" s="143">
        <f t="shared" si="3"/>
        <v>0</v>
      </c>
      <c r="BC9" s="143">
        <f t="shared" si="4"/>
        <v>0</v>
      </c>
      <c r="BD9" s="144">
        <f>TOTNplus3</f>
        <v>0</v>
      </c>
      <c r="BE9" s="147">
        <f t="shared" si="5"/>
        <v>0</v>
      </c>
    </row>
    <row r="10" spans="1:57" x14ac:dyDescent="0.25">
      <c r="A10" s="35">
        <v>4</v>
      </c>
      <c r="B10" s="110"/>
      <c r="C10" s="11"/>
      <c r="D10" s="90" t="str">
        <f t="shared" si="0"/>
        <v/>
      </c>
      <c r="E10" s="11"/>
      <c r="F10" s="90"/>
      <c r="G10" s="11"/>
      <c r="H10" s="91"/>
      <c r="I10" s="91"/>
      <c r="J10" s="117"/>
      <c r="K10" s="201"/>
      <c r="L10" s="200"/>
      <c r="M10" s="120"/>
      <c r="N10" s="126"/>
      <c r="O10" s="93"/>
      <c r="P10" s="126"/>
      <c r="Q10" s="93"/>
      <c r="R10" s="129"/>
      <c r="S10" s="123"/>
      <c r="T10" s="132"/>
      <c r="U10" s="114"/>
      <c r="V10" s="129"/>
      <c r="W10" s="123"/>
      <c r="X10" s="132"/>
      <c r="Y10" s="114"/>
      <c r="Z10" s="132"/>
      <c r="AA10" s="114"/>
      <c r="AB10" s="132"/>
      <c r="AC10" s="114"/>
      <c r="AD10" s="129"/>
      <c r="AE10" s="123"/>
      <c r="AF10" s="132"/>
      <c r="AG10" s="114"/>
      <c r="AH10" s="129"/>
      <c r="AI10" s="123"/>
      <c r="AJ10" s="132"/>
      <c r="AK10" s="114"/>
      <c r="AL10" s="132"/>
      <c r="AM10" s="114"/>
      <c r="AN10" s="132"/>
      <c r="AO10" s="114"/>
      <c r="AP10" s="132"/>
      <c r="AQ10" s="114"/>
      <c r="AR10" s="129"/>
      <c r="AS10" s="114"/>
      <c r="AT10" s="132"/>
      <c r="AU10" s="114"/>
      <c r="AV10" s="129"/>
      <c r="AW10" s="136">
        <f t="shared" si="1"/>
        <v>0</v>
      </c>
      <c r="AZ10" s="148">
        <f t="shared" si="6"/>
        <v>2027</v>
      </c>
      <c r="BA10" s="143">
        <f t="shared" si="2"/>
        <v>0</v>
      </c>
      <c r="BB10" s="143">
        <f t="shared" si="3"/>
        <v>0</v>
      </c>
      <c r="BC10" s="143">
        <f t="shared" si="4"/>
        <v>0</v>
      </c>
      <c r="BD10" s="144">
        <f>TOTNplus4</f>
        <v>0</v>
      </c>
      <c r="BE10" s="147">
        <f t="shared" si="5"/>
        <v>0</v>
      </c>
    </row>
    <row r="11" spans="1:57" x14ac:dyDescent="0.25">
      <c r="A11" s="35">
        <v>5</v>
      </c>
      <c r="B11" s="110"/>
      <c r="C11" s="11"/>
      <c r="D11" s="90" t="str">
        <f t="shared" si="0"/>
        <v/>
      </c>
      <c r="E11" s="11"/>
      <c r="F11" s="90"/>
      <c r="G11" s="11"/>
      <c r="H11" s="91"/>
      <c r="I11" s="91"/>
      <c r="J11" s="117"/>
      <c r="K11" s="201"/>
      <c r="L11" s="200"/>
      <c r="M11" s="120"/>
      <c r="N11" s="126"/>
      <c r="O11" s="93"/>
      <c r="P11" s="126"/>
      <c r="Q11" s="93"/>
      <c r="R11" s="129"/>
      <c r="S11" s="123"/>
      <c r="T11" s="132"/>
      <c r="U11" s="114"/>
      <c r="V11" s="129"/>
      <c r="W11" s="123"/>
      <c r="X11" s="132"/>
      <c r="Y11" s="114"/>
      <c r="Z11" s="132"/>
      <c r="AA11" s="114"/>
      <c r="AB11" s="132"/>
      <c r="AC11" s="114"/>
      <c r="AD11" s="129"/>
      <c r="AE11" s="123"/>
      <c r="AF11" s="132"/>
      <c r="AG11" s="114"/>
      <c r="AH11" s="129"/>
      <c r="AI11" s="123"/>
      <c r="AJ11" s="132"/>
      <c r="AK11" s="114"/>
      <c r="AL11" s="132"/>
      <c r="AM11" s="114"/>
      <c r="AN11" s="132"/>
      <c r="AO11" s="114"/>
      <c r="AP11" s="132"/>
      <c r="AQ11" s="114"/>
      <c r="AR11" s="129"/>
      <c r="AS11" s="114"/>
      <c r="AT11" s="132"/>
      <c r="AU11" s="114"/>
      <c r="AV11" s="129"/>
      <c r="AW11" s="136">
        <f t="shared" si="1"/>
        <v>0</v>
      </c>
      <c r="AZ11" s="148">
        <f t="shared" si="6"/>
        <v>2028</v>
      </c>
      <c r="BA11" s="143">
        <f t="shared" si="2"/>
        <v>0</v>
      </c>
      <c r="BB11" s="143">
        <f t="shared" si="3"/>
        <v>0</v>
      </c>
      <c r="BC11" s="143">
        <f t="shared" si="4"/>
        <v>0</v>
      </c>
      <c r="BD11" s="144">
        <f>TOTNplus5</f>
        <v>0</v>
      </c>
      <c r="BE11" s="147">
        <f t="shared" si="5"/>
        <v>0</v>
      </c>
    </row>
    <row r="12" spans="1:57" ht="15.75" thickBot="1" x14ac:dyDescent="0.3">
      <c r="A12" s="35">
        <v>6</v>
      </c>
      <c r="B12" s="110"/>
      <c r="C12" s="11"/>
      <c r="D12" s="90" t="str">
        <f t="shared" si="0"/>
        <v/>
      </c>
      <c r="E12" s="11"/>
      <c r="F12" s="90"/>
      <c r="G12" s="11"/>
      <c r="H12" s="91"/>
      <c r="I12" s="91"/>
      <c r="J12" s="117"/>
      <c r="K12" s="201"/>
      <c r="L12" s="200"/>
      <c r="M12" s="120"/>
      <c r="N12" s="126"/>
      <c r="O12" s="93"/>
      <c r="P12" s="126"/>
      <c r="Q12" s="93"/>
      <c r="R12" s="129"/>
      <c r="S12" s="123"/>
      <c r="T12" s="132"/>
      <c r="U12" s="114"/>
      <c r="V12" s="129"/>
      <c r="W12" s="123"/>
      <c r="X12" s="132"/>
      <c r="Y12" s="114"/>
      <c r="Z12" s="132"/>
      <c r="AA12" s="114"/>
      <c r="AB12" s="132"/>
      <c r="AC12" s="114"/>
      <c r="AD12" s="129"/>
      <c r="AE12" s="123"/>
      <c r="AF12" s="132"/>
      <c r="AG12" s="114"/>
      <c r="AH12" s="129"/>
      <c r="AI12" s="123"/>
      <c r="AJ12" s="132"/>
      <c r="AK12" s="114"/>
      <c r="AL12" s="132"/>
      <c r="AM12" s="114"/>
      <c r="AN12" s="132"/>
      <c r="AO12" s="114"/>
      <c r="AP12" s="132"/>
      <c r="AQ12" s="114"/>
      <c r="AR12" s="129"/>
      <c r="AS12" s="114"/>
      <c r="AT12" s="132"/>
      <c r="AU12" s="114"/>
      <c r="AV12" s="129"/>
      <c r="AW12" s="136">
        <f t="shared" si="1"/>
        <v>0</v>
      </c>
      <c r="AZ12" s="149">
        <f t="shared" si="6"/>
        <v>2029</v>
      </c>
      <c r="BA12" s="150">
        <f t="shared" si="2"/>
        <v>0</v>
      </c>
      <c r="BB12" s="150">
        <f t="shared" si="3"/>
        <v>0</v>
      </c>
      <c r="BC12" s="150">
        <f t="shared" si="4"/>
        <v>0</v>
      </c>
      <c r="BD12" s="151">
        <f>TOTNplus6</f>
        <v>0</v>
      </c>
      <c r="BE12" s="152">
        <f t="shared" ref="BE12" si="7">BC12-BD12</f>
        <v>0</v>
      </c>
    </row>
    <row r="13" spans="1:57" x14ac:dyDescent="0.25">
      <c r="A13" s="138">
        <v>7</v>
      </c>
      <c r="B13" s="110"/>
      <c r="C13" s="11"/>
      <c r="D13" s="90" t="str">
        <f t="shared" si="0"/>
        <v/>
      </c>
      <c r="E13" s="11"/>
      <c r="F13" s="90"/>
      <c r="G13" s="11"/>
      <c r="H13" s="91"/>
      <c r="I13" s="91"/>
      <c r="J13" s="117"/>
      <c r="K13" s="201"/>
      <c r="L13" s="200"/>
      <c r="M13" s="120"/>
      <c r="N13" s="126"/>
      <c r="O13" s="93"/>
      <c r="P13" s="126"/>
      <c r="Q13" s="93"/>
      <c r="R13" s="129"/>
      <c r="S13" s="123"/>
      <c r="T13" s="132"/>
      <c r="U13" s="114"/>
      <c r="V13" s="129"/>
      <c r="W13" s="123"/>
      <c r="X13" s="132"/>
      <c r="Y13" s="114"/>
      <c r="Z13" s="132"/>
      <c r="AA13" s="114"/>
      <c r="AB13" s="132"/>
      <c r="AC13" s="114"/>
      <c r="AD13" s="129"/>
      <c r="AE13" s="123"/>
      <c r="AF13" s="132"/>
      <c r="AG13" s="114"/>
      <c r="AH13" s="129"/>
      <c r="AI13" s="123"/>
      <c r="AJ13" s="132"/>
      <c r="AK13" s="114"/>
      <c r="AL13" s="132"/>
      <c r="AM13" s="114"/>
      <c r="AN13" s="132"/>
      <c r="AO13" s="114"/>
      <c r="AP13" s="132"/>
      <c r="AQ13" s="114"/>
      <c r="AR13" s="129"/>
      <c r="AS13" s="114"/>
      <c r="AT13" s="132"/>
      <c r="AU13" s="114"/>
      <c r="AV13" s="129"/>
      <c r="AW13" s="136">
        <f t="shared" si="1"/>
        <v>0</v>
      </c>
    </row>
    <row r="14" spans="1:57" x14ac:dyDescent="0.25">
      <c r="A14" s="35">
        <v>8</v>
      </c>
      <c r="B14" s="110"/>
      <c r="C14" s="11"/>
      <c r="D14" s="90" t="str">
        <f t="shared" si="0"/>
        <v/>
      </c>
      <c r="E14" s="11"/>
      <c r="F14" s="90"/>
      <c r="G14" s="11"/>
      <c r="H14" s="91"/>
      <c r="I14" s="91"/>
      <c r="J14" s="117"/>
      <c r="K14" s="201"/>
      <c r="L14" s="200"/>
      <c r="M14" s="120"/>
      <c r="N14" s="126"/>
      <c r="O14" s="93"/>
      <c r="P14" s="126"/>
      <c r="Q14" s="93"/>
      <c r="R14" s="129"/>
      <c r="S14" s="123"/>
      <c r="T14" s="132"/>
      <c r="U14" s="114"/>
      <c r="V14" s="129"/>
      <c r="W14" s="123"/>
      <c r="X14" s="132"/>
      <c r="Y14" s="114"/>
      <c r="Z14" s="132"/>
      <c r="AA14" s="114"/>
      <c r="AB14" s="132"/>
      <c r="AC14" s="114"/>
      <c r="AD14" s="129"/>
      <c r="AE14" s="123"/>
      <c r="AF14" s="132"/>
      <c r="AG14" s="114"/>
      <c r="AH14" s="129"/>
      <c r="AI14" s="123"/>
      <c r="AJ14" s="132"/>
      <c r="AK14" s="114"/>
      <c r="AL14" s="132"/>
      <c r="AM14" s="114"/>
      <c r="AN14" s="132"/>
      <c r="AO14" s="114"/>
      <c r="AP14" s="132"/>
      <c r="AQ14" s="114"/>
      <c r="AR14" s="129"/>
      <c r="AS14" s="114"/>
      <c r="AT14" s="132"/>
      <c r="AU14" s="114"/>
      <c r="AV14" s="129"/>
      <c r="AW14" s="136">
        <f t="shared" si="1"/>
        <v>0</v>
      </c>
    </row>
    <row r="15" spans="1:57" x14ac:dyDescent="0.25">
      <c r="A15" s="35">
        <v>9</v>
      </c>
      <c r="B15" s="110"/>
      <c r="C15" s="11"/>
      <c r="D15" s="90" t="str">
        <f t="shared" si="0"/>
        <v/>
      </c>
      <c r="E15" s="11"/>
      <c r="F15" s="90"/>
      <c r="G15" s="11"/>
      <c r="H15" s="91"/>
      <c r="I15" s="91"/>
      <c r="J15" s="117"/>
      <c r="K15" s="201"/>
      <c r="L15" s="200"/>
      <c r="M15" s="120"/>
      <c r="N15" s="126"/>
      <c r="O15" s="93"/>
      <c r="P15" s="126"/>
      <c r="Q15" s="93"/>
      <c r="R15" s="129"/>
      <c r="S15" s="123"/>
      <c r="T15" s="132"/>
      <c r="U15" s="114"/>
      <c r="V15" s="129"/>
      <c r="W15" s="123"/>
      <c r="X15" s="132"/>
      <c r="Y15" s="114"/>
      <c r="Z15" s="132"/>
      <c r="AA15" s="114"/>
      <c r="AB15" s="132"/>
      <c r="AC15" s="114"/>
      <c r="AD15" s="129"/>
      <c r="AE15" s="123"/>
      <c r="AF15" s="132"/>
      <c r="AG15" s="114"/>
      <c r="AH15" s="129"/>
      <c r="AI15" s="123"/>
      <c r="AJ15" s="132"/>
      <c r="AK15" s="114"/>
      <c r="AL15" s="132"/>
      <c r="AM15" s="114"/>
      <c r="AN15" s="132"/>
      <c r="AO15" s="114"/>
      <c r="AP15" s="132"/>
      <c r="AQ15" s="114"/>
      <c r="AR15" s="129"/>
      <c r="AS15" s="114"/>
      <c r="AT15" s="132"/>
      <c r="AU15" s="114"/>
      <c r="AV15" s="129"/>
      <c r="AW15" s="136">
        <f t="shared" si="1"/>
        <v>0</v>
      </c>
    </row>
    <row r="16" spans="1:57" x14ac:dyDescent="0.25">
      <c r="A16" s="35">
        <v>10</v>
      </c>
      <c r="B16" s="110"/>
      <c r="C16" s="11"/>
      <c r="D16" s="90" t="str">
        <f t="shared" si="0"/>
        <v/>
      </c>
      <c r="E16" s="11"/>
      <c r="F16" s="90"/>
      <c r="G16" s="11"/>
      <c r="H16" s="91"/>
      <c r="I16" s="91"/>
      <c r="J16" s="117"/>
      <c r="K16" s="201"/>
      <c r="L16" s="200"/>
      <c r="M16" s="120"/>
      <c r="N16" s="126"/>
      <c r="O16" s="93"/>
      <c r="P16" s="126"/>
      <c r="Q16" s="93"/>
      <c r="R16" s="129"/>
      <c r="S16" s="123"/>
      <c r="T16" s="132"/>
      <c r="U16" s="114"/>
      <c r="V16" s="129"/>
      <c r="W16" s="123"/>
      <c r="X16" s="132"/>
      <c r="Y16" s="114"/>
      <c r="Z16" s="132"/>
      <c r="AA16" s="114"/>
      <c r="AB16" s="132"/>
      <c r="AC16" s="114"/>
      <c r="AD16" s="129"/>
      <c r="AE16" s="123"/>
      <c r="AF16" s="132"/>
      <c r="AG16" s="114"/>
      <c r="AH16" s="129"/>
      <c r="AI16" s="123"/>
      <c r="AJ16" s="132"/>
      <c r="AK16" s="114"/>
      <c r="AL16" s="132"/>
      <c r="AM16" s="114"/>
      <c r="AN16" s="132"/>
      <c r="AO16" s="114"/>
      <c r="AP16" s="132"/>
      <c r="AQ16" s="114"/>
      <c r="AR16" s="129"/>
      <c r="AS16" s="114"/>
      <c r="AT16" s="132"/>
      <c r="AU16" s="114"/>
      <c r="AV16" s="129"/>
      <c r="AW16" s="136">
        <f t="shared" si="1"/>
        <v>0</v>
      </c>
    </row>
    <row r="17" spans="1:49" x14ac:dyDescent="0.25">
      <c r="A17" s="35">
        <v>11</v>
      </c>
      <c r="B17" s="110"/>
      <c r="C17" s="11"/>
      <c r="D17" s="90" t="str">
        <f t="shared" si="0"/>
        <v/>
      </c>
      <c r="E17" s="11"/>
      <c r="F17" s="90"/>
      <c r="G17" s="11"/>
      <c r="H17" s="91"/>
      <c r="I17" s="91"/>
      <c r="J17" s="117"/>
      <c r="K17" s="201"/>
      <c r="L17" s="200"/>
      <c r="M17" s="120"/>
      <c r="N17" s="126"/>
      <c r="O17" s="93"/>
      <c r="P17" s="126"/>
      <c r="Q17" s="93"/>
      <c r="R17" s="129"/>
      <c r="S17" s="123"/>
      <c r="T17" s="132"/>
      <c r="U17" s="114"/>
      <c r="V17" s="129"/>
      <c r="W17" s="123"/>
      <c r="X17" s="132"/>
      <c r="Y17" s="114"/>
      <c r="Z17" s="132"/>
      <c r="AA17" s="114"/>
      <c r="AB17" s="132"/>
      <c r="AC17" s="114"/>
      <c r="AD17" s="129"/>
      <c r="AE17" s="123"/>
      <c r="AF17" s="132"/>
      <c r="AG17" s="114"/>
      <c r="AH17" s="129"/>
      <c r="AI17" s="123"/>
      <c r="AJ17" s="132"/>
      <c r="AK17" s="114"/>
      <c r="AL17" s="132"/>
      <c r="AM17" s="114"/>
      <c r="AN17" s="132"/>
      <c r="AO17" s="114"/>
      <c r="AP17" s="132"/>
      <c r="AQ17" s="114"/>
      <c r="AR17" s="129"/>
      <c r="AS17" s="114"/>
      <c r="AT17" s="132"/>
      <c r="AU17" s="114"/>
      <c r="AV17" s="129"/>
      <c r="AW17" s="136">
        <f t="shared" si="1"/>
        <v>0</v>
      </c>
    </row>
    <row r="18" spans="1:49" x14ac:dyDescent="0.25">
      <c r="A18" s="35">
        <v>12</v>
      </c>
      <c r="B18" s="110"/>
      <c r="C18" s="11"/>
      <c r="D18" s="90" t="str">
        <f t="shared" si="0"/>
        <v/>
      </c>
      <c r="E18" s="11"/>
      <c r="F18" s="90"/>
      <c r="G18" s="11"/>
      <c r="H18" s="91"/>
      <c r="I18" s="91"/>
      <c r="J18" s="117"/>
      <c r="K18" s="201"/>
      <c r="L18" s="200"/>
      <c r="M18" s="120"/>
      <c r="N18" s="126"/>
      <c r="O18" s="93"/>
      <c r="P18" s="126"/>
      <c r="Q18" s="93"/>
      <c r="R18" s="129"/>
      <c r="S18" s="123"/>
      <c r="T18" s="132"/>
      <c r="U18" s="114"/>
      <c r="V18" s="129"/>
      <c r="W18" s="123"/>
      <c r="X18" s="132"/>
      <c r="Y18" s="114"/>
      <c r="Z18" s="132"/>
      <c r="AA18" s="114"/>
      <c r="AB18" s="132"/>
      <c r="AC18" s="114"/>
      <c r="AD18" s="129"/>
      <c r="AE18" s="123"/>
      <c r="AF18" s="132"/>
      <c r="AG18" s="114"/>
      <c r="AH18" s="129"/>
      <c r="AI18" s="123"/>
      <c r="AJ18" s="132"/>
      <c r="AK18" s="114"/>
      <c r="AL18" s="132"/>
      <c r="AM18" s="114"/>
      <c r="AN18" s="132"/>
      <c r="AO18" s="114"/>
      <c r="AP18" s="132"/>
      <c r="AQ18" s="114"/>
      <c r="AR18" s="129"/>
      <c r="AS18" s="114"/>
      <c r="AT18" s="132"/>
      <c r="AU18" s="114"/>
      <c r="AV18" s="129"/>
      <c r="AW18" s="136">
        <f t="shared" si="1"/>
        <v>0</v>
      </c>
    </row>
    <row r="19" spans="1:49" x14ac:dyDescent="0.25">
      <c r="A19" s="138">
        <v>13</v>
      </c>
      <c r="B19" s="110"/>
      <c r="C19" s="11"/>
      <c r="D19" s="90" t="str">
        <f t="shared" si="0"/>
        <v/>
      </c>
      <c r="E19" s="11"/>
      <c r="F19" s="90"/>
      <c r="G19" s="11"/>
      <c r="H19" s="91"/>
      <c r="I19" s="91"/>
      <c r="J19" s="117"/>
      <c r="K19" s="201"/>
      <c r="L19" s="200"/>
      <c r="M19" s="120"/>
      <c r="N19" s="126"/>
      <c r="O19" s="93"/>
      <c r="P19" s="126"/>
      <c r="Q19" s="93"/>
      <c r="R19" s="129"/>
      <c r="S19" s="123"/>
      <c r="T19" s="132"/>
      <c r="U19" s="114"/>
      <c r="V19" s="129"/>
      <c r="W19" s="123"/>
      <c r="X19" s="132"/>
      <c r="Y19" s="114"/>
      <c r="Z19" s="132"/>
      <c r="AA19" s="114"/>
      <c r="AB19" s="132"/>
      <c r="AC19" s="114"/>
      <c r="AD19" s="129"/>
      <c r="AE19" s="123"/>
      <c r="AF19" s="132"/>
      <c r="AG19" s="114"/>
      <c r="AH19" s="129"/>
      <c r="AI19" s="123"/>
      <c r="AJ19" s="132"/>
      <c r="AK19" s="114"/>
      <c r="AL19" s="132"/>
      <c r="AM19" s="114"/>
      <c r="AN19" s="132"/>
      <c r="AO19" s="114"/>
      <c r="AP19" s="132"/>
      <c r="AQ19" s="114"/>
      <c r="AR19" s="129"/>
      <c r="AS19" s="114"/>
      <c r="AT19" s="132"/>
      <c r="AU19" s="114"/>
      <c r="AV19" s="129"/>
      <c r="AW19" s="136">
        <f t="shared" si="1"/>
        <v>0</v>
      </c>
    </row>
    <row r="20" spans="1:49" x14ac:dyDescent="0.25">
      <c r="A20" s="35">
        <v>14</v>
      </c>
      <c r="B20" s="110"/>
      <c r="C20" s="11"/>
      <c r="D20" s="90" t="str">
        <f t="shared" si="0"/>
        <v/>
      </c>
      <c r="E20" s="11"/>
      <c r="F20" s="90"/>
      <c r="G20" s="11"/>
      <c r="H20" s="91"/>
      <c r="I20" s="91"/>
      <c r="J20" s="117"/>
      <c r="K20" s="201"/>
      <c r="L20" s="200"/>
      <c r="M20" s="120"/>
      <c r="N20" s="126"/>
      <c r="O20" s="93"/>
      <c r="P20" s="126"/>
      <c r="Q20" s="93"/>
      <c r="R20" s="129"/>
      <c r="S20" s="123"/>
      <c r="T20" s="132"/>
      <c r="U20" s="114"/>
      <c r="V20" s="129"/>
      <c r="W20" s="123"/>
      <c r="X20" s="132"/>
      <c r="Y20" s="114"/>
      <c r="Z20" s="132"/>
      <c r="AA20" s="114"/>
      <c r="AB20" s="132"/>
      <c r="AC20" s="114"/>
      <c r="AD20" s="129"/>
      <c r="AE20" s="123"/>
      <c r="AF20" s="132"/>
      <c r="AG20" s="114"/>
      <c r="AH20" s="129"/>
      <c r="AI20" s="123"/>
      <c r="AJ20" s="132"/>
      <c r="AK20" s="114"/>
      <c r="AL20" s="132"/>
      <c r="AM20" s="114"/>
      <c r="AN20" s="132"/>
      <c r="AO20" s="114"/>
      <c r="AP20" s="132"/>
      <c r="AQ20" s="114"/>
      <c r="AR20" s="129"/>
      <c r="AS20" s="114"/>
      <c r="AT20" s="132"/>
      <c r="AU20" s="114"/>
      <c r="AV20" s="129"/>
      <c r="AW20" s="136">
        <f t="shared" si="1"/>
        <v>0</v>
      </c>
    </row>
    <row r="21" spans="1:49" x14ac:dyDescent="0.25">
      <c r="A21" s="35">
        <v>15</v>
      </c>
      <c r="B21" s="110"/>
      <c r="C21" s="11"/>
      <c r="D21" s="90" t="str">
        <f t="shared" si="0"/>
        <v/>
      </c>
      <c r="E21" s="11"/>
      <c r="F21" s="90"/>
      <c r="G21" s="11"/>
      <c r="H21" s="91"/>
      <c r="I21" s="91"/>
      <c r="J21" s="117"/>
      <c r="K21" s="201"/>
      <c r="L21" s="200"/>
      <c r="M21" s="120"/>
      <c r="N21" s="126"/>
      <c r="O21" s="93"/>
      <c r="P21" s="126"/>
      <c r="Q21" s="93"/>
      <c r="R21" s="129"/>
      <c r="S21" s="123"/>
      <c r="T21" s="132"/>
      <c r="U21" s="114"/>
      <c r="V21" s="129"/>
      <c r="W21" s="123"/>
      <c r="X21" s="132"/>
      <c r="Y21" s="114"/>
      <c r="Z21" s="132"/>
      <c r="AA21" s="114"/>
      <c r="AB21" s="132"/>
      <c r="AC21" s="114"/>
      <c r="AD21" s="129"/>
      <c r="AE21" s="123"/>
      <c r="AF21" s="132"/>
      <c r="AG21" s="114"/>
      <c r="AH21" s="129"/>
      <c r="AI21" s="123"/>
      <c r="AJ21" s="132"/>
      <c r="AK21" s="114"/>
      <c r="AL21" s="132"/>
      <c r="AM21" s="114"/>
      <c r="AN21" s="132"/>
      <c r="AO21" s="114"/>
      <c r="AP21" s="132"/>
      <c r="AQ21" s="114"/>
      <c r="AR21" s="129"/>
      <c r="AS21" s="114"/>
      <c r="AT21" s="132"/>
      <c r="AU21" s="114"/>
      <c r="AV21" s="129"/>
      <c r="AW21" s="136">
        <f t="shared" si="1"/>
        <v>0</v>
      </c>
    </row>
    <row r="22" spans="1:49" x14ac:dyDescent="0.25">
      <c r="A22" s="35">
        <v>16</v>
      </c>
      <c r="B22" s="110"/>
      <c r="C22" s="11"/>
      <c r="D22" s="90" t="str">
        <f t="shared" si="0"/>
        <v/>
      </c>
      <c r="E22" s="11"/>
      <c r="F22" s="90"/>
      <c r="G22" s="11"/>
      <c r="H22" s="91"/>
      <c r="I22" s="91"/>
      <c r="J22" s="117"/>
      <c r="K22" s="201"/>
      <c r="L22" s="200"/>
      <c r="M22" s="120"/>
      <c r="N22" s="126"/>
      <c r="O22" s="93"/>
      <c r="P22" s="126"/>
      <c r="Q22" s="93"/>
      <c r="R22" s="129"/>
      <c r="S22" s="123"/>
      <c r="T22" s="132"/>
      <c r="U22" s="114"/>
      <c r="V22" s="129"/>
      <c r="W22" s="123"/>
      <c r="X22" s="132"/>
      <c r="Y22" s="114"/>
      <c r="Z22" s="132"/>
      <c r="AA22" s="114"/>
      <c r="AB22" s="132"/>
      <c r="AC22" s="114"/>
      <c r="AD22" s="129"/>
      <c r="AE22" s="123"/>
      <c r="AF22" s="132"/>
      <c r="AG22" s="114"/>
      <c r="AH22" s="129"/>
      <c r="AI22" s="123"/>
      <c r="AJ22" s="132"/>
      <c r="AK22" s="114"/>
      <c r="AL22" s="132"/>
      <c r="AM22" s="114"/>
      <c r="AN22" s="132"/>
      <c r="AO22" s="114"/>
      <c r="AP22" s="132"/>
      <c r="AQ22" s="114"/>
      <c r="AR22" s="129"/>
      <c r="AS22" s="114"/>
      <c r="AT22" s="132"/>
      <c r="AU22" s="114"/>
      <c r="AV22" s="129"/>
      <c r="AW22" s="136">
        <f t="shared" si="1"/>
        <v>0</v>
      </c>
    </row>
    <row r="23" spans="1:49" x14ac:dyDescent="0.25">
      <c r="A23" s="35">
        <v>17</v>
      </c>
      <c r="B23" s="110"/>
      <c r="C23" s="11"/>
      <c r="D23" s="90" t="str">
        <f t="shared" si="0"/>
        <v/>
      </c>
      <c r="E23" s="11"/>
      <c r="F23" s="90"/>
      <c r="G23" s="11"/>
      <c r="H23" s="91"/>
      <c r="I23" s="91"/>
      <c r="J23" s="117"/>
      <c r="K23" s="201"/>
      <c r="L23" s="200"/>
      <c r="M23" s="120"/>
      <c r="N23" s="126"/>
      <c r="O23" s="93"/>
      <c r="P23" s="126"/>
      <c r="Q23" s="93"/>
      <c r="R23" s="129"/>
      <c r="S23" s="123"/>
      <c r="T23" s="132"/>
      <c r="U23" s="114"/>
      <c r="V23" s="129"/>
      <c r="W23" s="123"/>
      <c r="X23" s="132"/>
      <c r="Y23" s="114"/>
      <c r="Z23" s="132"/>
      <c r="AA23" s="114"/>
      <c r="AB23" s="132"/>
      <c r="AC23" s="114"/>
      <c r="AD23" s="129"/>
      <c r="AE23" s="123"/>
      <c r="AF23" s="132"/>
      <c r="AG23" s="114"/>
      <c r="AH23" s="129"/>
      <c r="AI23" s="123"/>
      <c r="AJ23" s="132"/>
      <c r="AK23" s="114"/>
      <c r="AL23" s="132"/>
      <c r="AM23" s="114"/>
      <c r="AN23" s="132"/>
      <c r="AO23" s="114"/>
      <c r="AP23" s="132"/>
      <c r="AQ23" s="114"/>
      <c r="AR23" s="129"/>
      <c r="AS23" s="114"/>
      <c r="AT23" s="132"/>
      <c r="AU23" s="114"/>
      <c r="AV23" s="129"/>
      <c r="AW23" s="136">
        <f t="shared" si="1"/>
        <v>0</v>
      </c>
    </row>
    <row r="24" spans="1:49" x14ac:dyDescent="0.25">
      <c r="A24" s="35">
        <v>18</v>
      </c>
      <c r="B24" s="110"/>
      <c r="C24" s="11"/>
      <c r="D24" s="90" t="str">
        <f t="shared" si="0"/>
        <v/>
      </c>
      <c r="E24" s="11"/>
      <c r="F24" s="90"/>
      <c r="G24" s="11"/>
      <c r="H24" s="91"/>
      <c r="I24" s="91"/>
      <c r="J24" s="117"/>
      <c r="K24" s="201"/>
      <c r="L24" s="200"/>
      <c r="M24" s="120"/>
      <c r="N24" s="126"/>
      <c r="O24" s="93"/>
      <c r="P24" s="126"/>
      <c r="Q24" s="93"/>
      <c r="R24" s="129"/>
      <c r="S24" s="123"/>
      <c r="T24" s="132"/>
      <c r="U24" s="114"/>
      <c r="V24" s="129"/>
      <c r="W24" s="123"/>
      <c r="X24" s="132"/>
      <c r="Y24" s="114"/>
      <c r="Z24" s="132"/>
      <c r="AA24" s="114"/>
      <c r="AB24" s="132"/>
      <c r="AC24" s="114"/>
      <c r="AD24" s="129"/>
      <c r="AE24" s="123"/>
      <c r="AF24" s="132"/>
      <c r="AG24" s="114"/>
      <c r="AH24" s="129"/>
      <c r="AI24" s="123"/>
      <c r="AJ24" s="132"/>
      <c r="AK24" s="114"/>
      <c r="AL24" s="132"/>
      <c r="AM24" s="114"/>
      <c r="AN24" s="132"/>
      <c r="AO24" s="114"/>
      <c r="AP24" s="132"/>
      <c r="AQ24" s="114"/>
      <c r="AR24" s="129"/>
      <c r="AS24" s="114"/>
      <c r="AT24" s="132"/>
      <c r="AU24" s="114"/>
      <c r="AV24" s="129"/>
      <c r="AW24" s="136">
        <f t="shared" si="1"/>
        <v>0</v>
      </c>
    </row>
    <row r="25" spans="1:49" x14ac:dyDescent="0.25">
      <c r="A25" s="138">
        <v>19</v>
      </c>
      <c r="B25" s="110"/>
      <c r="C25" s="11"/>
      <c r="D25" s="90" t="str">
        <f t="shared" si="0"/>
        <v/>
      </c>
      <c r="E25" s="11"/>
      <c r="F25" s="90"/>
      <c r="G25" s="11"/>
      <c r="H25" s="91"/>
      <c r="I25" s="91"/>
      <c r="J25" s="117"/>
      <c r="K25" s="201"/>
      <c r="L25" s="200"/>
      <c r="M25" s="120"/>
      <c r="N25" s="126"/>
      <c r="O25" s="93"/>
      <c r="P25" s="126"/>
      <c r="Q25" s="93"/>
      <c r="R25" s="129"/>
      <c r="S25" s="123"/>
      <c r="T25" s="132"/>
      <c r="U25" s="114"/>
      <c r="V25" s="129"/>
      <c r="W25" s="123"/>
      <c r="X25" s="132"/>
      <c r="Y25" s="114"/>
      <c r="Z25" s="132"/>
      <c r="AA25" s="114"/>
      <c r="AB25" s="132"/>
      <c r="AC25" s="114"/>
      <c r="AD25" s="129"/>
      <c r="AE25" s="123"/>
      <c r="AF25" s="132"/>
      <c r="AG25" s="114"/>
      <c r="AH25" s="129"/>
      <c r="AI25" s="123"/>
      <c r="AJ25" s="132"/>
      <c r="AK25" s="114"/>
      <c r="AL25" s="132"/>
      <c r="AM25" s="114"/>
      <c r="AN25" s="132"/>
      <c r="AO25" s="114"/>
      <c r="AP25" s="132"/>
      <c r="AQ25" s="114"/>
      <c r="AR25" s="129"/>
      <c r="AS25" s="114"/>
      <c r="AT25" s="132"/>
      <c r="AU25" s="114"/>
      <c r="AV25" s="129"/>
      <c r="AW25" s="136">
        <f t="shared" si="1"/>
        <v>0</v>
      </c>
    </row>
    <row r="26" spans="1:49" x14ac:dyDescent="0.25">
      <c r="A26" s="35">
        <v>20</v>
      </c>
      <c r="B26" s="110"/>
      <c r="C26" s="11"/>
      <c r="D26" s="90" t="str">
        <f t="shared" si="0"/>
        <v/>
      </c>
      <c r="E26" s="11"/>
      <c r="F26" s="90"/>
      <c r="G26" s="11"/>
      <c r="H26" s="91"/>
      <c r="I26" s="91"/>
      <c r="J26" s="117"/>
      <c r="K26" s="201"/>
      <c r="L26" s="200"/>
      <c r="M26" s="120"/>
      <c r="N26" s="126"/>
      <c r="O26" s="93"/>
      <c r="P26" s="126"/>
      <c r="Q26" s="93"/>
      <c r="R26" s="129"/>
      <c r="S26" s="123"/>
      <c r="T26" s="132"/>
      <c r="U26" s="114"/>
      <c r="V26" s="129"/>
      <c r="W26" s="123"/>
      <c r="X26" s="132"/>
      <c r="Y26" s="114"/>
      <c r="Z26" s="132"/>
      <c r="AA26" s="114"/>
      <c r="AB26" s="132"/>
      <c r="AC26" s="114"/>
      <c r="AD26" s="129"/>
      <c r="AE26" s="123"/>
      <c r="AF26" s="132"/>
      <c r="AG26" s="114"/>
      <c r="AH26" s="129"/>
      <c r="AI26" s="123"/>
      <c r="AJ26" s="132"/>
      <c r="AK26" s="114"/>
      <c r="AL26" s="132"/>
      <c r="AM26" s="114"/>
      <c r="AN26" s="132"/>
      <c r="AO26" s="114"/>
      <c r="AP26" s="132"/>
      <c r="AQ26" s="114"/>
      <c r="AR26" s="129"/>
      <c r="AS26" s="114"/>
      <c r="AT26" s="132"/>
      <c r="AU26" s="114"/>
      <c r="AV26" s="129"/>
      <c r="AW26" s="136">
        <f t="shared" si="1"/>
        <v>0</v>
      </c>
    </row>
    <row r="27" spans="1:49" x14ac:dyDescent="0.25">
      <c r="A27" s="35">
        <v>21</v>
      </c>
      <c r="B27" s="110"/>
      <c r="C27" s="11"/>
      <c r="D27" s="90" t="str">
        <f t="shared" si="0"/>
        <v/>
      </c>
      <c r="E27" s="11"/>
      <c r="F27" s="90"/>
      <c r="G27" s="11"/>
      <c r="H27" s="91"/>
      <c r="I27" s="91"/>
      <c r="J27" s="117"/>
      <c r="K27" s="201"/>
      <c r="L27" s="200"/>
      <c r="M27" s="120"/>
      <c r="N27" s="126"/>
      <c r="O27" s="93"/>
      <c r="P27" s="126"/>
      <c r="Q27" s="93"/>
      <c r="R27" s="129"/>
      <c r="S27" s="123"/>
      <c r="T27" s="132"/>
      <c r="U27" s="114"/>
      <c r="V27" s="129"/>
      <c r="W27" s="123"/>
      <c r="X27" s="132"/>
      <c r="Y27" s="114"/>
      <c r="Z27" s="132"/>
      <c r="AA27" s="114"/>
      <c r="AB27" s="132"/>
      <c r="AC27" s="114"/>
      <c r="AD27" s="129"/>
      <c r="AE27" s="123"/>
      <c r="AF27" s="132"/>
      <c r="AG27" s="114"/>
      <c r="AH27" s="129"/>
      <c r="AI27" s="123"/>
      <c r="AJ27" s="132"/>
      <c r="AK27" s="114"/>
      <c r="AL27" s="132"/>
      <c r="AM27" s="114"/>
      <c r="AN27" s="132"/>
      <c r="AO27" s="114"/>
      <c r="AP27" s="132"/>
      <c r="AQ27" s="114"/>
      <c r="AR27" s="129"/>
      <c r="AS27" s="114"/>
      <c r="AT27" s="132"/>
      <c r="AU27" s="114"/>
      <c r="AV27" s="129"/>
      <c r="AW27" s="136">
        <f t="shared" si="1"/>
        <v>0</v>
      </c>
    </row>
    <row r="28" spans="1:49" x14ac:dyDescent="0.25">
      <c r="A28" s="35">
        <v>22</v>
      </c>
      <c r="B28" s="110"/>
      <c r="C28" s="11"/>
      <c r="D28" s="90" t="str">
        <f t="shared" si="0"/>
        <v/>
      </c>
      <c r="E28" s="11"/>
      <c r="F28" s="90"/>
      <c r="G28" s="11"/>
      <c r="H28" s="91"/>
      <c r="I28" s="91"/>
      <c r="J28" s="117"/>
      <c r="K28" s="201"/>
      <c r="L28" s="200"/>
      <c r="M28" s="120"/>
      <c r="N28" s="126"/>
      <c r="O28" s="93"/>
      <c r="P28" s="126"/>
      <c r="Q28" s="93"/>
      <c r="R28" s="129"/>
      <c r="S28" s="123"/>
      <c r="T28" s="132"/>
      <c r="U28" s="114"/>
      <c r="V28" s="129"/>
      <c r="W28" s="123"/>
      <c r="X28" s="132"/>
      <c r="Y28" s="114"/>
      <c r="Z28" s="132"/>
      <c r="AA28" s="114"/>
      <c r="AB28" s="132"/>
      <c r="AC28" s="114"/>
      <c r="AD28" s="129"/>
      <c r="AE28" s="123"/>
      <c r="AF28" s="132"/>
      <c r="AG28" s="114"/>
      <c r="AH28" s="129"/>
      <c r="AI28" s="123"/>
      <c r="AJ28" s="132"/>
      <c r="AK28" s="114"/>
      <c r="AL28" s="132"/>
      <c r="AM28" s="114"/>
      <c r="AN28" s="132"/>
      <c r="AO28" s="114"/>
      <c r="AP28" s="132"/>
      <c r="AQ28" s="114"/>
      <c r="AR28" s="129"/>
      <c r="AS28" s="114"/>
      <c r="AT28" s="132"/>
      <c r="AU28" s="114"/>
      <c r="AV28" s="129"/>
      <c r="AW28" s="136">
        <f t="shared" si="1"/>
        <v>0</v>
      </c>
    </row>
    <row r="29" spans="1:49" x14ac:dyDescent="0.25">
      <c r="A29" s="35">
        <v>23</v>
      </c>
      <c r="B29" s="110"/>
      <c r="C29" s="11"/>
      <c r="D29" s="90" t="str">
        <f t="shared" si="0"/>
        <v/>
      </c>
      <c r="E29" s="11"/>
      <c r="F29" s="90"/>
      <c r="G29" s="11"/>
      <c r="H29" s="91"/>
      <c r="I29" s="91"/>
      <c r="J29" s="117"/>
      <c r="K29" s="201"/>
      <c r="L29" s="200"/>
      <c r="M29" s="120"/>
      <c r="N29" s="126"/>
      <c r="O29" s="93"/>
      <c r="P29" s="126"/>
      <c r="Q29" s="93"/>
      <c r="R29" s="129"/>
      <c r="S29" s="123"/>
      <c r="T29" s="132"/>
      <c r="U29" s="114"/>
      <c r="V29" s="129"/>
      <c r="W29" s="123"/>
      <c r="X29" s="132"/>
      <c r="Y29" s="114"/>
      <c r="Z29" s="132"/>
      <c r="AA29" s="114"/>
      <c r="AB29" s="132"/>
      <c r="AC29" s="114"/>
      <c r="AD29" s="129"/>
      <c r="AE29" s="123"/>
      <c r="AF29" s="132"/>
      <c r="AG29" s="114"/>
      <c r="AH29" s="129"/>
      <c r="AI29" s="123"/>
      <c r="AJ29" s="132"/>
      <c r="AK29" s="114"/>
      <c r="AL29" s="132"/>
      <c r="AM29" s="114"/>
      <c r="AN29" s="132"/>
      <c r="AO29" s="114"/>
      <c r="AP29" s="132"/>
      <c r="AQ29" s="114"/>
      <c r="AR29" s="129"/>
      <c r="AS29" s="114"/>
      <c r="AT29" s="132"/>
      <c r="AU29" s="114"/>
      <c r="AV29" s="129"/>
      <c r="AW29" s="136">
        <f t="shared" si="1"/>
        <v>0</v>
      </c>
    </row>
    <row r="30" spans="1:49" x14ac:dyDescent="0.25">
      <c r="A30" s="35">
        <v>24</v>
      </c>
      <c r="B30" s="110"/>
      <c r="C30" s="11"/>
      <c r="D30" s="90" t="str">
        <f t="shared" si="0"/>
        <v/>
      </c>
      <c r="E30" s="11"/>
      <c r="F30" s="90"/>
      <c r="G30" s="11"/>
      <c r="H30" s="91"/>
      <c r="I30" s="91"/>
      <c r="J30" s="117"/>
      <c r="K30" s="201"/>
      <c r="L30" s="200"/>
      <c r="M30" s="120"/>
      <c r="N30" s="126"/>
      <c r="O30" s="93"/>
      <c r="P30" s="126"/>
      <c r="Q30" s="93"/>
      <c r="R30" s="129"/>
      <c r="S30" s="123"/>
      <c r="T30" s="132"/>
      <c r="U30" s="114"/>
      <c r="V30" s="129"/>
      <c r="W30" s="123"/>
      <c r="X30" s="132"/>
      <c r="Y30" s="114"/>
      <c r="Z30" s="132"/>
      <c r="AA30" s="114"/>
      <c r="AB30" s="132"/>
      <c r="AC30" s="114"/>
      <c r="AD30" s="129"/>
      <c r="AE30" s="123"/>
      <c r="AF30" s="132"/>
      <c r="AG30" s="114"/>
      <c r="AH30" s="129"/>
      <c r="AI30" s="123"/>
      <c r="AJ30" s="132"/>
      <c r="AK30" s="114"/>
      <c r="AL30" s="132"/>
      <c r="AM30" s="114"/>
      <c r="AN30" s="132"/>
      <c r="AO30" s="114"/>
      <c r="AP30" s="132"/>
      <c r="AQ30" s="114"/>
      <c r="AR30" s="129"/>
      <c r="AS30" s="114"/>
      <c r="AT30" s="132"/>
      <c r="AU30" s="114"/>
      <c r="AV30" s="129"/>
      <c r="AW30" s="136">
        <f t="shared" si="1"/>
        <v>0</v>
      </c>
    </row>
    <row r="31" spans="1:49" x14ac:dyDescent="0.25">
      <c r="A31" s="138">
        <v>25</v>
      </c>
      <c r="B31" s="110"/>
      <c r="C31" s="11"/>
      <c r="D31" s="90" t="str">
        <f t="shared" si="0"/>
        <v/>
      </c>
      <c r="E31" s="11"/>
      <c r="F31" s="90"/>
      <c r="G31" s="11"/>
      <c r="H31" s="91"/>
      <c r="I31" s="91"/>
      <c r="J31" s="117"/>
      <c r="K31" s="201"/>
      <c r="L31" s="200"/>
      <c r="M31" s="120"/>
      <c r="N31" s="126"/>
      <c r="O31" s="93"/>
      <c r="P31" s="126"/>
      <c r="Q31" s="93"/>
      <c r="R31" s="129"/>
      <c r="S31" s="123"/>
      <c r="T31" s="132"/>
      <c r="U31" s="114"/>
      <c r="V31" s="129"/>
      <c r="W31" s="123"/>
      <c r="X31" s="132"/>
      <c r="Y31" s="114"/>
      <c r="Z31" s="132"/>
      <c r="AA31" s="114"/>
      <c r="AB31" s="132"/>
      <c r="AC31" s="114"/>
      <c r="AD31" s="129"/>
      <c r="AE31" s="123"/>
      <c r="AF31" s="132"/>
      <c r="AG31" s="114"/>
      <c r="AH31" s="129"/>
      <c r="AI31" s="123"/>
      <c r="AJ31" s="132"/>
      <c r="AK31" s="114"/>
      <c r="AL31" s="132"/>
      <c r="AM31" s="114"/>
      <c r="AN31" s="132"/>
      <c r="AO31" s="114"/>
      <c r="AP31" s="132"/>
      <c r="AQ31" s="114"/>
      <c r="AR31" s="129"/>
      <c r="AS31" s="114"/>
      <c r="AT31" s="132"/>
      <c r="AU31" s="114"/>
      <c r="AV31" s="129"/>
      <c r="AW31" s="136">
        <f t="shared" si="1"/>
        <v>0</v>
      </c>
    </row>
    <row r="32" spans="1:49" x14ac:dyDescent="0.25">
      <c r="A32" s="35">
        <v>26</v>
      </c>
      <c r="B32" s="110"/>
      <c r="C32" s="11"/>
      <c r="D32" s="90" t="str">
        <f t="shared" si="0"/>
        <v/>
      </c>
      <c r="E32" s="11"/>
      <c r="F32" s="90"/>
      <c r="G32" s="11"/>
      <c r="H32" s="91"/>
      <c r="I32" s="91"/>
      <c r="J32" s="117"/>
      <c r="K32" s="201"/>
      <c r="L32" s="200"/>
      <c r="M32" s="120"/>
      <c r="N32" s="126"/>
      <c r="O32" s="93"/>
      <c r="P32" s="126"/>
      <c r="Q32" s="93"/>
      <c r="R32" s="129"/>
      <c r="S32" s="123"/>
      <c r="T32" s="132"/>
      <c r="U32" s="114"/>
      <c r="V32" s="129"/>
      <c r="W32" s="123"/>
      <c r="X32" s="132"/>
      <c r="Y32" s="114"/>
      <c r="Z32" s="132"/>
      <c r="AA32" s="114"/>
      <c r="AB32" s="132"/>
      <c r="AC32" s="114"/>
      <c r="AD32" s="129"/>
      <c r="AE32" s="123"/>
      <c r="AF32" s="132"/>
      <c r="AG32" s="114"/>
      <c r="AH32" s="129"/>
      <c r="AI32" s="123"/>
      <c r="AJ32" s="132"/>
      <c r="AK32" s="114"/>
      <c r="AL32" s="132"/>
      <c r="AM32" s="114"/>
      <c r="AN32" s="132"/>
      <c r="AO32" s="114"/>
      <c r="AP32" s="132"/>
      <c r="AQ32" s="114"/>
      <c r="AR32" s="129"/>
      <c r="AS32" s="114"/>
      <c r="AT32" s="132"/>
      <c r="AU32" s="114"/>
      <c r="AV32" s="129"/>
      <c r="AW32" s="136">
        <f t="shared" si="1"/>
        <v>0</v>
      </c>
    </row>
    <row r="33" spans="1:49" x14ac:dyDescent="0.25">
      <c r="A33" s="35">
        <v>27</v>
      </c>
      <c r="B33" s="110"/>
      <c r="C33" s="11"/>
      <c r="D33" s="90" t="str">
        <f t="shared" si="0"/>
        <v/>
      </c>
      <c r="E33" s="11"/>
      <c r="F33" s="90"/>
      <c r="G33" s="11"/>
      <c r="H33" s="91"/>
      <c r="I33" s="91"/>
      <c r="J33" s="117"/>
      <c r="K33" s="201"/>
      <c r="L33" s="200"/>
      <c r="M33" s="120"/>
      <c r="N33" s="126"/>
      <c r="O33" s="93"/>
      <c r="P33" s="126"/>
      <c r="Q33" s="93"/>
      <c r="R33" s="129"/>
      <c r="S33" s="123"/>
      <c r="T33" s="132"/>
      <c r="U33" s="114"/>
      <c r="V33" s="129"/>
      <c r="W33" s="123"/>
      <c r="X33" s="132"/>
      <c r="Y33" s="114"/>
      <c r="Z33" s="132"/>
      <c r="AA33" s="114"/>
      <c r="AB33" s="132"/>
      <c r="AC33" s="114"/>
      <c r="AD33" s="129"/>
      <c r="AE33" s="123"/>
      <c r="AF33" s="132"/>
      <c r="AG33" s="114"/>
      <c r="AH33" s="129"/>
      <c r="AI33" s="123"/>
      <c r="AJ33" s="132"/>
      <c r="AK33" s="114"/>
      <c r="AL33" s="132"/>
      <c r="AM33" s="114"/>
      <c r="AN33" s="132"/>
      <c r="AO33" s="114"/>
      <c r="AP33" s="132"/>
      <c r="AQ33" s="114"/>
      <c r="AR33" s="129"/>
      <c r="AS33" s="114"/>
      <c r="AT33" s="132"/>
      <c r="AU33" s="114"/>
      <c r="AV33" s="129"/>
      <c r="AW33" s="136">
        <f t="shared" si="1"/>
        <v>0</v>
      </c>
    </row>
    <row r="34" spans="1:49" x14ac:dyDescent="0.25">
      <c r="A34" s="35">
        <v>28</v>
      </c>
      <c r="B34" s="110"/>
      <c r="C34" s="11"/>
      <c r="D34" s="90" t="str">
        <f t="shared" si="0"/>
        <v/>
      </c>
      <c r="E34" s="11"/>
      <c r="F34" s="90"/>
      <c r="G34" s="11"/>
      <c r="H34" s="91"/>
      <c r="I34" s="91"/>
      <c r="J34" s="117"/>
      <c r="K34" s="201"/>
      <c r="L34" s="200"/>
      <c r="M34" s="120"/>
      <c r="N34" s="126"/>
      <c r="O34" s="93"/>
      <c r="P34" s="126"/>
      <c r="Q34" s="93"/>
      <c r="R34" s="129"/>
      <c r="S34" s="123"/>
      <c r="T34" s="132"/>
      <c r="U34" s="114"/>
      <c r="V34" s="129"/>
      <c r="W34" s="123"/>
      <c r="X34" s="132"/>
      <c r="Y34" s="114"/>
      <c r="Z34" s="132"/>
      <c r="AA34" s="114"/>
      <c r="AB34" s="132"/>
      <c r="AC34" s="114"/>
      <c r="AD34" s="129"/>
      <c r="AE34" s="123"/>
      <c r="AF34" s="132"/>
      <c r="AG34" s="114"/>
      <c r="AH34" s="129"/>
      <c r="AI34" s="123"/>
      <c r="AJ34" s="132"/>
      <c r="AK34" s="114"/>
      <c r="AL34" s="132"/>
      <c r="AM34" s="114"/>
      <c r="AN34" s="132"/>
      <c r="AO34" s="114"/>
      <c r="AP34" s="132"/>
      <c r="AQ34" s="114"/>
      <c r="AR34" s="129"/>
      <c r="AS34" s="114"/>
      <c r="AT34" s="132"/>
      <c r="AU34" s="114"/>
      <c r="AV34" s="129"/>
      <c r="AW34" s="136">
        <f t="shared" si="1"/>
        <v>0</v>
      </c>
    </row>
    <row r="35" spans="1:49" x14ac:dyDescent="0.25">
      <c r="A35" s="35">
        <v>29</v>
      </c>
      <c r="B35" s="110"/>
      <c r="C35" s="11"/>
      <c r="D35" s="90" t="str">
        <f t="shared" si="0"/>
        <v/>
      </c>
      <c r="E35" s="11"/>
      <c r="F35" s="90"/>
      <c r="G35" s="11"/>
      <c r="H35" s="91"/>
      <c r="I35" s="91"/>
      <c r="J35" s="117"/>
      <c r="K35" s="201"/>
      <c r="L35" s="200"/>
      <c r="M35" s="120"/>
      <c r="N35" s="126"/>
      <c r="O35" s="93"/>
      <c r="P35" s="126"/>
      <c r="Q35" s="93"/>
      <c r="R35" s="129"/>
      <c r="S35" s="123"/>
      <c r="T35" s="132"/>
      <c r="U35" s="114"/>
      <c r="V35" s="129"/>
      <c r="W35" s="123"/>
      <c r="X35" s="132"/>
      <c r="Y35" s="114"/>
      <c r="Z35" s="132"/>
      <c r="AA35" s="114"/>
      <c r="AB35" s="132"/>
      <c r="AC35" s="114"/>
      <c r="AD35" s="129"/>
      <c r="AE35" s="123"/>
      <c r="AF35" s="132"/>
      <c r="AG35" s="114"/>
      <c r="AH35" s="129"/>
      <c r="AI35" s="123"/>
      <c r="AJ35" s="132"/>
      <c r="AK35" s="114"/>
      <c r="AL35" s="132"/>
      <c r="AM35" s="114"/>
      <c r="AN35" s="132"/>
      <c r="AO35" s="114"/>
      <c r="AP35" s="132"/>
      <c r="AQ35" s="114"/>
      <c r="AR35" s="129"/>
      <c r="AS35" s="114"/>
      <c r="AT35" s="132"/>
      <c r="AU35" s="114"/>
      <c r="AV35" s="129"/>
      <c r="AW35" s="136">
        <f t="shared" si="1"/>
        <v>0</v>
      </c>
    </row>
    <row r="36" spans="1:49" ht="15.75" thickBot="1" x14ac:dyDescent="0.3">
      <c r="A36" s="35">
        <v>30</v>
      </c>
      <c r="B36" s="111"/>
      <c r="C36" s="18"/>
      <c r="D36" s="94" t="str">
        <f t="shared" si="0"/>
        <v/>
      </c>
      <c r="E36" s="18"/>
      <c r="F36" s="94"/>
      <c r="G36" s="18"/>
      <c r="H36" s="95"/>
      <c r="I36" s="95"/>
      <c r="J36" s="118"/>
      <c r="K36" s="202"/>
      <c r="L36" s="203"/>
      <c r="M36" s="121"/>
      <c r="N36" s="127"/>
      <c r="O36" s="96"/>
      <c r="P36" s="127"/>
      <c r="Q36" s="96"/>
      <c r="R36" s="130"/>
      <c r="S36" s="124"/>
      <c r="T36" s="133"/>
      <c r="U36" s="115"/>
      <c r="V36" s="130"/>
      <c r="W36" s="124"/>
      <c r="X36" s="133"/>
      <c r="Y36" s="115"/>
      <c r="Z36" s="133"/>
      <c r="AA36" s="115"/>
      <c r="AB36" s="133"/>
      <c r="AC36" s="115"/>
      <c r="AD36" s="130"/>
      <c r="AE36" s="124"/>
      <c r="AF36" s="133"/>
      <c r="AG36" s="115"/>
      <c r="AH36" s="130"/>
      <c r="AI36" s="124"/>
      <c r="AJ36" s="133"/>
      <c r="AK36" s="115"/>
      <c r="AL36" s="133"/>
      <c r="AM36" s="115"/>
      <c r="AN36" s="133"/>
      <c r="AO36" s="115"/>
      <c r="AP36" s="133"/>
      <c r="AQ36" s="115"/>
      <c r="AR36" s="130"/>
      <c r="AS36" s="115"/>
      <c r="AT36" s="133"/>
      <c r="AU36" s="115"/>
      <c r="AV36" s="130"/>
      <c r="AW36" s="137">
        <f t="shared" si="1"/>
        <v>0</v>
      </c>
    </row>
  </sheetData>
  <mergeCells count="37">
    <mergeCell ref="AE4:AH4"/>
    <mergeCell ref="AQ5:AR5"/>
    <mergeCell ref="AI4:AR4"/>
    <mergeCell ref="AM5:AN5"/>
    <mergeCell ref="AO5:AP5"/>
    <mergeCell ref="AE5:AF5"/>
    <mergeCell ref="AG5:AH5"/>
    <mergeCell ref="AI5:AJ5"/>
    <mergeCell ref="AK5:AL5"/>
    <mergeCell ref="B5:B6"/>
    <mergeCell ref="E5:E6"/>
    <mergeCell ref="F5:F6"/>
    <mergeCell ref="C5:C6"/>
    <mergeCell ref="D5:D6"/>
    <mergeCell ref="G5:G6"/>
    <mergeCell ref="H5:H6"/>
    <mergeCell ref="I5:I6"/>
    <mergeCell ref="J5:J6"/>
    <mergeCell ref="W5:X5"/>
    <mergeCell ref="Y5:Z5"/>
    <mergeCell ref="K5:K6"/>
    <mergeCell ref="L5:L6"/>
    <mergeCell ref="AC5:AD5"/>
    <mergeCell ref="M4:R4"/>
    <mergeCell ref="S4:V4"/>
    <mergeCell ref="AA5:AB5"/>
    <mergeCell ref="M5:N5"/>
    <mergeCell ref="O5:P5"/>
    <mergeCell ref="Q5:R5"/>
    <mergeCell ref="S5:T5"/>
    <mergeCell ref="U5:V5"/>
    <mergeCell ref="W4:AD4"/>
    <mergeCell ref="AS5:AT5"/>
    <mergeCell ref="AU5:AV5"/>
    <mergeCell ref="BA4:BD4"/>
    <mergeCell ref="AZ4:AZ6"/>
    <mergeCell ref="AS4:AV4"/>
  </mergeCells>
  <conditionalFormatting sqref="BE7:BE10">
    <cfRule type="cellIs" dxfId="6" priority="7" operator="notEqual">
      <formula>0</formula>
    </cfRule>
    <cfRule type="cellIs" dxfId="5" priority="9" operator="equal">
      <formula>0</formula>
    </cfRule>
  </conditionalFormatting>
  <conditionalFormatting sqref="BE12">
    <cfRule type="cellIs" dxfId="4" priority="5" operator="notEqual">
      <formula>0</formula>
    </cfRule>
    <cfRule type="cellIs" dxfId="3" priority="6" operator="equal">
      <formula>0</formula>
    </cfRule>
  </conditionalFormatting>
  <conditionalFormatting sqref="BE11">
    <cfRule type="cellIs" dxfId="2" priority="3" operator="notEqual">
      <formula>0</formula>
    </cfRule>
    <cfRule type="cellIs" dxfId="1" priority="4" operator="equal">
      <formula>0</formula>
    </cfRule>
  </conditionalFormatting>
  <conditionalFormatting sqref="L7:L36">
    <cfRule type="expression" dxfId="0" priority="1">
      <formula>IF(VLOOKUP(K7,Statut_Nplus_Justificatif,2,FALSE),ISBLANK(L7),FALSE)</formula>
    </cfRule>
  </conditionalFormatting>
  <dataValidations count="4">
    <dataValidation type="list" allowBlank="1" showInputMessage="1" showErrorMessage="1" sqref="C7:C36" xr:uid="{00000000-0002-0000-0800-000000000000}">
      <formula1>Motivations</formula1>
    </dataValidation>
    <dataValidation type="list" allowBlank="1" showInputMessage="1" showErrorMessage="1" sqref="D7:D36" xr:uid="{00000000-0002-0000-0800-000001000000}">
      <formula1>"Adaptation,Extension"</formula1>
    </dataValidation>
    <dataValidation type="list" allowBlank="1" showInputMessage="1" showErrorMessage="1" sqref="H7:H36" xr:uid="{00000000-0002-0000-0800-000002000000}">
      <formula1>Communes</formula1>
    </dataValidation>
    <dataValidation type="list" allowBlank="1" showInputMessage="1" showErrorMessage="1" sqref="K7:K36" xr:uid="{60A73BAE-8B18-406E-AF82-1A15C4A228E1}">
      <formula1>Statut_Nplus</formula1>
    </dataValidation>
  </dataValidations>
  <pageMargins left="0.25" right="0.25" top="0.75" bottom="0.75" header="0.3" footer="0.3"/>
  <pageSetup paperSize="8" fitToHeight="0" orientation="landscape" r:id="rId1"/>
  <headerFooter>
    <oddFooter>&amp;LPlan d'investissement 2024-2029&amp;CV-Plan N+1 à N+6&amp;RXLS Version 02-02-2023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Feuil6">
    <pageSetUpPr autoPageBreaks="0" fitToPage="1"/>
  </sheetPr>
  <dimension ref="A1:O12"/>
  <sheetViews>
    <sheetView showGridLines="0" zoomScale="80" zoomScaleNormal="80" workbookViewId="0"/>
  </sheetViews>
  <sheetFormatPr baseColWidth="10" defaultRowHeight="15" x14ac:dyDescent="0.25"/>
  <cols>
    <col min="2" max="2" width="33.140625" customWidth="1"/>
    <col min="7" max="7" width="15" customWidth="1"/>
    <col min="8" max="8" width="41.7109375" bestFit="1" customWidth="1"/>
    <col min="9" max="10" width="11.42578125" customWidth="1"/>
    <col min="13" max="13" width="5.28515625" customWidth="1"/>
    <col min="14" max="14" width="58.7109375" bestFit="1" customWidth="1"/>
  </cols>
  <sheetData>
    <row r="1" spans="1:15" x14ac:dyDescent="0.25">
      <c r="A1" s="3" t="str">
        <f>"Tableau 1 : Longueur du réseau par type de matériaux au 31 décembre "&amp;AnnéeN-1</f>
        <v>Tableau 1 : Longueur du réseau par type de matériaux au 31 décembre 2022</v>
      </c>
      <c r="G1" s="3" t="str">
        <f>"Tableau 2 : Eléments constitutifs du réseau au 31 décembre "&amp;AnnéeN-1</f>
        <v>Tableau 2 : Eléments constitutifs du réseau au 31 décembre 2022</v>
      </c>
      <c r="M1" s="3" t="str">
        <f>"Tableau 3 : Utilisateurs du réseau (URD) au 31 décembre "&amp;AnnéeN-1</f>
        <v>Tableau 3 : Utilisateurs du réseau (URD) au 31 décembre 2022</v>
      </c>
    </row>
    <row r="2" spans="1:15" ht="15.75" thickBot="1" x14ac:dyDescent="0.3"/>
    <row r="3" spans="1:15" ht="30" customHeight="1" thickBot="1" x14ac:dyDescent="0.3">
      <c r="B3" s="23" t="s">
        <v>77</v>
      </c>
      <c r="C3" s="24" t="s">
        <v>78</v>
      </c>
      <c r="D3" s="24" t="s">
        <v>79</v>
      </c>
      <c r="E3" s="25" t="s">
        <v>80</v>
      </c>
      <c r="G3" s="335" t="s">
        <v>81</v>
      </c>
      <c r="H3" s="336"/>
      <c r="I3" s="329" t="s">
        <v>82</v>
      </c>
      <c r="J3" s="330"/>
      <c r="K3" s="331"/>
      <c r="M3" s="322" t="s">
        <v>87</v>
      </c>
      <c r="N3" s="323"/>
      <c r="O3" s="163" t="s">
        <v>70</v>
      </c>
    </row>
    <row r="4" spans="1:15" x14ac:dyDescent="0.25">
      <c r="B4" s="26" t="s">
        <v>71</v>
      </c>
      <c r="C4" s="165"/>
      <c r="D4" s="165"/>
      <c r="E4" s="156">
        <f t="shared" ref="E4:E7" si="0">SUM(C4:D4)</f>
        <v>0</v>
      </c>
      <c r="G4" s="324" t="s">
        <v>423</v>
      </c>
      <c r="H4" s="27" t="s">
        <v>37</v>
      </c>
      <c r="I4" s="332"/>
      <c r="J4" s="333"/>
      <c r="K4" s="334"/>
      <c r="M4" s="30" t="s">
        <v>88</v>
      </c>
      <c r="N4" s="31" t="s">
        <v>89</v>
      </c>
      <c r="O4" s="164"/>
    </row>
    <row r="5" spans="1:15" ht="15.75" thickBot="1" x14ac:dyDescent="0.3">
      <c r="B5" s="26" t="s">
        <v>72</v>
      </c>
      <c r="C5" s="165"/>
      <c r="D5" s="165"/>
      <c r="E5" s="156">
        <f t="shared" si="0"/>
        <v>0</v>
      </c>
      <c r="G5" s="325"/>
      <c r="H5" s="27" t="s">
        <v>424</v>
      </c>
      <c r="I5" s="332"/>
      <c r="J5" s="333"/>
      <c r="K5" s="334"/>
      <c r="M5" s="32" t="s">
        <v>90</v>
      </c>
      <c r="N5" s="33" t="s">
        <v>422</v>
      </c>
      <c r="O5" s="158"/>
    </row>
    <row r="6" spans="1:15" x14ac:dyDescent="0.25">
      <c r="B6" s="26" t="s">
        <v>73</v>
      </c>
      <c r="C6" s="165"/>
      <c r="D6" s="165"/>
      <c r="E6" s="156">
        <f t="shared" si="0"/>
        <v>0</v>
      </c>
      <c r="G6" s="326"/>
      <c r="H6" s="27" t="s">
        <v>425</v>
      </c>
      <c r="I6" s="332"/>
      <c r="J6" s="333"/>
      <c r="K6" s="334"/>
    </row>
    <row r="7" spans="1:15" x14ac:dyDescent="0.25">
      <c r="B7" s="26" t="s">
        <v>74</v>
      </c>
      <c r="C7" s="165"/>
      <c r="D7" s="165"/>
      <c r="E7" s="156">
        <f t="shared" si="0"/>
        <v>0</v>
      </c>
      <c r="G7" s="337"/>
      <c r="H7" s="338"/>
      <c r="I7" s="173" t="s">
        <v>416</v>
      </c>
      <c r="J7" s="174" t="s">
        <v>417</v>
      </c>
      <c r="K7" s="175" t="s">
        <v>70</v>
      </c>
    </row>
    <row r="8" spans="1:15" ht="15.75" thickBot="1" x14ac:dyDescent="0.3">
      <c r="B8" s="28" t="s">
        <v>75</v>
      </c>
      <c r="C8" s="166"/>
      <c r="D8" s="166"/>
      <c r="E8" s="167">
        <f>SUM(C8:D8)</f>
        <v>0</v>
      </c>
      <c r="G8" s="327" t="s">
        <v>83</v>
      </c>
      <c r="H8" s="27" t="s">
        <v>84</v>
      </c>
      <c r="I8" s="155"/>
      <c r="J8" s="155"/>
      <c r="K8" s="156">
        <f>I8+J8</f>
        <v>0</v>
      </c>
    </row>
    <row r="9" spans="1:15" ht="15.75" thickBot="1" x14ac:dyDescent="0.3">
      <c r="B9" s="29" t="s">
        <v>76</v>
      </c>
      <c r="C9" s="168">
        <f>SUM(C4:C8)</f>
        <v>0</v>
      </c>
      <c r="D9" s="168">
        <f>SUM(D4:D8)</f>
        <v>0</v>
      </c>
      <c r="E9" s="169">
        <f>SUM(E4:E8)</f>
        <v>0</v>
      </c>
      <c r="G9" s="325"/>
      <c r="H9" s="27" t="s">
        <v>85</v>
      </c>
      <c r="I9" s="155"/>
      <c r="J9" s="155"/>
      <c r="K9" s="156">
        <f t="shared" ref="K9:K12" si="1">I9+J9</f>
        <v>0</v>
      </c>
    </row>
    <row r="10" spans="1:15" x14ac:dyDescent="0.25">
      <c r="G10" s="325"/>
      <c r="H10" s="27" t="s">
        <v>6</v>
      </c>
      <c r="I10" s="155"/>
      <c r="J10" s="155"/>
      <c r="K10" s="156">
        <f t="shared" si="1"/>
        <v>0</v>
      </c>
    </row>
    <row r="11" spans="1:15" x14ac:dyDescent="0.25">
      <c r="G11" s="325"/>
      <c r="H11" s="27" t="s">
        <v>86</v>
      </c>
      <c r="I11" s="155"/>
      <c r="J11" s="155"/>
      <c r="K11" s="156">
        <f t="shared" si="1"/>
        <v>0</v>
      </c>
    </row>
    <row r="12" spans="1:15" ht="15.75" thickBot="1" x14ac:dyDescent="0.3">
      <c r="G12" s="328"/>
      <c r="H12" s="33" t="s">
        <v>373</v>
      </c>
      <c r="I12" s="157"/>
      <c r="J12" s="157"/>
      <c r="K12" s="158">
        <f t="shared" si="1"/>
        <v>0</v>
      </c>
    </row>
  </sheetData>
  <mergeCells count="9">
    <mergeCell ref="M3:N3"/>
    <mergeCell ref="G4:G6"/>
    <mergeCell ref="G8:G12"/>
    <mergeCell ref="I3:K3"/>
    <mergeCell ref="I4:K4"/>
    <mergeCell ref="I5:K5"/>
    <mergeCell ref="I6:K6"/>
    <mergeCell ref="G3:H3"/>
    <mergeCell ref="G7:H7"/>
  </mergeCells>
  <pageMargins left="0.7" right="0.7" top="0.75" bottom="0.75" header="0.3" footer="0.3"/>
  <pageSetup paperSize="9" fitToHeight="0" orientation="landscape" r:id="rId1"/>
  <headerFooter>
    <oddFooter>&amp;LPlan d'investissement 2024-2029&amp;CTab1à3&amp;RXLS Version 02-02-2023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Feuil7">
    <pageSetUpPr autoPageBreaks="0" fitToPage="1"/>
  </sheetPr>
  <dimension ref="A1:R28"/>
  <sheetViews>
    <sheetView showGridLines="0" zoomScale="75" zoomScaleNormal="75" workbookViewId="0">
      <selection activeCell="E33" sqref="E33"/>
    </sheetView>
  </sheetViews>
  <sheetFormatPr baseColWidth="10" defaultRowHeight="15" x14ac:dyDescent="0.25"/>
  <cols>
    <col min="1" max="1" width="6.85546875" customWidth="1"/>
    <col min="3" max="5" width="30.7109375" customWidth="1"/>
    <col min="18" max="18" width="30.7109375" customWidth="1"/>
  </cols>
  <sheetData>
    <row r="1" spans="1:18" x14ac:dyDescent="0.25">
      <c r="A1" s="3" t="s">
        <v>458</v>
      </c>
    </row>
    <row r="2" spans="1:18" ht="15.75" thickBot="1" x14ac:dyDescent="0.3"/>
    <row r="3" spans="1:18" ht="47.25" x14ac:dyDescent="0.25">
      <c r="A3" s="5" t="s">
        <v>49</v>
      </c>
      <c r="B3" s="6" t="s">
        <v>50</v>
      </c>
      <c r="C3" s="6" t="s">
        <v>52</v>
      </c>
      <c r="D3" s="7" t="s">
        <v>51</v>
      </c>
      <c r="E3" s="6" t="s">
        <v>53</v>
      </c>
      <c r="F3" s="6" t="s">
        <v>54</v>
      </c>
      <c r="G3" s="6" t="s">
        <v>62</v>
      </c>
      <c r="H3" s="6" t="s">
        <v>55</v>
      </c>
      <c r="I3" s="6" t="s">
        <v>63</v>
      </c>
      <c r="J3" s="6" t="s">
        <v>64</v>
      </c>
      <c r="K3" s="6" t="s">
        <v>56</v>
      </c>
      <c r="L3" s="6" t="s">
        <v>68</v>
      </c>
      <c r="M3" s="6" t="s">
        <v>67</v>
      </c>
      <c r="N3" s="6" t="s">
        <v>66</v>
      </c>
      <c r="O3" s="6" t="s">
        <v>57</v>
      </c>
      <c r="P3" s="6" t="s">
        <v>58</v>
      </c>
      <c r="Q3" s="6" t="s">
        <v>59</v>
      </c>
      <c r="R3" s="8" t="s">
        <v>367</v>
      </c>
    </row>
    <row r="4" spans="1:18" x14ac:dyDescent="0.25">
      <c r="A4" s="9" t="s">
        <v>362</v>
      </c>
      <c r="B4" s="10">
        <v>42170</v>
      </c>
      <c r="C4" s="11" t="s">
        <v>123</v>
      </c>
      <c r="D4" s="11" t="s">
        <v>366</v>
      </c>
      <c r="E4" s="11" t="s">
        <v>365</v>
      </c>
      <c r="F4" s="11" t="s">
        <v>61</v>
      </c>
      <c r="G4" s="12" t="s">
        <v>38</v>
      </c>
      <c r="H4" s="11">
        <v>50</v>
      </c>
      <c r="I4" s="13">
        <v>12</v>
      </c>
      <c r="J4" s="13">
        <v>1</v>
      </c>
      <c r="K4" s="13">
        <v>0</v>
      </c>
      <c r="L4" s="14">
        <v>50000</v>
      </c>
      <c r="M4" s="14">
        <v>35000</v>
      </c>
      <c r="N4" s="14">
        <f>M4-L4</f>
        <v>-15000</v>
      </c>
      <c r="O4" s="12" t="s">
        <v>69</v>
      </c>
      <c r="P4" s="11" t="s">
        <v>363</v>
      </c>
      <c r="Q4" s="11" t="s">
        <v>95</v>
      </c>
      <c r="R4" s="15"/>
    </row>
    <row r="5" spans="1:18" x14ac:dyDescent="0.25">
      <c r="A5" s="9" t="s">
        <v>364</v>
      </c>
      <c r="B5" s="10">
        <v>42450</v>
      </c>
      <c r="C5" s="11" t="s">
        <v>184</v>
      </c>
      <c r="D5" s="11"/>
      <c r="E5" s="11"/>
      <c r="F5" s="11" t="s">
        <v>91</v>
      </c>
      <c r="G5" s="12" t="s">
        <v>92</v>
      </c>
      <c r="H5" s="11"/>
      <c r="I5" s="13"/>
      <c r="J5" s="13"/>
      <c r="K5" s="13"/>
      <c r="L5" s="14"/>
      <c r="M5" s="14"/>
      <c r="N5" s="14">
        <f t="shared" ref="N5:N27" si="0">M5-L5</f>
        <v>0</v>
      </c>
      <c r="O5" s="12" t="s">
        <v>94</v>
      </c>
      <c r="P5" s="11"/>
      <c r="Q5" s="11" t="s">
        <v>96</v>
      </c>
      <c r="R5" s="15"/>
    </row>
    <row r="6" spans="1:18" x14ac:dyDescent="0.25">
      <c r="A6" s="9"/>
      <c r="B6" s="10"/>
      <c r="C6" s="11"/>
      <c r="D6" s="11"/>
      <c r="E6" s="11"/>
      <c r="F6" s="11" t="s">
        <v>13</v>
      </c>
      <c r="G6" s="12" t="s">
        <v>92</v>
      </c>
      <c r="H6" s="11"/>
      <c r="I6" s="13"/>
      <c r="J6" s="13"/>
      <c r="K6" s="13"/>
      <c r="L6" s="14"/>
      <c r="M6" s="14"/>
      <c r="N6" s="14">
        <f t="shared" si="0"/>
        <v>0</v>
      </c>
      <c r="O6" s="12"/>
      <c r="P6" s="11"/>
      <c r="Q6" s="11" t="s">
        <v>97</v>
      </c>
      <c r="R6" s="15"/>
    </row>
    <row r="7" spans="1:18" x14ac:dyDescent="0.25">
      <c r="A7" s="9"/>
      <c r="B7" s="10"/>
      <c r="C7" s="11"/>
      <c r="D7" s="11"/>
      <c r="E7" s="11"/>
      <c r="F7" s="11" t="s">
        <v>60</v>
      </c>
      <c r="G7" s="12" t="s">
        <v>93</v>
      </c>
      <c r="H7" s="11"/>
      <c r="I7" s="13"/>
      <c r="J7" s="13"/>
      <c r="K7" s="13"/>
      <c r="L7" s="14"/>
      <c r="M7" s="14"/>
      <c r="N7" s="14">
        <f t="shared" si="0"/>
        <v>0</v>
      </c>
      <c r="O7" s="12"/>
      <c r="P7" s="11"/>
      <c r="Q7" s="11" t="s">
        <v>65</v>
      </c>
      <c r="R7" s="15"/>
    </row>
    <row r="8" spans="1:18" x14ac:dyDescent="0.25">
      <c r="A8" s="9"/>
      <c r="B8" s="10"/>
      <c r="C8" s="11"/>
      <c r="D8" s="11"/>
      <c r="E8" s="11"/>
      <c r="F8" s="11"/>
      <c r="G8" s="12"/>
      <c r="H8" s="11"/>
      <c r="I8" s="13"/>
      <c r="J8" s="13"/>
      <c r="K8" s="13"/>
      <c r="L8" s="14"/>
      <c r="M8" s="14"/>
      <c r="N8" s="14">
        <f t="shared" si="0"/>
        <v>0</v>
      </c>
      <c r="O8" s="12"/>
      <c r="P8" s="11"/>
      <c r="Q8" s="11"/>
      <c r="R8" s="15"/>
    </row>
    <row r="9" spans="1:18" x14ac:dyDescent="0.25">
      <c r="A9" s="9"/>
      <c r="B9" s="10"/>
      <c r="C9" s="11"/>
      <c r="D9" s="11"/>
      <c r="E9" s="11"/>
      <c r="F9" s="11"/>
      <c r="G9" s="12"/>
      <c r="H9" s="11"/>
      <c r="I9" s="13"/>
      <c r="J9" s="13"/>
      <c r="K9" s="13"/>
      <c r="L9" s="14"/>
      <c r="M9" s="14"/>
      <c r="N9" s="14">
        <f t="shared" si="0"/>
        <v>0</v>
      </c>
      <c r="O9" s="12"/>
      <c r="P9" s="11"/>
      <c r="Q9" s="11"/>
      <c r="R9" s="15"/>
    </row>
    <row r="10" spans="1:18" x14ac:dyDescent="0.25">
      <c r="A10" s="9"/>
      <c r="B10" s="10"/>
      <c r="C10" s="11"/>
      <c r="D10" s="11"/>
      <c r="E10" s="11"/>
      <c r="F10" s="11"/>
      <c r="G10" s="12"/>
      <c r="H10" s="11"/>
      <c r="I10" s="13"/>
      <c r="J10" s="13"/>
      <c r="K10" s="13"/>
      <c r="L10" s="14"/>
      <c r="M10" s="14"/>
      <c r="N10" s="14">
        <f t="shared" si="0"/>
        <v>0</v>
      </c>
      <c r="O10" s="12"/>
      <c r="P10" s="11"/>
      <c r="Q10" s="11"/>
      <c r="R10" s="15"/>
    </row>
    <row r="11" spans="1:18" x14ac:dyDescent="0.25">
      <c r="A11" s="9"/>
      <c r="B11" s="10"/>
      <c r="C11" s="11"/>
      <c r="D11" s="11"/>
      <c r="E11" s="11"/>
      <c r="F11" s="11"/>
      <c r="G11" s="12"/>
      <c r="H11" s="11"/>
      <c r="I11" s="13"/>
      <c r="J11" s="13"/>
      <c r="K11" s="13"/>
      <c r="L11" s="14"/>
      <c r="M11" s="14"/>
      <c r="N11" s="14">
        <f t="shared" si="0"/>
        <v>0</v>
      </c>
      <c r="O11" s="12"/>
      <c r="P11" s="11"/>
      <c r="Q11" s="11"/>
      <c r="R11" s="15"/>
    </row>
    <row r="12" spans="1:18" x14ac:dyDescent="0.25">
      <c r="A12" s="9"/>
      <c r="B12" s="10"/>
      <c r="C12" s="11"/>
      <c r="D12" s="11"/>
      <c r="E12" s="11"/>
      <c r="F12" s="11"/>
      <c r="G12" s="12"/>
      <c r="H12" s="11"/>
      <c r="I12" s="13"/>
      <c r="J12" s="13"/>
      <c r="K12" s="13"/>
      <c r="L12" s="14"/>
      <c r="M12" s="14"/>
      <c r="N12" s="14">
        <f t="shared" si="0"/>
        <v>0</v>
      </c>
      <c r="O12" s="12"/>
      <c r="P12" s="11"/>
      <c r="Q12" s="11"/>
      <c r="R12" s="15"/>
    </row>
    <row r="13" spans="1:18" x14ac:dyDescent="0.25">
      <c r="A13" s="9"/>
      <c r="B13" s="10"/>
      <c r="C13" s="11"/>
      <c r="D13" s="11"/>
      <c r="E13" s="11"/>
      <c r="F13" s="11"/>
      <c r="G13" s="12"/>
      <c r="H13" s="11"/>
      <c r="I13" s="13"/>
      <c r="J13" s="13"/>
      <c r="K13" s="13"/>
      <c r="L13" s="14"/>
      <c r="M13" s="14"/>
      <c r="N13" s="14">
        <f t="shared" si="0"/>
        <v>0</v>
      </c>
      <c r="O13" s="12"/>
      <c r="P13" s="11"/>
      <c r="Q13" s="11"/>
      <c r="R13" s="15"/>
    </row>
    <row r="14" spans="1:18" x14ac:dyDescent="0.25">
      <c r="A14" s="9"/>
      <c r="B14" s="10"/>
      <c r="C14" s="11"/>
      <c r="D14" s="11"/>
      <c r="E14" s="11"/>
      <c r="F14" s="11"/>
      <c r="G14" s="12"/>
      <c r="H14" s="11"/>
      <c r="I14" s="13"/>
      <c r="J14" s="13"/>
      <c r="K14" s="13"/>
      <c r="L14" s="14"/>
      <c r="M14" s="14"/>
      <c r="N14" s="14">
        <f t="shared" si="0"/>
        <v>0</v>
      </c>
      <c r="O14" s="12"/>
      <c r="P14" s="11"/>
      <c r="Q14" s="11"/>
      <c r="R14" s="15"/>
    </row>
    <row r="15" spans="1:18" x14ac:dyDescent="0.25">
      <c r="A15" s="9"/>
      <c r="B15" s="10"/>
      <c r="C15" s="11"/>
      <c r="D15" s="11"/>
      <c r="E15" s="11"/>
      <c r="F15" s="11"/>
      <c r="G15" s="12"/>
      <c r="H15" s="11"/>
      <c r="I15" s="13"/>
      <c r="J15" s="13"/>
      <c r="K15" s="13"/>
      <c r="L15" s="14"/>
      <c r="M15" s="14"/>
      <c r="N15" s="14">
        <f t="shared" si="0"/>
        <v>0</v>
      </c>
      <c r="O15" s="12"/>
      <c r="P15" s="11"/>
      <c r="Q15" s="11"/>
      <c r="R15" s="15"/>
    </row>
    <row r="16" spans="1:18" x14ac:dyDescent="0.25">
      <c r="A16" s="9"/>
      <c r="B16" s="10"/>
      <c r="C16" s="11"/>
      <c r="D16" s="11"/>
      <c r="E16" s="11"/>
      <c r="F16" s="11"/>
      <c r="G16" s="12"/>
      <c r="H16" s="11"/>
      <c r="I16" s="13"/>
      <c r="J16" s="13"/>
      <c r="K16" s="13"/>
      <c r="L16" s="14"/>
      <c r="M16" s="14"/>
      <c r="N16" s="14">
        <f t="shared" si="0"/>
        <v>0</v>
      </c>
      <c r="O16" s="12"/>
      <c r="P16" s="11"/>
      <c r="Q16" s="11"/>
      <c r="R16" s="15"/>
    </row>
    <row r="17" spans="1:18" x14ac:dyDescent="0.25">
      <c r="A17" s="9"/>
      <c r="B17" s="10"/>
      <c r="C17" s="11"/>
      <c r="D17" s="11"/>
      <c r="E17" s="11"/>
      <c r="F17" s="11"/>
      <c r="G17" s="12"/>
      <c r="H17" s="11"/>
      <c r="I17" s="13"/>
      <c r="J17" s="13"/>
      <c r="K17" s="13"/>
      <c r="L17" s="14"/>
      <c r="M17" s="14"/>
      <c r="N17" s="14">
        <f t="shared" si="0"/>
        <v>0</v>
      </c>
      <c r="O17" s="12"/>
      <c r="P17" s="11"/>
      <c r="Q17" s="11"/>
      <c r="R17" s="15"/>
    </row>
    <row r="18" spans="1:18" x14ac:dyDescent="0.25">
      <c r="A18" s="9"/>
      <c r="B18" s="10"/>
      <c r="C18" s="11"/>
      <c r="D18" s="11"/>
      <c r="E18" s="11"/>
      <c r="F18" s="11"/>
      <c r="G18" s="12"/>
      <c r="H18" s="11"/>
      <c r="I18" s="13"/>
      <c r="J18" s="13"/>
      <c r="K18" s="13"/>
      <c r="L18" s="14"/>
      <c r="M18" s="14"/>
      <c r="N18" s="14">
        <f t="shared" si="0"/>
        <v>0</v>
      </c>
      <c r="O18" s="12"/>
      <c r="P18" s="11"/>
      <c r="Q18" s="11"/>
      <c r="R18" s="15"/>
    </row>
    <row r="19" spans="1:18" x14ac:dyDescent="0.25">
      <c r="A19" s="9"/>
      <c r="B19" s="10"/>
      <c r="C19" s="11"/>
      <c r="D19" s="11"/>
      <c r="E19" s="11"/>
      <c r="F19" s="11"/>
      <c r="G19" s="12"/>
      <c r="H19" s="11"/>
      <c r="I19" s="13"/>
      <c r="J19" s="13"/>
      <c r="K19" s="13"/>
      <c r="L19" s="14"/>
      <c r="M19" s="14"/>
      <c r="N19" s="14">
        <f t="shared" si="0"/>
        <v>0</v>
      </c>
      <c r="O19" s="12"/>
      <c r="P19" s="11"/>
      <c r="Q19" s="11"/>
      <c r="R19" s="15"/>
    </row>
    <row r="20" spans="1:18" x14ac:dyDescent="0.25">
      <c r="A20" s="9"/>
      <c r="B20" s="10"/>
      <c r="C20" s="11"/>
      <c r="D20" s="11"/>
      <c r="E20" s="11"/>
      <c r="F20" s="11"/>
      <c r="G20" s="12"/>
      <c r="H20" s="11"/>
      <c r="I20" s="13"/>
      <c r="J20" s="13"/>
      <c r="K20" s="13"/>
      <c r="L20" s="14"/>
      <c r="M20" s="14"/>
      <c r="N20" s="14">
        <f t="shared" si="0"/>
        <v>0</v>
      </c>
      <c r="O20" s="12"/>
      <c r="P20" s="11"/>
      <c r="Q20" s="11"/>
      <c r="R20" s="15"/>
    </row>
    <row r="21" spans="1:18" x14ac:dyDescent="0.25">
      <c r="A21" s="9"/>
      <c r="B21" s="10"/>
      <c r="C21" s="11"/>
      <c r="D21" s="11"/>
      <c r="E21" s="11"/>
      <c r="F21" s="11"/>
      <c r="G21" s="12"/>
      <c r="H21" s="11"/>
      <c r="I21" s="13"/>
      <c r="J21" s="13"/>
      <c r="K21" s="13"/>
      <c r="L21" s="14"/>
      <c r="M21" s="14"/>
      <c r="N21" s="14">
        <f t="shared" si="0"/>
        <v>0</v>
      </c>
      <c r="O21" s="12"/>
      <c r="P21" s="11"/>
      <c r="Q21" s="11"/>
      <c r="R21" s="15"/>
    </row>
    <row r="22" spans="1:18" x14ac:dyDescent="0.25">
      <c r="A22" s="9"/>
      <c r="B22" s="10"/>
      <c r="C22" s="11"/>
      <c r="D22" s="11"/>
      <c r="E22" s="11"/>
      <c r="F22" s="11"/>
      <c r="G22" s="12"/>
      <c r="H22" s="11"/>
      <c r="I22" s="13"/>
      <c r="J22" s="13"/>
      <c r="K22" s="13"/>
      <c r="L22" s="14"/>
      <c r="M22" s="14"/>
      <c r="N22" s="14">
        <f t="shared" si="0"/>
        <v>0</v>
      </c>
      <c r="O22" s="12"/>
      <c r="P22" s="11"/>
      <c r="Q22" s="11"/>
      <c r="R22" s="15"/>
    </row>
    <row r="23" spans="1:18" x14ac:dyDescent="0.25">
      <c r="A23" s="9"/>
      <c r="B23" s="10"/>
      <c r="C23" s="11"/>
      <c r="D23" s="11"/>
      <c r="E23" s="11"/>
      <c r="F23" s="11"/>
      <c r="G23" s="12"/>
      <c r="H23" s="11"/>
      <c r="I23" s="13"/>
      <c r="J23" s="13"/>
      <c r="K23" s="13"/>
      <c r="L23" s="14"/>
      <c r="M23" s="14"/>
      <c r="N23" s="14">
        <f t="shared" si="0"/>
        <v>0</v>
      </c>
      <c r="O23" s="12"/>
      <c r="P23" s="11"/>
      <c r="Q23" s="11"/>
      <c r="R23" s="15"/>
    </row>
    <row r="24" spans="1:18" x14ac:dyDescent="0.25">
      <c r="A24" s="9"/>
      <c r="B24" s="10"/>
      <c r="C24" s="11"/>
      <c r="D24" s="11"/>
      <c r="E24" s="11"/>
      <c r="F24" s="11"/>
      <c r="G24" s="12"/>
      <c r="H24" s="11"/>
      <c r="I24" s="13"/>
      <c r="J24" s="13"/>
      <c r="K24" s="13"/>
      <c r="L24" s="14"/>
      <c r="M24" s="14"/>
      <c r="N24" s="14">
        <f t="shared" si="0"/>
        <v>0</v>
      </c>
      <c r="O24" s="12"/>
      <c r="P24" s="11"/>
      <c r="Q24" s="11"/>
      <c r="R24" s="15"/>
    </row>
    <row r="25" spans="1:18" x14ac:dyDescent="0.25">
      <c r="A25" s="9"/>
      <c r="B25" s="10"/>
      <c r="C25" s="11"/>
      <c r="D25" s="11"/>
      <c r="E25" s="11"/>
      <c r="F25" s="11"/>
      <c r="G25" s="12"/>
      <c r="H25" s="11"/>
      <c r="I25" s="13"/>
      <c r="J25" s="13"/>
      <c r="K25" s="13"/>
      <c r="L25" s="14"/>
      <c r="M25" s="14"/>
      <c r="N25" s="14">
        <f t="shared" si="0"/>
        <v>0</v>
      </c>
      <c r="O25" s="12"/>
      <c r="P25" s="11"/>
      <c r="Q25" s="11"/>
      <c r="R25" s="15"/>
    </row>
    <row r="26" spans="1:18" x14ac:dyDescent="0.25">
      <c r="A26" s="9"/>
      <c r="B26" s="10"/>
      <c r="C26" s="11"/>
      <c r="D26" s="11"/>
      <c r="E26" s="11"/>
      <c r="F26" s="11"/>
      <c r="G26" s="12"/>
      <c r="H26" s="11"/>
      <c r="I26" s="13"/>
      <c r="J26" s="13"/>
      <c r="K26" s="13"/>
      <c r="L26" s="14"/>
      <c r="M26" s="14"/>
      <c r="N26" s="14">
        <f t="shared" si="0"/>
        <v>0</v>
      </c>
      <c r="O26" s="12"/>
      <c r="P26" s="11"/>
      <c r="Q26" s="11"/>
      <c r="R26" s="15"/>
    </row>
    <row r="27" spans="1:18" x14ac:dyDescent="0.25">
      <c r="A27" s="9"/>
      <c r="B27" s="10"/>
      <c r="C27" s="11"/>
      <c r="D27" s="11"/>
      <c r="E27" s="11"/>
      <c r="F27" s="11"/>
      <c r="G27" s="12"/>
      <c r="H27" s="11"/>
      <c r="I27" s="13"/>
      <c r="J27" s="13"/>
      <c r="K27" s="13"/>
      <c r="L27" s="14"/>
      <c r="M27" s="14"/>
      <c r="N27" s="14">
        <f t="shared" si="0"/>
        <v>0</v>
      </c>
      <c r="O27" s="12"/>
      <c r="P27" s="11"/>
      <c r="Q27" s="11"/>
      <c r="R27" s="15"/>
    </row>
    <row r="28" spans="1:18" ht="15.75" thickBot="1" x14ac:dyDescent="0.3">
      <c r="A28" s="16"/>
      <c r="B28" s="17"/>
      <c r="C28" s="18"/>
      <c r="D28" s="18"/>
      <c r="E28" s="18"/>
      <c r="F28" s="18"/>
      <c r="G28" s="19"/>
      <c r="H28" s="18"/>
      <c r="I28" s="20"/>
      <c r="J28" s="20"/>
      <c r="K28" s="20"/>
      <c r="L28" s="21"/>
      <c r="M28" s="21"/>
      <c r="N28" s="21">
        <f>M28-L28</f>
        <v>0</v>
      </c>
      <c r="O28" s="19"/>
      <c r="P28" s="18"/>
      <c r="Q28" s="18"/>
      <c r="R28" s="22"/>
    </row>
  </sheetData>
  <dataValidations count="6">
    <dataValidation type="list" allowBlank="1" showInputMessage="1" showErrorMessage="1" sqref="F4:F28" xr:uid="{00000000-0002-0000-0A00-000000000000}">
      <formula1>"Extension, Lotissement, ZAE, Stratégique"</formula1>
    </dataValidation>
    <dataValidation type="list" allowBlank="1" showInputMessage="1" showErrorMessage="1" sqref="G4:G28" xr:uid="{00000000-0002-0000-0A00-000001000000}">
      <formula1>"BP,MP-B,MP-C"</formula1>
    </dataValidation>
    <dataValidation type="list" allowBlank="1" showInputMessage="1" showErrorMessage="1" sqref="O4:O28" xr:uid="{00000000-0002-0000-0A00-000002000000}">
      <formula1>"Oui,Non"</formula1>
    </dataValidation>
    <dataValidation type="list" allowBlank="1" showInputMessage="1" showErrorMessage="1" sqref="P4:P28" xr:uid="{00000000-0002-0000-0A00-000003000000}">
      <formula1>"Client,Commune,Autre"</formula1>
    </dataValidation>
    <dataValidation type="list" allowBlank="1" showInputMessage="1" showErrorMessage="1" sqref="Q4:Q28" xr:uid="{00000000-0002-0000-0A00-000004000000}">
      <formula1>"en attente, en cours, réalisé, annulé"</formula1>
    </dataValidation>
    <dataValidation type="list" allowBlank="1" showInputMessage="1" showErrorMessage="1" sqref="C4:C28" xr:uid="{00000000-0002-0000-0A00-000005000000}">
      <formula1>Communes</formula1>
    </dataValidation>
  </dataValidations>
  <pageMargins left="0.7" right="0.7" top="0.75" bottom="0.75" header="0.3" footer="0.3"/>
  <pageSetup paperSize="9" fitToHeight="0" orientation="landscape" r:id="rId1"/>
  <headerFooter>
    <oddFooter>&amp;LPlan d'investissement 2024-2029&amp;CTab4 Extension&amp;RXLS Version 02-02-2023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10</vt:i4>
      </vt:variant>
      <vt:variant>
        <vt:lpstr>Plages nommées</vt:lpstr>
      </vt:variant>
      <vt:variant>
        <vt:i4>34</vt:i4>
      </vt:variant>
    </vt:vector>
  </HeadingPairs>
  <TitlesOfParts>
    <vt:vector size="44" baseType="lpstr">
      <vt:lpstr>Modifications opérées</vt:lpstr>
      <vt:lpstr>Introduction</vt:lpstr>
      <vt:lpstr>I-Global-Motivations</vt:lpstr>
      <vt:lpstr>II-Global-Postes budgétaires</vt:lpstr>
      <vt:lpstr>III-Bilan N-1</vt:lpstr>
      <vt:lpstr>IV-Bilan N Actualisation</vt:lpstr>
      <vt:lpstr>V-Plan N+1 à N+6</vt:lpstr>
      <vt:lpstr>Tab1à3</vt:lpstr>
      <vt:lpstr>Tab4 Extension</vt:lpstr>
      <vt:lpstr>param</vt:lpstr>
      <vt:lpstr>AnnéeN</vt:lpstr>
      <vt:lpstr>Communes</vt:lpstr>
      <vt:lpstr>GRD</vt:lpstr>
      <vt:lpstr>'III-Bilan N-1'!Impression_des_titres</vt:lpstr>
      <vt:lpstr>'IV-Bilan N Actualisation'!Impression_des_titres</vt:lpstr>
      <vt:lpstr>'V-Plan N+1 à N+6'!Impression_des_titres</vt:lpstr>
      <vt:lpstr>Liste_Année</vt:lpstr>
      <vt:lpstr>Liste_GRD</vt:lpstr>
      <vt:lpstr>Localités</vt:lpstr>
      <vt:lpstr>Motivations</vt:lpstr>
      <vt:lpstr>Motivations_TAB</vt:lpstr>
      <vt:lpstr>Statut_N</vt:lpstr>
      <vt:lpstr>Statut_N_1</vt:lpstr>
      <vt:lpstr>Statut_N_1_Justificatif</vt:lpstr>
      <vt:lpstr>Statut_N_Justificatif</vt:lpstr>
      <vt:lpstr>Statut_Nplus</vt:lpstr>
      <vt:lpstr>Statut_Nplus_Justificatif</vt:lpstr>
      <vt:lpstr>TOTN</vt:lpstr>
      <vt:lpstr>TOTNmoins1</vt:lpstr>
      <vt:lpstr>TOTNplus1</vt:lpstr>
      <vt:lpstr>TOTNplus2</vt:lpstr>
      <vt:lpstr>TOTNplus3</vt:lpstr>
      <vt:lpstr>TOTNplus4</vt:lpstr>
      <vt:lpstr>TOTNplus5</vt:lpstr>
      <vt:lpstr>TOTNplus6</vt:lpstr>
      <vt:lpstr>Version</vt:lpstr>
      <vt:lpstr>'I-Global-Motivations'!Zone_d_impression</vt:lpstr>
      <vt:lpstr>'II-Global-Postes budgétaires'!Zone_d_impression</vt:lpstr>
      <vt:lpstr>'III-Bilan N-1'!Zone_d_impression</vt:lpstr>
      <vt:lpstr>Introduction!Zone_d_impression</vt:lpstr>
      <vt:lpstr>'IV-Bilan N Actualisation'!Zone_d_impression</vt:lpstr>
      <vt:lpstr>'Modifications opérées'!Zone_d_impression</vt:lpstr>
      <vt:lpstr>'Tab4 Extension'!Zone_d_impression</vt:lpstr>
      <vt:lpstr>'V-Plan N+1 à N+6'!Zone_d_impression</vt:lpstr>
    </vt:vector>
  </TitlesOfParts>
  <Company>CWaPE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Administrateur</dc:creator>
  <cp:lastModifiedBy>Frédéric JACQUEMIN</cp:lastModifiedBy>
  <cp:lastPrinted>2023-02-03T13:29:19Z</cp:lastPrinted>
  <dcterms:created xsi:type="dcterms:W3CDTF">2014-02-28T09:38:36Z</dcterms:created>
  <dcterms:modified xsi:type="dcterms:W3CDTF">2023-03-08T08:48:40Z</dcterms:modified>
</cp:coreProperties>
</file>