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updateLinks="never"/>
  <mc:AlternateContent xmlns:mc="http://schemas.openxmlformats.org/markup-compatibility/2006">
    <mc:Choice Requires="x15">
      <x15ac:absPath xmlns:x15ac="http://schemas.microsoft.com/office/spreadsheetml/2010/11/ac" url="L:\10 Tarification\104. Méthode de régulation tarifaire 2019-2023\1044. Méthodologie tarifaire 2019-2023\1044.5 Modèles de rapport\"/>
    </mc:Choice>
  </mc:AlternateContent>
  <xr:revisionPtr revIDLastSave="0" documentId="13_ncr:1_{708F1CCD-D736-400B-B1C2-EFF7F6A1D090}" xr6:coauthVersionLast="47" xr6:coauthVersionMax="47" xr10:uidLastSave="{00000000-0000-0000-0000-000000000000}"/>
  <bookViews>
    <workbookView xWindow="-120" yWindow="-120" windowWidth="29040" windowHeight="15840" tabRatio="825" activeTab="1" xr2:uid="{00000000-000D-0000-FFFF-FFFF00000000}"/>
  </bookViews>
  <sheets>
    <sheet name="TAB00" sheetId="17" r:id="rId1"/>
    <sheet name="TAB A" sheetId="57" r:id="rId2"/>
    <sheet name="TAB B" sheetId="58" r:id="rId3"/>
    <sheet name="TAB1" sheetId="31" r:id="rId4"/>
    <sheet name="TAB1.1" sheetId="52" r:id="rId5"/>
    <sheet name="TAB2" sheetId="12" r:id="rId6"/>
    <sheet name="TAB3" sheetId="14" r:id="rId7"/>
    <sheet name="TAB 3.1" sheetId="61" state="hidden" r:id="rId8"/>
    <sheet name="TAB3.2" sheetId="55" state="hidden" r:id="rId9"/>
    <sheet name="TAB3.2.1" sheetId="60" state="hidden" r:id="rId10"/>
    <sheet name="TAB3.3" sheetId="49" r:id="rId11"/>
    <sheet name="TAB4" sheetId="15" r:id="rId12"/>
    <sheet name="TAB5" sheetId="16" r:id="rId13"/>
    <sheet name="TAB5.1" sheetId="19" r:id="rId14"/>
    <sheet name="TAB5.2" sheetId="20" r:id="rId15"/>
    <sheet name="TAB5.3" sheetId="21" r:id="rId16"/>
    <sheet name="TAB5.4" sheetId="22" r:id="rId17"/>
    <sheet name="TAB5.5" sheetId="23" r:id="rId18"/>
    <sheet name="TAB5.6" sheetId="24" r:id="rId19"/>
    <sheet name="TAB6" sheetId="51" r:id="rId20"/>
    <sheet name="TAB6.1" sheetId="5" r:id="rId21"/>
    <sheet name="TAB6.2" sheetId="6" r:id="rId22"/>
    <sheet name="TAB6.3" sheetId="36" r:id="rId23"/>
    <sheet name="TAB6.4" sheetId="37" r:id="rId24"/>
    <sheet name="TAB6.5" sheetId="30" r:id="rId25"/>
    <sheet name="TAB6.6" sheetId="38" r:id="rId26"/>
    <sheet name="TAB6.7" sheetId="33" r:id="rId27"/>
    <sheet name="TAB6.8" sheetId="32" r:id="rId28"/>
    <sheet name="TAB7" sheetId="53" r:id="rId29"/>
    <sheet name="TAB7.1" sheetId="40" r:id="rId30"/>
    <sheet name="TAB7.2" sheetId="42" r:id="rId31"/>
    <sheet name="TAB7.3" sheetId="43" r:id="rId32"/>
    <sheet name="TAB7.4" sheetId="41" r:id="rId33"/>
    <sheet name="TAB7.5" sheetId="44" r:id="rId34"/>
    <sheet name="TAB7.6" sheetId="45" r:id="rId35"/>
    <sheet name="TAB7.7" sheetId="46" r:id="rId36"/>
    <sheet name="TAB8" sheetId="47" r:id="rId37"/>
    <sheet name="TAB8 Arewal" sheetId="62" r:id="rId38"/>
    <sheet name="TAB9" sheetId="7" r:id="rId39"/>
    <sheet name="TAB9 CI" sheetId="63" r:id="rId40"/>
    <sheet name="TAB9.1" sheetId="8" r:id="rId41"/>
    <sheet name="TAB9.1 CI" sheetId="64" r:id="rId42"/>
    <sheet name="TAB10" sheetId="9" r:id="rId43"/>
    <sheet name="TAB10.1" sheetId="10" r:id="rId44"/>
    <sheet name="TAB11" sheetId="13" r:id="rId45"/>
    <sheet name="TAB11.1" sheetId="25" r:id="rId46"/>
    <sheet name="TAB11.2" sheetId="26" r:id="rId47"/>
    <sheet name="TAB11.3" sheetId="27" r:id="rId48"/>
    <sheet name="TAB11.4" sheetId="28" r:id="rId49"/>
  </sheets>
  <externalReferences>
    <externalReference r:id="rId50"/>
    <externalReference r:id="rId51"/>
    <externalReference r:id="rId52"/>
    <externalReference r:id="rId53"/>
  </externalReferences>
  <definedNames>
    <definedName name="_xlnm._FilterDatabase" localSheetId="44" hidden="1">'TAB11'!$A$8:$L$273</definedName>
    <definedName name="_xlnm._FilterDatabase" localSheetId="10" hidden="1">'TAB3.3'!$A$8:$K$46</definedName>
    <definedName name="Aftakklem_LS">'[1]BASISPRIJZEN MATERIAAL'!$I$188</definedName>
    <definedName name="Codes">'[2]Codes des IM'!$B$2:$D$23</definedName>
    <definedName name="ELECTRICITE">'[3]Tableau 17A'!$A$1</definedName>
    <definedName name="Forfaitair_feeder">75000</definedName>
    <definedName name="Hangslot">'[1]BASISPRIJZEN MATERIAAL'!$I$138</definedName>
    <definedName name="Kabelschoen_HS">'[1]BASISPRIJZEN MATERIAAL'!$I$201</definedName>
    <definedName name="Kabelschoen_LS">'[1]BASISPRIJZEN MATERIAAL'!$I$198</definedName>
    <definedName name="Kit_kunststof_AL">'[1]BASISPRIJZEN MATERIAAL'!$I$190</definedName>
    <definedName name="Kit_kunststof_papierlood">'[1]BASISPRIJZEN MATERIAAL'!$I$191</definedName>
    <definedName name="Kit_papierlood">'[1]BASISPRIJZEN MATERIAAL'!$I$189</definedName>
    <definedName name="Klein_materiaal_10">10</definedName>
    <definedName name="Klein_materiaal_100">100</definedName>
    <definedName name="Klein_materiaal_25">25</definedName>
    <definedName name="Plaat_postnummer_telefoon">'[1]BASISPRIJZEN MATERIAAL'!$I$160</definedName>
    <definedName name="SAPBEXrevision" hidden="1">10</definedName>
    <definedName name="SAPBEXsysID" hidden="1">"BP1"</definedName>
    <definedName name="SAPBEXwbID" hidden="1">"4751QXOCD67AJ09JC6QHJDZY6"</definedName>
    <definedName name="Sleutelkastje">'[1]BASISPRIJZEN MATERIAAL'!$I$159</definedName>
    <definedName name="Slot_voor_sleutelkastje">'[1]BASISPRIJZEN MATERIAAL'!$I$158</definedName>
    <definedName name="Terminal_kunststof">'[1]BASISPRIJZEN MATERIAAL'!$I$195</definedName>
    <definedName name="Terminal_LS">'[1]BASISPRIJZEN MATERIAAL'!$I$200</definedName>
    <definedName name="Traduction1">'[2]Codes des IM'!$A$28:$D$1853</definedName>
    <definedName name="Verbinder_kunststof_M4">'[1]BASISPRIJZEN MATERIAAL'!$I$192</definedName>
    <definedName name="Verbinder_kunststof_papierlood_M3">'[1]BASISPRIJZEN MATERIAAL'!$I$192</definedName>
    <definedName name="Verbinder_papierlood_M3">'[1]BASISPRIJZEN MATERIAAL'!$I$192</definedName>
    <definedName name="Wikkeldoos_LS">'[1]BASISPRIJZEN MATERIAAL'!$I$199</definedName>
    <definedName name="_xlnm.Print_Area" localSheetId="1">'TAB A'!$A$3:$D$34</definedName>
    <definedName name="_xlnm.Print_Area" localSheetId="2">'TAB B'!$A$3:$D$54</definedName>
    <definedName name="_xlnm.Print_Area" localSheetId="0">TAB00!$A$1:$J$102</definedName>
    <definedName name="_xlnm.Print_Area" localSheetId="3">'TAB1'!$A$3:$L$257</definedName>
    <definedName name="_xlnm.Print_Area" localSheetId="4">'TAB1.1'!$A$3:$G$44</definedName>
    <definedName name="_xlnm.Print_Area" localSheetId="42">'TAB10'!$A$3:$P$42</definedName>
    <definedName name="_xlnm.Print_Area" localSheetId="43">'TAB10.1'!$A$1:$L$153</definedName>
    <definedName name="_xlnm.Print_Area" localSheetId="44">'TAB11'!$A$3:$L$273</definedName>
    <definedName name="_xlnm.Print_Area" localSheetId="45">'TAB11.1'!$A$3:$F$23</definedName>
    <definedName name="_xlnm.Print_Area" localSheetId="46">'TAB11.2'!$A$3:$F$44</definedName>
    <definedName name="_xlnm.Print_Area" localSheetId="47">'TAB11.3'!$A$1:$F$21</definedName>
    <definedName name="_xlnm.Print_Area" localSheetId="48">'TAB11.4'!$A$1:$K$30</definedName>
    <definedName name="_xlnm.Print_Area" localSheetId="5">'TAB2'!$A$3:$D$23</definedName>
    <definedName name="_xlnm.Print_Area" localSheetId="6">'TAB3'!$A$3:$G$94</definedName>
    <definedName name="_xlnm.Print_Area" localSheetId="8">'TAB3.2'!$A$3:$S$52</definedName>
    <definedName name="_xlnm.Print_Area" localSheetId="9">'TAB3.2.1'!$A$3:$N$5</definedName>
    <definedName name="_xlnm.Print_Area" localSheetId="10">'TAB3.3'!$A$3:$K$46</definedName>
    <definedName name="_xlnm.Print_Area" localSheetId="11">'TAB4'!$A$3:$F$47</definedName>
    <definedName name="_xlnm.Print_Area" localSheetId="12">'TAB5'!$A$3:$H$41</definedName>
    <definedName name="_xlnm.Print_Area" localSheetId="13">'TAB5.1'!$A$3:$J$37</definedName>
    <definedName name="_xlnm.Print_Area" localSheetId="14">'TAB5.2'!$A$3:$J$38</definedName>
    <definedName name="_xlnm.Print_Area" localSheetId="15">'TAB5.3'!$A$3:$J$40</definedName>
    <definedName name="_xlnm.Print_Area" localSheetId="16">'TAB5.4'!$A$3:$J$40</definedName>
    <definedName name="_xlnm.Print_Area" localSheetId="17">'TAB5.5'!$A$3:$J$39</definedName>
    <definedName name="_xlnm.Print_Area" localSheetId="18">'TAB5.6'!$A$3:$J$25</definedName>
    <definedName name="_xlnm.Print_Area" localSheetId="19">'TAB6'!$A$3:$H$18</definedName>
    <definedName name="_xlnm.Print_Area" localSheetId="20">'TAB6.1'!$A$3:$H$242</definedName>
    <definedName name="_xlnm.Print_Area" localSheetId="21">'TAB6.2'!$A$3:$H$19</definedName>
    <definedName name="_xlnm.Print_Area" localSheetId="22">'TAB6.3'!$A$3:$H$15</definedName>
    <definedName name="_xlnm.Print_Area" localSheetId="23">'TAB6.4'!$A$3:$H$7</definedName>
    <definedName name="_xlnm.Print_Area" localSheetId="24">'TAB6.5'!$A$4:$I$43</definedName>
    <definedName name="_xlnm.Print_Area" localSheetId="25">'TAB6.6'!$A$3:$H$16</definedName>
    <definedName name="_xlnm.Print_Area" localSheetId="26">'TAB6.7'!$A$4:$H$46</definedName>
    <definedName name="_xlnm.Print_Area" localSheetId="27">'TAB6.8'!$A$3:$J$38</definedName>
    <definedName name="_xlnm.Print_Area" localSheetId="28">'TAB7'!$A$3:$G$19</definedName>
    <definedName name="_xlnm.Print_Area" localSheetId="29">'TAB7.1'!$A$3:$H$19</definedName>
    <definedName name="_xlnm.Print_Area" localSheetId="30">'TAB7.2'!$A$3:$H$17</definedName>
    <definedName name="_xlnm.Print_Area" localSheetId="31">'TAB7.3'!$A$3:$H$17</definedName>
    <definedName name="_xlnm.Print_Area" localSheetId="32">'TAB7.4'!$A$3:$H$25</definedName>
    <definedName name="_xlnm.Print_Area" localSheetId="33">'TAB7.5'!$A$3:$H$15</definedName>
    <definedName name="_xlnm.Print_Area" localSheetId="34">'TAB7.6'!$A$3:$H$8</definedName>
    <definedName name="_xlnm.Print_Area" localSheetId="35">'TAB7.7'!$A$3:$H$20</definedName>
    <definedName name="_xlnm.Print_Area" localSheetId="36">'TAB8'!$A$3:$H$58</definedName>
    <definedName name="_xlnm.Print_Area" localSheetId="38">'TAB9'!$A$3:$I$81</definedName>
    <definedName name="_xlnm.Print_Area" localSheetId="40">'TAB9.1'!$A$1:$S$120</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64" l="1"/>
  <c r="A3" i="63"/>
  <c r="Q118" i="64"/>
  <c r="P118" i="64"/>
  <c r="O118" i="64"/>
  <c r="N118" i="64"/>
  <c r="M118" i="64"/>
  <c r="L118" i="64"/>
  <c r="K118" i="64"/>
  <c r="J118" i="64"/>
  <c r="I118" i="64"/>
  <c r="H118" i="64"/>
  <c r="G118" i="64"/>
  <c r="F118" i="64"/>
  <c r="E118" i="64"/>
  <c r="D118" i="64"/>
  <c r="C118" i="64"/>
  <c r="B118" i="64"/>
  <c r="S117" i="64"/>
  <c r="P117" i="64"/>
  <c r="O117" i="64"/>
  <c r="N117" i="64"/>
  <c r="M117" i="64"/>
  <c r="L117" i="64"/>
  <c r="K117" i="64"/>
  <c r="J117" i="64"/>
  <c r="I117" i="64"/>
  <c r="H117" i="64"/>
  <c r="G117" i="64"/>
  <c r="F117" i="64"/>
  <c r="E117" i="64"/>
  <c r="D117" i="64"/>
  <c r="C117" i="64"/>
  <c r="Q116" i="64"/>
  <c r="P116" i="64"/>
  <c r="O116" i="64"/>
  <c r="N116" i="64"/>
  <c r="M116" i="64"/>
  <c r="L116" i="64"/>
  <c r="K116" i="64"/>
  <c r="J116" i="64"/>
  <c r="I116" i="64"/>
  <c r="H116" i="64"/>
  <c r="G116" i="64"/>
  <c r="F116" i="64"/>
  <c r="E116" i="64"/>
  <c r="D116" i="64"/>
  <c r="C116" i="64"/>
  <c r="B116" i="64"/>
  <c r="P115" i="64"/>
  <c r="O115" i="64"/>
  <c r="N115" i="64"/>
  <c r="M115" i="64"/>
  <c r="L115" i="64"/>
  <c r="K115" i="64"/>
  <c r="J115" i="64"/>
  <c r="I115" i="64"/>
  <c r="H115" i="64"/>
  <c r="G115" i="64"/>
  <c r="F115" i="64"/>
  <c r="E115" i="64"/>
  <c r="D115" i="64"/>
  <c r="C115" i="64"/>
  <c r="Q114" i="64"/>
  <c r="P114" i="64"/>
  <c r="O114" i="64"/>
  <c r="N114" i="64"/>
  <c r="M114" i="64"/>
  <c r="L114" i="64"/>
  <c r="K114" i="64"/>
  <c r="J114" i="64"/>
  <c r="I114" i="64"/>
  <c r="H114" i="64"/>
  <c r="G114" i="64"/>
  <c r="F114" i="64"/>
  <c r="E114" i="64"/>
  <c r="D114" i="64"/>
  <c r="C114" i="64"/>
  <c r="B114" i="64"/>
  <c r="S113" i="64"/>
  <c r="P113" i="64"/>
  <c r="O113" i="64"/>
  <c r="N113" i="64"/>
  <c r="M113" i="64"/>
  <c r="L113" i="64"/>
  <c r="K113" i="64"/>
  <c r="J113" i="64"/>
  <c r="I113" i="64"/>
  <c r="H113" i="64"/>
  <c r="G113" i="64"/>
  <c r="F113" i="64"/>
  <c r="E113" i="64"/>
  <c r="D113" i="64"/>
  <c r="C113" i="64"/>
  <c r="P112" i="64"/>
  <c r="O112" i="64"/>
  <c r="N112" i="64"/>
  <c r="M112" i="64"/>
  <c r="L112" i="64"/>
  <c r="K112" i="64"/>
  <c r="J112" i="64"/>
  <c r="I112" i="64"/>
  <c r="H112" i="64"/>
  <c r="G112" i="64"/>
  <c r="F112" i="64"/>
  <c r="E112" i="64"/>
  <c r="D112" i="64"/>
  <c r="C112" i="64"/>
  <c r="R111" i="64"/>
  <c r="Q111" i="64"/>
  <c r="P111" i="64"/>
  <c r="O111" i="64"/>
  <c r="N111" i="64"/>
  <c r="M111" i="64"/>
  <c r="L111" i="64"/>
  <c r="K111" i="64"/>
  <c r="J111" i="64"/>
  <c r="I111" i="64"/>
  <c r="H111" i="64"/>
  <c r="G111" i="64"/>
  <c r="F111" i="64"/>
  <c r="E111" i="64"/>
  <c r="D111" i="64"/>
  <c r="C111" i="64"/>
  <c r="P110" i="64"/>
  <c r="O110" i="64"/>
  <c r="N110" i="64"/>
  <c r="M110" i="64"/>
  <c r="L110" i="64"/>
  <c r="K110" i="64"/>
  <c r="J110" i="64"/>
  <c r="I110" i="64"/>
  <c r="H110" i="64"/>
  <c r="G110" i="64"/>
  <c r="F110" i="64"/>
  <c r="E110" i="64"/>
  <c r="D110" i="64"/>
  <c r="C110" i="64"/>
  <c r="S109" i="64"/>
  <c r="P109" i="64"/>
  <c r="O109" i="64"/>
  <c r="N109" i="64"/>
  <c r="M109" i="64"/>
  <c r="L109" i="64"/>
  <c r="K109" i="64"/>
  <c r="J109" i="64"/>
  <c r="I109" i="64"/>
  <c r="H109" i="64"/>
  <c r="G109" i="64"/>
  <c r="F109" i="64"/>
  <c r="E109" i="64"/>
  <c r="D109" i="64"/>
  <c r="C109" i="64"/>
  <c r="P108" i="64"/>
  <c r="P119" i="64" s="1"/>
  <c r="O108" i="64"/>
  <c r="N108" i="64"/>
  <c r="M108" i="64"/>
  <c r="L108" i="64"/>
  <c r="L119" i="64" s="1"/>
  <c r="K108" i="64"/>
  <c r="J108" i="64"/>
  <c r="I108" i="64"/>
  <c r="H108" i="64"/>
  <c r="H119" i="64" s="1"/>
  <c r="G108" i="64"/>
  <c r="F108" i="64"/>
  <c r="E108" i="64"/>
  <c r="D108" i="64"/>
  <c r="D119" i="64" s="1"/>
  <c r="C108" i="64"/>
  <c r="R107" i="64"/>
  <c r="Q107" i="64"/>
  <c r="P107" i="64"/>
  <c r="O107" i="64"/>
  <c r="O119" i="64" s="1"/>
  <c r="N107" i="64"/>
  <c r="N119" i="64" s="1"/>
  <c r="M107" i="64"/>
  <c r="M119" i="64" s="1"/>
  <c r="L107" i="64"/>
  <c r="K107" i="64"/>
  <c r="K119" i="64" s="1"/>
  <c r="J107" i="64"/>
  <c r="J119" i="64" s="1"/>
  <c r="I107" i="64"/>
  <c r="I119" i="64" s="1"/>
  <c r="H107" i="64"/>
  <c r="G107" i="64"/>
  <c r="G119" i="64" s="1"/>
  <c r="F107" i="64"/>
  <c r="F119" i="64" s="1"/>
  <c r="E107" i="64"/>
  <c r="E119" i="64" s="1"/>
  <c r="D107" i="64"/>
  <c r="C107" i="64"/>
  <c r="C119" i="64" s="1"/>
  <c r="P104" i="64"/>
  <c r="O104" i="64"/>
  <c r="N104" i="64"/>
  <c r="M104" i="64"/>
  <c r="L104" i="64"/>
  <c r="K104" i="64"/>
  <c r="J104" i="64"/>
  <c r="I104" i="64"/>
  <c r="H104" i="64"/>
  <c r="G104" i="64"/>
  <c r="F104" i="64"/>
  <c r="E104" i="64"/>
  <c r="D104" i="64"/>
  <c r="C104" i="64"/>
  <c r="Q103" i="64"/>
  <c r="P103" i="64"/>
  <c r="O103" i="64"/>
  <c r="N103" i="64"/>
  <c r="M103" i="64"/>
  <c r="L103" i="64"/>
  <c r="K103" i="64"/>
  <c r="J103" i="64"/>
  <c r="I103" i="64"/>
  <c r="H103" i="64"/>
  <c r="G103" i="64"/>
  <c r="F103" i="64"/>
  <c r="E103" i="64"/>
  <c r="D103" i="64"/>
  <c r="C103" i="64"/>
  <c r="S102" i="64"/>
  <c r="P102" i="64"/>
  <c r="O102" i="64"/>
  <c r="N102" i="64"/>
  <c r="M102" i="64"/>
  <c r="L102" i="64"/>
  <c r="K102" i="64"/>
  <c r="J102" i="64"/>
  <c r="I102" i="64"/>
  <c r="H102" i="64"/>
  <c r="G102" i="64"/>
  <c r="F102" i="64"/>
  <c r="E102" i="64"/>
  <c r="D102" i="64"/>
  <c r="C102" i="64"/>
  <c r="R101" i="64"/>
  <c r="Q101" i="64"/>
  <c r="P101" i="64"/>
  <c r="O101" i="64"/>
  <c r="N101" i="64"/>
  <c r="M101" i="64"/>
  <c r="L101" i="64"/>
  <c r="K101" i="64"/>
  <c r="J101" i="64"/>
  <c r="I101" i="64"/>
  <c r="H101" i="64"/>
  <c r="G101" i="64"/>
  <c r="F101" i="64"/>
  <c r="E101" i="64"/>
  <c r="D101" i="64"/>
  <c r="C101" i="64"/>
  <c r="P100" i="64"/>
  <c r="O100" i="64"/>
  <c r="N100" i="64"/>
  <c r="M100" i="64"/>
  <c r="L100" i="64"/>
  <c r="K100" i="64"/>
  <c r="J100" i="64"/>
  <c r="I100" i="64"/>
  <c r="H100" i="64"/>
  <c r="G100" i="64"/>
  <c r="F100" i="64"/>
  <c r="E100" i="64"/>
  <c r="D100" i="64"/>
  <c r="C100" i="64"/>
  <c r="Q99" i="64"/>
  <c r="P99" i="64"/>
  <c r="O99" i="64"/>
  <c r="N99" i="64"/>
  <c r="M99" i="64"/>
  <c r="L99" i="64"/>
  <c r="K99" i="64"/>
  <c r="J99" i="64"/>
  <c r="I99" i="64"/>
  <c r="H99" i="64"/>
  <c r="G99" i="64"/>
  <c r="F99" i="64"/>
  <c r="E99" i="64"/>
  <c r="D99" i="64"/>
  <c r="C99" i="64"/>
  <c r="R98" i="64"/>
  <c r="P98" i="64"/>
  <c r="O98" i="64"/>
  <c r="N98" i="64"/>
  <c r="M98" i="64"/>
  <c r="L98" i="64"/>
  <c r="K98" i="64"/>
  <c r="J98" i="64"/>
  <c r="I98" i="64"/>
  <c r="H98" i="64"/>
  <c r="G98" i="64"/>
  <c r="F98" i="64"/>
  <c r="E98" i="64"/>
  <c r="D98" i="64"/>
  <c r="C98" i="64"/>
  <c r="S97" i="64"/>
  <c r="P97" i="64"/>
  <c r="O97" i="64"/>
  <c r="N97" i="64"/>
  <c r="M97" i="64"/>
  <c r="L97" i="64"/>
  <c r="K97" i="64"/>
  <c r="J97" i="64"/>
  <c r="I97" i="64"/>
  <c r="H97" i="64"/>
  <c r="G97" i="64"/>
  <c r="F97" i="64"/>
  <c r="E97" i="64"/>
  <c r="D97" i="64"/>
  <c r="C97" i="64"/>
  <c r="P96" i="64"/>
  <c r="O96" i="64"/>
  <c r="N96" i="64"/>
  <c r="M96" i="64"/>
  <c r="L96" i="64"/>
  <c r="K96" i="64"/>
  <c r="J96" i="64"/>
  <c r="I96" i="64"/>
  <c r="H96" i="64"/>
  <c r="G96" i="64"/>
  <c r="F96" i="64"/>
  <c r="E96" i="64"/>
  <c r="D96" i="64"/>
  <c r="C96" i="64"/>
  <c r="Q95" i="64"/>
  <c r="P95" i="64"/>
  <c r="O95" i="64"/>
  <c r="N95" i="64"/>
  <c r="M95" i="64"/>
  <c r="L95" i="64"/>
  <c r="K95" i="64"/>
  <c r="J95" i="64"/>
  <c r="I95" i="64"/>
  <c r="H95" i="64"/>
  <c r="G95" i="64"/>
  <c r="F95" i="64"/>
  <c r="E95" i="64"/>
  <c r="D95" i="64"/>
  <c r="C95" i="64"/>
  <c r="R94" i="64"/>
  <c r="P94" i="64"/>
  <c r="O94" i="64"/>
  <c r="N94" i="64"/>
  <c r="M94" i="64"/>
  <c r="L94" i="64"/>
  <c r="K94" i="64"/>
  <c r="J94" i="64"/>
  <c r="I94" i="64"/>
  <c r="H94" i="64"/>
  <c r="G94" i="64"/>
  <c r="F94" i="64"/>
  <c r="E94" i="64"/>
  <c r="D94" i="64"/>
  <c r="C94" i="64"/>
  <c r="S93" i="64"/>
  <c r="P93" i="64"/>
  <c r="O93" i="64"/>
  <c r="N93" i="64"/>
  <c r="M93" i="64"/>
  <c r="L93" i="64"/>
  <c r="K93" i="64"/>
  <c r="J93" i="64"/>
  <c r="I93" i="64"/>
  <c r="H93" i="64"/>
  <c r="G93" i="64"/>
  <c r="F93" i="64"/>
  <c r="E93" i="64"/>
  <c r="D93" i="64"/>
  <c r="C93" i="64"/>
  <c r="P92" i="64"/>
  <c r="O92" i="64"/>
  <c r="N92" i="64"/>
  <c r="M92" i="64"/>
  <c r="L92" i="64"/>
  <c r="K92" i="64"/>
  <c r="J92" i="64"/>
  <c r="I92" i="64"/>
  <c r="H92" i="64"/>
  <c r="G92" i="64"/>
  <c r="F92" i="64"/>
  <c r="E92" i="64"/>
  <c r="D92" i="64"/>
  <c r="C92" i="64"/>
  <c r="Q91" i="64"/>
  <c r="P91" i="64"/>
  <c r="O91" i="64"/>
  <c r="N91" i="64"/>
  <c r="M91" i="64"/>
  <c r="L91" i="64"/>
  <c r="K91" i="64"/>
  <c r="J91" i="64"/>
  <c r="I91" i="64"/>
  <c r="H91" i="64"/>
  <c r="G91" i="64"/>
  <c r="F91" i="64"/>
  <c r="E91" i="64"/>
  <c r="D91" i="64"/>
  <c r="C91" i="64"/>
  <c r="R90" i="64"/>
  <c r="P90" i="64"/>
  <c r="O90" i="64"/>
  <c r="N90" i="64"/>
  <c r="M90" i="64"/>
  <c r="L90" i="64"/>
  <c r="K90" i="64"/>
  <c r="J90" i="64"/>
  <c r="I90" i="64"/>
  <c r="H90" i="64"/>
  <c r="G90" i="64"/>
  <c r="F90" i="64"/>
  <c r="E90" i="64"/>
  <c r="D90" i="64"/>
  <c r="C90" i="64"/>
  <c r="S89" i="64"/>
  <c r="P89" i="64"/>
  <c r="O89" i="64"/>
  <c r="N89" i="64"/>
  <c r="M89" i="64"/>
  <c r="L89" i="64"/>
  <c r="K89" i="64"/>
  <c r="J89" i="64"/>
  <c r="I89" i="64"/>
  <c r="H89" i="64"/>
  <c r="G89" i="64"/>
  <c r="F89" i="64"/>
  <c r="E89" i="64"/>
  <c r="D89" i="64"/>
  <c r="C89" i="64"/>
  <c r="P88" i="64"/>
  <c r="O88" i="64"/>
  <c r="N88" i="64"/>
  <c r="M88" i="64"/>
  <c r="L88" i="64"/>
  <c r="K88" i="64"/>
  <c r="J88" i="64"/>
  <c r="I88" i="64"/>
  <c r="H88" i="64"/>
  <c r="G88" i="64"/>
  <c r="F88" i="64"/>
  <c r="E88" i="64"/>
  <c r="D88" i="64"/>
  <c r="C88" i="64"/>
  <c r="Q87" i="64"/>
  <c r="P87" i="64"/>
  <c r="O87" i="64"/>
  <c r="N87" i="64"/>
  <c r="M87" i="64"/>
  <c r="L87" i="64"/>
  <c r="K87" i="64"/>
  <c r="J87" i="64"/>
  <c r="I87" i="64"/>
  <c r="H87" i="64"/>
  <c r="G87" i="64"/>
  <c r="F87" i="64"/>
  <c r="E87" i="64"/>
  <c r="D87" i="64"/>
  <c r="C87" i="64"/>
  <c r="R86" i="64"/>
  <c r="P86" i="64"/>
  <c r="O86" i="64"/>
  <c r="N86" i="64"/>
  <c r="N105" i="64" s="1"/>
  <c r="M86" i="64"/>
  <c r="L86" i="64"/>
  <c r="K86" i="64"/>
  <c r="J86" i="64"/>
  <c r="J105" i="64" s="1"/>
  <c r="I86" i="64"/>
  <c r="H86" i="64"/>
  <c r="G86" i="64"/>
  <c r="F86" i="64"/>
  <c r="F105" i="64" s="1"/>
  <c r="E86" i="64"/>
  <c r="D86" i="64"/>
  <c r="C86" i="64"/>
  <c r="S85" i="64"/>
  <c r="P85" i="64"/>
  <c r="O85" i="64"/>
  <c r="O105" i="64" s="1"/>
  <c r="N85" i="64"/>
  <c r="M85" i="64"/>
  <c r="L85" i="64"/>
  <c r="K85" i="64"/>
  <c r="K105" i="64" s="1"/>
  <c r="J85" i="64"/>
  <c r="I85" i="64"/>
  <c r="H85" i="64"/>
  <c r="G85" i="64"/>
  <c r="G105" i="64" s="1"/>
  <c r="F85" i="64"/>
  <c r="E85" i="64"/>
  <c r="D85" i="64"/>
  <c r="C85" i="64"/>
  <c r="C105" i="64" s="1"/>
  <c r="P84" i="64"/>
  <c r="P105" i="64" s="1"/>
  <c r="O84" i="64"/>
  <c r="N84" i="64"/>
  <c r="M84" i="64"/>
  <c r="M105" i="64" s="1"/>
  <c r="L84" i="64"/>
  <c r="L105" i="64" s="1"/>
  <c r="K84" i="64"/>
  <c r="J84" i="64"/>
  <c r="I84" i="64"/>
  <c r="I105" i="64" s="1"/>
  <c r="H84" i="64"/>
  <c r="H105" i="64" s="1"/>
  <c r="G84" i="64"/>
  <c r="F84" i="64"/>
  <c r="E84" i="64"/>
  <c r="E105" i="64" s="1"/>
  <c r="D84" i="64"/>
  <c r="D105" i="64" s="1"/>
  <c r="C84" i="64"/>
  <c r="P82" i="64"/>
  <c r="O82" i="64"/>
  <c r="N82" i="64"/>
  <c r="M82" i="64"/>
  <c r="L82" i="64"/>
  <c r="K82" i="64"/>
  <c r="J82" i="64"/>
  <c r="I82" i="64"/>
  <c r="H82" i="64"/>
  <c r="G82" i="64"/>
  <c r="F82" i="64"/>
  <c r="E82" i="64"/>
  <c r="D82" i="64"/>
  <c r="C82" i="64"/>
  <c r="S81" i="64"/>
  <c r="R81" i="64"/>
  <c r="Q81" i="64"/>
  <c r="B81" i="64"/>
  <c r="S80" i="64"/>
  <c r="R80" i="64"/>
  <c r="Q80" i="64"/>
  <c r="B80" i="64"/>
  <c r="B117" i="64" s="1"/>
  <c r="S79" i="64"/>
  <c r="R79" i="64"/>
  <c r="R116" i="64" s="1"/>
  <c r="Q79" i="64"/>
  <c r="B79" i="64"/>
  <c r="S78" i="64"/>
  <c r="R78" i="64"/>
  <c r="Q78" i="64"/>
  <c r="B78" i="64"/>
  <c r="B115" i="64" s="1"/>
  <c r="S77" i="64"/>
  <c r="R77" i="64"/>
  <c r="Q77" i="64"/>
  <c r="B77" i="64"/>
  <c r="S76" i="64"/>
  <c r="R76" i="64"/>
  <c r="Q76" i="64"/>
  <c r="S75" i="64"/>
  <c r="R75" i="64"/>
  <c r="Q75" i="64"/>
  <c r="S74" i="64"/>
  <c r="R74" i="64"/>
  <c r="Q74" i="64"/>
  <c r="S73" i="64"/>
  <c r="R73" i="64"/>
  <c r="Q73" i="64"/>
  <c r="S72" i="64"/>
  <c r="R72" i="64"/>
  <c r="Q72" i="64"/>
  <c r="S71" i="64"/>
  <c r="R71" i="64"/>
  <c r="R82" i="64" s="1"/>
  <c r="Q71" i="64"/>
  <c r="Q82" i="64" s="1"/>
  <c r="S70" i="64"/>
  <c r="S82" i="64" s="1"/>
  <c r="R70" i="64"/>
  <c r="Q70" i="64"/>
  <c r="P68" i="64"/>
  <c r="O68" i="64"/>
  <c r="N68" i="64"/>
  <c r="M68" i="64"/>
  <c r="L68" i="64"/>
  <c r="K68" i="64"/>
  <c r="J68" i="64"/>
  <c r="I68" i="64"/>
  <c r="H68" i="64"/>
  <c r="G68" i="64"/>
  <c r="F68" i="64"/>
  <c r="E68" i="64"/>
  <c r="D68" i="64"/>
  <c r="C68" i="64"/>
  <c r="S67" i="64"/>
  <c r="R67" i="64"/>
  <c r="Q67" i="64"/>
  <c r="B67" i="64"/>
  <c r="B104" i="64" s="1"/>
  <c r="S66" i="64"/>
  <c r="R66" i="64"/>
  <c r="Q66" i="64"/>
  <c r="B66" i="64"/>
  <c r="B103" i="64" s="1"/>
  <c r="S65" i="64"/>
  <c r="R65" i="64"/>
  <c r="Q65" i="64"/>
  <c r="B65" i="64"/>
  <c r="B102" i="64" s="1"/>
  <c r="S64" i="64"/>
  <c r="R64" i="64"/>
  <c r="Q64" i="64"/>
  <c r="B64" i="64"/>
  <c r="B101" i="64" s="1"/>
  <c r="S63" i="64"/>
  <c r="R63" i="64"/>
  <c r="Q63" i="64"/>
  <c r="B63" i="64"/>
  <c r="B100" i="64" s="1"/>
  <c r="S62" i="64"/>
  <c r="R62" i="64"/>
  <c r="Q62" i="64"/>
  <c r="S61" i="64"/>
  <c r="S98" i="64" s="1"/>
  <c r="R61" i="64"/>
  <c r="Q61" i="64"/>
  <c r="S60" i="64"/>
  <c r="R60" i="64"/>
  <c r="Q60" i="64"/>
  <c r="S59" i="64"/>
  <c r="R59" i="64"/>
  <c r="Q59" i="64"/>
  <c r="Q96" i="64" s="1"/>
  <c r="S58" i="64"/>
  <c r="R58" i="64"/>
  <c r="Q58" i="64"/>
  <c r="S57" i="64"/>
  <c r="S94" i="64" s="1"/>
  <c r="R57" i="64"/>
  <c r="Q57" i="64"/>
  <c r="S56" i="64"/>
  <c r="R56" i="64"/>
  <c r="Q56" i="64"/>
  <c r="S55" i="64"/>
  <c r="R55" i="64"/>
  <c r="Q55" i="64"/>
  <c r="Q92" i="64" s="1"/>
  <c r="S54" i="64"/>
  <c r="R54" i="64"/>
  <c r="Q54" i="64"/>
  <c r="S53" i="64"/>
  <c r="S90" i="64" s="1"/>
  <c r="R53" i="64"/>
  <c r="Q53" i="64"/>
  <c r="S52" i="64"/>
  <c r="R52" i="64"/>
  <c r="Q52" i="64"/>
  <c r="S51" i="64"/>
  <c r="R51" i="64"/>
  <c r="Q51" i="64"/>
  <c r="Q88" i="64" s="1"/>
  <c r="S50" i="64"/>
  <c r="R50" i="64"/>
  <c r="Q50" i="64"/>
  <c r="S49" i="64"/>
  <c r="S86" i="64" s="1"/>
  <c r="R49" i="64"/>
  <c r="Q49" i="64"/>
  <c r="S48" i="64"/>
  <c r="R48" i="64"/>
  <c r="Q48" i="64"/>
  <c r="S47" i="64"/>
  <c r="R47" i="64"/>
  <c r="R68" i="64" s="1"/>
  <c r="Q47" i="64"/>
  <c r="Q68" i="64" s="1"/>
  <c r="A47" i="64"/>
  <c r="P43" i="64"/>
  <c r="O43" i="64"/>
  <c r="N43" i="64"/>
  <c r="M43" i="64"/>
  <c r="L43" i="64"/>
  <c r="K43" i="64"/>
  <c r="J43" i="64"/>
  <c r="I43" i="64"/>
  <c r="H43" i="64"/>
  <c r="G43" i="64"/>
  <c r="F43" i="64"/>
  <c r="E43" i="64"/>
  <c r="D43" i="64"/>
  <c r="C43" i="64"/>
  <c r="S42" i="64"/>
  <c r="S118" i="64" s="1"/>
  <c r="R42" i="64"/>
  <c r="R118" i="64" s="1"/>
  <c r="Q42" i="64"/>
  <c r="S41" i="64"/>
  <c r="R41" i="64"/>
  <c r="R117" i="64" s="1"/>
  <c r="Q41" i="64"/>
  <c r="Q117" i="64" s="1"/>
  <c r="S40" i="64"/>
  <c r="S116" i="64" s="1"/>
  <c r="R40" i="64"/>
  <c r="Q40" i="64"/>
  <c r="S39" i="64"/>
  <c r="S115" i="64" s="1"/>
  <c r="R39" i="64"/>
  <c r="R115" i="64" s="1"/>
  <c r="Q39" i="64"/>
  <c r="Q115" i="64" s="1"/>
  <c r="S38" i="64"/>
  <c r="S114" i="64" s="1"/>
  <c r="R38" i="64"/>
  <c r="R114" i="64" s="1"/>
  <c r="Q38" i="64"/>
  <c r="S37" i="64"/>
  <c r="R37" i="64"/>
  <c r="R113" i="64" s="1"/>
  <c r="Q37" i="64"/>
  <c r="Q113" i="64" s="1"/>
  <c r="S36" i="64"/>
  <c r="S112" i="64" s="1"/>
  <c r="R36" i="64"/>
  <c r="R112" i="64" s="1"/>
  <c r="Q36" i="64"/>
  <c r="Q112" i="64" s="1"/>
  <c r="S35" i="64"/>
  <c r="S111" i="64" s="1"/>
  <c r="R35" i="64"/>
  <c r="Q35" i="64"/>
  <c r="S34" i="64"/>
  <c r="S110" i="64" s="1"/>
  <c r="R34" i="64"/>
  <c r="R110" i="64" s="1"/>
  <c r="Q34" i="64"/>
  <c r="Q110" i="64" s="1"/>
  <c r="S33" i="64"/>
  <c r="R33" i="64"/>
  <c r="R109" i="64" s="1"/>
  <c r="Q33" i="64"/>
  <c r="Q43" i="64" s="1"/>
  <c r="S32" i="64"/>
  <c r="S108" i="64" s="1"/>
  <c r="R32" i="64"/>
  <c r="R108" i="64" s="1"/>
  <c r="Q32" i="64"/>
  <c r="Q108" i="64" s="1"/>
  <c r="S31" i="64"/>
  <c r="S107" i="64" s="1"/>
  <c r="R31" i="64"/>
  <c r="Q31" i="64"/>
  <c r="P29" i="64"/>
  <c r="O29" i="64"/>
  <c r="N29" i="64"/>
  <c r="M29" i="64"/>
  <c r="L29" i="64"/>
  <c r="K29" i="64"/>
  <c r="J29" i="64"/>
  <c r="I29" i="64"/>
  <c r="H29" i="64"/>
  <c r="G29" i="64"/>
  <c r="F29" i="64"/>
  <c r="E29" i="64"/>
  <c r="D29" i="64"/>
  <c r="C29" i="64"/>
  <c r="S28" i="64"/>
  <c r="S104" i="64" s="1"/>
  <c r="R28" i="64"/>
  <c r="R104" i="64" s="1"/>
  <c r="Q28" i="64"/>
  <c r="Q104" i="64" s="1"/>
  <c r="S27" i="64"/>
  <c r="S103" i="64" s="1"/>
  <c r="R27" i="64"/>
  <c r="R103" i="64" s="1"/>
  <c r="Q27" i="64"/>
  <c r="S26" i="64"/>
  <c r="R26" i="64"/>
  <c r="R102" i="64" s="1"/>
  <c r="Q26" i="64"/>
  <c r="Q102" i="64" s="1"/>
  <c r="S25" i="64"/>
  <c r="S101" i="64" s="1"/>
  <c r="R25" i="64"/>
  <c r="Q25" i="64"/>
  <c r="S24" i="64"/>
  <c r="S100" i="64" s="1"/>
  <c r="R24" i="64"/>
  <c r="R100" i="64" s="1"/>
  <c r="Q24" i="64"/>
  <c r="Q100" i="64" s="1"/>
  <c r="S23" i="64"/>
  <c r="S99" i="64" s="1"/>
  <c r="R23" i="64"/>
  <c r="R99" i="64" s="1"/>
  <c r="Q23" i="64"/>
  <c r="S22" i="64"/>
  <c r="R22" i="64"/>
  <c r="Q22" i="64"/>
  <c r="Q98" i="64" s="1"/>
  <c r="S21" i="64"/>
  <c r="R21" i="64"/>
  <c r="R97" i="64" s="1"/>
  <c r="Q21" i="64"/>
  <c r="Q97" i="64" s="1"/>
  <c r="S20" i="64"/>
  <c r="S96" i="64" s="1"/>
  <c r="R20" i="64"/>
  <c r="R96" i="64" s="1"/>
  <c r="Q20" i="64"/>
  <c r="S19" i="64"/>
  <c r="S95" i="64" s="1"/>
  <c r="R19" i="64"/>
  <c r="R95" i="64" s="1"/>
  <c r="Q19" i="64"/>
  <c r="S18" i="64"/>
  <c r="R18" i="64"/>
  <c r="Q18" i="64"/>
  <c r="Q94" i="64" s="1"/>
  <c r="S17" i="64"/>
  <c r="R17" i="64"/>
  <c r="R93" i="64" s="1"/>
  <c r="Q17" i="64"/>
  <c r="Q93" i="64" s="1"/>
  <c r="S16" i="64"/>
  <c r="S92" i="64" s="1"/>
  <c r="R16" i="64"/>
  <c r="R92" i="64" s="1"/>
  <c r="Q16" i="64"/>
  <c r="S15" i="64"/>
  <c r="S91" i="64" s="1"/>
  <c r="R15" i="64"/>
  <c r="R91" i="64" s="1"/>
  <c r="Q15" i="64"/>
  <c r="S14" i="64"/>
  <c r="R14" i="64"/>
  <c r="Q14" i="64"/>
  <c r="Q90" i="64" s="1"/>
  <c r="S13" i="64"/>
  <c r="R13" i="64"/>
  <c r="R89" i="64" s="1"/>
  <c r="Q13" i="64"/>
  <c r="Q89" i="64" s="1"/>
  <c r="S12" i="64"/>
  <c r="S88" i="64" s="1"/>
  <c r="R12" i="64"/>
  <c r="R88" i="64" s="1"/>
  <c r="Q12" i="64"/>
  <c r="S11" i="64"/>
  <c r="S87" i="64" s="1"/>
  <c r="R11" i="64"/>
  <c r="R87" i="64" s="1"/>
  <c r="Q11" i="64"/>
  <c r="S10" i="64"/>
  <c r="R10" i="64"/>
  <c r="Q10" i="64"/>
  <c r="Q86" i="64" s="1"/>
  <c r="S9" i="64"/>
  <c r="R9" i="64"/>
  <c r="R85" i="64" s="1"/>
  <c r="Q9" i="64"/>
  <c r="Q85" i="64" s="1"/>
  <c r="S8" i="64"/>
  <c r="S84" i="64" s="1"/>
  <c r="R8" i="64"/>
  <c r="R84" i="64" s="1"/>
  <c r="Q8" i="64"/>
  <c r="Q29" i="64" s="1"/>
  <c r="A8" i="64"/>
  <c r="Q6" i="64"/>
  <c r="C6" i="64"/>
  <c r="E77" i="63"/>
  <c r="D77" i="63"/>
  <c r="C77" i="63"/>
  <c r="B77" i="63"/>
  <c r="E76" i="63"/>
  <c r="D76" i="63"/>
  <c r="C76" i="63"/>
  <c r="B76" i="63"/>
  <c r="G75" i="63"/>
  <c r="E75" i="63"/>
  <c r="D75" i="63"/>
  <c r="C75" i="63"/>
  <c r="B75" i="63"/>
  <c r="F74" i="63"/>
  <c r="E74" i="63"/>
  <c r="D74" i="63"/>
  <c r="C74" i="63"/>
  <c r="B74" i="63"/>
  <c r="E73" i="63"/>
  <c r="E72" i="63"/>
  <c r="D72" i="63"/>
  <c r="C72" i="63"/>
  <c r="B72" i="63"/>
  <c r="G71" i="63"/>
  <c r="E71" i="63"/>
  <c r="D71" i="63"/>
  <c r="C71" i="63"/>
  <c r="B71" i="63"/>
  <c r="F70" i="63"/>
  <c r="E70" i="63"/>
  <c r="D70" i="63"/>
  <c r="C70" i="63"/>
  <c r="B70" i="63"/>
  <c r="E69" i="63"/>
  <c r="E68" i="63"/>
  <c r="D68" i="63"/>
  <c r="C68" i="63"/>
  <c r="B68" i="63"/>
  <c r="G67" i="63"/>
  <c r="E67" i="63"/>
  <c r="D67" i="63"/>
  <c r="C67" i="63"/>
  <c r="B67" i="63"/>
  <c r="F66" i="63"/>
  <c r="E66" i="63"/>
  <c r="D66" i="63"/>
  <c r="C66" i="63"/>
  <c r="B66" i="63"/>
  <c r="E65" i="63"/>
  <c r="D65" i="63"/>
  <c r="C65" i="63"/>
  <c r="B65" i="63"/>
  <c r="B64" i="63"/>
  <c r="B63" i="63"/>
  <c r="B62" i="63"/>
  <c r="B61" i="63"/>
  <c r="C57" i="63"/>
  <c r="D40" i="63" s="1"/>
  <c r="D57" i="63" s="1"/>
  <c r="E40" i="63" s="1"/>
  <c r="E57" i="63" s="1"/>
  <c r="B57" i="63"/>
  <c r="B56" i="63"/>
  <c r="C39" i="63" s="1"/>
  <c r="C56" i="63" s="1"/>
  <c r="D39" i="63" s="1"/>
  <c r="D56" i="63" s="1"/>
  <c r="E39" i="63" s="1"/>
  <c r="E56" i="63" s="1"/>
  <c r="B55" i="63"/>
  <c r="G53" i="63"/>
  <c r="H53" i="63" s="1"/>
  <c r="F53" i="63"/>
  <c r="G52" i="63"/>
  <c r="G56" i="63" s="1"/>
  <c r="F52" i="63"/>
  <c r="H52" i="63" s="1"/>
  <c r="G51" i="63"/>
  <c r="F51" i="63"/>
  <c r="H51" i="63" s="1"/>
  <c r="H50" i="63"/>
  <c r="G50" i="63"/>
  <c r="F50" i="63"/>
  <c r="E49" i="63"/>
  <c r="D49" i="63"/>
  <c r="C49" i="63"/>
  <c r="B49" i="63"/>
  <c r="G48" i="63"/>
  <c r="F48" i="63"/>
  <c r="H48" i="63" s="1"/>
  <c r="G47" i="63"/>
  <c r="F47" i="63"/>
  <c r="H47" i="63" s="1"/>
  <c r="H46" i="63"/>
  <c r="G46" i="63"/>
  <c r="F46" i="63"/>
  <c r="G45" i="63"/>
  <c r="E45" i="63"/>
  <c r="D45" i="63"/>
  <c r="C45" i="63"/>
  <c r="B45" i="63"/>
  <c r="G44" i="63"/>
  <c r="F44" i="63"/>
  <c r="H44" i="63" s="1"/>
  <c r="G43" i="63"/>
  <c r="F43" i="63"/>
  <c r="H43" i="63" s="1"/>
  <c r="H42" i="63"/>
  <c r="G42" i="63"/>
  <c r="F42" i="63"/>
  <c r="G41" i="63"/>
  <c r="H41" i="63" s="1"/>
  <c r="F41" i="63"/>
  <c r="G40" i="63"/>
  <c r="F40" i="63"/>
  <c r="C40" i="63"/>
  <c r="H39" i="63"/>
  <c r="G39" i="63"/>
  <c r="F39" i="63"/>
  <c r="G38" i="63"/>
  <c r="G37" i="63" s="1"/>
  <c r="F38" i="63"/>
  <c r="C38" i="63"/>
  <c r="C37" i="63" s="1"/>
  <c r="B37" i="63"/>
  <c r="F33" i="63"/>
  <c r="B33" i="63"/>
  <c r="B32" i="63"/>
  <c r="D31" i="63"/>
  <c r="B31" i="63"/>
  <c r="B79" i="63" s="1"/>
  <c r="G29" i="63"/>
  <c r="F29" i="63"/>
  <c r="G28" i="63"/>
  <c r="G76" i="63" s="1"/>
  <c r="F28" i="63"/>
  <c r="H27" i="63"/>
  <c r="H75" i="63" s="1"/>
  <c r="G27" i="63"/>
  <c r="F27" i="63"/>
  <c r="F75" i="63" s="1"/>
  <c r="G26" i="63"/>
  <c r="G74" i="63" s="1"/>
  <c r="F26" i="63"/>
  <c r="F25" i="63"/>
  <c r="E25" i="63"/>
  <c r="D25" i="63"/>
  <c r="D73" i="63" s="1"/>
  <c r="C25" i="63"/>
  <c r="B25" i="63"/>
  <c r="B73" i="63" s="1"/>
  <c r="G24" i="63"/>
  <c r="G72" i="63" s="1"/>
  <c r="F24" i="63"/>
  <c r="H23" i="63"/>
  <c r="H71" i="63" s="1"/>
  <c r="G23" i="63"/>
  <c r="F23" i="63"/>
  <c r="F71" i="63" s="1"/>
  <c r="G22" i="63"/>
  <c r="G70" i="63" s="1"/>
  <c r="F22" i="63"/>
  <c r="G21" i="63"/>
  <c r="G69" i="63" s="1"/>
  <c r="F21" i="63"/>
  <c r="E21" i="63"/>
  <c r="D21" i="63"/>
  <c r="D69" i="63" s="1"/>
  <c r="C21" i="63"/>
  <c r="C69" i="63" s="1"/>
  <c r="B21" i="63"/>
  <c r="B69" i="63" s="1"/>
  <c r="G20" i="63"/>
  <c r="G68" i="63" s="1"/>
  <c r="F20" i="63"/>
  <c r="H19" i="63"/>
  <c r="H67" i="63" s="1"/>
  <c r="G19" i="63"/>
  <c r="F19" i="63"/>
  <c r="F67" i="63" s="1"/>
  <c r="G18" i="63"/>
  <c r="G66" i="63" s="1"/>
  <c r="F18" i="63"/>
  <c r="G17" i="63"/>
  <c r="G65" i="63" s="1"/>
  <c r="F17" i="63"/>
  <c r="G16" i="63"/>
  <c r="G64" i="63" s="1"/>
  <c r="F16" i="63"/>
  <c r="G15" i="63"/>
  <c r="G32" i="63" s="1"/>
  <c r="G80" i="63" s="1"/>
  <c r="F15" i="63"/>
  <c r="F63" i="63" s="1"/>
  <c r="C15" i="63"/>
  <c r="C32" i="63" s="1"/>
  <c r="C80" i="63" s="1"/>
  <c r="G14" i="63"/>
  <c r="G31" i="63" s="1"/>
  <c r="F14" i="63"/>
  <c r="C14" i="63"/>
  <c r="C31" i="63" s="1"/>
  <c r="D14" i="63" s="1"/>
  <c r="B13" i="63"/>
  <c r="G12" i="63"/>
  <c r="G36" i="63" s="1"/>
  <c r="G60" i="63" s="1"/>
  <c r="F12" i="63"/>
  <c r="E12" i="63"/>
  <c r="E36" i="63" s="1"/>
  <c r="E60" i="63" s="1"/>
  <c r="D12" i="63"/>
  <c r="D36" i="63" s="1"/>
  <c r="D60" i="63" s="1"/>
  <c r="C12" i="63"/>
  <c r="C36" i="63" s="1"/>
  <c r="C60" i="63" s="1"/>
  <c r="B12" i="63"/>
  <c r="B36" i="63" s="1"/>
  <c r="B60" i="63" s="1"/>
  <c r="B9" i="63"/>
  <c r="D8" i="63"/>
  <c r="D7" i="63"/>
  <c r="D5" i="63"/>
  <c r="C5" i="63"/>
  <c r="B5" i="63"/>
  <c r="B27" i="62"/>
  <c r="F30" i="62"/>
  <c r="C30" i="62"/>
  <c r="D30" i="62"/>
  <c r="B30" i="62"/>
  <c r="E23" i="62"/>
  <c r="D23" i="62"/>
  <c r="D15" i="62"/>
  <c r="C15" i="62"/>
  <c r="B15" i="62"/>
  <c r="C13" i="62"/>
  <c r="B13" i="62"/>
  <c r="D13" i="62" s="1"/>
  <c r="D11" i="62"/>
  <c r="C11" i="62"/>
  <c r="B11" i="62"/>
  <c r="B5" i="62" s="1"/>
  <c r="B55" i="62" s="1"/>
  <c r="D6" i="62"/>
  <c r="C6" i="62"/>
  <c r="B6" i="62"/>
  <c r="C4" i="62"/>
  <c r="B4" i="62"/>
  <c r="D54" i="62"/>
  <c r="D53" i="62"/>
  <c r="D52" i="62"/>
  <c r="D51" i="62"/>
  <c r="D50" i="62"/>
  <c r="D49" i="62"/>
  <c r="D48" i="62"/>
  <c r="D47" i="62"/>
  <c r="D46" i="62"/>
  <c r="D45" i="62"/>
  <c r="D44" i="62"/>
  <c r="D43" i="62"/>
  <c r="D42" i="62"/>
  <c r="D41" i="62"/>
  <c r="D40" i="62"/>
  <c r="D39" i="62"/>
  <c r="D38" i="62"/>
  <c r="D37" i="62"/>
  <c r="D36" i="62"/>
  <c r="D35" i="62"/>
  <c r="D34" i="62"/>
  <c r="D33" i="62"/>
  <c r="D32" i="62"/>
  <c r="D31" i="62"/>
  <c r="C27" i="62"/>
  <c r="F27" i="62"/>
  <c r="D25" i="62"/>
  <c r="D19" i="62"/>
  <c r="D17" i="62"/>
  <c r="D16" i="62"/>
  <c r="D14" i="62"/>
  <c r="D12" i="62"/>
  <c r="D10" i="62"/>
  <c r="D9" i="62"/>
  <c r="D8" i="62"/>
  <c r="D7" i="62"/>
  <c r="S105" i="64" l="1"/>
  <c r="R119" i="64"/>
  <c r="R105" i="64"/>
  <c r="S119" i="64"/>
  <c r="R29" i="64"/>
  <c r="S29" i="64"/>
  <c r="Q84" i="64"/>
  <c r="Q105" i="64" s="1"/>
  <c r="S43" i="64"/>
  <c r="Q109" i="64"/>
  <c r="Q119" i="64" s="1"/>
  <c r="S68" i="64"/>
  <c r="R43" i="64"/>
  <c r="B81" i="63"/>
  <c r="C16" i="63"/>
  <c r="F57" i="63"/>
  <c r="H40" i="63"/>
  <c r="H57" i="63" s="1"/>
  <c r="H17" i="63"/>
  <c r="H65" i="63" s="1"/>
  <c r="F65" i="63"/>
  <c r="H20" i="63"/>
  <c r="H68" i="63" s="1"/>
  <c r="F68" i="63"/>
  <c r="H26" i="63"/>
  <c r="H74" i="63" s="1"/>
  <c r="F81" i="63"/>
  <c r="F36" i="63"/>
  <c r="F60" i="63" s="1"/>
  <c r="H12" i="63"/>
  <c r="H36" i="63" s="1"/>
  <c r="H60" i="63" s="1"/>
  <c r="E14" i="63"/>
  <c r="D15" i="63"/>
  <c r="C73" i="63"/>
  <c r="G25" i="63"/>
  <c r="B30" i="63"/>
  <c r="H56" i="63"/>
  <c r="F56" i="63"/>
  <c r="G63" i="63"/>
  <c r="G77" i="63"/>
  <c r="G33" i="63"/>
  <c r="H15" i="63"/>
  <c r="H18" i="63"/>
  <c r="H66" i="63" s="1"/>
  <c r="F73" i="63"/>
  <c r="H28" i="63"/>
  <c r="H76" i="63" s="1"/>
  <c r="F32" i="63"/>
  <c r="F80" i="63" s="1"/>
  <c r="F76" i="63"/>
  <c r="F55" i="63"/>
  <c r="H38" i="63"/>
  <c r="H55" i="63" s="1"/>
  <c r="F37" i="63"/>
  <c r="H37" i="63" s="1"/>
  <c r="G57" i="63"/>
  <c r="C63" i="63"/>
  <c r="G13" i="63"/>
  <c r="G61" i="63" s="1"/>
  <c r="H14" i="63"/>
  <c r="F13" i="63"/>
  <c r="F31" i="63"/>
  <c r="H16" i="63"/>
  <c r="F64" i="63"/>
  <c r="H21" i="63"/>
  <c r="H22" i="63"/>
  <c r="H70" i="63" s="1"/>
  <c r="H24" i="63"/>
  <c r="H72" i="63" s="1"/>
  <c r="F72" i="63"/>
  <c r="H29" i="63"/>
  <c r="H77" i="63" s="1"/>
  <c r="F77" i="63"/>
  <c r="G49" i="63"/>
  <c r="B54" i="63"/>
  <c r="F62" i="63"/>
  <c r="G62" i="63"/>
  <c r="C55" i="63"/>
  <c r="G55" i="63"/>
  <c r="B80" i="63"/>
  <c r="C62" i="63"/>
  <c r="F45" i="63"/>
  <c r="H45" i="63" s="1"/>
  <c r="F49" i="63"/>
  <c r="D5" i="62"/>
  <c r="C5" i="62"/>
  <c r="C21" i="62" s="1"/>
  <c r="F55" i="62"/>
  <c r="D4" i="62"/>
  <c r="C55" i="62"/>
  <c r="D27" i="62"/>
  <c r="B21" i="62"/>
  <c r="E5" i="62" s="1"/>
  <c r="C54" i="63" l="1"/>
  <c r="D38" i="63"/>
  <c r="H69" i="63"/>
  <c r="G81" i="63"/>
  <c r="H62" i="63"/>
  <c r="H31" i="63"/>
  <c r="H79" i="63" s="1"/>
  <c r="B78" i="63"/>
  <c r="C79" i="63"/>
  <c r="H33" i="63"/>
  <c r="H81" i="63" s="1"/>
  <c r="H64" i="63"/>
  <c r="H32" i="63"/>
  <c r="H80" i="63" s="1"/>
  <c r="H63" i="63"/>
  <c r="G73" i="63"/>
  <c r="C64" i="63"/>
  <c r="C33" i="63"/>
  <c r="C13" i="63"/>
  <c r="C61" i="63" s="1"/>
  <c r="G30" i="63"/>
  <c r="F61" i="63"/>
  <c r="H13" i="63"/>
  <c r="H61" i="63" s="1"/>
  <c r="D32" i="63"/>
  <c r="D63" i="63"/>
  <c r="E31" i="63"/>
  <c r="H49" i="63"/>
  <c r="G54" i="63"/>
  <c r="F69" i="63"/>
  <c r="F79" i="63"/>
  <c r="F30" i="63"/>
  <c r="F54" i="63"/>
  <c r="H54" i="63" s="1"/>
  <c r="H25" i="63"/>
  <c r="H73" i="63" s="1"/>
  <c r="G79" i="63"/>
  <c r="D55" i="62"/>
  <c r="F21" i="62"/>
  <c r="D21" i="62"/>
  <c r="E55" i="62"/>
  <c r="E15" i="63" l="1"/>
  <c r="D80" i="63"/>
  <c r="D16" i="63"/>
  <c r="C81" i="63"/>
  <c r="C30" i="63"/>
  <c r="C78" i="63" s="1"/>
  <c r="D55" i="63"/>
  <c r="D37" i="63"/>
  <c r="D62" i="63"/>
  <c r="H30" i="63"/>
  <c r="H78" i="63" s="1"/>
  <c r="F78" i="63"/>
  <c r="G78" i="63"/>
  <c r="C6" i="63" s="1"/>
  <c r="F37" i="14"/>
  <c r="F36" i="14"/>
  <c r="E37" i="14"/>
  <c r="E35" i="14" s="1"/>
  <c r="C37" i="14"/>
  <c r="B37" i="14"/>
  <c r="C36" i="14"/>
  <c r="B36" i="14"/>
  <c r="C40" i="14"/>
  <c r="C39" i="14"/>
  <c r="B40" i="14"/>
  <c r="B39" i="14"/>
  <c r="F56" i="47"/>
  <c r="E56" i="47"/>
  <c r="D56" i="47"/>
  <c r="C56" i="47"/>
  <c r="B56" i="47"/>
  <c r="E24" i="47"/>
  <c r="E7" i="47"/>
  <c r="C42" i="47"/>
  <c r="B42" i="47"/>
  <c r="B7" i="47"/>
  <c r="B40" i="47" s="1"/>
  <c r="C40" i="47"/>
  <c r="C24" i="47"/>
  <c r="B24" i="47"/>
  <c r="D31" i="47"/>
  <c r="D30" i="47"/>
  <c r="D29" i="47"/>
  <c r="D28" i="47"/>
  <c r="D32" i="47"/>
  <c r="D27" i="47"/>
  <c r="D26" i="47"/>
  <c r="D25" i="47"/>
  <c r="D8" i="47"/>
  <c r="D9" i="47"/>
  <c r="D10" i="47"/>
  <c r="D11" i="47"/>
  <c r="D12" i="47"/>
  <c r="D13" i="47"/>
  <c r="D14" i="47"/>
  <c r="D15" i="47"/>
  <c r="D16" i="47"/>
  <c r="D17" i="47"/>
  <c r="D18" i="47"/>
  <c r="D19" i="47"/>
  <c r="D20" i="47"/>
  <c r="D21" i="47"/>
  <c r="D22" i="47"/>
  <c r="C7" i="47"/>
  <c r="C9" i="63" l="1"/>
  <c r="D6" i="63"/>
  <c r="D9" i="63" s="1"/>
  <c r="D33" i="63"/>
  <c r="D64" i="63"/>
  <c r="D13" i="63"/>
  <c r="D61" i="63" s="1"/>
  <c r="E38" i="63"/>
  <c r="D54" i="63"/>
  <c r="D79" i="63"/>
  <c r="E63" i="63"/>
  <c r="E32" i="63"/>
  <c r="D40" i="47"/>
  <c r="F40" i="47"/>
  <c r="D7" i="47"/>
  <c r="E37" i="63" l="1"/>
  <c r="E55" i="63"/>
  <c r="E62" i="63"/>
  <c r="D81" i="63"/>
  <c r="E16" i="63"/>
  <c r="D30" i="63"/>
  <c r="D78" i="63" s="1"/>
  <c r="E80" i="63"/>
  <c r="D37" i="14"/>
  <c r="E54" i="63" l="1"/>
  <c r="E79" i="63"/>
  <c r="E33" i="63"/>
  <c r="E64" i="63"/>
  <c r="E13" i="63"/>
  <c r="E61" i="63" s="1"/>
  <c r="C34" i="47"/>
  <c r="B34" i="47"/>
  <c r="E81" i="63" l="1"/>
  <c r="E30" i="63"/>
  <c r="E78" i="63" s="1"/>
  <c r="D36" i="26"/>
  <c r="D37" i="26"/>
  <c r="D38" i="26"/>
  <c r="D39" i="26"/>
  <c r="D17" i="26"/>
  <c r="D18" i="26"/>
  <c r="D19" i="26"/>
  <c r="D20" i="26"/>
  <c r="B37" i="32"/>
  <c r="B41" i="9"/>
  <c r="O45" i="55" l="1"/>
  <c r="O32" i="55"/>
  <c r="C30" i="55"/>
  <c r="B41" i="14"/>
  <c r="H25" i="30" l="1"/>
  <c r="I40" i="30" l="1"/>
  <c r="H42" i="30"/>
  <c r="C41" i="30"/>
  <c r="D41" i="30"/>
  <c r="E41" i="30"/>
  <c r="F41" i="30"/>
  <c r="G41" i="30"/>
  <c r="H41" i="30"/>
  <c r="C41" i="9" l="1"/>
  <c r="F8" i="9"/>
  <c r="E8" i="9"/>
  <c r="N8" i="9"/>
  <c r="O8" i="9"/>
  <c r="L8" i="9"/>
  <c r="K8" i="9"/>
  <c r="I8" i="9"/>
  <c r="H8" i="9"/>
  <c r="M14" i="9"/>
  <c r="P14" i="9"/>
  <c r="J14" i="9"/>
  <c r="G14" i="9"/>
  <c r="G15" i="9"/>
  <c r="B14" i="9"/>
  <c r="D14" i="9" s="1"/>
  <c r="C14" i="9"/>
  <c r="H37" i="32"/>
  <c r="C37" i="32"/>
  <c r="D37" i="32"/>
  <c r="E37" i="32"/>
  <c r="F37" i="32"/>
  <c r="G37" i="32"/>
  <c r="H35" i="32"/>
  <c r="H36" i="32"/>
  <c r="G11" i="30"/>
  <c r="G12" i="30" s="1"/>
  <c r="P30" i="55"/>
  <c r="Q30" i="55"/>
  <c r="R30" i="55"/>
  <c r="R49" i="55"/>
  <c r="R53" i="55" s="1"/>
  <c r="R50" i="55" l="1"/>
  <c r="D13" i="24" l="1"/>
  <c r="H242" i="5" l="1"/>
  <c r="G242" i="5"/>
  <c r="F242" i="5"/>
  <c r="E242" i="5"/>
  <c r="D242" i="5"/>
  <c r="C242" i="5"/>
  <c r="H241" i="5"/>
  <c r="G241" i="5"/>
  <c r="F241" i="5"/>
  <c r="E241" i="5"/>
  <c r="D241" i="5"/>
  <c r="C241" i="5"/>
  <c r="H239" i="5"/>
  <c r="G239" i="5"/>
  <c r="F239" i="5"/>
  <c r="E239" i="5"/>
  <c r="D239" i="5"/>
  <c r="C239" i="5"/>
  <c r="H238" i="5"/>
  <c r="G238" i="5"/>
  <c r="F238" i="5"/>
  <c r="E238" i="5"/>
  <c r="D238" i="5"/>
  <c r="C238" i="5"/>
  <c r="H203" i="5"/>
  <c r="G203" i="5"/>
  <c r="F203" i="5"/>
  <c r="E203" i="5"/>
  <c r="D203" i="5"/>
  <c r="C203" i="5"/>
  <c r="H202" i="5"/>
  <c r="G202" i="5"/>
  <c r="F202" i="5"/>
  <c r="E202" i="5"/>
  <c r="D202" i="5"/>
  <c r="C202" i="5"/>
  <c r="H200" i="5"/>
  <c r="G200" i="5"/>
  <c r="F200" i="5"/>
  <c r="E200" i="5"/>
  <c r="D200" i="5"/>
  <c r="C200" i="5"/>
  <c r="H199" i="5"/>
  <c r="G199" i="5"/>
  <c r="F199" i="5"/>
  <c r="E199" i="5"/>
  <c r="D199" i="5"/>
  <c r="C199" i="5"/>
  <c r="H164" i="5"/>
  <c r="G164" i="5"/>
  <c r="F164" i="5"/>
  <c r="E164" i="5"/>
  <c r="D164" i="5"/>
  <c r="C164" i="5"/>
  <c r="H163" i="5"/>
  <c r="G163" i="5"/>
  <c r="F163" i="5"/>
  <c r="E163" i="5"/>
  <c r="D163" i="5"/>
  <c r="C163" i="5"/>
  <c r="H161" i="5"/>
  <c r="G161" i="5"/>
  <c r="F161" i="5"/>
  <c r="E161" i="5"/>
  <c r="D161" i="5"/>
  <c r="C161" i="5"/>
  <c r="H160" i="5"/>
  <c r="G160" i="5"/>
  <c r="F160" i="5"/>
  <c r="E160" i="5"/>
  <c r="D160" i="5"/>
  <c r="C160" i="5"/>
  <c r="H125" i="5"/>
  <c r="G125" i="5"/>
  <c r="F125" i="5"/>
  <c r="E125" i="5"/>
  <c r="D125" i="5"/>
  <c r="C125" i="5"/>
  <c r="H124" i="5"/>
  <c r="G124" i="5"/>
  <c r="F124" i="5"/>
  <c r="E124" i="5"/>
  <c r="D124" i="5"/>
  <c r="C124" i="5"/>
  <c r="H122" i="5"/>
  <c r="G122" i="5"/>
  <c r="F122" i="5"/>
  <c r="E122" i="5"/>
  <c r="D122" i="5"/>
  <c r="C122" i="5"/>
  <c r="H121" i="5"/>
  <c r="G121" i="5"/>
  <c r="F121" i="5"/>
  <c r="E121" i="5"/>
  <c r="D121" i="5"/>
  <c r="C121" i="5"/>
  <c r="H86" i="5"/>
  <c r="G86" i="5"/>
  <c r="F86" i="5"/>
  <c r="E86" i="5"/>
  <c r="D86" i="5"/>
  <c r="C86" i="5"/>
  <c r="H85" i="5"/>
  <c r="G85" i="5"/>
  <c r="F85" i="5"/>
  <c r="E85" i="5"/>
  <c r="D85" i="5"/>
  <c r="C85" i="5"/>
  <c r="H83" i="5"/>
  <c r="G83" i="5"/>
  <c r="F83" i="5"/>
  <c r="E83" i="5"/>
  <c r="D83" i="5"/>
  <c r="C83" i="5"/>
  <c r="H82" i="5"/>
  <c r="G82" i="5"/>
  <c r="F82" i="5"/>
  <c r="E82" i="5"/>
  <c r="D82" i="5"/>
  <c r="C82" i="5"/>
  <c r="C47" i="5"/>
  <c r="D47" i="5"/>
  <c r="E47" i="5"/>
  <c r="F47" i="5"/>
  <c r="G47" i="5"/>
  <c r="H47" i="5"/>
  <c r="D46" i="5"/>
  <c r="E46" i="5"/>
  <c r="F46" i="5"/>
  <c r="G46" i="5"/>
  <c r="H46" i="5"/>
  <c r="C46" i="5"/>
  <c r="C44" i="5"/>
  <c r="D44" i="5"/>
  <c r="E44" i="5"/>
  <c r="F44" i="5"/>
  <c r="G44" i="5"/>
  <c r="H44" i="5"/>
  <c r="D43" i="5"/>
  <c r="E43" i="5"/>
  <c r="F43" i="5"/>
  <c r="G43" i="5"/>
  <c r="H43" i="5"/>
  <c r="C43" i="5"/>
  <c r="N21" i="60" l="1"/>
  <c r="N11" i="60"/>
  <c r="B15" i="58"/>
  <c r="A3" i="61"/>
  <c r="S28" i="55" l="1"/>
  <c r="S14" i="55"/>
  <c r="S11" i="55"/>
  <c r="S10" i="55"/>
  <c r="N12" i="55" l="1"/>
  <c r="N30" i="55" s="1"/>
  <c r="D12" i="55" l="1"/>
  <c r="D30" i="55" s="1"/>
  <c r="E12" i="55"/>
  <c r="E30" i="55" s="1"/>
  <c r="F12" i="55"/>
  <c r="F30" i="55" s="1"/>
  <c r="G12" i="55"/>
  <c r="G30" i="55" s="1"/>
  <c r="H12" i="55"/>
  <c r="H30" i="55" s="1"/>
  <c r="I12" i="55"/>
  <c r="I30" i="55" s="1"/>
  <c r="J12" i="55"/>
  <c r="J30" i="55" s="1"/>
  <c r="K12" i="55"/>
  <c r="K30" i="55" s="1"/>
  <c r="L12" i="55"/>
  <c r="L30" i="55" s="1"/>
  <c r="M12" i="55"/>
  <c r="M30" i="55" s="1"/>
  <c r="O12" i="55"/>
  <c r="O30" i="55" s="1"/>
  <c r="P12" i="55"/>
  <c r="Q12" i="55"/>
  <c r="R12" i="55"/>
  <c r="C12" i="55"/>
  <c r="C60" i="10"/>
  <c r="C54" i="10"/>
  <c r="C64" i="10" s="1"/>
  <c r="C46" i="10"/>
  <c r="C32" i="10"/>
  <c r="S12" i="55" l="1"/>
  <c r="R32" i="55"/>
  <c r="P32" i="55"/>
  <c r="Q32" i="55"/>
  <c r="L20" i="60"/>
  <c r="M20" i="60" s="1"/>
  <c r="M22" i="60" s="1"/>
  <c r="I20" i="60"/>
  <c r="J20" i="60" s="1"/>
  <c r="J22" i="60" s="1"/>
  <c r="F20" i="60"/>
  <c r="G20" i="60" s="1"/>
  <c r="G22" i="60" s="1"/>
  <c r="C20" i="60"/>
  <c r="D20" i="60" s="1"/>
  <c r="L10" i="60"/>
  <c r="M10" i="60" s="1"/>
  <c r="M12" i="60" s="1"/>
  <c r="I10" i="60"/>
  <c r="J10" i="60" s="1"/>
  <c r="J12" i="60" s="1"/>
  <c r="F10" i="60"/>
  <c r="G10" i="60" s="1"/>
  <c r="G12" i="60" s="1"/>
  <c r="C10" i="60"/>
  <c r="D10" i="60" s="1"/>
  <c r="R62" i="55"/>
  <c r="N20" i="60" l="1"/>
  <c r="D22" i="60"/>
  <c r="N10" i="60"/>
  <c r="D12" i="60"/>
  <c r="A47" i="8" l="1"/>
  <c r="G8" i="10" l="1"/>
  <c r="G22" i="10" s="1"/>
  <c r="G86" i="10" s="1"/>
  <c r="G139" i="10" s="1"/>
  <c r="G149" i="10" s="1"/>
  <c r="F8" i="10"/>
  <c r="F22" i="10" s="1"/>
  <c r="F86" i="10" s="1"/>
  <c r="F139" i="10" s="1"/>
  <c r="F149" i="10" s="1"/>
  <c r="E8" i="10"/>
  <c r="E22" i="10" s="1"/>
  <c r="E86" i="10" s="1"/>
  <c r="E139" i="10" s="1"/>
  <c r="E149" i="10" s="1"/>
  <c r="D8" i="10"/>
  <c r="D22" i="10" s="1"/>
  <c r="D86" i="10" s="1"/>
  <c r="D139" i="10" s="1"/>
  <c r="D149" i="10" s="1"/>
  <c r="C8" i="10"/>
  <c r="C22" i="10" s="1"/>
  <c r="C86" i="10" s="1"/>
  <c r="C139" i="10" s="1"/>
  <c r="C149" i="10" s="1"/>
  <c r="B17" i="58" l="1"/>
  <c r="A17" i="58"/>
  <c r="K7" i="49" l="1"/>
  <c r="J7" i="49"/>
  <c r="I7" i="49"/>
  <c r="H7" i="49"/>
  <c r="G21" i="41" l="1"/>
  <c r="F21" i="41"/>
  <c r="E21" i="41"/>
  <c r="D21" i="41"/>
  <c r="C21" i="41"/>
  <c r="B21" i="41"/>
  <c r="G18" i="41"/>
  <c r="F18" i="41"/>
  <c r="E18" i="41"/>
  <c r="D18" i="41"/>
  <c r="C18" i="41"/>
  <c r="B18" i="41"/>
  <c r="G12" i="41"/>
  <c r="F12" i="41"/>
  <c r="E12" i="41"/>
  <c r="D12" i="41"/>
  <c r="C12" i="41"/>
  <c r="B12" i="41"/>
  <c r="G9" i="41"/>
  <c r="F9" i="41"/>
  <c r="E9" i="41"/>
  <c r="D9" i="41"/>
  <c r="C9" i="41"/>
  <c r="B9" i="41"/>
  <c r="H12" i="41" l="1"/>
  <c r="H18" i="41"/>
  <c r="H21" i="41"/>
  <c r="F27" i="30" l="1"/>
  <c r="F34" i="30"/>
  <c r="F35" i="30" s="1"/>
  <c r="H31" i="30"/>
  <c r="H27" i="30" s="1"/>
  <c r="H34" i="30" s="1"/>
  <c r="H35" i="30" s="1"/>
  <c r="G31" i="30"/>
  <c r="G27" i="30" s="1"/>
  <c r="G34" i="30" s="1"/>
  <c r="G35" i="30" s="1"/>
  <c r="F31" i="30"/>
  <c r="E31" i="30"/>
  <c r="E27" i="30" s="1"/>
  <c r="E34" i="30" s="1"/>
  <c r="E35" i="30" s="1"/>
  <c r="D31" i="30"/>
  <c r="D27" i="30" s="1"/>
  <c r="D34" i="30" s="1"/>
  <c r="D35" i="30" s="1"/>
  <c r="C31" i="30"/>
  <c r="C27" i="30" s="1"/>
  <c r="C34" i="30" s="1"/>
  <c r="C35" i="30" s="1"/>
  <c r="H24" i="30"/>
  <c r="G24" i="30"/>
  <c r="G25" i="30" s="1"/>
  <c r="H14" i="30"/>
  <c r="G14" i="30"/>
  <c r="F14" i="30"/>
  <c r="F24" i="30" s="1"/>
  <c r="F25" i="30" s="1"/>
  <c r="E14" i="30"/>
  <c r="E24" i="30" s="1"/>
  <c r="E25" i="30" s="1"/>
  <c r="D14" i="30"/>
  <c r="D24" i="30" s="1"/>
  <c r="D25" i="30" s="1"/>
  <c r="C14" i="30"/>
  <c r="C24" i="30" s="1"/>
  <c r="C25" i="30" s="1"/>
  <c r="G8" i="5"/>
  <c r="F8" i="5"/>
  <c r="E8" i="5"/>
  <c r="D8" i="5"/>
  <c r="C8" i="5"/>
  <c r="B8" i="5"/>
  <c r="A3" i="10" l="1"/>
  <c r="C69" i="10"/>
  <c r="D69" i="10"/>
  <c r="E69" i="10"/>
  <c r="F69" i="10"/>
  <c r="G69" i="10"/>
  <c r="C70" i="10"/>
  <c r="D70" i="10"/>
  <c r="E70" i="10"/>
  <c r="F70" i="10"/>
  <c r="G70" i="10"/>
  <c r="C71" i="10"/>
  <c r="D71" i="10"/>
  <c r="E71" i="10"/>
  <c r="F71" i="10"/>
  <c r="G71" i="10"/>
  <c r="C72" i="10"/>
  <c r="D72" i="10"/>
  <c r="E72" i="10"/>
  <c r="F72" i="10"/>
  <c r="G72" i="10"/>
  <c r="C75" i="10"/>
  <c r="D75" i="10"/>
  <c r="E75" i="10"/>
  <c r="F75" i="10"/>
  <c r="G75" i="10"/>
  <c r="C76" i="10"/>
  <c r="D76" i="10"/>
  <c r="E76" i="10"/>
  <c r="F76" i="10"/>
  <c r="G76" i="10"/>
  <c r="L133" i="10"/>
  <c r="K133" i="10"/>
  <c r="J133" i="10"/>
  <c r="I133" i="10"/>
  <c r="L132" i="10"/>
  <c r="K132" i="10"/>
  <c r="J132" i="10"/>
  <c r="I132" i="10"/>
  <c r="L131" i="10"/>
  <c r="K131" i="10"/>
  <c r="J131" i="10"/>
  <c r="I131" i="10"/>
  <c r="L130" i="10"/>
  <c r="K130" i="10"/>
  <c r="J130" i="10"/>
  <c r="I130" i="10"/>
  <c r="L129" i="10"/>
  <c r="K129" i="10"/>
  <c r="J129" i="10"/>
  <c r="I129" i="10"/>
  <c r="L128" i="10"/>
  <c r="K128" i="10"/>
  <c r="J128" i="10"/>
  <c r="I128" i="10"/>
  <c r="L127" i="10"/>
  <c r="K127" i="10"/>
  <c r="J127" i="10"/>
  <c r="I127" i="10"/>
  <c r="L126" i="10"/>
  <c r="K126" i="10"/>
  <c r="J126" i="10"/>
  <c r="I126" i="10"/>
  <c r="L125" i="10"/>
  <c r="K125" i="10"/>
  <c r="J125" i="10"/>
  <c r="I125" i="10"/>
  <c r="L124" i="10"/>
  <c r="K124" i="10"/>
  <c r="J124" i="10"/>
  <c r="I124" i="10"/>
  <c r="L123" i="10"/>
  <c r="K123" i="10"/>
  <c r="J123" i="10"/>
  <c r="I123" i="10"/>
  <c r="L122" i="10"/>
  <c r="K122" i="10"/>
  <c r="J122" i="10"/>
  <c r="I122" i="10"/>
  <c r="L121" i="10"/>
  <c r="K121" i="10"/>
  <c r="J121" i="10"/>
  <c r="I121" i="10"/>
  <c r="L120" i="10"/>
  <c r="K120" i="10"/>
  <c r="J120" i="10"/>
  <c r="I120" i="10"/>
  <c r="L119" i="10"/>
  <c r="K119" i="10"/>
  <c r="J119" i="10"/>
  <c r="I119" i="10"/>
  <c r="L118" i="10"/>
  <c r="K118" i="10"/>
  <c r="J118" i="10"/>
  <c r="I118" i="10"/>
  <c r="L117" i="10"/>
  <c r="K117" i="10"/>
  <c r="J117" i="10"/>
  <c r="I117" i="10"/>
  <c r="L116" i="10"/>
  <c r="K116" i="10"/>
  <c r="J116" i="10"/>
  <c r="I116" i="10"/>
  <c r="L115" i="10"/>
  <c r="K115" i="10"/>
  <c r="J115" i="10"/>
  <c r="I115" i="10"/>
  <c r="L114" i="10"/>
  <c r="K114" i="10"/>
  <c r="J114" i="10"/>
  <c r="I114" i="10"/>
  <c r="L113" i="10"/>
  <c r="K113" i="10"/>
  <c r="J113" i="10"/>
  <c r="I113" i="10"/>
  <c r="L112" i="10"/>
  <c r="K112" i="10"/>
  <c r="J112" i="10"/>
  <c r="I112" i="10"/>
  <c r="L111" i="10"/>
  <c r="K111" i="10"/>
  <c r="J111" i="10"/>
  <c r="I111" i="10"/>
  <c r="L110" i="10"/>
  <c r="K110" i="10"/>
  <c r="J110" i="10"/>
  <c r="I110" i="10"/>
  <c r="L109" i="10"/>
  <c r="K109" i="10"/>
  <c r="J109" i="10"/>
  <c r="I109" i="10"/>
  <c r="L108" i="10"/>
  <c r="K108" i="10"/>
  <c r="J108" i="10"/>
  <c r="I108" i="10"/>
  <c r="L107" i="10"/>
  <c r="K107" i="10"/>
  <c r="J107" i="10"/>
  <c r="I107" i="10"/>
  <c r="L106" i="10"/>
  <c r="K106" i="10"/>
  <c r="J106" i="10"/>
  <c r="I106" i="10"/>
  <c r="L105" i="10"/>
  <c r="K105" i="10"/>
  <c r="J105" i="10"/>
  <c r="I105" i="10"/>
  <c r="L104" i="10"/>
  <c r="K104" i="10"/>
  <c r="J104" i="10"/>
  <c r="I104" i="10"/>
  <c r="L103" i="10"/>
  <c r="K103" i="10"/>
  <c r="J103" i="10"/>
  <c r="I103" i="10"/>
  <c r="L102" i="10"/>
  <c r="K102" i="10"/>
  <c r="J102" i="10"/>
  <c r="I102" i="10"/>
  <c r="L101" i="10"/>
  <c r="K101" i="10"/>
  <c r="J101" i="10"/>
  <c r="I101" i="10"/>
  <c r="L100" i="10"/>
  <c r="K100" i="10"/>
  <c r="J100" i="10"/>
  <c r="I100" i="10"/>
  <c r="L99" i="10"/>
  <c r="K99" i="10"/>
  <c r="J99" i="10"/>
  <c r="I99" i="10"/>
  <c r="L98" i="10"/>
  <c r="K98" i="10"/>
  <c r="J98" i="10"/>
  <c r="I98" i="10"/>
  <c r="L97" i="10"/>
  <c r="K97" i="10"/>
  <c r="J97" i="10"/>
  <c r="I97" i="10"/>
  <c r="L96" i="10"/>
  <c r="K96" i="10"/>
  <c r="J96" i="10"/>
  <c r="I96" i="10"/>
  <c r="L95" i="10"/>
  <c r="K95" i="10"/>
  <c r="J95" i="10"/>
  <c r="I95" i="10"/>
  <c r="L94" i="10"/>
  <c r="K94" i="10"/>
  <c r="J94" i="10"/>
  <c r="I94" i="10"/>
  <c r="L93" i="10"/>
  <c r="K93" i="10"/>
  <c r="J93" i="10"/>
  <c r="I93" i="10"/>
  <c r="L92" i="10"/>
  <c r="K92" i="10"/>
  <c r="J92" i="10"/>
  <c r="I92" i="10"/>
  <c r="L91" i="10"/>
  <c r="K91" i="10"/>
  <c r="J91" i="10"/>
  <c r="I91" i="10"/>
  <c r="L90" i="10"/>
  <c r="K90" i="10"/>
  <c r="J90" i="10"/>
  <c r="I90" i="10"/>
  <c r="L89" i="10"/>
  <c r="K89" i="10"/>
  <c r="J89" i="10"/>
  <c r="I89" i="10"/>
  <c r="L88" i="10"/>
  <c r="K88" i="10"/>
  <c r="J88" i="10"/>
  <c r="I88" i="10"/>
  <c r="L87" i="10"/>
  <c r="K87" i="10"/>
  <c r="J87" i="10"/>
  <c r="I87" i="10"/>
  <c r="J150" i="10"/>
  <c r="J143" i="10"/>
  <c r="L142" i="10"/>
  <c r="I142" i="10"/>
  <c r="L141" i="10"/>
  <c r="J141" i="10"/>
  <c r="G77" i="10"/>
  <c r="F77" i="10"/>
  <c r="D33" i="10"/>
  <c r="D38" i="10" s="1"/>
  <c r="J27" i="10"/>
  <c r="L26" i="10"/>
  <c r="G79" i="10"/>
  <c r="E79" i="10"/>
  <c r="D79" i="10"/>
  <c r="C79" i="10"/>
  <c r="J14" i="10"/>
  <c r="J10" i="10"/>
  <c r="L9" i="10"/>
  <c r="D77" i="10" l="1"/>
  <c r="E77" i="10"/>
  <c r="K77" i="10" s="1"/>
  <c r="C77" i="10"/>
  <c r="I35" i="10"/>
  <c r="K36" i="10"/>
  <c r="J11" i="10"/>
  <c r="J28" i="10"/>
  <c r="I58" i="10"/>
  <c r="K39" i="10"/>
  <c r="K14" i="10"/>
  <c r="I62" i="10"/>
  <c r="K150" i="10"/>
  <c r="I9" i="10"/>
  <c r="G41" i="10"/>
  <c r="E42" i="10"/>
  <c r="C24" i="10"/>
  <c r="C29" i="10" s="1"/>
  <c r="G24" i="10"/>
  <c r="G29" i="10" s="1"/>
  <c r="L40" i="10"/>
  <c r="D42" i="10"/>
  <c r="I61" i="10"/>
  <c r="G60" i="10"/>
  <c r="K66" i="10"/>
  <c r="K151" i="10"/>
  <c r="K11" i="10"/>
  <c r="L37" i="10"/>
  <c r="L43" i="10"/>
  <c r="L45" i="10"/>
  <c r="I49" i="10"/>
  <c r="I56" i="10"/>
  <c r="L61" i="10"/>
  <c r="I69" i="10"/>
  <c r="L151" i="10"/>
  <c r="I37" i="10"/>
  <c r="L62" i="10"/>
  <c r="L66" i="10"/>
  <c r="I16" i="10"/>
  <c r="K61" i="10"/>
  <c r="K12" i="10"/>
  <c r="I13" i="10"/>
  <c r="L15" i="10"/>
  <c r="I79" i="10"/>
  <c r="K27" i="10"/>
  <c r="D32" i="10"/>
  <c r="J35" i="10"/>
  <c r="I44" i="10"/>
  <c r="L44" i="10"/>
  <c r="K45" i="10"/>
  <c r="L49" i="10"/>
  <c r="I59" i="10"/>
  <c r="I63" i="10"/>
  <c r="I134" i="10"/>
  <c r="I140" i="10"/>
  <c r="K152" i="10"/>
  <c r="F24" i="10"/>
  <c r="F29" i="10" s="1"/>
  <c r="L28" i="10"/>
  <c r="E33" i="10"/>
  <c r="E67" i="10"/>
  <c r="I10" i="10"/>
  <c r="L12" i="10"/>
  <c r="J13" i="10"/>
  <c r="K15" i="10"/>
  <c r="K28" i="10"/>
  <c r="I34" i="10"/>
  <c r="J36" i="10"/>
  <c r="K37" i="10"/>
  <c r="J39" i="10"/>
  <c r="K40" i="10"/>
  <c r="I55" i="10"/>
  <c r="I57" i="10"/>
  <c r="G54" i="10"/>
  <c r="G64" i="10" s="1"/>
  <c r="L59" i="10"/>
  <c r="F60" i="10"/>
  <c r="L63" i="10"/>
  <c r="F67" i="10"/>
  <c r="K134" i="10"/>
  <c r="K140" i="10"/>
  <c r="I143" i="10"/>
  <c r="I152" i="10"/>
  <c r="E24" i="10"/>
  <c r="E29" i="10" s="1"/>
  <c r="I30" i="10"/>
  <c r="J26" i="10"/>
  <c r="I26" i="10"/>
  <c r="E41" i="10"/>
  <c r="I45" i="10"/>
  <c r="K65" i="10"/>
  <c r="L13" i="10"/>
  <c r="I14" i="10"/>
  <c r="J15" i="10"/>
  <c r="K16" i="10"/>
  <c r="L23" i="10"/>
  <c r="L77" i="10"/>
  <c r="G33" i="10"/>
  <c r="G38" i="10" s="1"/>
  <c r="G42" i="10"/>
  <c r="J44" i="10"/>
  <c r="K44" i="10"/>
  <c r="J57" i="10"/>
  <c r="L72" i="10"/>
  <c r="L58" i="10"/>
  <c r="K59" i="10"/>
  <c r="K63" i="10"/>
  <c r="J134" i="10"/>
  <c r="L140" i="10"/>
  <c r="I141" i="10"/>
  <c r="L152" i="10"/>
  <c r="J43" i="10"/>
  <c r="K9" i="10"/>
  <c r="K10" i="10"/>
  <c r="L11" i="10"/>
  <c r="I12" i="10"/>
  <c r="L16" i="10"/>
  <c r="J31" i="10"/>
  <c r="K35" i="10"/>
  <c r="I36" i="10"/>
  <c r="L36" i="10"/>
  <c r="J40" i="10"/>
  <c r="K49" i="10"/>
  <c r="K56" i="10"/>
  <c r="L57" i="10"/>
  <c r="J66" i="10"/>
  <c r="L134" i="10"/>
  <c r="J140" i="10"/>
  <c r="K141" i="10"/>
  <c r="K142" i="10"/>
  <c r="L143" i="10"/>
  <c r="I150" i="10"/>
  <c r="J151" i="10"/>
  <c r="K23" i="10"/>
  <c r="J25" i="10"/>
  <c r="C33" i="10"/>
  <c r="K55" i="10"/>
  <c r="E54" i="10"/>
  <c r="J55" i="10"/>
  <c r="K62" i="10"/>
  <c r="E60" i="10"/>
  <c r="J9" i="10"/>
  <c r="E73" i="10"/>
  <c r="I31" i="10"/>
  <c r="F42" i="10"/>
  <c r="F54" i="10"/>
  <c r="F64" i="10" s="1"/>
  <c r="L55" i="10"/>
  <c r="L10" i="10"/>
  <c r="I11" i="10"/>
  <c r="J12" i="10"/>
  <c r="K13" i="10"/>
  <c r="L14" i="10"/>
  <c r="I15" i="10"/>
  <c r="J16" i="10"/>
  <c r="J79" i="10"/>
  <c r="I23" i="10"/>
  <c r="K25" i="10"/>
  <c r="F73" i="10"/>
  <c r="L27" i="10"/>
  <c r="G32" i="10"/>
  <c r="K34" i="10"/>
  <c r="J34" i="10"/>
  <c r="J37" i="10"/>
  <c r="C41" i="10"/>
  <c r="I39" i="10"/>
  <c r="I40" i="10"/>
  <c r="D41" i="10"/>
  <c r="J41" i="10" s="1"/>
  <c r="J49" i="10"/>
  <c r="K57" i="10"/>
  <c r="J58" i="10"/>
  <c r="D54" i="10"/>
  <c r="C67" i="10"/>
  <c r="I65" i="10"/>
  <c r="G67" i="10"/>
  <c r="L65" i="10"/>
  <c r="F79" i="10"/>
  <c r="L79" i="10" s="1"/>
  <c r="F32" i="10"/>
  <c r="L30" i="10"/>
  <c r="L31" i="10"/>
  <c r="I25" i="10"/>
  <c r="F41" i="10"/>
  <c r="L39" i="10"/>
  <c r="I43" i="10"/>
  <c r="C42" i="10"/>
  <c r="C50" i="10" s="1"/>
  <c r="D73" i="10"/>
  <c r="J23" i="10"/>
  <c r="D24" i="10"/>
  <c r="L25" i="10"/>
  <c r="K26" i="10"/>
  <c r="C73" i="10"/>
  <c r="I27" i="10"/>
  <c r="G73" i="10"/>
  <c r="I28" i="10"/>
  <c r="E32" i="10"/>
  <c r="K30" i="10"/>
  <c r="J30" i="10"/>
  <c r="K31" i="10"/>
  <c r="L34" i="10"/>
  <c r="F33" i="10"/>
  <c r="F38" i="10" s="1"/>
  <c r="L38" i="10" s="1"/>
  <c r="L35" i="10"/>
  <c r="K43" i="10"/>
  <c r="J45" i="10"/>
  <c r="K72" i="10"/>
  <c r="K58" i="10"/>
  <c r="J62" i="10"/>
  <c r="D67" i="10"/>
  <c r="J65" i="10"/>
  <c r="J56" i="10"/>
  <c r="J59" i="10"/>
  <c r="J63" i="10"/>
  <c r="J142" i="10"/>
  <c r="K143" i="10"/>
  <c r="L150" i="10"/>
  <c r="I151" i="10"/>
  <c r="L56" i="10"/>
  <c r="J61" i="10"/>
  <c r="D60" i="10"/>
  <c r="L64" i="10"/>
  <c r="I66" i="10"/>
  <c r="J152" i="10"/>
  <c r="E64" i="10" l="1"/>
  <c r="K64" i="10" s="1"/>
  <c r="D64" i="10"/>
  <c r="J33" i="10"/>
  <c r="E38" i="10"/>
  <c r="I33" i="10"/>
  <c r="C38" i="10"/>
  <c r="I32" i="10"/>
  <c r="L54" i="10"/>
  <c r="L70" i="10"/>
  <c r="I70" i="10"/>
  <c r="L29" i="10"/>
  <c r="L60" i="10"/>
  <c r="I42" i="10"/>
  <c r="J42" i="10"/>
  <c r="J67" i="10"/>
  <c r="L24" i="10"/>
  <c r="K29" i="10"/>
  <c r="L42" i="10"/>
  <c r="L41" i="10"/>
  <c r="L67" i="10"/>
  <c r="I24" i="10"/>
  <c r="J70" i="10"/>
  <c r="L32" i="10"/>
  <c r="I60" i="10"/>
  <c r="I41" i="10"/>
  <c r="K32" i="10"/>
  <c r="J73" i="10"/>
  <c r="K60" i="10"/>
  <c r="K24" i="10"/>
  <c r="K67" i="10"/>
  <c r="L73" i="10"/>
  <c r="K42" i="10"/>
  <c r="I71" i="10"/>
  <c r="J54" i="10"/>
  <c r="I54" i="10"/>
  <c r="K70" i="10"/>
  <c r="L33" i="10"/>
  <c r="I77" i="10"/>
  <c r="L71" i="10"/>
  <c r="K73" i="10"/>
  <c r="L69" i="10"/>
  <c r="F68" i="10"/>
  <c r="K69" i="10"/>
  <c r="E68" i="10"/>
  <c r="K41" i="10"/>
  <c r="J77" i="10"/>
  <c r="I67" i="10"/>
  <c r="J69" i="10"/>
  <c r="C68" i="10"/>
  <c r="K33" i="10"/>
  <c r="K71" i="10"/>
  <c r="D29" i="10"/>
  <c r="J29" i="10" s="1"/>
  <c r="J24" i="10"/>
  <c r="J72" i="10"/>
  <c r="D68" i="10"/>
  <c r="J71" i="10"/>
  <c r="J60" i="10"/>
  <c r="I73" i="10"/>
  <c r="G68" i="10"/>
  <c r="K79" i="10"/>
  <c r="I72" i="10"/>
  <c r="J32" i="10"/>
  <c r="K54" i="10"/>
  <c r="J64" i="10" l="1"/>
  <c r="I64" i="10"/>
  <c r="I38" i="10"/>
  <c r="J38" i="10"/>
  <c r="K38" i="10"/>
  <c r="J68" i="10"/>
  <c r="L68" i="10"/>
  <c r="I29" i="10"/>
  <c r="K68" i="10"/>
  <c r="I68" i="10"/>
  <c r="C11" i="9" l="1"/>
  <c r="B11" i="9"/>
  <c r="C10" i="9"/>
  <c r="B10" i="9"/>
  <c r="G11" i="9"/>
  <c r="G10" i="9"/>
  <c r="J11" i="9"/>
  <c r="J10" i="9"/>
  <c r="M11" i="9"/>
  <c r="M10" i="9"/>
  <c r="P11" i="9"/>
  <c r="P10" i="9"/>
  <c r="O9" i="9"/>
  <c r="N9" i="9"/>
  <c r="L9" i="9"/>
  <c r="K9" i="9"/>
  <c r="I9" i="9"/>
  <c r="H9" i="9"/>
  <c r="F9" i="9"/>
  <c r="E9" i="9"/>
  <c r="D10" i="9" l="1"/>
  <c r="D11" i="9"/>
  <c r="I28" i="32"/>
  <c r="J27" i="32"/>
  <c r="J26" i="32"/>
  <c r="J25" i="32"/>
  <c r="J24" i="32"/>
  <c r="J23" i="32"/>
  <c r="J22" i="32"/>
  <c r="J21" i="32"/>
  <c r="J20" i="32"/>
  <c r="J19" i="32"/>
  <c r="J18" i="32"/>
  <c r="J17" i="32"/>
  <c r="J16" i="32"/>
  <c r="J15" i="32"/>
  <c r="J14" i="32"/>
  <c r="J13" i="32"/>
  <c r="J12" i="32"/>
  <c r="J11" i="32"/>
  <c r="J10" i="32"/>
  <c r="J9" i="32"/>
  <c r="J8" i="32"/>
  <c r="J7" i="32"/>
  <c r="J6" i="32"/>
  <c r="A3" i="23" l="1"/>
  <c r="A3" i="22"/>
  <c r="A3" i="20"/>
  <c r="A34" i="16"/>
  <c r="A19" i="23" s="1"/>
  <c r="A28" i="16"/>
  <c r="A20" i="22" s="1"/>
  <c r="A22" i="16"/>
  <c r="A19" i="21" s="1"/>
  <c r="A10" i="16"/>
  <c r="A19" i="19" s="1"/>
  <c r="A16" i="16"/>
  <c r="A19" i="20" s="1"/>
  <c r="J25" i="15"/>
  <c r="H25" i="15"/>
  <c r="F25" i="15"/>
  <c r="D25" i="15"/>
  <c r="A3" i="60" l="1"/>
  <c r="G272" i="13" l="1"/>
  <c r="F272" i="13"/>
  <c r="E272" i="13"/>
  <c r="D272" i="13"/>
  <c r="C272" i="13"/>
  <c r="G271" i="13"/>
  <c r="F271" i="13"/>
  <c r="E271" i="13"/>
  <c r="D271" i="13"/>
  <c r="C271" i="13"/>
  <c r="G270" i="13"/>
  <c r="F270" i="13"/>
  <c r="E270" i="13"/>
  <c r="D270" i="13"/>
  <c r="C270" i="13"/>
  <c r="G269" i="13"/>
  <c r="F269" i="13"/>
  <c r="E269" i="13"/>
  <c r="D269" i="13"/>
  <c r="C269" i="13"/>
  <c r="G268" i="13"/>
  <c r="F268" i="13"/>
  <c r="E268" i="13"/>
  <c r="D268" i="13"/>
  <c r="C268" i="13"/>
  <c r="G267" i="13"/>
  <c r="F267" i="13"/>
  <c r="E267" i="13"/>
  <c r="D267" i="13"/>
  <c r="C267" i="13"/>
  <c r="G266" i="13"/>
  <c r="F266" i="13"/>
  <c r="E266" i="13"/>
  <c r="D266" i="13"/>
  <c r="C266" i="13"/>
  <c r="G264" i="13"/>
  <c r="F264" i="13"/>
  <c r="E264" i="13"/>
  <c r="D264" i="13"/>
  <c r="C264" i="13"/>
  <c r="G263" i="13"/>
  <c r="F263" i="13"/>
  <c r="E263" i="13"/>
  <c r="D263" i="13"/>
  <c r="C263" i="13"/>
  <c r="G262" i="13"/>
  <c r="F262" i="13"/>
  <c r="E262" i="13"/>
  <c r="D262" i="13"/>
  <c r="C262" i="13"/>
  <c r="G258" i="13"/>
  <c r="F258" i="13"/>
  <c r="E258" i="13"/>
  <c r="D258" i="13"/>
  <c r="C258" i="13"/>
  <c r="G256" i="13"/>
  <c r="F256" i="13"/>
  <c r="E256" i="13"/>
  <c r="D256" i="13"/>
  <c r="C256" i="13"/>
  <c r="G255" i="13"/>
  <c r="F255" i="13"/>
  <c r="E255" i="13"/>
  <c r="D255" i="13"/>
  <c r="C255" i="13"/>
  <c r="G254" i="13"/>
  <c r="F254" i="13"/>
  <c r="E254" i="13"/>
  <c r="D254" i="13"/>
  <c r="C254" i="13"/>
  <c r="G253" i="13"/>
  <c r="F253" i="13"/>
  <c r="E253" i="13"/>
  <c r="D253" i="13"/>
  <c r="C253" i="13"/>
  <c r="G252" i="13"/>
  <c r="F252" i="13"/>
  <c r="E252" i="13"/>
  <c r="D252" i="13"/>
  <c r="C252" i="13"/>
  <c r="G251" i="13"/>
  <c r="F251" i="13"/>
  <c r="E251" i="13"/>
  <c r="D251" i="13"/>
  <c r="C251" i="13"/>
  <c r="G245" i="13"/>
  <c r="F245" i="13"/>
  <c r="E245" i="13"/>
  <c r="D245" i="13"/>
  <c r="C245" i="13"/>
  <c r="G244" i="13"/>
  <c r="F244" i="13"/>
  <c r="E244" i="13"/>
  <c r="D244" i="13"/>
  <c r="J244" i="13" s="1"/>
  <c r="C244" i="13"/>
  <c r="G243" i="13"/>
  <c r="F243" i="13"/>
  <c r="E243" i="13"/>
  <c r="K243" i="13" s="1"/>
  <c r="D243" i="13"/>
  <c r="C243" i="13"/>
  <c r="G242" i="13"/>
  <c r="F242" i="13"/>
  <c r="L242" i="13" s="1"/>
  <c r="E242" i="13"/>
  <c r="D242" i="13"/>
  <c r="C242" i="13"/>
  <c r="G241" i="13"/>
  <c r="F241" i="13"/>
  <c r="E241" i="13"/>
  <c r="D241" i="13"/>
  <c r="C241" i="13"/>
  <c r="G240" i="13"/>
  <c r="F240" i="13"/>
  <c r="E240" i="13"/>
  <c r="D240" i="13"/>
  <c r="C240" i="13"/>
  <c r="G238" i="13"/>
  <c r="F238" i="13"/>
  <c r="E238" i="13"/>
  <c r="D238" i="13"/>
  <c r="C238" i="13"/>
  <c r="G237" i="13"/>
  <c r="F237" i="13"/>
  <c r="E237" i="13"/>
  <c r="D237" i="13"/>
  <c r="C237" i="13"/>
  <c r="G236" i="13"/>
  <c r="F236" i="13"/>
  <c r="E236" i="13"/>
  <c r="D236" i="13"/>
  <c r="C236" i="13"/>
  <c r="G235" i="13"/>
  <c r="F235" i="13"/>
  <c r="E235" i="13"/>
  <c r="D235" i="13"/>
  <c r="J235" i="13" s="1"/>
  <c r="C235" i="13"/>
  <c r="L227" i="13"/>
  <c r="K227" i="13"/>
  <c r="J227" i="13"/>
  <c r="I227" i="13"/>
  <c r="L226" i="13"/>
  <c r="K226" i="13"/>
  <c r="J226" i="13"/>
  <c r="I226" i="13"/>
  <c r="L225" i="13"/>
  <c r="K225" i="13"/>
  <c r="J225" i="13"/>
  <c r="I225" i="13"/>
  <c r="L224" i="13"/>
  <c r="K224" i="13"/>
  <c r="J224" i="13"/>
  <c r="I224" i="13"/>
  <c r="L223" i="13"/>
  <c r="K223" i="13"/>
  <c r="J223" i="13"/>
  <c r="I223" i="13"/>
  <c r="L222" i="13"/>
  <c r="K222" i="13"/>
  <c r="J222" i="13"/>
  <c r="I222" i="13"/>
  <c r="L221" i="13"/>
  <c r="K221" i="13"/>
  <c r="J221" i="13"/>
  <c r="I221" i="13"/>
  <c r="G220" i="13"/>
  <c r="F220" i="13"/>
  <c r="E220" i="13"/>
  <c r="D220" i="13"/>
  <c r="C220" i="13"/>
  <c r="L219" i="13"/>
  <c r="K219" i="13"/>
  <c r="J219" i="13"/>
  <c r="I219" i="13"/>
  <c r="L218" i="13"/>
  <c r="K218" i="13"/>
  <c r="J218" i="13"/>
  <c r="I218" i="13"/>
  <c r="L217" i="13"/>
  <c r="K217" i="13"/>
  <c r="J217" i="13"/>
  <c r="I217" i="13"/>
  <c r="G216" i="13"/>
  <c r="G215" i="13" s="1"/>
  <c r="F216" i="13"/>
  <c r="E216" i="13"/>
  <c r="D216" i="13"/>
  <c r="D215" i="13" s="1"/>
  <c r="C216" i="13"/>
  <c r="F215" i="13"/>
  <c r="F214" i="13" s="1"/>
  <c r="L213" i="13"/>
  <c r="K213" i="13"/>
  <c r="J213" i="13"/>
  <c r="I213" i="13"/>
  <c r="G212" i="13"/>
  <c r="F212" i="13"/>
  <c r="E212" i="13"/>
  <c r="D212" i="13"/>
  <c r="C212" i="13"/>
  <c r="L211" i="13"/>
  <c r="K211" i="13"/>
  <c r="J211" i="13"/>
  <c r="I211" i="13"/>
  <c r="L210" i="13"/>
  <c r="K210" i="13"/>
  <c r="J210" i="13"/>
  <c r="I210" i="13"/>
  <c r="L209" i="13"/>
  <c r="K209" i="13"/>
  <c r="J209" i="13"/>
  <c r="I209" i="13"/>
  <c r="L208" i="13"/>
  <c r="K208" i="13"/>
  <c r="J208" i="13"/>
  <c r="I208" i="13"/>
  <c r="L207" i="13"/>
  <c r="K207" i="13"/>
  <c r="J207" i="13"/>
  <c r="I207" i="13"/>
  <c r="L206" i="13"/>
  <c r="K206" i="13"/>
  <c r="J206" i="13"/>
  <c r="I206" i="13"/>
  <c r="G205" i="13"/>
  <c r="F205" i="13"/>
  <c r="E205" i="13"/>
  <c r="D205" i="13"/>
  <c r="C205" i="13"/>
  <c r="L200" i="13"/>
  <c r="K200" i="13"/>
  <c r="J200" i="13"/>
  <c r="I200" i="13"/>
  <c r="L199" i="13"/>
  <c r="K199" i="13"/>
  <c r="J199" i="13"/>
  <c r="I199" i="13"/>
  <c r="L198" i="13"/>
  <c r="K198" i="13"/>
  <c r="J198" i="13"/>
  <c r="I198" i="13"/>
  <c r="L197" i="13"/>
  <c r="K197" i="13"/>
  <c r="J197" i="13"/>
  <c r="I197" i="13"/>
  <c r="L196" i="13"/>
  <c r="K196" i="13"/>
  <c r="J196" i="13"/>
  <c r="I196" i="13"/>
  <c r="L195" i="13"/>
  <c r="K195" i="13"/>
  <c r="J195" i="13"/>
  <c r="I195" i="13"/>
  <c r="G194" i="13"/>
  <c r="F194" i="13"/>
  <c r="E194" i="13"/>
  <c r="D194" i="13"/>
  <c r="C194" i="13"/>
  <c r="L193" i="13"/>
  <c r="K193" i="13"/>
  <c r="J193" i="13"/>
  <c r="I193" i="13"/>
  <c r="L192" i="13"/>
  <c r="K192" i="13"/>
  <c r="J192" i="13"/>
  <c r="I192" i="13"/>
  <c r="L191" i="13"/>
  <c r="K191" i="13"/>
  <c r="J191" i="13"/>
  <c r="I191" i="13"/>
  <c r="L190" i="13"/>
  <c r="K190" i="13"/>
  <c r="J190" i="13"/>
  <c r="I190" i="13"/>
  <c r="G189" i="13"/>
  <c r="F189" i="13"/>
  <c r="E189" i="13"/>
  <c r="D189" i="13"/>
  <c r="C189" i="13"/>
  <c r="L182" i="13"/>
  <c r="K182" i="13"/>
  <c r="J182" i="13"/>
  <c r="I182" i="13"/>
  <c r="L181" i="13"/>
  <c r="K181" i="13"/>
  <c r="J181" i="13"/>
  <c r="I181" i="13"/>
  <c r="L180" i="13"/>
  <c r="K180" i="13"/>
  <c r="J180" i="13"/>
  <c r="I180" i="13"/>
  <c r="L179" i="13"/>
  <c r="K179" i="13"/>
  <c r="J179" i="13"/>
  <c r="I179" i="13"/>
  <c r="L178" i="13"/>
  <c r="K178" i="13"/>
  <c r="J178" i="13"/>
  <c r="I178" i="13"/>
  <c r="L177" i="13"/>
  <c r="K177" i="13"/>
  <c r="J177" i="13"/>
  <c r="I177" i="13"/>
  <c r="L176" i="13"/>
  <c r="K176" i="13"/>
  <c r="J176" i="13"/>
  <c r="I176" i="13"/>
  <c r="G175" i="13"/>
  <c r="F175" i="13"/>
  <c r="E175" i="13"/>
  <c r="D175" i="13"/>
  <c r="C175" i="13"/>
  <c r="L174" i="13"/>
  <c r="K174" i="13"/>
  <c r="J174" i="13"/>
  <c r="I174" i="13"/>
  <c r="L173" i="13"/>
  <c r="K173" i="13"/>
  <c r="J173" i="13"/>
  <c r="I173" i="13"/>
  <c r="L172" i="13"/>
  <c r="K172" i="13"/>
  <c r="J172" i="13"/>
  <c r="I172" i="13"/>
  <c r="G171" i="13"/>
  <c r="G170" i="13" s="1"/>
  <c r="F171" i="13"/>
  <c r="F170" i="13" s="1"/>
  <c r="E171" i="13"/>
  <c r="D171" i="13"/>
  <c r="D170" i="13" s="1"/>
  <c r="C171" i="13"/>
  <c r="C170" i="13" s="1"/>
  <c r="L168" i="13"/>
  <c r="K168" i="13"/>
  <c r="J168" i="13"/>
  <c r="I168" i="13"/>
  <c r="G167" i="13"/>
  <c r="F167" i="13"/>
  <c r="E167" i="13"/>
  <c r="D167" i="13"/>
  <c r="C167" i="13"/>
  <c r="L166" i="13"/>
  <c r="K166" i="13"/>
  <c r="J166" i="13"/>
  <c r="I166" i="13"/>
  <c r="L165" i="13"/>
  <c r="K165" i="13"/>
  <c r="J165" i="13"/>
  <c r="I165" i="13"/>
  <c r="L164" i="13"/>
  <c r="K164" i="13"/>
  <c r="J164" i="13"/>
  <c r="I164" i="13"/>
  <c r="L163" i="13"/>
  <c r="K163" i="13"/>
  <c r="J163" i="13"/>
  <c r="I163" i="13"/>
  <c r="L162" i="13"/>
  <c r="K162" i="13"/>
  <c r="J162" i="13"/>
  <c r="I162" i="13"/>
  <c r="L161" i="13"/>
  <c r="K161" i="13"/>
  <c r="J161" i="13"/>
  <c r="I161" i="13"/>
  <c r="G160" i="13"/>
  <c r="F160" i="13"/>
  <c r="E160" i="13"/>
  <c r="D160" i="13"/>
  <c r="J160" i="13" s="1"/>
  <c r="C160" i="13"/>
  <c r="L155" i="13"/>
  <c r="K155" i="13"/>
  <c r="J155" i="13"/>
  <c r="I155" i="13"/>
  <c r="L154" i="13"/>
  <c r="K154" i="13"/>
  <c r="J154" i="13"/>
  <c r="I154" i="13"/>
  <c r="L153" i="13"/>
  <c r="K153" i="13"/>
  <c r="J153" i="13"/>
  <c r="I153" i="13"/>
  <c r="L152" i="13"/>
  <c r="K152" i="13"/>
  <c r="J152" i="13"/>
  <c r="I152" i="13"/>
  <c r="L151" i="13"/>
  <c r="K151" i="13"/>
  <c r="J151" i="13"/>
  <c r="I151" i="13"/>
  <c r="L150" i="13"/>
  <c r="K150" i="13"/>
  <c r="J150" i="13"/>
  <c r="I150" i="13"/>
  <c r="G149" i="13"/>
  <c r="F149" i="13"/>
  <c r="E149" i="13"/>
  <c r="D149" i="13"/>
  <c r="C149" i="13"/>
  <c r="L148" i="13"/>
  <c r="K148" i="13"/>
  <c r="J148" i="13"/>
  <c r="I148" i="13"/>
  <c r="L147" i="13"/>
  <c r="K147" i="13"/>
  <c r="J147" i="13"/>
  <c r="I147" i="13"/>
  <c r="L146" i="13"/>
  <c r="K146" i="13"/>
  <c r="J146" i="13"/>
  <c r="I146" i="13"/>
  <c r="L145" i="13"/>
  <c r="K145" i="13"/>
  <c r="J145" i="13"/>
  <c r="I145" i="13"/>
  <c r="G144" i="13"/>
  <c r="F144" i="13"/>
  <c r="E144" i="13"/>
  <c r="D144" i="13"/>
  <c r="C144" i="13"/>
  <c r="L137" i="13"/>
  <c r="K137" i="13"/>
  <c r="J137" i="13"/>
  <c r="I137" i="13"/>
  <c r="L136" i="13"/>
  <c r="K136" i="13"/>
  <c r="J136" i="13"/>
  <c r="I136" i="13"/>
  <c r="L135" i="13"/>
  <c r="K135" i="13"/>
  <c r="J135" i="13"/>
  <c r="I135" i="13"/>
  <c r="L134" i="13"/>
  <c r="K134" i="13"/>
  <c r="J134" i="13"/>
  <c r="I134" i="13"/>
  <c r="L133" i="13"/>
  <c r="K133" i="13"/>
  <c r="J133" i="13"/>
  <c r="I133" i="13"/>
  <c r="L132" i="13"/>
  <c r="K132" i="13"/>
  <c r="J132" i="13"/>
  <c r="I132" i="13"/>
  <c r="L131" i="13"/>
  <c r="K131" i="13"/>
  <c r="J131" i="13"/>
  <c r="I131" i="13"/>
  <c r="G130" i="13"/>
  <c r="F130" i="13"/>
  <c r="E130" i="13"/>
  <c r="D130" i="13"/>
  <c r="C130" i="13"/>
  <c r="I130" i="13" s="1"/>
  <c r="L129" i="13"/>
  <c r="K129" i="13"/>
  <c r="J129" i="13"/>
  <c r="I129" i="13"/>
  <c r="L128" i="13"/>
  <c r="K128" i="13"/>
  <c r="J128" i="13"/>
  <c r="I128" i="13"/>
  <c r="L127" i="13"/>
  <c r="K127" i="13"/>
  <c r="J127" i="13"/>
  <c r="I127" i="13"/>
  <c r="G126" i="13"/>
  <c r="G125" i="13" s="1"/>
  <c r="F126" i="13"/>
  <c r="E126" i="13"/>
  <c r="E125" i="13" s="1"/>
  <c r="D126" i="13"/>
  <c r="D125" i="13" s="1"/>
  <c r="C126" i="13"/>
  <c r="L123" i="13"/>
  <c r="K123" i="13"/>
  <c r="J123" i="13"/>
  <c r="I123" i="13"/>
  <c r="G122" i="13"/>
  <c r="F122" i="13"/>
  <c r="E122" i="13"/>
  <c r="D122" i="13"/>
  <c r="C122" i="13"/>
  <c r="L121" i="13"/>
  <c r="K121" i="13"/>
  <c r="J121" i="13"/>
  <c r="I121" i="13"/>
  <c r="L120" i="13"/>
  <c r="K120" i="13"/>
  <c r="J120" i="13"/>
  <c r="I120" i="13"/>
  <c r="L119" i="13"/>
  <c r="K119" i="13"/>
  <c r="J119" i="13"/>
  <c r="I119" i="13"/>
  <c r="L118" i="13"/>
  <c r="K118" i="13"/>
  <c r="J118" i="13"/>
  <c r="I118" i="13"/>
  <c r="L117" i="13"/>
  <c r="K117" i="13"/>
  <c r="J117" i="13"/>
  <c r="I117" i="13"/>
  <c r="L116" i="13"/>
  <c r="K116" i="13"/>
  <c r="J116" i="13"/>
  <c r="I116" i="13"/>
  <c r="G115" i="13"/>
  <c r="F115" i="13"/>
  <c r="E115" i="13"/>
  <c r="D115" i="13"/>
  <c r="C115" i="13"/>
  <c r="L110" i="13"/>
  <c r="K110" i="13"/>
  <c r="J110" i="13"/>
  <c r="I110" i="13"/>
  <c r="L109" i="13"/>
  <c r="K109" i="13"/>
  <c r="J109" i="13"/>
  <c r="I109" i="13"/>
  <c r="L108" i="13"/>
  <c r="K108" i="13"/>
  <c r="J108" i="13"/>
  <c r="I108" i="13"/>
  <c r="L107" i="13"/>
  <c r="K107" i="13"/>
  <c r="J107" i="13"/>
  <c r="I107" i="13"/>
  <c r="L106" i="13"/>
  <c r="K106" i="13"/>
  <c r="J106" i="13"/>
  <c r="I106" i="13"/>
  <c r="L105" i="13"/>
  <c r="K105" i="13"/>
  <c r="J105" i="13"/>
  <c r="I105" i="13"/>
  <c r="G104" i="13"/>
  <c r="F104" i="13"/>
  <c r="E104" i="13"/>
  <c r="D104" i="13"/>
  <c r="C104" i="13"/>
  <c r="L103" i="13"/>
  <c r="K103" i="13"/>
  <c r="J103" i="13"/>
  <c r="I103" i="13"/>
  <c r="L102" i="13"/>
  <c r="K102" i="13"/>
  <c r="J102" i="13"/>
  <c r="I102" i="13"/>
  <c r="L101" i="13"/>
  <c r="K101" i="13"/>
  <c r="J101" i="13"/>
  <c r="I101" i="13"/>
  <c r="L100" i="13"/>
  <c r="K100" i="13"/>
  <c r="J100" i="13"/>
  <c r="I100" i="13"/>
  <c r="G99" i="13"/>
  <c r="F99" i="13"/>
  <c r="E99" i="13"/>
  <c r="D99" i="13"/>
  <c r="C99" i="13"/>
  <c r="L92" i="13"/>
  <c r="K92" i="13"/>
  <c r="J92" i="13"/>
  <c r="I92" i="13"/>
  <c r="L91" i="13"/>
  <c r="K91" i="13"/>
  <c r="J91" i="13"/>
  <c r="I91" i="13"/>
  <c r="L90" i="13"/>
  <c r="K90" i="13"/>
  <c r="J90" i="13"/>
  <c r="I90" i="13"/>
  <c r="L89" i="13"/>
  <c r="K89" i="13"/>
  <c r="J89" i="13"/>
  <c r="I89" i="13"/>
  <c r="L88" i="13"/>
  <c r="K88" i="13"/>
  <c r="J88" i="13"/>
  <c r="I88" i="13"/>
  <c r="L87" i="13"/>
  <c r="K87" i="13"/>
  <c r="J87" i="13"/>
  <c r="I87" i="13"/>
  <c r="L86" i="13"/>
  <c r="K86" i="13"/>
  <c r="J86" i="13"/>
  <c r="I86" i="13"/>
  <c r="G85" i="13"/>
  <c r="F85" i="13"/>
  <c r="E85" i="13"/>
  <c r="D85" i="13"/>
  <c r="C85" i="13"/>
  <c r="L84" i="13"/>
  <c r="K84" i="13"/>
  <c r="J84" i="13"/>
  <c r="I84" i="13"/>
  <c r="L83" i="13"/>
  <c r="K83" i="13"/>
  <c r="J83" i="13"/>
  <c r="I83" i="13"/>
  <c r="L82" i="13"/>
  <c r="K82" i="13"/>
  <c r="J82" i="13"/>
  <c r="I82" i="13"/>
  <c r="G81" i="13"/>
  <c r="G80" i="13" s="1"/>
  <c r="F81" i="13"/>
  <c r="E81" i="13"/>
  <c r="E80" i="13" s="1"/>
  <c r="D81" i="13"/>
  <c r="D80" i="13" s="1"/>
  <c r="C81" i="13"/>
  <c r="L78" i="13"/>
  <c r="K78" i="13"/>
  <c r="J78" i="13"/>
  <c r="I78" i="13"/>
  <c r="G77" i="13"/>
  <c r="F77" i="13"/>
  <c r="E77" i="13"/>
  <c r="D77" i="13"/>
  <c r="C77" i="13"/>
  <c r="L76" i="13"/>
  <c r="K76" i="13"/>
  <c r="J76" i="13"/>
  <c r="I76" i="13"/>
  <c r="L75" i="13"/>
  <c r="K75" i="13"/>
  <c r="J75" i="13"/>
  <c r="I75" i="13"/>
  <c r="L74" i="13"/>
  <c r="K74" i="13"/>
  <c r="J74" i="13"/>
  <c r="I74" i="13"/>
  <c r="L73" i="13"/>
  <c r="K73" i="13"/>
  <c r="J73" i="13"/>
  <c r="I73" i="13"/>
  <c r="L72" i="13"/>
  <c r="K72" i="13"/>
  <c r="J72" i="13"/>
  <c r="I72" i="13"/>
  <c r="L71" i="13"/>
  <c r="K71" i="13"/>
  <c r="J71" i="13"/>
  <c r="I71" i="13"/>
  <c r="G70" i="13"/>
  <c r="F70" i="13"/>
  <c r="E70" i="13"/>
  <c r="D70" i="13"/>
  <c r="C70" i="13"/>
  <c r="L65" i="13"/>
  <c r="K65" i="13"/>
  <c r="J65" i="13"/>
  <c r="I65" i="13"/>
  <c r="L64" i="13"/>
  <c r="K64" i="13"/>
  <c r="J64" i="13"/>
  <c r="I64" i="13"/>
  <c r="L63" i="13"/>
  <c r="K63" i="13"/>
  <c r="J63" i="13"/>
  <c r="I63" i="13"/>
  <c r="L62" i="13"/>
  <c r="K62" i="13"/>
  <c r="J62" i="13"/>
  <c r="I62" i="13"/>
  <c r="L61" i="13"/>
  <c r="K61" i="13"/>
  <c r="J61" i="13"/>
  <c r="I61" i="13"/>
  <c r="L60" i="13"/>
  <c r="K60" i="13"/>
  <c r="J60" i="13"/>
  <c r="I60" i="13"/>
  <c r="G59" i="13"/>
  <c r="F59" i="13"/>
  <c r="E59" i="13"/>
  <c r="D59" i="13"/>
  <c r="C59" i="13"/>
  <c r="I59" i="13" s="1"/>
  <c r="L58" i="13"/>
  <c r="K58" i="13"/>
  <c r="J58" i="13"/>
  <c r="I58" i="13"/>
  <c r="L57" i="13"/>
  <c r="K57" i="13"/>
  <c r="J57" i="13"/>
  <c r="I57" i="13"/>
  <c r="L56" i="13"/>
  <c r="K56" i="13"/>
  <c r="J56" i="13"/>
  <c r="I56" i="13"/>
  <c r="L55" i="13"/>
  <c r="K55" i="13"/>
  <c r="J55" i="13"/>
  <c r="I55" i="13"/>
  <c r="G54" i="13"/>
  <c r="F54" i="13"/>
  <c r="E54" i="13"/>
  <c r="D54" i="13"/>
  <c r="D66" i="13" s="1"/>
  <c r="C54" i="13"/>
  <c r="L47" i="13"/>
  <c r="K47" i="13"/>
  <c r="J47" i="13"/>
  <c r="I47" i="13"/>
  <c r="L46" i="13"/>
  <c r="K46" i="13"/>
  <c r="J46" i="13"/>
  <c r="I46" i="13"/>
  <c r="L45" i="13"/>
  <c r="K45" i="13"/>
  <c r="J45" i="13"/>
  <c r="I45" i="13"/>
  <c r="L44" i="13"/>
  <c r="K44" i="13"/>
  <c r="J44" i="13"/>
  <c r="I44" i="13"/>
  <c r="L43" i="13"/>
  <c r="K43" i="13"/>
  <c r="J43" i="13"/>
  <c r="I43" i="13"/>
  <c r="L42" i="13"/>
  <c r="K42" i="13"/>
  <c r="J42" i="13"/>
  <c r="I42" i="13"/>
  <c r="L41" i="13"/>
  <c r="K41" i="13"/>
  <c r="J41" i="13"/>
  <c r="I41" i="13"/>
  <c r="G40" i="13"/>
  <c r="F40" i="13"/>
  <c r="E40" i="13"/>
  <c r="D40" i="13"/>
  <c r="C40" i="13"/>
  <c r="L39" i="13"/>
  <c r="K39" i="13"/>
  <c r="J39" i="13"/>
  <c r="I39" i="13"/>
  <c r="L38" i="13"/>
  <c r="K38" i="13"/>
  <c r="J38" i="13"/>
  <c r="I38" i="13"/>
  <c r="L37" i="13"/>
  <c r="K37" i="13"/>
  <c r="J37" i="13"/>
  <c r="I37" i="13"/>
  <c r="G36" i="13"/>
  <c r="F36" i="13"/>
  <c r="E36" i="13"/>
  <c r="D36" i="13"/>
  <c r="C36" i="13"/>
  <c r="C35" i="13" s="1"/>
  <c r="G35" i="13"/>
  <c r="E35" i="13"/>
  <c r="L33" i="13"/>
  <c r="K33" i="13"/>
  <c r="J33" i="13"/>
  <c r="I33" i="13"/>
  <c r="G32" i="13"/>
  <c r="F32" i="13"/>
  <c r="E32" i="13"/>
  <c r="D32" i="13"/>
  <c r="C32" i="13"/>
  <c r="L31" i="13"/>
  <c r="K31" i="13"/>
  <c r="J31" i="13"/>
  <c r="I31" i="13"/>
  <c r="L30" i="13"/>
  <c r="K30" i="13"/>
  <c r="J30" i="13"/>
  <c r="I30" i="13"/>
  <c r="L29" i="13"/>
  <c r="K29" i="13"/>
  <c r="J29" i="13"/>
  <c r="I29" i="13"/>
  <c r="L28" i="13"/>
  <c r="K28" i="13"/>
  <c r="J28" i="13"/>
  <c r="I28" i="13"/>
  <c r="L27" i="13"/>
  <c r="K27" i="13"/>
  <c r="J27" i="13"/>
  <c r="I27" i="13"/>
  <c r="L26" i="13"/>
  <c r="K26" i="13"/>
  <c r="J26" i="13"/>
  <c r="I26" i="13"/>
  <c r="G25" i="13"/>
  <c r="F25" i="13"/>
  <c r="E25" i="13"/>
  <c r="D25" i="13"/>
  <c r="C25" i="13"/>
  <c r="L20" i="13"/>
  <c r="K20" i="13"/>
  <c r="J20" i="13"/>
  <c r="I20" i="13"/>
  <c r="L19" i="13"/>
  <c r="K19" i="13"/>
  <c r="J19" i="13"/>
  <c r="I19" i="13"/>
  <c r="L18" i="13"/>
  <c r="K18" i="13"/>
  <c r="J18" i="13"/>
  <c r="I18" i="13"/>
  <c r="L17" i="13"/>
  <c r="K17" i="13"/>
  <c r="J17" i="13"/>
  <c r="I17" i="13"/>
  <c r="L16" i="13"/>
  <c r="K16" i="13"/>
  <c r="J16" i="13"/>
  <c r="I16" i="13"/>
  <c r="L15" i="13"/>
  <c r="K15" i="13"/>
  <c r="J15" i="13"/>
  <c r="I15" i="13"/>
  <c r="G14" i="13"/>
  <c r="F14" i="13"/>
  <c r="E14" i="13"/>
  <c r="D14" i="13"/>
  <c r="C14" i="13"/>
  <c r="L13" i="13"/>
  <c r="K13" i="13"/>
  <c r="J13" i="13"/>
  <c r="I13" i="13"/>
  <c r="L12" i="13"/>
  <c r="K12" i="13"/>
  <c r="J12" i="13"/>
  <c r="I12" i="13"/>
  <c r="L11" i="13"/>
  <c r="K11" i="13"/>
  <c r="J11" i="13"/>
  <c r="I11" i="13"/>
  <c r="L10" i="13"/>
  <c r="K10" i="13"/>
  <c r="J10" i="13"/>
  <c r="I10" i="13"/>
  <c r="G9" i="13"/>
  <c r="F9" i="13"/>
  <c r="E9" i="13"/>
  <c r="D9" i="13"/>
  <c r="C9" i="13"/>
  <c r="B57" i="7"/>
  <c r="B56" i="7"/>
  <c r="B55" i="7"/>
  <c r="B32" i="7"/>
  <c r="B31" i="7"/>
  <c r="L36" i="13" l="1"/>
  <c r="D156" i="13"/>
  <c r="I149" i="13"/>
  <c r="C169" i="13"/>
  <c r="G169" i="13"/>
  <c r="L175" i="13"/>
  <c r="D214" i="13"/>
  <c r="K236" i="13"/>
  <c r="J237" i="13"/>
  <c r="I243" i="13"/>
  <c r="J251" i="13"/>
  <c r="I252" i="13"/>
  <c r="K254" i="13"/>
  <c r="J255" i="13"/>
  <c r="J272" i="13"/>
  <c r="G34" i="13"/>
  <c r="L32" i="13"/>
  <c r="L104" i="13"/>
  <c r="J252" i="13"/>
  <c r="J253" i="13"/>
  <c r="E111" i="13"/>
  <c r="J104" i="13"/>
  <c r="K212" i="13"/>
  <c r="L256" i="13"/>
  <c r="K258" i="13"/>
  <c r="K266" i="13"/>
  <c r="J267" i="13"/>
  <c r="I268" i="13"/>
  <c r="J271" i="13"/>
  <c r="E234" i="13"/>
  <c r="D239" i="13"/>
  <c r="K126" i="13"/>
  <c r="I194" i="13"/>
  <c r="K235" i="13"/>
  <c r="K253" i="13"/>
  <c r="F201" i="13"/>
  <c r="K194" i="13"/>
  <c r="I212" i="13"/>
  <c r="J238" i="13"/>
  <c r="L241" i="13"/>
  <c r="K242" i="13"/>
  <c r="J256" i="13"/>
  <c r="J268" i="13"/>
  <c r="J269" i="13"/>
  <c r="E34" i="13"/>
  <c r="I254" i="13"/>
  <c r="K269" i="13"/>
  <c r="F250" i="13"/>
  <c r="K32" i="13"/>
  <c r="K85" i="13"/>
  <c r="J99" i="13"/>
  <c r="D169" i="13"/>
  <c r="I169" i="13" s="1"/>
  <c r="I236" i="13"/>
  <c r="I237" i="13"/>
  <c r="L237" i="13"/>
  <c r="K238" i="13"/>
  <c r="L245" i="13"/>
  <c r="K251" i="13"/>
  <c r="I253" i="13"/>
  <c r="L255" i="13"/>
  <c r="I262" i="13"/>
  <c r="G261" i="13"/>
  <c r="L263" i="13"/>
  <c r="J266" i="13"/>
  <c r="I270" i="13"/>
  <c r="I271" i="13"/>
  <c r="L271" i="13"/>
  <c r="K272" i="13"/>
  <c r="E239" i="13"/>
  <c r="L40" i="13"/>
  <c r="E66" i="13"/>
  <c r="J66" i="13" s="1"/>
  <c r="J59" i="13"/>
  <c r="L144" i="13"/>
  <c r="L171" i="13"/>
  <c r="D201" i="13"/>
  <c r="I235" i="13"/>
  <c r="L240" i="13"/>
  <c r="J242" i="13"/>
  <c r="K244" i="13"/>
  <c r="J245" i="13"/>
  <c r="L251" i="13"/>
  <c r="L252" i="13"/>
  <c r="I256" i="13"/>
  <c r="E261" i="13"/>
  <c r="I269" i="13"/>
  <c r="L272" i="13"/>
  <c r="G111" i="13"/>
  <c r="E156" i="13"/>
  <c r="J156" i="13" s="1"/>
  <c r="J149" i="13"/>
  <c r="L130" i="13"/>
  <c r="J144" i="13"/>
  <c r="D228" i="13"/>
  <c r="L244" i="13"/>
  <c r="L264" i="13"/>
  <c r="L266" i="13"/>
  <c r="K270" i="13"/>
  <c r="G250" i="13"/>
  <c r="J32" i="13"/>
  <c r="G234" i="13"/>
  <c r="L14" i="13"/>
  <c r="E48" i="13"/>
  <c r="J40" i="13"/>
  <c r="L77" i="13"/>
  <c r="L99" i="13"/>
  <c r="J115" i="13"/>
  <c r="I122" i="13"/>
  <c r="I175" i="13"/>
  <c r="J189" i="13"/>
  <c r="J194" i="13"/>
  <c r="I220" i="13"/>
  <c r="L238" i="13"/>
  <c r="K240" i="13"/>
  <c r="J241" i="13"/>
  <c r="K245" i="13"/>
  <c r="L253" i="13"/>
  <c r="J254" i="13"/>
  <c r="K255" i="13"/>
  <c r="I266" i="13"/>
  <c r="F234" i="13"/>
  <c r="D250" i="13"/>
  <c r="C257" i="13"/>
  <c r="F257" i="13"/>
  <c r="K77" i="13"/>
  <c r="K81" i="13"/>
  <c r="D111" i="13"/>
  <c r="K104" i="13"/>
  <c r="G156" i="13"/>
  <c r="I167" i="13"/>
  <c r="F169" i="13"/>
  <c r="L169" i="13" s="1"/>
  <c r="G201" i="13"/>
  <c r="J205" i="13"/>
  <c r="J212" i="13"/>
  <c r="L236" i="13"/>
  <c r="K241" i="13"/>
  <c r="L243" i="13"/>
  <c r="L268" i="13"/>
  <c r="L270" i="13"/>
  <c r="G138" i="13"/>
  <c r="J14" i="13"/>
  <c r="E21" i="13"/>
  <c r="E250" i="13"/>
  <c r="D257" i="13"/>
  <c r="J36" i="13"/>
  <c r="C265" i="13"/>
  <c r="F265" i="13"/>
  <c r="G48" i="13"/>
  <c r="F66" i="13"/>
  <c r="K122" i="13"/>
  <c r="K130" i="13"/>
  <c r="K149" i="13"/>
  <c r="K167" i="13"/>
  <c r="I171" i="13"/>
  <c r="D183" i="13"/>
  <c r="L194" i="13"/>
  <c r="I216" i="13"/>
  <c r="G214" i="13"/>
  <c r="L214" i="13" s="1"/>
  <c r="K220" i="13"/>
  <c r="J236" i="13"/>
  <c r="I238" i="13"/>
  <c r="J240" i="13"/>
  <c r="I242" i="13"/>
  <c r="J243" i="13"/>
  <c r="K252" i="13"/>
  <c r="L254" i="13"/>
  <c r="K256" i="13"/>
  <c r="L258" i="13"/>
  <c r="J263" i="13"/>
  <c r="I264" i="13"/>
  <c r="I267" i="13"/>
  <c r="L267" i="13"/>
  <c r="K268" i="13"/>
  <c r="J270" i="13"/>
  <c r="I272" i="13"/>
  <c r="D234" i="13"/>
  <c r="C239" i="13"/>
  <c r="G21" i="13"/>
  <c r="D265" i="13"/>
  <c r="C66" i="13"/>
  <c r="I66" i="13" s="1"/>
  <c r="G66" i="13"/>
  <c r="L59" i="13"/>
  <c r="I77" i="13"/>
  <c r="I85" i="13"/>
  <c r="G79" i="13"/>
  <c r="I104" i="13"/>
  <c r="G183" i="13"/>
  <c r="L167" i="13"/>
  <c r="I170" i="13"/>
  <c r="K175" i="13"/>
  <c r="J80" i="13"/>
  <c r="D79" i="13"/>
  <c r="J125" i="13"/>
  <c r="D124" i="13"/>
  <c r="I115" i="13"/>
  <c r="K115" i="13"/>
  <c r="C183" i="13"/>
  <c r="I160" i="13"/>
  <c r="F183" i="13"/>
  <c r="K160" i="13"/>
  <c r="I263" i="13"/>
  <c r="C261" i="13"/>
  <c r="G265" i="13"/>
  <c r="I9" i="13"/>
  <c r="K9" i="13"/>
  <c r="I36" i="13"/>
  <c r="K36" i="13"/>
  <c r="K54" i="13"/>
  <c r="D93" i="13"/>
  <c r="L85" i="13"/>
  <c r="G93" i="13"/>
  <c r="L122" i="13"/>
  <c r="G124" i="13"/>
  <c r="K171" i="13"/>
  <c r="E170" i="13"/>
  <c r="J170" i="13" s="1"/>
  <c r="C201" i="13"/>
  <c r="I189" i="13"/>
  <c r="J258" i="13"/>
  <c r="I258" i="13"/>
  <c r="C234" i="13"/>
  <c r="J9" i="13"/>
  <c r="L9" i="13"/>
  <c r="G239" i="13"/>
  <c r="C250" i="13"/>
  <c r="J25" i="13"/>
  <c r="L25" i="13"/>
  <c r="G257" i="13"/>
  <c r="D35" i="13"/>
  <c r="F35" i="13"/>
  <c r="F48" i="13" s="1"/>
  <c r="E265" i="13"/>
  <c r="J54" i="13"/>
  <c r="L54" i="13"/>
  <c r="J70" i="13"/>
  <c r="E79" i="13"/>
  <c r="J81" i="13"/>
  <c r="E93" i="13"/>
  <c r="E124" i="13"/>
  <c r="J126" i="13"/>
  <c r="E138" i="13"/>
  <c r="L149" i="13"/>
  <c r="I205" i="13"/>
  <c r="G228" i="13"/>
  <c r="L205" i="13"/>
  <c r="L215" i="13"/>
  <c r="F228" i="13"/>
  <c r="E257" i="13"/>
  <c r="K264" i="13"/>
  <c r="J264" i="13"/>
  <c r="I70" i="13"/>
  <c r="K70" i="13"/>
  <c r="I81" i="13"/>
  <c r="C80" i="13"/>
  <c r="I126" i="13"/>
  <c r="C125" i="13"/>
  <c r="C138" i="13" s="1"/>
  <c r="F239" i="13"/>
  <c r="C21" i="13"/>
  <c r="I25" i="13"/>
  <c r="K25" i="13"/>
  <c r="C34" i="13"/>
  <c r="G260" i="13"/>
  <c r="C48" i="13"/>
  <c r="I54" i="13"/>
  <c r="F80" i="13"/>
  <c r="D138" i="13"/>
  <c r="F125" i="13"/>
  <c r="L216" i="13"/>
  <c r="I240" i="13"/>
  <c r="I244" i="13"/>
  <c r="I14" i="13"/>
  <c r="K14" i="13"/>
  <c r="D21" i="13"/>
  <c r="F21" i="13"/>
  <c r="I32" i="13"/>
  <c r="I40" i="13"/>
  <c r="K40" i="13"/>
  <c r="K59" i="13"/>
  <c r="L70" i="13"/>
  <c r="J77" i="13"/>
  <c r="L81" i="13"/>
  <c r="J85" i="13"/>
  <c r="C111" i="13"/>
  <c r="I99" i="13"/>
  <c r="K99" i="13"/>
  <c r="F111" i="13"/>
  <c r="L115" i="13"/>
  <c r="J122" i="13"/>
  <c r="L126" i="13"/>
  <c r="J130" i="13"/>
  <c r="C156" i="13"/>
  <c r="I156" i="13" s="1"/>
  <c r="I144" i="13"/>
  <c r="K144" i="13"/>
  <c r="F156" i="13"/>
  <c r="L160" i="13"/>
  <c r="L170" i="13"/>
  <c r="J171" i="13"/>
  <c r="K216" i="13"/>
  <c r="E215" i="13"/>
  <c r="J216" i="13"/>
  <c r="L262" i="13"/>
  <c r="F261" i="13"/>
  <c r="K262" i="13"/>
  <c r="E201" i="13"/>
  <c r="K189" i="13"/>
  <c r="L189" i="13"/>
  <c r="L212" i="13"/>
  <c r="J220" i="13"/>
  <c r="L235" i="13"/>
  <c r="K237" i="13"/>
  <c r="K267" i="13"/>
  <c r="L269" i="13"/>
  <c r="K271" i="13"/>
  <c r="J167" i="13"/>
  <c r="J175" i="13"/>
  <c r="K205" i="13"/>
  <c r="C215" i="13"/>
  <c r="L220" i="13"/>
  <c r="I241" i="13"/>
  <c r="I245" i="13"/>
  <c r="I251" i="13"/>
  <c r="I255" i="13"/>
  <c r="J262" i="13"/>
  <c r="D261" i="13"/>
  <c r="K263" i="13"/>
  <c r="L257" i="13" l="1"/>
  <c r="D246" i="13"/>
  <c r="J250" i="13"/>
  <c r="L250" i="13"/>
  <c r="L201" i="13"/>
  <c r="J261" i="13"/>
  <c r="K201" i="13"/>
  <c r="K250" i="13"/>
  <c r="J111" i="13"/>
  <c r="K234" i="13"/>
  <c r="E246" i="13"/>
  <c r="K246" i="13" s="1"/>
  <c r="L265" i="13"/>
  <c r="L48" i="13"/>
  <c r="I183" i="13"/>
  <c r="E183" i="13"/>
  <c r="I239" i="13"/>
  <c r="K66" i="13"/>
  <c r="L156" i="13"/>
  <c r="J239" i="13"/>
  <c r="J138" i="13"/>
  <c r="L228" i="13"/>
  <c r="I201" i="13"/>
  <c r="G259" i="13"/>
  <c r="I111" i="13"/>
  <c r="L21" i="13"/>
  <c r="L239" i="13"/>
  <c r="K265" i="13"/>
  <c r="L111" i="13"/>
  <c r="J21" i="13"/>
  <c r="K257" i="13"/>
  <c r="G246" i="13"/>
  <c r="L183" i="13"/>
  <c r="L234" i="13"/>
  <c r="J201" i="13"/>
  <c r="F246" i="13"/>
  <c r="L246" i="13" s="1"/>
  <c r="J93" i="13"/>
  <c r="J257" i="13"/>
  <c r="K48" i="13"/>
  <c r="K183" i="13"/>
  <c r="L66" i="13"/>
  <c r="K111" i="13"/>
  <c r="I257" i="13"/>
  <c r="J234" i="13"/>
  <c r="I21" i="13"/>
  <c r="G273" i="13"/>
  <c r="I265" i="13"/>
  <c r="I215" i="13"/>
  <c r="C214" i="13"/>
  <c r="I214" i="13" s="1"/>
  <c r="L125" i="13"/>
  <c r="F124" i="13"/>
  <c r="L124" i="13" s="1"/>
  <c r="K125" i="13"/>
  <c r="D260" i="13"/>
  <c r="J35" i="13"/>
  <c r="D34" i="13"/>
  <c r="I34" i="13" s="1"/>
  <c r="I35" i="13"/>
  <c r="K215" i="13"/>
  <c r="E214" i="13"/>
  <c r="J215" i="13"/>
  <c r="C79" i="13"/>
  <c r="I79" i="13" s="1"/>
  <c r="I80" i="13"/>
  <c r="C260" i="13"/>
  <c r="C273" i="13" s="1"/>
  <c r="I250" i="13"/>
  <c r="I234" i="13"/>
  <c r="C246" i="13"/>
  <c r="I246" i="13" s="1"/>
  <c r="J183" i="13"/>
  <c r="I138" i="13"/>
  <c r="K239" i="13"/>
  <c r="K21" i="13"/>
  <c r="J79" i="13"/>
  <c r="E228" i="13"/>
  <c r="L261" i="13"/>
  <c r="K261" i="13"/>
  <c r="L80" i="13"/>
  <c r="F79" i="13"/>
  <c r="L79" i="13" s="1"/>
  <c r="K80" i="13"/>
  <c r="C93" i="13"/>
  <c r="I93" i="13" s="1"/>
  <c r="K170" i="13"/>
  <c r="E169" i="13"/>
  <c r="I261" i="13"/>
  <c r="F138" i="13"/>
  <c r="L138" i="13" s="1"/>
  <c r="J124" i="13"/>
  <c r="D48" i="13"/>
  <c r="J48" i="13" s="1"/>
  <c r="C124" i="13"/>
  <c r="I124" i="13" s="1"/>
  <c r="I125" i="13"/>
  <c r="F93" i="13"/>
  <c r="L93" i="13" s="1"/>
  <c r="C228" i="13"/>
  <c r="I228" i="13" s="1"/>
  <c r="F260" i="13"/>
  <c r="L35" i="13"/>
  <c r="F34" i="13"/>
  <c r="K35" i="13"/>
  <c r="J265" i="13"/>
  <c r="K156" i="13"/>
  <c r="E260" i="13"/>
  <c r="J246" i="13" l="1"/>
  <c r="K124" i="13"/>
  <c r="K79" i="13"/>
  <c r="I48" i="13"/>
  <c r="K93" i="13"/>
  <c r="L260" i="13"/>
  <c r="F273" i="13"/>
  <c r="L273" i="13" s="1"/>
  <c r="K138" i="13"/>
  <c r="K260" i="13"/>
  <c r="E273" i="13"/>
  <c r="J260" i="13"/>
  <c r="D273" i="13"/>
  <c r="C259" i="13"/>
  <c r="F259" i="13"/>
  <c r="L259" i="13" s="1"/>
  <c r="L34" i="13"/>
  <c r="K34" i="13"/>
  <c r="K169" i="13"/>
  <c r="J169" i="13"/>
  <c r="I260" i="13"/>
  <c r="E259" i="13"/>
  <c r="K228" i="13"/>
  <c r="J228" i="13"/>
  <c r="K214" i="13"/>
  <c r="J214" i="13"/>
  <c r="D259" i="13"/>
  <c r="J34" i="13"/>
  <c r="J259" i="13" l="1"/>
  <c r="K273" i="13"/>
  <c r="I259" i="13"/>
  <c r="K259" i="13"/>
  <c r="J273" i="13"/>
  <c r="I273" i="13"/>
  <c r="H45" i="33" l="1"/>
  <c r="H44" i="33"/>
  <c r="H43" i="33"/>
  <c r="I9" i="30"/>
  <c r="I8" i="30"/>
  <c r="I7" i="30"/>
  <c r="H46" i="33" l="1"/>
  <c r="F6" i="15"/>
  <c r="H6" i="15"/>
  <c r="J6" i="15"/>
  <c r="E7" i="15"/>
  <c r="H7" i="15" s="1"/>
  <c r="G7" i="15"/>
  <c r="I7" i="15"/>
  <c r="F8" i="15"/>
  <c r="H8" i="15"/>
  <c r="J8" i="15"/>
  <c r="F9" i="15"/>
  <c r="H9" i="15"/>
  <c r="J9" i="15"/>
  <c r="F10" i="15"/>
  <c r="H10" i="15"/>
  <c r="J10" i="15"/>
  <c r="F11" i="15"/>
  <c r="H11" i="15"/>
  <c r="J11" i="15"/>
  <c r="F12" i="15"/>
  <c r="H12" i="15"/>
  <c r="J12" i="15"/>
  <c r="F13" i="15"/>
  <c r="H13" i="15"/>
  <c r="J13" i="15"/>
  <c r="F14" i="15"/>
  <c r="H14" i="15"/>
  <c r="J14" i="15"/>
  <c r="F15" i="15"/>
  <c r="H15" i="15"/>
  <c r="J15" i="15"/>
  <c r="F16" i="15"/>
  <c r="H16" i="15"/>
  <c r="J16" i="15"/>
  <c r="F17" i="15"/>
  <c r="H17" i="15"/>
  <c r="J17" i="15"/>
  <c r="F18" i="15"/>
  <c r="H18" i="15"/>
  <c r="J18" i="15"/>
  <c r="F19" i="15"/>
  <c r="H19" i="15"/>
  <c r="J19" i="15"/>
  <c r="E20" i="15"/>
  <c r="G20" i="15"/>
  <c r="I20" i="15"/>
  <c r="F21" i="15"/>
  <c r="H21" i="15"/>
  <c r="J21" i="15"/>
  <c r="F22" i="15"/>
  <c r="H22" i="15"/>
  <c r="J22" i="15"/>
  <c r="F23" i="15"/>
  <c r="H23" i="15"/>
  <c r="J23" i="15"/>
  <c r="F24" i="15"/>
  <c r="H24" i="15"/>
  <c r="J24" i="15"/>
  <c r="F26" i="15"/>
  <c r="H26" i="15"/>
  <c r="J26" i="15"/>
  <c r="F27" i="15"/>
  <c r="H27" i="15"/>
  <c r="J27" i="15"/>
  <c r="F28" i="15"/>
  <c r="H28" i="15"/>
  <c r="J28" i="15"/>
  <c r="E29" i="15"/>
  <c r="G29" i="15"/>
  <c r="I29" i="15"/>
  <c r="F30" i="15"/>
  <c r="H30" i="15"/>
  <c r="J30" i="15"/>
  <c r="F31" i="15"/>
  <c r="H31" i="15"/>
  <c r="J31" i="15"/>
  <c r="F32" i="15"/>
  <c r="H32" i="15"/>
  <c r="J32" i="15"/>
  <c r="F33" i="15"/>
  <c r="H33" i="15"/>
  <c r="J33" i="15"/>
  <c r="F34" i="15"/>
  <c r="H34" i="15"/>
  <c r="J34" i="15"/>
  <c r="F35" i="15"/>
  <c r="H35" i="15"/>
  <c r="J35" i="15"/>
  <c r="G36" i="15"/>
  <c r="F37" i="15"/>
  <c r="H37" i="15"/>
  <c r="J37" i="15"/>
  <c r="F38" i="15"/>
  <c r="H38" i="15"/>
  <c r="J38" i="15"/>
  <c r="F39" i="15"/>
  <c r="H39" i="15"/>
  <c r="J39" i="15"/>
  <c r="F40" i="15"/>
  <c r="H40" i="15"/>
  <c r="J40" i="15"/>
  <c r="F41" i="15"/>
  <c r="H41" i="15"/>
  <c r="J41" i="15"/>
  <c r="F42" i="15"/>
  <c r="H42" i="15"/>
  <c r="J42" i="15"/>
  <c r="E43" i="15"/>
  <c r="G43" i="15"/>
  <c r="I43" i="15"/>
  <c r="G256" i="31"/>
  <c r="G255" i="31"/>
  <c r="G253" i="31"/>
  <c r="G252" i="31"/>
  <c r="G251" i="31"/>
  <c r="G249" i="31"/>
  <c r="G248" i="31"/>
  <c r="G247" i="31"/>
  <c r="G246" i="31"/>
  <c r="G243" i="31"/>
  <c r="G242" i="31"/>
  <c r="G241" i="31"/>
  <c r="G240" i="31"/>
  <c r="G236" i="31"/>
  <c r="G235" i="31"/>
  <c r="G234" i="31"/>
  <c r="G233" i="31"/>
  <c r="G232" i="31"/>
  <c r="G231" i="31"/>
  <c r="G230" i="31"/>
  <c r="G229" i="31"/>
  <c r="G228" i="31"/>
  <c r="G226" i="31"/>
  <c r="G225" i="31"/>
  <c r="G224" i="31"/>
  <c r="G223" i="31"/>
  <c r="G222" i="31"/>
  <c r="F256" i="31"/>
  <c r="F255" i="31"/>
  <c r="F253" i="31"/>
  <c r="F252" i="31"/>
  <c r="F251" i="31"/>
  <c r="F249" i="31"/>
  <c r="F248" i="31"/>
  <c r="F247" i="31"/>
  <c r="F246" i="31"/>
  <c r="F243" i="31"/>
  <c r="F242" i="31"/>
  <c r="F241" i="31"/>
  <c r="F240" i="31"/>
  <c r="F236" i="31"/>
  <c r="F235" i="31"/>
  <c r="F234" i="31"/>
  <c r="F233" i="31"/>
  <c r="F232" i="31"/>
  <c r="F231" i="31"/>
  <c r="F230" i="31"/>
  <c r="F229" i="31"/>
  <c r="F228" i="31"/>
  <c r="F226" i="31"/>
  <c r="F225" i="31"/>
  <c r="F224" i="31"/>
  <c r="F223" i="31"/>
  <c r="F222" i="31"/>
  <c r="E256" i="31"/>
  <c r="E255" i="31"/>
  <c r="E253" i="31"/>
  <c r="E252" i="31"/>
  <c r="E251" i="31"/>
  <c r="E249" i="31"/>
  <c r="E248" i="31"/>
  <c r="E247" i="31"/>
  <c r="E246" i="31"/>
  <c r="E243" i="31"/>
  <c r="E242" i="31"/>
  <c r="E241" i="31"/>
  <c r="E240" i="31"/>
  <c r="E236" i="31"/>
  <c r="E235" i="31"/>
  <c r="E234" i="31"/>
  <c r="E233" i="31"/>
  <c r="E232" i="31"/>
  <c r="E231" i="31"/>
  <c r="E230" i="31"/>
  <c r="E229" i="31"/>
  <c r="E228" i="31"/>
  <c r="E226" i="31"/>
  <c r="E225" i="31"/>
  <c r="E224" i="31"/>
  <c r="E223" i="31"/>
  <c r="E222" i="31"/>
  <c r="D256" i="31"/>
  <c r="C256" i="31"/>
  <c r="D255" i="31"/>
  <c r="C255" i="31"/>
  <c r="D253" i="31"/>
  <c r="C253" i="31"/>
  <c r="D252" i="31"/>
  <c r="C252" i="31"/>
  <c r="D251" i="31"/>
  <c r="C251" i="31"/>
  <c r="D249" i="31"/>
  <c r="C249" i="31"/>
  <c r="D248" i="31"/>
  <c r="C248" i="31"/>
  <c r="D247" i="31"/>
  <c r="C247" i="31"/>
  <c r="D246" i="31"/>
  <c r="C246" i="31"/>
  <c r="D243" i="31"/>
  <c r="C243" i="31"/>
  <c r="D242" i="31"/>
  <c r="C242" i="31"/>
  <c r="D241" i="31"/>
  <c r="C241" i="31"/>
  <c r="D240" i="31"/>
  <c r="C240" i="31"/>
  <c r="D236" i="31"/>
  <c r="C236" i="31"/>
  <c r="D235" i="31"/>
  <c r="C235" i="31"/>
  <c r="D234" i="31"/>
  <c r="C234" i="31"/>
  <c r="D233" i="31"/>
  <c r="C233" i="31"/>
  <c r="D232" i="31"/>
  <c r="C232" i="31"/>
  <c r="D231" i="31"/>
  <c r="C231" i="31"/>
  <c r="D230" i="31"/>
  <c r="C230" i="31"/>
  <c r="D229" i="31"/>
  <c r="C229" i="31"/>
  <c r="D228" i="31"/>
  <c r="C228" i="31"/>
  <c r="D226" i="31"/>
  <c r="C226" i="31"/>
  <c r="D225" i="31"/>
  <c r="C225" i="31"/>
  <c r="D224" i="31"/>
  <c r="C224" i="31"/>
  <c r="D223" i="31"/>
  <c r="C223" i="31"/>
  <c r="D222" i="31"/>
  <c r="C222" i="31"/>
  <c r="H29" i="15" l="1"/>
  <c r="H20" i="15"/>
  <c r="J43" i="15"/>
  <c r="H43" i="15"/>
  <c r="I36" i="15"/>
  <c r="I45" i="15" s="1"/>
  <c r="J7" i="15"/>
  <c r="G45" i="15"/>
  <c r="J29" i="15"/>
  <c r="J20" i="15"/>
  <c r="E36" i="15"/>
  <c r="L8" i="15"/>
  <c r="L9" i="15" s="1"/>
  <c r="L10" i="15" s="1"/>
  <c r="L11" i="15" s="1"/>
  <c r="L12" i="15" s="1"/>
  <c r="L13" i="15" s="1"/>
  <c r="L14" i="15" s="1"/>
  <c r="L15" i="15" s="1"/>
  <c r="L16" i="15" s="1"/>
  <c r="L17" i="15" s="1"/>
  <c r="L18" i="15" s="1"/>
  <c r="L19" i="15" s="1"/>
  <c r="L20" i="15" s="1"/>
  <c r="L21" i="15" s="1"/>
  <c r="L22" i="15" s="1"/>
  <c r="L23" i="15" s="1"/>
  <c r="J36" i="15" l="1"/>
  <c r="J45" i="15"/>
  <c r="L24" i="15"/>
  <c r="E45" i="15"/>
  <c r="H36" i="15"/>
  <c r="L25" i="15" l="1"/>
  <c r="L26" i="15" s="1"/>
  <c r="L27" i="15" s="1"/>
  <c r="L28" i="15" s="1"/>
  <c r="L29" i="15" s="1"/>
  <c r="L30" i="15" s="1"/>
  <c r="L31" i="15" s="1"/>
  <c r="L32" i="15" s="1"/>
  <c r="L33" i="15" s="1"/>
  <c r="L34" i="15" s="1"/>
  <c r="L35" i="15" s="1"/>
  <c r="L36" i="15" s="1"/>
  <c r="L37" i="15" s="1"/>
  <c r="L38" i="15" s="1"/>
  <c r="L39" i="15" s="1"/>
  <c r="L40" i="15" s="1"/>
  <c r="L41" i="15" s="1"/>
  <c r="L42" i="15" s="1"/>
  <c r="L43" i="15" s="1"/>
  <c r="H45" i="15"/>
  <c r="A50" i="14" l="1"/>
  <c r="M21" i="9"/>
  <c r="J21" i="9"/>
  <c r="G21" i="9"/>
  <c r="B21" i="9"/>
  <c r="C21" i="9"/>
  <c r="D21" i="9" l="1"/>
  <c r="D39" i="9" s="1"/>
  <c r="B39" i="9"/>
  <c r="B50" i="14" s="1"/>
  <c r="C39" i="9"/>
  <c r="C50" i="14" s="1"/>
  <c r="D50" i="14"/>
  <c r="E39" i="9"/>
  <c r="E50" i="14" s="1"/>
  <c r="B30" i="58"/>
  <c r="C52" i="17" l="1"/>
  <c r="B31" i="57" l="1"/>
  <c r="B30" i="57"/>
  <c r="B29" i="57"/>
  <c r="B28" i="57"/>
  <c r="B27" i="57"/>
  <c r="B25" i="57"/>
  <c r="B23" i="57"/>
  <c r="A8" i="51" l="1"/>
  <c r="A9" i="51"/>
  <c r="A10" i="51"/>
  <c r="A11" i="51"/>
  <c r="A12" i="51"/>
  <c r="A13" i="51"/>
  <c r="A14" i="51"/>
  <c r="A7" i="51"/>
  <c r="B39" i="55" l="1"/>
  <c r="B40" i="55" s="1"/>
  <c r="B41" i="55" s="1"/>
  <c r="B42" i="55" s="1"/>
  <c r="B43" i="55" s="1"/>
  <c r="B44" i="55" s="1"/>
  <c r="S15" i="55"/>
  <c r="S16" i="55"/>
  <c r="S17" i="55"/>
  <c r="S18" i="55"/>
  <c r="S19" i="55"/>
  <c r="S20" i="55"/>
  <c r="S21" i="55"/>
  <c r="S22" i="55"/>
  <c r="S23" i="55"/>
  <c r="S24" i="55"/>
  <c r="S25" i="55"/>
  <c r="S26" i="55"/>
  <c r="S27" i="55"/>
  <c r="F15" i="60"/>
  <c r="S29" i="55"/>
  <c r="B61" i="14"/>
  <c r="R48" i="55" l="1"/>
  <c r="F24" i="60" s="1"/>
  <c r="N12" i="60"/>
  <c r="S30" i="55"/>
  <c r="N22" i="60" l="1"/>
  <c r="E9" i="52"/>
  <c r="E10" i="52"/>
  <c r="E11" i="52"/>
  <c r="E12" i="52"/>
  <c r="E13" i="52"/>
  <c r="E15" i="52"/>
  <c r="E16" i="52"/>
  <c r="E17" i="52"/>
  <c r="E18" i="52"/>
  <c r="E19" i="52"/>
  <c r="E20" i="52"/>
  <c r="E21" i="52"/>
  <c r="E22" i="52"/>
  <c r="E23" i="52"/>
  <c r="E27" i="52"/>
  <c r="E28" i="52"/>
  <c r="E29" i="52"/>
  <c r="E30" i="52"/>
  <c r="E33" i="52"/>
  <c r="E34" i="52"/>
  <c r="E35" i="52"/>
  <c r="E36" i="52"/>
  <c r="E38" i="52"/>
  <c r="E39" i="52"/>
  <c r="E40" i="52"/>
  <c r="E42" i="52"/>
  <c r="E43" i="52"/>
  <c r="L129" i="31"/>
  <c r="K129" i="31"/>
  <c r="J129" i="31"/>
  <c r="I129" i="31"/>
  <c r="L128" i="31"/>
  <c r="K128" i="31"/>
  <c r="J128" i="31"/>
  <c r="I128" i="31"/>
  <c r="L126" i="31"/>
  <c r="K126" i="31"/>
  <c r="J126" i="31"/>
  <c r="I126" i="31"/>
  <c r="L125" i="31"/>
  <c r="K125" i="31"/>
  <c r="J125" i="31"/>
  <c r="I125" i="31"/>
  <c r="L124" i="31"/>
  <c r="K124" i="31"/>
  <c r="J124" i="31"/>
  <c r="I124" i="31"/>
  <c r="L122" i="31"/>
  <c r="K122" i="31"/>
  <c r="J122" i="31"/>
  <c r="I122" i="31"/>
  <c r="L121" i="31"/>
  <c r="K121" i="31"/>
  <c r="J121" i="31"/>
  <c r="I121" i="31"/>
  <c r="L120" i="31"/>
  <c r="K120" i="31"/>
  <c r="J120" i="31"/>
  <c r="I120" i="31"/>
  <c r="L119" i="31"/>
  <c r="K119" i="31"/>
  <c r="J119" i="31"/>
  <c r="I119" i="31"/>
  <c r="G118" i="31"/>
  <c r="E32" i="52" s="1"/>
  <c r="F118" i="31"/>
  <c r="E118" i="31"/>
  <c r="E117" i="31" s="1"/>
  <c r="D118" i="31"/>
  <c r="D117" i="31" s="1"/>
  <c r="C118" i="31"/>
  <c r="C117" i="31" s="1"/>
  <c r="L116" i="31"/>
  <c r="K116" i="31"/>
  <c r="J116" i="31"/>
  <c r="I116" i="31"/>
  <c r="L115" i="31"/>
  <c r="K115" i="31"/>
  <c r="J115" i="31"/>
  <c r="I115" i="31"/>
  <c r="L114" i="31"/>
  <c r="K114" i="31"/>
  <c r="J114" i="31"/>
  <c r="I114" i="31"/>
  <c r="L113" i="31"/>
  <c r="K113" i="31"/>
  <c r="J113" i="31"/>
  <c r="I113" i="31"/>
  <c r="G112" i="31"/>
  <c r="E26" i="52" s="1"/>
  <c r="F112" i="31"/>
  <c r="E112" i="31"/>
  <c r="D112" i="31"/>
  <c r="C112" i="31"/>
  <c r="C111" i="31" s="1"/>
  <c r="L109" i="31"/>
  <c r="K109" i="31"/>
  <c r="J109" i="31"/>
  <c r="I109" i="31"/>
  <c r="L108" i="31"/>
  <c r="K108" i="31"/>
  <c r="J108" i="31"/>
  <c r="I108" i="31"/>
  <c r="L107" i="31"/>
  <c r="K107" i="31"/>
  <c r="J107" i="31"/>
  <c r="I107" i="31"/>
  <c r="L106" i="31"/>
  <c r="K106" i="31"/>
  <c r="J106" i="31"/>
  <c r="I106" i="31"/>
  <c r="L105" i="31"/>
  <c r="K105" i="31"/>
  <c r="J105" i="31"/>
  <c r="I105" i="31"/>
  <c r="L104" i="31"/>
  <c r="K104" i="31"/>
  <c r="J104" i="31"/>
  <c r="I104" i="31"/>
  <c r="L103" i="31"/>
  <c r="K103" i="31"/>
  <c r="J103" i="31"/>
  <c r="I103" i="31"/>
  <c r="L102" i="31"/>
  <c r="K102" i="31"/>
  <c r="J102" i="31"/>
  <c r="I102" i="31"/>
  <c r="L101" i="31"/>
  <c r="K101" i="31"/>
  <c r="J101" i="31"/>
  <c r="I101" i="31"/>
  <c r="G100" i="31"/>
  <c r="E14" i="52" s="1"/>
  <c r="F100" i="31"/>
  <c r="E100" i="31"/>
  <c r="D100" i="31"/>
  <c r="C100" i="31"/>
  <c r="L99" i="31"/>
  <c r="K99" i="31"/>
  <c r="J99" i="31"/>
  <c r="I99" i="31"/>
  <c r="L98" i="31"/>
  <c r="K98" i="31"/>
  <c r="J98" i="31"/>
  <c r="I98" i="31"/>
  <c r="L97" i="31"/>
  <c r="K97" i="31"/>
  <c r="J97" i="31"/>
  <c r="I97" i="31"/>
  <c r="L96" i="31"/>
  <c r="K96" i="31"/>
  <c r="J96" i="31"/>
  <c r="I96" i="31"/>
  <c r="L95" i="31"/>
  <c r="K95" i="31"/>
  <c r="J95" i="31"/>
  <c r="I95" i="31"/>
  <c r="G94" i="31"/>
  <c r="F94" i="31"/>
  <c r="E94" i="31"/>
  <c r="D94" i="31"/>
  <c r="C94" i="31"/>
  <c r="A12" i="58"/>
  <c r="B12" i="58"/>
  <c r="A13" i="58"/>
  <c r="B13" i="58"/>
  <c r="A14" i="58"/>
  <c r="B14" i="58"/>
  <c r="A15" i="58"/>
  <c r="A16" i="58"/>
  <c r="B16" i="58"/>
  <c r="A18" i="58"/>
  <c r="B18" i="58"/>
  <c r="A19" i="58"/>
  <c r="B19" i="58"/>
  <c r="A20" i="58"/>
  <c r="B20" i="58"/>
  <c r="A21" i="58"/>
  <c r="B21" i="58"/>
  <c r="A22" i="58"/>
  <c r="B22" i="58"/>
  <c r="A23" i="58"/>
  <c r="B23" i="58"/>
  <c r="A24" i="58"/>
  <c r="B24" i="58"/>
  <c r="A25" i="58"/>
  <c r="B25" i="58"/>
  <c r="A26" i="58"/>
  <c r="B26" i="58"/>
  <c r="A27" i="58"/>
  <c r="B27" i="58"/>
  <c r="A28" i="58"/>
  <c r="B28" i="58"/>
  <c r="A29" i="58"/>
  <c r="B29" i="58"/>
  <c r="A30" i="58"/>
  <c r="A31" i="58"/>
  <c r="B31" i="58"/>
  <c r="A32" i="58"/>
  <c r="B32" i="58"/>
  <c r="A33" i="58"/>
  <c r="B33" i="58"/>
  <c r="A34" i="58"/>
  <c r="B34" i="58"/>
  <c r="A35" i="58"/>
  <c r="B35" i="58"/>
  <c r="A36" i="58"/>
  <c r="B36" i="58"/>
  <c r="A37" i="58"/>
  <c r="B37" i="58"/>
  <c r="A38" i="58"/>
  <c r="B38" i="58"/>
  <c r="A39" i="58"/>
  <c r="B39" i="58"/>
  <c r="A40" i="58"/>
  <c r="B40" i="58"/>
  <c r="A41" i="58"/>
  <c r="B41" i="58"/>
  <c r="A42" i="58"/>
  <c r="B42" i="58"/>
  <c r="A43" i="58"/>
  <c r="B43" i="58"/>
  <c r="A44" i="58"/>
  <c r="B44" i="58"/>
  <c r="A45" i="58"/>
  <c r="B45" i="58"/>
  <c r="A46" i="58"/>
  <c r="B46" i="58"/>
  <c r="A47" i="58"/>
  <c r="A48" i="58"/>
  <c r="B48" i="58"/>
  <c r="A49" i="58"/>
  <c r="B49" i="58"/>
  <c r="A50" i="58"/>
  <c r="B50" i="58"/>
  <c r="A51" i="58"/>
  <c r="B51" i="58"/>
  <c r="A52" i="58"/>
  <c r="B52" i="58"/>
  <c r="A53" i="58"/>
  <c r="B53" i="58"/>
  <c r="A54" i="58"/>
  <c r="B54" i="58"/>
  <c r="B11" i="58"/>
  <c r="A11" i="58"/>
  <c r="C53" i="17"/>
  <c r="J112" i="31" l="1"/>
  <c r="C110" i="31"/>
  <c r="G110" i="31"/>
  <c r="E24" i="52" s="1"/>
  <c r="L100" i="31"/>
  <c r="K112" i="31"/>
  <c r="E110" i="31"/>
  <c r="L118" i="31"/>
  <c r="I94" i="31"/>
  <c r="K94" i="31"/>
  <c r="J100" i="31"/>
  <c r="G111" i="31"/>
  <c r="E25" i="52" s="1"/>
  <c r="G117" i="31"/>
  <c r="E31" i="52" s="1"/>
  <c r="J118" i="31"/>
  <c r="J94" i="31"/>
  <c r="L94" i="31"/>
  <c r="J117" i="31"/>
  <c r="F117" i="31"/>
  <c r="K117" i="31" s="1"/>
  <c r="E8" i="52"/>
  <c r="K100" i="31"/>
  <c r="D111" i="31"/>
  <c r="I111" i="31" s="1"/>
  <c r="I117" i="31"/>
  <c r="E111" i="31"/>
  <c r="L112" i="31"/>
  <c r="D110" i="31"/>
  <c r="F110" i="31"/>
  <c r="I100" i="31"/>
  <c r="F111" i="31"/>
  <c r="I112" i="31"/>
  <c r="K118" i="31"/>
  <c r="C123" i="31"/>
  <c r="I118" i="31"/>
  <c r="K110" i="31" l="1"/>
  <c r="I110" i="31"/>
  <c r="L110" i="31"/>
  <c r="L111" i="31"/>
  <c r="D123" i="31"/>
  <c r="D127" i="31" s="1"/>
  <c r="K111" i="31"/>
  <c r="F123" i="31"/>
  <c r="L117" i="31"/>
  <c r="G123" i="31"/>
  <c r="E123" i="31"/>
  <c r="E127" i="31" s="1"/>
  <c r="J110" i="31"/>
  <c r="J111" i="31"/>
  <c r="C127" i="31"/>
  <c r="F127" i="31"/>
  <c r="I123" i="31" l="1"/>
  <c r="L123" i="31"/>
  <c r="K123" i="31"/>
  <c r="J123" i="31"/>
  <c r="G127" i="31"/>
  <c r="L127" i="31" s="1"/>
  <c r="E37" i="52"/>
  <c r="K127" i="31"/>
  <c r="E130" i="31"/>
  <c r="F130" i="31"/>
  <c r="C130" i="31"/>
  <c r="I127" i="31"/>
  <c r="J127" i="31"/>
  <c r="D130" i="31"/>
  <c r="J130" i="31" l="1"/>
  <c r="G130" i="31"/>
  <c r="E44" i="52" s="1"/>
  <c r="E41" i="52"/>
  <c r="K130" i="31"/>
  <c r="I130" i="31"/>
  <c r="L130" i="31" l="1"/>
  <c r="B3" i="55"/>
  <c r="B9" i="7"/>
  <c r="A3" i="53"/>
  <c r="A3" i="28" l="1"/>
  <c r="A3" i="27"/>
  <c r="A3" i="26"/>
  <c r="A3" i="25"/>
  <c r="A3" i="13"/>
  <c r="C33" i="9"/>
  <c r="B33" i="9"/>
  <c r="A3" i="9"/>
  <c r="A3" i="7"/>
  <c r="C93" i="17"/>
  <c r="C14" i="53"/>
  <c r="C34" i="14" s="1"/>
  <c r="B14" i="53"/>
  <c r="B34" i="14" s="1"/>
  <c r="A3" i="47"/>
  <c r="C6" i="47"/>
  <c r="B6" i="47"/>
  <c r="A3" i="46"/>
  <c r="A9" i="46"/>
  <c r="A8" i="46"/>
  <c r="C12" i="53"/>
  <c r="B12" i="53"/>
  <c r="B11" i="53"/>
  <c r="G8" i="45"/>
  <c r="F8" i="45"/>
  <c r="E8" i="45"/>
  <c r="D8" i="45"/>
  <c r="C8" i="45"/>
  <c r="B8" i="45"/>
  <c r="A3" i="45"/>
  <c r="A3" i="44"/>
  <c r="A13" i="44"/>
  <c r="A12" i="44"/>
  <c r="A3" i="41"/>
  <c r="C10" i="53"/>
  <c r="C30" i="14" s="1"/>
  <c r="B10" i="53"/>
  <c r="H11" i="41"/>
  <c r="H20" i="41"/>
  <c r="H10" i="41"/>
  <c r="A3" i="43"/>
  <c r="G11" i="43"/>
  <c r="F11" i="43"/>
  <c r="E11" i="43"/>
  <c r="D11" i="43"/>
  <c r="C11" i="43"/>
  <c r="B11" i="43"/>
  <c r="H10" i="43"/>
  <c r="H9" i="43"/>
  <c r="H11" i="43" s="1"/>
  <c r="G8" i="43"/>
  <c r="G12" i="43" s="1"/>
  <c r="F8" i="43"/>
  <c r="E8" i="43"/>
  <c r="D8" i="43"/>
  <c r="C8" i="43"/>
  <c r="C12" i="43" s="1"/>
  <c r="B8" i="43"/>
  <c r="B12" i="43" s="1"/>
  <c r="H7" i="43"/>
  <c r="H6" i="43"/>
  <c r="G5" i="43"/>
  <c r="F5" i="43"/>
  <c r="E5" i="43"/>
  <c r="D5" i="43"/>
  <c r="C5" i="43"/>
  <c r="B5" i="43"/>
  <c r="A3" i="42"/>
  <c r="G11" i="42"/>
  <c r="F11" i="42"/>
  <c r="E11" i="42"/>
  <c r="D11" i="42"/>
  <c r="C11" i="42"/>
  <c r="B11" i="42"/>
  <c r="H10" i="42"/>
  <c r="H9" i="42"/>
  <c r="G8" i="42"/>
  <c r="C8" i="53" s="1"/>
  <c r="F8" i="42"/>
  <c r="E8" i="42"/>
  <c r="D8" i="42"/>
  <c r="C8" i="42"/>
  <c r="B8" i="42"/>
  <c r="B12" i="42" s="1"/>
  <c r="H7" i="42"/>
  <c r="H6" i="42"/>
  <c r="G5" i="42"/>
  <c r="F5" i="42"/>
  <c r="E5" i="42"/>
  <c r="D5" i="42"/>
  <c r="C5" i="42"/>
  <c r="B5" i="42"/>
  <c r="A3" i="40"/>
  <c r="C13" i="53"/>
  <c r="B13" i="53"/>
  <c r="B33" i="14" s="1"/>
  <c r="C11" i="53"/>
  <c r="C31" i="14" s="1"/>
  <c r="B30" i="14"/>
  <c r="C6" i="53"/>
  <c r="B6" i="53"/>
  <c r="A17" i="40"/>
  <c r="A16" i="40"/>
  <c r="G11" i="40"/>
  <c r="F11" i="40"/>
  <c r="E11" i="40"/>
  <c r="D11" i="40"/>
  <c r="C11" i="40"/>
  <c r="B11" i="40"/>
  <c r="H10" i="40"/>
  <c r="H9" i="40"/>
  <c r="G8" i="40"/>
  <c r="C7" i="53" s="1"/>
  <c r="C27" i="14" s="1"/>
  <c r="F8" i="40"/>
  <c r="E8" i="40"/>
  <c r="D8" i="40"/>
  <c r="C8" i="40"/>
  <c r="B8" i="40"/>
  <c r="B12" i="40" s="1"/>
  <c r="H7" i="40"/>
  <c r="H28" i="32"/>
  <c r="G28" i="32"/>
  <c r="F28" i="32"/>
  <c r="E28" i="32"/>
  <c r="D28" i="32"/>
  <c r="C28" i="32"/>
  <c r="B28" i="32"/>
  <c r="A7" i="36"/>
  <c r="A13" i="36" s="1"/>
  <c r="C9" i="51"/>
  <c r="C20" i="14" s="1"/>
  <c r="B9" i="51"/>
  <c r="B20" i="14" s="1"/>
  <c r="G15" i="36"/>
  <c r="F15" i="36"/>
  <c r="E15" i="36"/>
  <c r="D15" i="36"/>
  <c r="C15" i="36"/>
  <c r="B15" i="36"/>
  <c r="H14" i="36"/>
  <c r="H13" i="36"/>
  <c r="H15" i="36" s="1"/>
  <c r="H8" i="36"/>
  <c r="H7" i="36"/>
  <c r="G9" i="36"/>
  <c r="F9" i="36"/>
  <c r="E9" i="36"/>
  <c r="D9" i="36"/>
  <c r="C9" i="36"/>
  <c r="B9" i="36"/>
  <c r="M38" i="17"/>
  <c r="M39" i="17" s="1"/>
  <c r="M40" i="17" s="1"/>
  <c r="E38" i="17"/>
  <c r="F38" i="17" s="1"/>
  <c r="G38" i="17" s="1"/>
  <c r="H38" i="17" s="1"/>
  <c r="A17" i="6"/>
  <c r="A16" i="6"/>
  <c r="E37" i="17"/>
  <c r="F37" i="17" l="1"/>
  <c r="G37" i="17" s="1"/>
  <c r="H37" i="17" s="1"/>
  <c r="F12" i="40"/>
  <c r="E12" i="42"/>
  <c r="H8" i="43"/>
  <c r="B14" i="43" s="1"/>
  <c r="F12" i="43"/>
  <c r="H12" i="43" s="1"/>
  <c r="D12" i="40"/>
  <c r="C12" i="42"/>
  <c r="D12" i="43"/>
  <c r="E12" i="40"/>
  <c r="D12" i="42"/>
  <c r="E12" i="43"/>
  <c r="J28" i="32"/>
  <c r="F12" i="42"/>
  <c r="B8" i="53"/>
  <c r="H11" i="40"/>
  <c r="B7" i="53"/>
  <c r="B27" i="14" s="1"/>
  <c r="H8" i="42"/>
  <c r="H11" i="42"/>
  <c r="C12" i="40"/>
  <c r="C9" i="53"/>
  <c r="C29" i="14" s="1"/>
  <c r="A3" i="8"/>
  <c r="B47" i="58"/>
  <c r="G12" i="40"/>
  <c r="H12" i="40" s="1"/>
  <c r="H9" i="36"/>
  <c r="D13" i="53"/>
  <c r="C33" i="14"/>
  <c r="H8" i="45"/>
  <c r="B9" i="53"/>
  <c r="D9" i="53" s="1"/>
  <c r="D6" i="47"/>
  <c r="H5" i="42"/>
  <c r="D14" i="53"/>
  <c r="D34" i="14" s="1"/>
  <c r="D11" i="53"/>
  <c r="D31" i="14" s="1"/>
  <c r="B31" i="14"/>
  <c r="H5" i="43"/>
  <c r="B29" i="14"/>
  <c r="G12" i="42"/>
  <c r="D8" i="53"/>
  <c r="E8" i="53" s="1"/>
  <c r="D10" i="53"/>
  <c r="M41" i="17"/>
  <c r="M42" i="17" s="1"/>
  <c r="M43" i="17" s="1"/>
  <c r="M44" i="17" s="1"/>
  <c r="M45" i="17" s="1"/>
  <c r="M46" i="17" s="1"/>
  <c r="M47" i="17" s="1"/>
  <c r="D7" i="53" l="1"/>
  <c r="D27" i="14" s="1"/>
  <c r="H12" i="42"/>
  <c r="E9" i="53"/>
  <c r="E29" i="14" s="1"/>
  <c r="B73" i="14" s="1"/>
  <c r="D29" i="14"/>
  <c r="E13" i="53"/>
  <c r="E33" i="14" s="1"/>
  <c r="B77" i="14" s="1"/>
  <c r="D33" i="14"/>
  <c r="E10" i="53"/>
  <c r="E30" i="14" s="1"/>
  <c r="B74" i="14" s="1"/>
  <c r="D30" i="14"/>
  <c r="K8" i="19" l="1"/>
  <c r="K9" i="19" s="1"/>
  <c r="K10" i="19" s="1"/>
  <c r="K11" i="19" s="1"/>
  <c r="K12" i="19" s="1"/>
  <c r="K13" i="19" s="1"/>
  <c r="K14" i="19" s="1"/>
  <c r="K15" i="19" s="1"/>
  <c r="K16" i="19" s="1"/>
  <c r="K17" i="19" s="1"/>
  <c r="K18" i="19" s="1"/>
  <c r="K19" i="19" s="1"/>
  <c r="K20" i="19" s="1"/>
  <c r="K21" i="19" s="1"/>
  <c r="K22" i="19" s="1"/>
  <c r="K23" i="19" s="1"/>
  <c r="K24" i="19" s="1"/>
  <c r="K25" i="19" s="1"/>
  <c r="K26" i="19" s="1"/>
  <c r="K27" i="19" s="1"/>
  <c r="K28" i="19" s="1"/>
  <c r="K29" i="19" s="1"/>
  <c r="K30" i="19" s="1"/>
  <c r="K31" i="19" s="1"/>
  <c r="K32" i="19" s="1"/>
  <c r="K33" i="19" s="1"/>
  <c r="K34" i="19" s="1"/>
  <c r="K35" i="19" s="1"/>
  <c r="G43" i="52"/>
  <c r="G42" i="52"/>
  <c r="G40" i="52"/>
  <c r="G39" i="52"/>
  <c r="G38" i="52"/>
  <c r="G36" i="52"/>
  <c r="G35" i="52"/>
  <c r="G34" i="52"/>
  <c r="G33" i="52"/>
  <c r="G30" i="52"/>
  <c r="G29" i="52"/>
  <c r="G28" i="52"/>
  <c r="G27" i="52"/>
  <c r="G23" i="52"/>
  <c r="G22" i="52"/>
  <c r="G21" i="52"/>
  <c r="G20" i="52"/>
  <c r="G19" i="52"/>
  <c r="G18" i="52"/>
  <c r="G17" i="52"/>
  <c r="G16" i="52"/>
  <c r="G15" i="52"/>
  <c r="G13" i="52"/>
  <c r="G12" i="52"/>
  <c r="G11" i="52"/>
  <c r="G10" i="52"/>
  <c r="G9" i="52"/>
  <c r="F43" i="52"/>
  <c r="F42" i="52"/>
  <c r="F40" i="52"/>
  <c r="F39" i="52"/>
  <c r="F38" i="52"/>
  <c r="F36" i="52"/>
  <c r="F35" i="52"/>
  <c r="F34" i="52"/>
  <c r="F33" i="52"/>
  <c r="F30" i="52"/>
  <c r="F29" i="52"/>
  <c r="F28" i="52"/>
  <c r="F27" i="52"/>
  <c r="F23" i="52"/>
  <c r="F22" i="52"/>
  <c r="F21" i="52"/>
  <c r="F20" i="52"/>
  <c r="F19" i="52"/>
  <c r="F18" i="52"/>
  <c r="F17" i="52"/>
  <c r="F16" i="52"/>
  <c r="F15" i="52"/>
  <c r="F13" i="52"/>
  <c r="F12" i="52"/>
  <c r="F11" i="52"/>
  <c r="F10" i="52"/>
  <c r="F9" i="52"/>
  <c r="D42" i="52"/>
  <c r="D43" i="52"/>
  <c r="D38" i="52"/>
  <c r="D39" i="52"/>
  <c r="D40" i="52"/>
  <c r="C40" i="52" s="1"/>
  <c r="D33" i="52"/>
  <c r="D34" i="52"/>
  <c r="D35" i="52"/>
  <c r="D36" i="52"/>
  <c r="D27" i="52"/>
  <c r="D28" i="52"/>
  <c r="D29" i="52"/>
  <c r="D30" i="52"/>
  <c r="D15" i="52"/>
  <c r="D16" i="52"/>
  <c r="D17" i="52"/>
  <c r="D18" i="52"/>
  <c r="C18" i="52" s="1"/>
  <c r="D19" i="52"/>
  <c r="D20" i="52"/>
  <c r="D21" i="52"/>
  <c r="D22" i="52"/>
  <c r="C22" i="52" s="1"/>
  <c r="D23" i="52"/>
  <c r="D9" i="52"/>
  <c r="D10" i="52"/>
  <c r="D11" i="52"/>
  <c r="D12" i="52"/>
  <c r="D13" i="52"/>
  <c r="A3" i="52"/>
  <c r="C6" i="52"/>
  <c r="A37" i="16"/>
  <c r="A31" i="16"/>
  <c r="A25" i="16"/>
  <c r="A19" i="16"/>
  <c r="A13" i="16"/>
  <c r="A7" i="16"/>
  <c r="A3" i="32"/>
  <c r="A4" i="33"/>
  <c r="A3" i="38"/>
  <c r="A4" i="30"/>
  <c r="A3" i="37"/>
  <c r="A3" i="36"/>
  <c r="A3" i="6"/>
  <c r="A3" i="5"/>
  <c r="A3" i="51"/>
  <c r="C13" i="51"/>
  <c r="C24" i="14" s="1"/>
  <c r="B13" i="51"/>
  <c r="B24" i="14" s="1"/>
  <c r="C10" i="51"/>
  <c r="C21" i="14" s="1"/>
  <c r="B10" i="51"/>
  <c r="C6" i="51"/>
  <c r="B6" i="51"/>
  <c r="A3" i="24"/>
  <c r="A3" i="21"/>
  <c r="A3" i="19"/>
  <c r="A3" i="16"/>
  <c r="A3" i="15"/>
  <c r="A3" i="49"/>
  <c r="A3" i="14"/>
  <c r="A3" i="12"/>
  <c r="A3" i="31"/>
  <c r="F38" i="49"/>
  <c r="E38" i="49"/>
  <c r="D38" i="49"/>
  <c r="D36" i="49" s="1"/>
  <c r="C38" i="49"/>
  <c r="B38" i="49"/>
  <c r="F32" i="49"/>
  <c r="E32" i="49"/>
  <c r="E30" i="49" s="1"/>
  <c r="D32" i="49"/>
  <c r="C32" i="49"/>
  <c r="B32" i="49"/>
  <c r="F26" i="49"/>
  <c r="E26" i="49"/>
  <c r="E24" i="49" s="1"/>
  <c r="D26" i="49"/>
  <c r="D24" i="49" s="1"/>
  <c r="C26" i="49"/>
  <c r="B26" i="49"/>
  <c r="F20" i="49"/>
  <c r="E20" i="49"/>
  <c r="D20" i="49"/>
  <c r="C20" i="49"/>
  <c r="B20" i="49"/>
  <c r="F14" i="49"/>
  <c r="E14" i="49"/>
  <c r="E12" i="49" s="1"/>
  <c r="D14" i="49"/>
  <c r="D12" i="49" s="1"/>
  <c r="C14" i="49"/>
  <c r="B14" i="49"/>
  <c r="J9" i="16"/>
  <c r="C43" i="15"/>
  <c r="F43" i="15" s="1"/>
  <c r="B43" i="15"/>
  <c r="D38" i="15"/>
  <c r="D39" i="15"/>
  <c r="D40" i="15"/>
  <c r="D41" i="15"/>
  <c r="D42" i="15"/>
  <c r="D32" i="15"/>
  <c r="C29" i="15"/>
  <c r="F29" i="15" s="1"/>
  <c r="B29" i="15"/>
  <c r="C20" i="15"/>
  <c r="F20" i="15" s="1"/>
  <c r="D26" i="15"/>
  <c r="D28" i="15"/>
  <c r="B20" i="15"/>
  <c r="G8" i="49"/>
  <c r="G9" i="49" s="1"/>
  <c r="G10" i="49" s="1"/>
  <c r="G11" i="49" s="1"/>
  <c r="G12" i="49" s="1"/>
  <c r="G13" i="49" s="1"/>
  <c r="G14" i="49" s="1"/>
  <c r="G15" i="49" s="1"/>
  <c r="G16" i="49" s="1"/>
  <c r="G17" i="49" s="1"/>
  <c r="G18" i="49" s="1"/>
  <c r="G19" i="49" s="1"/>
  <c r="G20" i="49" s="1"/>
  <c r="G21" i="49" s="1"/>
  <c r="G22" i="49" s="1"/>
  <c r="G23" i="49" s="1"/>
  <c r="G24" i="49" s="1"/>
  <c r="G25" i="49" s="1"/>
  <c r="G26" i="49" s="1"/>
  <c r="G27" i="49" s="1"/>
  <c r="G28" i="49" s="1"/>
  <c r="G29" i="49" s="1"/>
  <c r="G30" i="49" s="1"/>
  <c r="G31" i="49" s="1"/>
  <c r="G32" i="49" s="1"/>
  <c r="G33" i="49" s="1"/>
  <c r="G34" i="49" s="1"/>
  <c r="G35" i="49" s="1"/>
  <c r="G36" i="49" s="1"/>
  <c r="G37" i="49" s="1"/>
  <c r="G38" i="49" s="1"/>
  <c r="G39" i="49" s="1"/>
  <c r="G40" i="49" s="1"/>
  <c r="G41" i="49" s="1"/>
  <c r="G42" i="49" s="1"/>
  <c r="G43" i="49" s="1"/>
  <c r="G44" i="49" s="1"/>
  <c r="G45" i="49" s="1"/>
  <c r="G203" i="31"/>
  <c r="G202" i="31" s="1"/>
  <c r="G31" i="52" s="1"/>
  <c r="G197" i="31"/>
  <c r="G26" i="52" s="1"/>
  <c r="G185" i="31"/>
  <c r="G14" i="52" s="1"/>
  <c r="G179" i="31"/>
  <c r="G8" i="52" s="1"/>
  <c r="F203" i="31"/>
  <c r="F202" i="31" s="1"/>
  <c r="F197" i="31"/>
  <c r="F196" i="31" s="1"/>
  <c r="F185" i="31"/>
  <c r="F179" i="31"/>
  <c r="E203" i="31"/>
  <c r="E202" i="31" s="1"/>
  <c r="E197" i="31"/>
  <c r="E196" i="31" s="1"/>
  <c r="E185" i="31"/>
  <c r="E179" i="31"/>
  <c r="D203" i="31"/>
  <c r="D202" i="31" s="1"/>
  <c r="D197" i="31"/>
  <c r="D196" i="31" s="1"/>
  <c r="D185" i="31"/>
  <c r="D179" i="31"/>
  <c r="C203" i="31"/>
  <c r="C202" i="31" s="1"/>
  <c r="C197" i="31"/>
  <c r="C196" i="31" s="1"/>
  <c r="C185" i="31"/>
  <c r="C179" i="31"/>
  <c r="G161" i="31"/>
  <c r="G160" i="31" s="1"/>
  <c r="F31" i="52" s="1"/>
  <c r="G155" i="31"/>
  <c r="G154" i="31" s="1"/>
  <c r="F25" i="52" s="1"/>
  <c r="G143" i="31"/>
  <c r="F14" i="52" s="1"/>
  <c r="G137" i="31"/>
  <c r="F161" i="31"/>
  <c r="F160" i="31" s="1"/>
  <c r="F155" i="31"/>
  <c r="F154" i="31" s="1"/>
  <c r="F143" i="31"/>
  <c r="F137" i="31"/>
  <c r="E161" i="31"/>
  <c r="E160" i="31" s="1"/>
  <c r="E155" i="31"/>
  <c r="E154" i="31" s="1"/>
  <c r="E143" i="31"/>
  <c r="E137" i="31"/>
  <c r="D161" i="31"/>
  <c r="D160" i="31" s="1"/>
  <c r="D155" i="31"/>
  <c r="D154" i="31" s="1"/>
  <c r="D143" i="31"/>
  <c r="D137" i="31"/>
  <c r="C161" i="31"/>
  <c r="C160" i="31" s="1"/>
  <c r="C155" i="31"/>
  <c r="C154" i="31" s="1"/>
  <c r="C143" i="31"/>
  <c r="C137" i="31"/>
  <c r="G75" i="31"/>
  <c r="G74" i="31" s="1"/>
  <c r="D31" i="52" s="1"/>
  <c r="G69" i="31"/>
  <c r="G68" i="31" s="1"/>
  <c r="D25" i="52" s="1"/>
  <c r="G57" i="31"/>
  <c r="D14" i="52" s="1"/>
  <c r="G51" i="31"/>
  <c r="D8" i="52" s="1"/>
  <c r="F75" i="31"/>
  <c r="F74" i="31" s="1"/>
  <c r="F69" i="31"/>
  <c r="F68" i="31" s="1"/>
  <c r="F57" i="31"/>
  <c r="F51" i="31"/>
  <c r="E75" i="31"/>
  <c r="E74" i="31" s="1"/>
  <c r="E69" i="31"/>
  <c r="E68" i="31" s="1"/>
  <c r="E57" i="31"/>
  <c r="E51" i="31"/>
  <c r="D75" i="31"/>
  <c r="D74" i="31" s="1"/>
  <c r="D69" i="31"/>
  <c r="D68" i="31" s="1"/>
  <c r="D57" i="31"/>
  <c r="D51" i="31"/>
  <c r="C75" i="31"/>
  <c r="C74" i="31" s="1"/>
  <c r="C69" i="31"/>
  <c r="C68" i="31" s="1"/>
  <c r="C57" i="31"/>
  <c r="C51" i="31"/>
  <c r="G33" i="31"/>
  <c r="G27" i="31"/>
  <c r="G15" i="31"/>
  <c r="G9" i="31"/>
  <c r="F33" i="31"/>
  <c r="F27" i="31"/>
  <c r="F15" i="31"/>
  <c r="F9" i="31"/>
  <c r="E33" i="31"/>
  <c r="E27" i="31"/>
  <c r="E15" i="31"/>
  <c r="E9" i="31"/>
  <c r="F42" i="49"/>
  <c r="E42" i="49"/>
  <c r="D42" i="49"/>
  <c r="I13" i="49"/>
  <c r="I15" i="49"/>
  <c r="I16" i="49"/>
  <c r="I17" i="49"/>
  <c r="F8" i="49"/>
  <c r="E8" i="49"/>
  <c r="D8" i="49"/>
  <c r="C8" i="49"/>
  <c r="B8" i="49"/>
  <c r="K44" i="49"/>
  <c r="H43" i="49"/>
  <c r="J40" i="49"/>
  <c r="J23" i="49"/>
  <c r="J22" i="49"/>
  <c r="G221" i="31" l="1"/>
  <c r="C20" i="52"/>
  <c r="F221" i="31"/>
  <c r="I14" i="49"/>
  <c r="C38" i="52"/>
  <c r="J10" i="16"/>
  <c r="J11" i="16" s="1"/>
  <c r="J12" i="16" s="1"/>
  <c r="J13" i="16" s="1"/>
  <c r="J14" i="16" s="1"/>
  <c r="J15" i="16" s="1"/>
  <c r="J16" i="16" s="1"/>
  <c r="J17" i="16" s="1"/>
  <c r="J18" i="16" s="1"/>
  <c r="J19" i="16" s="1"/>
  <c r="J20" i="16" s="1"/>
  <c r="J21" i="16" s="1"/>
  <c r="J22" i="16" s="1"/>
  <c r="J23" i="16" s="1"/>
  <c r="J24" i="16" s="1"/>
  <c r="J25" i="16" s="1"/>
  <c r="J26" i="16" s="1"/>
  <c r="J27" i="16" s="1"/>
  <c r="J28" i="16" s="1"/>
  <c r="J29" i="16" s="1"/>
  <c r="J30" i="16" s="1"/>
  <c r="J31" i="16" s="1"/>
  <c r="J32" i="16" s="1"/>
  <c r="J33" i="16" s="1"/>
  <c r="J34" i="16" s="1"/>
  <c r="J35" i="16" s="1"/>
  <c r="J36" i="16" s="1"/>
  <c r="J37" i="16" s="1"/>
  <c r="J38" i="16" s="1"/>
  <c r="J39" i="16" s="1"/>
  <c r="F24" i="49"/>
  <c r="F18" i="49"/>
  <c r="F12" i="49"/>
  <c r="C16" i="52"/>
  <c r="C13" i="52"/>
  <c r="C9" i="52"/>
  <c r="C28" i="52"/>
  <c r="C34" i="52"/>
  <c r="C12" i="52"/>
  <c r="E25" i="31"/>
  <c r="E221" i="31"/>
  <c r="E227" i="31"/>
  <c r="F227" i="31"/>
  <c r="G227" i="31"/>
  <c r="E26" i="31"/>
  <c r="E238" i="31" s="1"/>
  <c r="E239" i="31"/>
  <c r="F26" i="31"/>
  <c r="F238" i="31" s="1"/>
  <c r="F239" i="31"/>
  <c r="G26" i="31"/>
  <c r="G239" i="31"/>
  <c r="E32" i="31"/>
  <c r="E244" i="31" s="1"/>
  <c r="E245" i="31"/>
  <c r="F32" i="31"/>
  <c r="F244" i="31" s="1"/>
  <c r="F245" i="31"/>
  <c r="G32" i="31"/>
  <c r="G244" i="31" s="1"/>
  <c r="G245" i="31"/>
  <c r="C14" i="52"/>
  <c r="C21" i="52"/>
  <c r="C17" i="52"/>
  <c r="C29" i="52"/>
  <c r="C35" i="52"/>
  <c r="C39" i="52"/>
  <c r="C153" i="31"/>
  <c r="C166" i="31" s="1"/>
  <c r="C170" i="31" s="1"/>
  <c r="C173" i="31" s="1"/>
  <c r="E153" i="31"/>
  <c r="E166" i="31" s="1"/>
  <c r="E170" i="31" s="1"/>
  <c r="E173" i="31" s="1"/>
  <c r="I38" i="49"/>
  <c r="C10" i="52"/>
  <c r="J20" i="49"/>
  <c r="I26" i="49"/>
  <c r="H32" i="49"/>
  <c r="K38" i="49"/>
  <c r="C23" i="52"/>
  <c r="C19" i="52"/>
  <c r="C15" i="52"/>
  <c r="C27" i="52"/>
  <c r="C33" i="52"/>
  <c r="C43" i="52"/>
  <c r="C31" i="52"/>
  <c r="C11" i="52"/>
  <c r="C30" i="52"/>
  <c r="C36" i="52"/>
  <c r="C42" i="52"/>
  <c r="G25" i="31"/>
  <c r="G153" i="31"/>
  <c r="F24" i="52" s="1"/>
  <c r="G196" i="31"/>
  <c r="G25" i="52" s="1"/>
  <c r="C25" i="52" s="1"/>
  <c r="D32" i="52"/>
  <c r="G32" i="52"/>
  <c r="C67" i="31"/>
  <c r="C80" i="31" s="1"/>
  <c r="C84" i="31" s="1"/>
  <c r="C87" i="31" s="1"/>
  <c r="D67" i="31"/>
  <c r="D80" i="31" s="1"/>
  <c r="D84" i="31" s="1"/>
  <c r="D87" i="31" s="1"/>
  <c r="D26" i="52"/>
  <c r="B10" i="12"/>
  <c r="F26" i="52"/>
  <c r="D153" i="31"/>
  <c r="D166" i="31" s="1"/>
  <c r="D170" i="31" s="1"/>
  <c r="D173" i="31" s="1"/>
  <c r="D195" i="31"/>
  <c r="D208" i="31" s="1"/>
  <c r="D212" i="31" s="1"/>
  <c r="D215" i="31" s="1"/>
  <c r="E195" i="31"/>
  <c r="E208" i="31" s="1"/>
  <c r="E212" i="31" s="1"/>
  <c r="E215" i="31" s="1"/>
  <c r="G67" i="31"/>
  <c r="F67" i="31"/>
  <c r="F80" i="31" s="1"/>
  <c r="F84" i="31" s="1"/>
  <c r="F87" i="31" s="1"/>
  <c r="G195" i="31"/>
  <c r="F8" i="52"/>
  <c r="B9" i="12" s="1"/>
  <c r="F32" i="52"/>
  <c r="D10" i="51"/>
  <c r="B21" i="14"/>
  <c r="F195" i="31"/>
  <c r="F208" i="31" s="1"/>
  <c r="F212" i="31" s="1"/>
  <c r="F215" i="31" s="1"/>
  <c r="C195" i="31"/>
  <c r="C208" i="31" s="1"/>
  <c r="C212" i="31" s="1"/>
  <c r="C215" i="31" s="1"/>
  <c r="F153" i="31"/>
  <c r="F166" i="31" s="1"/>
  <c r="F170" i="31" s="1"/>
  <c r="F173" i="31" s="1"/>
  <c r="E67" i="31"/>
  <c r="E80" i="31" s="1"/>
  <c r="E84" i="31" s="1"/>
  <c r="E87" i="31" s="1"/>
  <c r="F25" i="31"/>
  <c r="J32" i="49"/>
  <c r="K26" i="49"/>
  <c r="H20" i="49"/>
  <c r="D9" i="51"/>
  <c r="D13" i="51"/>
  <c r="D30" i="49"/>
  <c r="K20" i="49"/>
  <c r="J26" i="49"/>
  <c r="I32" i="49"/>
  <c r="D18" i="49"/>
  <c r="F30" i="49"/>
  <c r="E18" i="49"/>
  <c r="K18" i="49" s="1"/>
  <c r="F36" i="49"/>
  <c r="I20" i="49"/>
  <c r="H26" i="49"/>
  <c r="K32" i="49"/>
  <c r="J38" i="49"/>
  <c r="E36" i="49"/>
  <c r="H38" i="49"/>
  <c r="D43" i="15"/>
  <c r="K8" i="49"/>
  <c r="K9" i="49"/>
  <c r="J10" i="49"/>
  <c r="K10" i="49"/>
  <c r="I10" i="49"/>
  <c r="H15" i="49"/>
  <c r="K16" i="49"/>
  <c r="I22" i="49"/>
  <c r="I28" i="49"/>
  <c r="I33" i="49"/>
  <c r="H34" i="49"/>
  <c r="K14" i="49"/>
  <c r="J15" i="49"/>
  <c r="C30" i="49"/>
  <c r="K33" i="49"/>
  <c r="H40" i="49"/>
  <c r="J16" i="49"/>
  <c r="H19" i="49"/>
  <c r="I25" i="49"/>
  <c r="J28" i="49"/>
  <c r="I29" i="49"/>
  <c r="K39" i="49"/>
  <c r="K42" i="49"/>
  <c r="J44" i="49"/>
  <c r="J19" i="49"/>
  <c r="C18" i="49"/>
  <c r="K25" i="49"/>
  <c r="H28" i="49"/>
  <c r="K29" i="49"/>
  <c r="J39" i="49"/>
  <c r="I40" i="49"/>
  <c r="C42" i="49"/>
  <c r="H44" i="49"/>
  <c r="J34" i="49"/>
  <c r="K15" i="49"/>
  <c r="B30" i="49"/>
  <c r="H16" i="49"/>
  <c r="H23" i="49"/>
  <c r="K23" i="49"/>
  <c r="K28" i="49"/>
  <c r="I34" i="49"/>
  <c r="H39" i="49"/>
  <c r="K40" i="49"/>
  <c r="J43" i="49"/>
  <c r="I44" i="49"/>
  <c r="K34" i="49"/>
  <c r="K13" i="49"/>
  <c r="J14" i="49"/>
  <c r="K17" i="49"/>
  <c r="K21" i="49"/>
  <c r="K22" i="49"/>
  <c r="H27" i="49"/>
  <c r="K27" i="49"/>
  <c r="H31" i="49"/>
  <c r="H35" i="49"/>
  <c r="K35" i="49"/>
  <c r="I37" i="49"/>
  <c r="I41" i="49"/>
  <c r="B42" i="49"/>
  <c r="H14" i="49"/>
  <c r="B18" i="49"/>
  <c r="I21" i="49"/>
  <c r="H22" i="49"/>
  <c r="J27" i="49"/>
  <c r="J31" i="49"/>
  <c r="J35" i="49"/>
  <c r="K37" i="49"/>
  <c r="K41" i="49"/>
  <c r="H13" i="49"/>
  <c r="J13" i="49"/>
  <c r="H17" i="49"/>
  <c r="K19" i="49"/>
  <c r="I23" i="49"/>
  <c r="I27" i="49"/>
  <c r="H29" i="49"/>
  <c r="J29" i="49"/>
  <c r="I31" i="49"/>
  <c r="H33" i="49"/>
  <c r="I35" i="49"/>
  <c r="H37" i="49"/>
  <c r="J37" i="49"/>
  <c r="I39" i="49"/>
  <c r="H41" i="49"/>
  <c r="K43" i="49"/>
  <c r="B12" i="49"/>
  <c r="B24" i="49"/>
  <c r="B36" i="49"/>
  <c r="J17" i="49"/>
  <c r="I19" i="49"/>
  <c r="H21" i="49"/>
  <c r="J21" i="49"/>
  <c r="H25" i="49"/>
  <c r="J25" i="49"/>
  <c r="K31" i="49"/>
  <c r="J33" i="49"/>
  <c r="J41" i="49"/>
  <c r="I43" i="49"/>
  <c r="C12" i="49"/>
  <c r="C24" i="49"/>
  <c r="C36" i="49"/>
  <c r="I36" i="49" s="1"/>
  <c r="F38" i="31" l="1"/>
  <c r="F42" i="31" s="1"/>
  <c r="G238" i="31"/>
  <c r="F237" i="31"/>
  <c r="G38" i="31"/>
  <c r="G237" i="31"/>
  <c r="E237" i="31"/>
  <c r="E38" i="31"/>
  <c r="G166" i="31"/>
  <c r="F37" i="52" s="1"/>
  <c r="C32" i="52"/>
  <c r="C8" i="52"/>
  <c r="C26" i="52"/>
  <c r="G170" i="31"/>
  <c r="G208" i="31"/>
  <c r="G24" i="52"/>
  <c r="G80" i="31"/>
  <c r="D24" i="52"/>
  <c r="E13" i="51"/>
  <c r="E24" i="14" s="1"/>
  <c r="B69" i="14" s="1"/>
  <c r="D24" i="14"/>
  <c r="E9" i="51"/>
  <c r="E20" i="14" s="1"/>
  <c r="B65" i="14" s="1"/>
  <c r="D20" i="14"/>
  <c r="E10" i="51"/>
  <c r="E21" i="14" s="1"/>
  <c r="D21" i="14"/>
  <c r="D11" i="49"/>
  <c r="D46" i="49" s="1"/>
  <c r="F11" i="49"/>
  <c r="H18" i="49"/>
  <c r="E11" i="49"/>
  <c r="E46" i="49" s="1"/>
  <c r="H30" i="49"/>
  <c r="C11" i="49"/>
  <c r="C46" i="49" s="1"/>
  <c r="B11" i="49"/>
  <c r="B46" i="49" s="1"/>
  <c r="J8" i="49"/>
  <c r="J9" i="49"/>
  <c r="I9" i="49"/>
  <c r="H10" i="49"/>
  <c r="I8" i="49"/>
  <c r="H42" i="49"/>
  <c r="K30" i="49"/>
  <c r="I24" i="49"/>
  <c r="I18" i="49"/>
  <c r="J18" i="49"/>
  <c r="J30" i="49"/>
  <c r="I30" i="49"/>
  <c r="K36" i="49"/>
  <c r="J36" i="49"/>
  <c r="H12" i="49"/>
  <c r="K12" i="49"/>
  <c r="J12" i="49"/>
  <c r="H36" i="49"/>
  <c r="I42" i="49"/>
  <c r="J42" i="49"/>
  <c r="K24" i="49"/>
  <c r="J24" i="49"/>
  <c r="I12" i="49"/>
  <c r="H24" i="49"/>
  <c r="F250" i="31" l="1"/>
  <c r="F46" i="49"/>
  <c r="E42" i="31"/>
  <c r="E250" i="31"/>
  <c r="F45" i="31"/>
  <c r="F257" i="31" s="1"/>
  <c r="F254" i="31"/>
  <c r="G42" i="31"/>
  <c r="G250" i="31"/>
  <c r="C24" i="52"/>
  <c r="G212" i="31"/>
  <c r="G37" i="52"/>
  <c r="G84" i="31"/>
  <c r="D37" i="52"/>
  <c r="G173" i="31"/>
  <c r="F44" i="52" s="1"/>
  <c r="F41" i="52"/>
  <c r="J11" i="49"/>
  <c r="K11" i="49"/>
  <c r="H11" i="49"/>
  <c r="I11" i="49"/>
  <c r="H8" i="49"/>
  <c r="H9" i="49"/>
  <c r="H46" i="49"/>
  <c r="J46" i="49"/>
  <c r="I46" i="49"/>
  <c r="K46" i="49" l="1"/>
  <c r="G45" i="31"/>
  <c r="G254" i="31"/>
  <c r="E45" i="31"/>
  <c r="E257" i="31" s="1"/>
  <c r="E254" i="31"/>
  <c r="C37" i="52"/>
  <c r="G87" i="31"/>
  <c r="D44" i="52" s="1"/>
  <c r="D41" i="52"/>
  <c r="G215" i="31"/>
  <c r="G44" i="52" s="1"/>
  <c r="G41" i="52"/>
  <c r="C44" i="52" l="1"/>
  <c r="G257" i="31"/>
  <c r="C41" i="52"/>
  <c r="B5" i="9"/>
  <c r="P22" i="9"/>
  <c r="P20" i="9"/>
  <c r="P19" i="9"/>
  <c r="P18" i="9"/>
  <c r="P17" i="9"/>
  <c r="P15" i="9"/>
  <c r="P12" i="9"/>
  <c r="P9" i="9"/>
  <c r="M22" i="9"/>
  <c r="M20" i="9"/>
  <c r="M19" i="9"/>
  <c r="M18" i="9"/>
  <c r="M17" i="9"/>
  <c r="M15" i="9"/>
  <c r="M12" i="9"/>
  <c r="M9" i="9"/>
  <c r="J22" i="9"/>
  <c r="J20" i="9"/>
  <c r="J19" i="9"/>
  <c r="J18" i="9"/>
  <c r="J17" i="9"/>
  <c r="J15" i="9"/>
  <c r="J12" i="9"/>
  <c r="J9" i="9"/>
  <c r="G22" i="9"/>
  <c r="G20" i="9"/>
  <c r="G19" i="9"/>
  <c r="G18" i="9"/>
  <c r="G17" i="9"/>
  <c r="G12" i="9"/>
  <c r="N16" i="9"/>
  <c r="P16" i="9" s="1"/>
  <c r="O16" i="9"/>
  <c r="L16" i="9"/>
  <c r="K16" i="9"/>
  <c r="I16" i="9"/>
  <c r="H16" i="9"/>
  <c r="F16" i="9"/>
  <c r="E16" i="9"/>
  <c r="C13" i="9"/>
  <c r="B13" i="9"/>
  <c r="C8" i="9"/>
  <c r="C52" i="14" s="1"/>
  <c r="C28" i="9"/>
  <c r="B28" i="9"/>
  <c r="C27" i="9"/>
  <c r="B27" i="9"/>
  <c r="C26" i="9"/>
  <c r="B26" i="9"/>
  <c r="C25" i="9"/>
  <c r="B25" i="9"/>
  <c r="C22" i="9"/>
  <c r="C40" i="9" s="1"/>
  <c r="C51" i="14" s="1"/>
  <c r="B22" i="9"/>
  <c r="B40" i="9" s="1"/>
  <c r="C20" i="9"/>
  <c r="C38" i="9" s="1"/>
  <c r="C49" i="14" s="1"/>
  <c r="B20" i="9"/>
  <c r="B38" i="9" s="1"/>
  <c r="C19" i="9"/>
  <c r="C37" i="9" s="1"/>
  <c r="C48" i="14" s="1"/>
  <c r="B19" i="9"/>
  <c r="B37" i="9" s="1"/>
  <c r="C18" i="9"/>
  <c r="C36" i="9" s="1"/>
  <c r="C47" i="14" s="1"/>
  <c r="B18" i="9"/>
  <c r="C17" i="9"/>
  <c r="C35" i="9" s="1"/>
  <c r="C46" i="14" s="1"/>
  <c r="B17" i="9"/>
  <c r="C15" i="9"/>
  <c r="C34" i="9" s="1"/>
  <c r="B15" i="9"/>
  <c r="B34" i="9" s="1"/>
  <c r="B45" i="14" s="1"/>
  <c r="C12" i="9"/>
  <c r="B12" i="9"/>
  <c r="C9" i="9"/>
  <c r="G12" i="7"/>
  <c r="F12" i="7"/>
  <c r="E12" i="7"/>
  <c r="E36" i="7" s="1"/>
  <c r="E60" i="7" s="1"/>
  <c r="D12" i="7"/>
  <c r="D36" i="7" s="1"/>
  <c r="D60" i="7" s="1"/>
  <c r="C12" i="7"/>
  <c r="C36" i="7" s="1"/>
  <c r="C60" i="7" s="1"/>
  <c r="B12" i="7"/>
  <c r="B36" i="7" s="1"/>
  <c r="B60" i="7" s="1"/>
  <c r="G5" i="46"/>
  <c r="F5" i="46"/>
  <c r="E5" i="46"/>
  <c r="D5" i="46"/>
  <c r="C5" i="46"/>
  <c r="B5" i="46"/>
  <c r="D8" i="7"/>
  <c r="D7" i="7"/>
  <c r="E77" i="7"/>
  <c r="D77" i="7"/>
  <c r="C77" i="7"/>
  <c r="B77" i="7"/>
  <c r="E76" i="7"/>
  <c r="D76" i="7"/>
  <c r="C76" i="7"/>
  <c r="B76" i="7"/>
  <c r="E75" i="7"/>
  <c r="D75" i="7"/>
  <c r="C75" i="7"/>
  <c r="B75" i="7"/>
  <c r="E74" i="7"/>
  <c r="D74" i="7"/>
  <c r="C74" i="7"/>
  <c r="B74" i="7"/>
  <c r="E72" i="7"/>
  <c r="D72" i="7"/>
  <c r="C72" i="7"/>
  <c r="B72" i="7"/>
  <c r="E71" i="7"/>
  <c r="D71" i="7"/>
  <c r="C71" i="7"/>
  <c r="B71" i="7"/>
  <c r="E70" i="7"/>
  <c r="D70" i="7"/>
  <c r="C70" i="7"/>
  <c r="B70" i="7"/>
  <c r="E68" i="7"/>
  <c r="D68" i="7"/>
  <c r="C68" i="7"/>
  <c r="B68" i="7"/>
  <c r="E67" i="7"/>
  <c r="D67" i="7"/>
  <c r="C67" i="7"/>
  <c r="B67" i="7"/>
  <c r="E66" i="7"/>
  <c r="D66" i="7"/>
  <c r="C66" i="7"/>
  <c r="B66" i="7"/>
  <c r="E65" i="7"/>
  <c r="D65" i="7"/>
  <c r="C65" i="7"/>
  <c r="B65" i="7"/>
  <c r="B64" i="7"/>
  <c r="B63" i="7"/>
  <c r="B62" i="7"/>
  <c r="C39" i="7"/>
  <c r="E49" i="7"/>
  <c r="D49" i="7"/>
  <c r="C49" i="7"/>
  <c r="B49" i="7"/>
  <c r="E45" i="7"/>
  <c r="D45" i="7"/>
  <c r="C45" i="7"/>
  <c r="B45" i="7"/>
  <c r="C40" i="7"/>
  <c r="B37" i="7"/>
  <c r="E21" i="7"/>
  <c r="D21" i="7"/>
  <c r="D69" i="7" s="1"/>
  <c r="C21" i="7"/>
  <c r="C69" i="7" s="1"/>
  <c r="B21" i="7"/>
  <c r="B25" i="7"/>
  <c r="B73" i="7" s="1"/>
  <c r="C25" i="7"/>
  <c r="D25" i="7"/>
  <c r="E25" i="7"/>
  <c r="B33" i="7"/>
  <c r="C16" i="7" s="1"/>
  <c r="C15" i="7"/>
  <c r="C32" i="7" s="1"/>
  <c r="B13" i="7"/>
  <c r="C14" i="7" s="1"/>
  <c r="C31" i="7" s="1"/>
  <c r="P118" i="8"/>
  <c r="O118" i="8"/>
  <c r="N118" i="8"/>
  <c r="M118" i="8"/>
  <c r="L118" i="8"/>
  <c r="K118" i="8"/>
  <c r="J118" i="8"/>
  <c r="I118" i="8"/>
  <c r="H118" i="8"/>
  <c r="G118" i="8"/>
  <c r="F118" i="8"/>
  <c r="E118" i="8"/>
  <c r="D118" i="8"/>
  <c r="C118" i="8"/>
  <c r="P117" i="8"/>
  <c r="O117" i="8"/>
  <c r="N117" i="8"/>
  <c r="M117" i="8"/>
  <c r="L117" i="8"/>
  <c r="K117" i="8"/>
  <c r="J117" i="8"/>
  <c r="I117" i="8"/>
  <c r="H117" i="8"/>
  <c r="G117" i="8"/>
  <c r="F117" i="8"/>
  <c r="E117" i="8"/>
  <c r="D117" i="8"/>
  <c r="C117" i="8"/>
  <c r="P116" i="8"/>
  <c r="O116" i="8"/>
  <c r="N116" i="8"/>
  <c r="M116" i="8"/>
  <c r="L116" i="8"/>
  <c r="K116" i="8"/>
  <c r="J116" i="8"/>
  <c r="I116" i="8"/>
  <c r="H116" i="8"/>
  <c r="G116" i="8"/>
  <c r="F116" i="8"/>
  <c r="E116" i="8"/>
  <c r="D116" i="8"/>
  <c r="C116" i="8"/>
  <c r="P115" i="8"/>
  <c r="O115" i="8"/>
  <c r="N115" i="8"/>
  <c r="M115" i="8"/>
  <c r="L115" i="8"/>
  <c r="K115" i="8"/>
  <c r="J115" i="8"/>
  <c r="I115" i="8"/>
  <c r="H115" i="8"/>
  <c r="G115" i="8"/>
  <c r="F115" i="8"/>
  <c r="E115" i="8"/>
  <c r="D115" i="8"/>
  <c r="C115" i="8"/>
  <c r="P114" i="8"/>
  <c r="O114" i="8"/>
  <c r="N114" i="8"/>
  <c r="M114" i="8"/>
  <c r="L114" i="8"/>
  <c r="K114" i="8"/>
  <c r="J114" i="8"/>
  <c r="I114" i="8"/>
  <c r="H114" i="8"/>
  <c r="G114" i="8"/>
  <c r="F114" i="8"/>
  <c r="E114" i="8"/>
  <c r="D114" i="8"/>
  <c r="C114" i="8"/>
  <c r="P113" i="8"/>
  <c r="O113" i="8"/>
  <c r="N113" i="8"/>
  <c r="M113" i="8"/>
  <c r="L113" i="8"/>
  <c r="K113" i="8"/>
  <c r="J113" i="8"/>
  <c r="I113" i="8"/>
  <c r="H113" i="8"/>
  <c r="G113" i="8"/>
  <c r="F113" i="8"/>
  <c r="E113" i="8"/>
  <c r="D113" i="8"/>
  <c r="C113" i="8"/>
  <c r="P112" i="8"/>
  <c r="O112" i="8"/>
  <c r="N112" i="8"/>
  <c r="M112" i="8"/>
  <c r="L112" i="8"/>
  <c r="K112" i="8"/>
  <c r="J112" i="8"/>
  <c r="I112" i="8"/>
  <c r="H112" i="8"/>
  <c r="G112" i="8"/>
  <c r="F112" i="8"/>
  <c r="E112" i="8"/>
  <c r="D112" i="8"/>
  <c r="C112" i="8"/>
  <c r="P111" i="8"/>
  <c r="O111" i="8"/>
  <c r="N111" i="8"/>
  <c r="M111" i="8"/>
  <c r="L111" i="8"/>
  <c r="K111" i="8"/>
  <c r="J111" i="8"/>
  <c r="I111" i="8"/>
  <c r="H111" i="8"/>
  <c r="G111" i="8"/>
  <c r="F111" i="8"/>
  <c r="E111" i="8"/>
  <c r="D111" i="8"/>
  <c r="C111" i="8"/>
  <c r="P110" i="8"/>
  <c r="O110" i="8"/>
  <c r="N110" i="8"/>
  <c r="M110" i="8"/>
  <c r="L110" i="8"/>
  <c r="K110" i="8"/>
  <c r="J110" i="8"/>
  <c r="I110" i="8"/>
  <c r="H110" i="8"/>
  <c r="G110" i="8"/>
  <c r="F110" i="8"/>
  <c r="E110" i="8"/>
  <c r="D110" i="8"/>
  <c r="C110" i="8"/>
  <c r="P109" i="8"/>
  <c r="O109" i="8"/>
  <c r="N109" i="8"/>
  <c r="M109" i="8"/>
  <c r="L109" i="8"/>
  <c r="K109" i="8"/>
  <c r="J109" i="8"/>
  <c r="I109" i="8"/>
  <c r="H109" i="8"/>
  <c r="G109" i="8"/>
  <c r="F109" i="8"/>
  <c r="E109" i="8"/>
  <c r="D109" i="8"/>
  <c r="C109" i="8"/>
  <c r="P108" i="8"/>
  <c r="O108" i="8"/>
  <c r="N108" i="8"/>
  <c r="M108" i="8"/>
  <c r="L108" i="8"/>
  <c r="K108" i="8"/>
  <c r="J108" i="8"/>
  <c r="I108" i="8"/>
  <c r="H108" i="8"/>
  <c r="G108" i="8"/>
  <c r="F108" i="8"/>
  <c r="E108" i="8"/>
  <c r="D108" i="8"/>
  <c r="C108" i="8"/>
  <c r="P107" i="8"/>
  <c r="O107" i="8"/>
  <c r="N107" i="8"/>
  <c r="M107" i="8"/>
  <c r="L107" i="8"/>
  <c r="K107" i="8"/>
  <c r="J107" i="8"/>
  <c r="I107" i="8"/>
  <c r="H107" i="8"/>
  <c r="G107" i="8"/>
  <c r="F107" i="8"/>
  <c r="E107" i="8"/>
  <c r="D107" i="8"/>
  <c r="C107" i="8"/>
  <c r="P104" i="8"/>
  <c r="O104" i="8"/>
  <c r="N104" i="8"/>
  <c r="M104" i="8"/>
  <c r="L104" i="8"/>
  <c r="K104" i="8"/>
  <c r="J104" i="8"/>
  <c r="I104" i="8"/>
  <c r="H104" i="8"/>
  <c r="G104" i="8"/>
  <c r="F104" i="8"/>
  <c r="E104" i="8"/>
  <c r="D104" i="8"/>
  <c r="C104" i="8"/>
  <c r="P103" i="8"/>
  <c r="O103" i="8"/>
  <c r="N103" i="8"/>
  <c r="M103" i="8"/>
  <c r="L103" i="8"/>
  <c r="K103" i="8"/>
  <c r="J103" i="8"/>
  <c r="I103" i="8"/>
  <c r="H103" i="8"/>
  <c r="G103" i="8"/>
  <c r="F103" i="8"/>
  <c r="E103" i="8"/>
  <c r="D103" i="8"/>
  <c r="C103" i="8"/>
  <c r="P102" i="8"/>
  <c r="O102" i="8"/>
  <c r="N102" i="8"/>
  <c r="M102" i="8"/>
  <c r="L102" i="8"/>
  <c r="K102" i="8"/>
  <c r="J102" i="8"/>
  <c r="I102" i="8"/>
  <c r="H102" i="8"/>
  <c r="G102" i="8"/>
  <c r="F102" i="8"/>
  <c r="E102" i="8"/>
  <c r="D102" i="8"/>
  <c r="C102" i="8"/>
  <c r="P101" i="8"/>
  <c r="O101" i="8"/>
  <c r="N101" i="8"/>
  <c r="M101" i="8"/>
  <c r="L101" i="8"/>
  <c r="K101" i="8"/>
  <c r="J101" i="8"/>
  <c r="I101" i="8"/>
  <c r="H101" i="8"/>
  <c r="G101" i="8"/>
  <c r="F101" i="8"/>
  <c r="E101" i="8"/>
  <c r="D101" i="8"/>
  <c r="C101" i="8"/>
  <c r="P100" i="8"/>
  <c r="O100" i="8"/>
  <c r="N100" i="8"/>
  <c r="M100" i="8"/>
  <c r="L100" i="8"/>
  <c r="K100" i="8"/>
  <c r="J100" i="8"/>
  <c r="I100" i="8"/>
  <c r="H100" i="8"/>
  <c r="G100" i="8"/>
  <c r="F100" i="8"/>
  <c r="E100" i="8"/>
  <c r="D100" i="8"/>
  <c r="C100" i="8"/>
  <c r="P99" i="8"/>
  <c r="O99" i="8"/>
  <c r="N99" i="8"/>
  <c r="M99" i="8"/>
  <c r="L99" i="8"/>
  <c r="K99" i="8"/>
  <c r="J99" i="8"/>
  <c r="I99" i="8"/>
  <c r="H99" i="8"/>
  <c r="G99" i="8"/>
  <c r="F99" i="8"/>
  <c r="E99" i="8"/>
  <c r="D99" i="8"/>
  <c r="C99" i="8"/>
  <c r="P98" i="8"/>
  <c r="O98" i="8"/>
  <c r="N98" i="8"/>
  <c r="M98" i="8"/>
  <c r="L98" i="8"/>
  <c r="K98" i="8"/>
  <c r="J98" i="8"/>
  <c r="I98" i="8"/>
  <c r="H98" i="8"/>
  <c r="G98" i="8"/>
  <c r="F98" i="8"/>
  <c r="E98" i="8"/>
  <c r="D98" i="8"/>
  <c r="C98" i="8"/>
  <c r="P97" i="8"/>
  <c r="O97" i="8"/>
  <c r="N97" i="8"/>
  <c r="M97" i="8"/>
  <c r="L97" i="8"/>
  <c r="K97" i="8"/>
  <c r="J97" i="8"/>
  <c r="I97" i="8"/>
  <c r="H97" i="8"/>
  <c r="G97" i="8"/>
  <c r="F97" i="8"/>
  <c r="E97" i="8"/>
  <c r="D97" i="8"/>
  <c r="C97" i="8"/>
  <c r="P96" i="8"/>
  <c r="O96" i="8"/>
  <c r="N96" i="8"/>
  <c r="M96" i="8"/>
  <c r="L96" i="8"/>
  <c r="K96" i="8"/>
  <c r="J96" i="8"/>
  <c r="I96" i="8"/>
  <c r="H96" i="8"/>
  <c r="G96" i="8"/>
  <c r="F96" i="8"/>
  <c r="E96" i="8"/>
  <c r="D96" i="8"/>
  <c r="C96" i="8"/>
  <c r="P95" i="8"/>
  <c r="O95" i="8"/>
  <c r="N95" i="8"/>
  <c r="M95" i="8"/>
  <c r="L95" i="8"/>
  <c r="K95" i="8"/>
  <c r="J95" i="8"/>
  <c r="I95" i="8"/>
  <c r="H95" i="8"/>
  <c r="G95" i="8"/>
  <c r="F95" i="8"/>
  <c r="E95" i="8"/>
  <c r="D95" i="8"/>
  <c r="C95" i="8"/>
  <c r="P94" i="8"/>
  <c r="O94" i="8"/>
  <c r="N94" i="8"/>
  <c r="M94" i="8"/>
  <c r="L94" i="8"/>
  <c r="K94" i="8"/>
  <c r="J94" i="8"/>
  <c r="I94" i="8"/>
  <c r="H94" i="8"/>
  <c r="G94" i="8"/>
  <c r="F94" i="8"/>
  <c r="E94" i="8"/>
  <c r="D94" i="8"/>
  <c r="C94" i="8"/>
  <c r="P93" i="8"/>
  <c r="O93" i="8"/>
  <c r="N93" i="8"/>
  <c r="M93" i="8"/>
  <c r="L93" i="8"/>
  <c r="K93" i="8"/>
  <c r="J93" i="8"/>
  <c r="I93" i="8"/>
  <c r="H93" i="8"/>
  <c r="G93" i="8"/>
  <c r="F93" i="8"/>
  <c r="E93" i="8"/>
  <c r="D93" i="8"/>
  <c r="C93" i="8"/>
  <c r="P92" i="8"/>
  <c r="O92" i="8"/>
  <c r="N92" i="8"/>
  <c r="M92" i="8"/>
  <c r="L92" i="8"/>
  <c r="K92" i="8"/>
  <c r="J92" i="8"/>
  <c r="I92" i="8"/>
  <c r="H92" i="8"/>
  <c r="G92" i="8"/>
  <c r="F92" i="8"/>
  <c r="E92" i="8"/>
  <c r="D92" i="8"/>
  <c r="C92" i="8"/>
  <c r="P91" i="8"/>
  <c r="O91" i="8"/>
  <c r="N91" i="8"/>
  <c r="M91" i="8"/>
  <c r="L91" i="8"/>
  <c r="K91" i="8"/>
  <c r="J91" i="8"/>
  <c r="I91" i="8"/>
  <c r="H91" i="8"/>
  <c r="G91" i="8"/>
  <c r="F91" i="8"/>
  <c r="E91" i="8"/>
  <c r="D91" i="8"/>
  <c r="C91" i="8"/>
  <c r="P90" i="8"/>
  <c r="O90" i="8"/>
  <c r="N90" i="8"/>
  <c r="M90" i="8"/>
  <c r="L90" i="8"/>
  <c r="K90" i="8"/>
  <c r="J90" i="8"/>
  <c r="I90" i="8"/>
  <c r="H90" i="8"/>
  <c r="G90" i="8"/>
  <c r="F90" i="8"/>
  <c r="E90" i="8"/>
  <c r="D90" i="8"/>
  <c r="C90" i="8"/>
  <c r="P89" i="8"/>
  <c r="O89" i="8"/>
  <c r="N89" i="8"/>
  <c r="M89" i="8"/>
  <c r="L89" i="8"/>
  <c r="K89" i="8"/>
  <c r="J89" i="8"/>
  <c r="I89" i="8"/>
  <c r="H89" i="8"/>
  <c r="G89" i="8"/>
  <c r="F89" i="8"/>
  <c r="E89" i="8"/>
  <c r="D89" i="8"/>
  <c r="C89" i="8"/>
  <c r="P88" i="8"/>
  <c r="O88" i="8"/>
  <c r="N88" i="8"/>
  <c r="M88" i="8"/>
  <c r="L88" i="8"/>
  <c r="K88" i="8"/>
  <c r="J88" i="8"/>
  <c r="I88" i="8"/>
  <c r="H88" i="8"/>
  <c r="G88" i="8"/>
  <c r="F88" i="8"/>
  <c r="E88" i="8"/>
  <c r="D88" i="8"/>
  <c r="C88" i="8"/>
  <c r="P87" i="8"/>
  <c r="O87" i="8"/>
  <c r="N87" i="8"/>
  <c r="M87" i="8"/>
  <c r="L87" i="8"/>
  <c r="K87" i="8"/>
  <c r="J87" i="8"/>
  <c r="I87" i="8"/>
  <c r="H87" i="8"/>
  <c r="G87" i="8"/>
  <c r="F87" i="8"/>
  <c r="E87" i="8"/>
  <c r="D87" i="8"/>
  <c r="C87" i="8"/>
  <c r="P86" i="8"/>
  <c r="O86" i="8"/>
  <c r="N86" i="8"/>
  <c r="M86" i="8"/>
  <c r="L86" i="8"/>
  <c r="K86" i="8"/>
  <c r="J86" i="8"/>
  <c r="I86" i="8"/>
  <c r="H86" i="8"/>
  <c r="G86" i="8"/>
  <c r="F86" i="8"/>
  <c r="E86" i="8"/>
  <c r="D86" i="8"/>
  <c r="C86" i="8"/>
  <c r="P85" i="8"/>
  <c r="O85" i="8"/>
  <c r="N85" i="8"/>
  <c r="M85" i="8"/>
  <c r="L85" i="8"/>
  <c r="K85" i="8"/>
  <c r="J85" i="8"/>
  <c r="I85" i="8"/>
  <c r="H85" i="8"/>
  <c r="G85" i="8"/>
  <c r="F85" i="8"/>
  <c r="E85" i="8"/>
  <c r="D85" i="8"/>
  <c r="C85" i="8"/>
  <c r="P84" i="8"/>
  <c r="O84" i="8"/>
  <c r="N84" i="8"/>
  <c r="M84" i="8"/>
  <c r="L84" i="8"/>
  <c r="K84" i="8"/>
  <c r="J84" i="8"/>
  <c r="I84" i="8"/>
  <c r="H84" i="8"/>
  <c r="G84" i="8"/>
  <c r="F84" i="8"/>
  <c r="E84" i="8"/>
  <c r="D84" i="8"/>
  <c r="C84" i="8"/>
  <c r="B81" i="8"/>
  <c r="B118" i="8" s="1"/>
  <c r="B80" i="8"/>
  <c r="B117" i="8" s="1"/>
  <c r="B79" i="8"/>
  <c r="B116" i="8" s="1"/>
  <c r="B78" i="8"/>
  <c r="B115" i="8" s="1"/>
  <c r="B77" i="8"/>
  <c r="B114" i="8" s="1"/>
  <c r="B67" i="8"/>
  <c r="B104" i="8" s="1"/>
  <c r="B66" i="8"/>
  <c r="B103" i="8" s="1"/>
  <c r="B65" i="8"/>
  <c r="B102" i="8" s="1"/>
  <c r="B64" i="8"/>
  <c r="B101" i="8" s="1"/>
  <c r="B63" i="8"/>
  <c r="B100" i="8" s="1"/>
  <c r="P82" i="8"/>
  <c r="G53" i="7" s="1"/>
  <c r="O82" i="8"/>
  <c r="G52" i="7" s="1"/>
  <c r="N82" i="8"/>
  <c r="G51" i="7" s="1"/>
  <c r="M82" i="8"/>
  <c r="G50" i="7" s="1"/>
  <c r="L82" i="8"/>
  <c r="G48" i="7" s="1"/>
  <c r="K82" i="8"/>
  <c r="G47" i="7" s="1"/>
  <c r="J82" i="8"/>
  <c r="G46" i="7" s="1"/>
  <c r="I82" i="8"/>
  <c r="G44" i="7" s="1"/>
  <c r="H82" i="8"/>
  <c r="G43" i="7" s="1"/>
  <c r="G82" i="8"/>
  <c r="G42" i="7" s="1"/>
  <c r="F82" i="8"/>
  <c r="G41" i="7" s="1"/>
  <c r="E82" i="8"/>
  <c r="G40" i="7" s="1"/>
  <c r="D82" i="8"/>
  <c r="G39" i="7" s="1"/>
  <c r="C82" i="8"/>
  <c r="G38" i="7" s="1"/>
  <c r="S81" i="8"/>
  <c r="R81" i="8"/>
  <c r="Q81" i="8"/>
  <c r="S80" i="8"/>
  <c r="R80" i="8"/>
  <c r="Q80" i="8"/>
  <c r="S79" i="8"/>
  <c r="R79" i="8"/>
  <c r="Q79" i="8"/>
  <c r="S78" i="8"/>
  <c r="R78" i="8"/>
  <c r="Q78" i="8"/>
  <c r="S77" i="8"/>
  <c r="R77" i="8"/>
  <c r="Q77" i="8"/>
  <c r="S76" i="8"/>
  <c r="R76" i="8"/>
  <c r="Q76" i="8"/>
  <c r="S75" i="8"/>
  <c r="R75" i="8"/>
  <c r="Q75" i="8"/>
  <c r="S74" i="8"/>
  <c r="R74" i="8"/>
  <c r="Q74" i="8"/>
  <c r="S73" i="8"/>
  <c r="R73" i="8"/>
  <c r="Q73" i="8"/>
  <c r="S72" i="8"/>
  <c r="R72" i="8"/>
  <c r="Q72" i="8"/>
  <c r="S71" i="8"/>
  <c r="R71" i="8"/>
  <c r="Q71" i="8"/>
  <c r="S70" i="8"/>
  <c r="R70" i="8"/>
  <c r="Q70" i="8"/>
  <c r="P68" i="8"/>
  <c r="G29" i="7" s="1"/>
  <c r="O68" i="8"/>
  <c r="G28" i="7" s="1"/>
  <c r="N68" i="8"/>
  <c r="G27" i="7" s="1"/>
  <c r="M68" i="8"/>
  <c r="G26" i="7" s="1"/>
  <c r="L68" i="8"/>
  <c r="G24" i="7" s="1"/>
  <c r="K68" i="8"/>
  <c r="G23" i="7" s="1"/>
  <c r="J68" i="8"/>
  <c r="G22" i="7" s="1"/>
  <c r="I68" i="8"/>
  <c r="G20" i="7" s="1"/>
  <c r="H68" i="8"/>
  <c r="G19" i="7" s="1"/>
  <c r="G68" i="8"/>
  <c r="G18" i="7" s="1"/>
  <c r="F68" i="8"/>
  <c r="G17" i="7" s="1"/>
  <c r="E68" i="8"/>
  <c r="G16" i="7" s="1"/>
  <c r="D68" i="8"/>
  <c r="G15" i="7" s="1"/>
  <c r="C68" i="8"/>
  <c r="G14" i="7" s="1"/>
  <c r="S67" i="8"/>
  <c r="R67" i="8"/>
  <c r="Q67" i="8"/>
  <c r="S66" i="8"/>
  <c r="R66" i="8"/>
  <c r="Q66" i="8"/>
  <c r="S65" i="8"/>
  <c r="R65" i="8"/>
  <c r="Q65" i="8"/>
  <c r="S64" i="8"/>
  <c r="R64" i="8"/>
  <c r="Q64" i="8"/>
  <c r="S63" i="8"/>
  <c r="R63" i="8"/>
  <c r="Q63" i="8"/>
  <c r="S62" i="8"/>
  <c r="R62" i="8"/>
  <c r="Q62" i="8"/>
  <c r="S61" i="8"/>
  <c r="R61" i="8"/>
  <c r="Q61" i="8"/>
  <c r="S60" i="8"/>
  <c r="R60" i="8"/>
  <c r="Q60" i="8"/>
  <c r="S59" i="8"/>
  <c r="R59" i="8"/>
  <c r="Q59" i="8"/>
  <c r="S58" i="8"/>
  <c r="R58" i="8"/>
  <c r="Q58" i="8"/>
  <c r="S57" i="8"/>
  <c r="R57" i="8"/>
  <c r="Q57" i="8"/>
  <c r="S56" i="8"/>
  <c r="R56" i="8"/>
  <c r="Q56" i="8"/>
  <c r="S55" i="8"/>
  <c r="R55" i="8"/>
  <c r="Q55" i="8"/>
  <c r="S54" i="8"/>
  <c r="R54" i="8"/>
  <c r="Q54" i="8"/>
  <c r="S53" i="8"/>
  <c r="R53" i="8"/>
  <c r="Q53" i="8"/>
  <c r="S52" i="8"/>
  <c r="R52" i="8"/>
  <c r="Q52" i="8"/>
  <c r="S51" i="8"/>
  <c r="R51" i="8"/>
  <c r="Q51" i="8"/>
  <c r="S50" i="8"/>
  <c r="R50" i="8"/>
  <c r="Q50" i="8"/>
  <c r="S49" i="8"/>
  <c r="R49" i="8"/>
  <c r="Q49" i="8"/>
  <c r="S48" i="8"/>
  <c r="R48" i="8"/>
  <c r="Q48" i="8"/>
  <c r="S47" i="8"/>
  <c r="R47" i="8"/>
  <c r="Q47" i="8"/>
  <c r="Q9" i="8"/>
  <c r="R9" i="8"/>
  <c r="S9" i="8"/>
  <c r="S85" i="8" s="1"/>
  <c r="Q10" i="8"/>
  <c r="R10" i="8"/>
  <c r="S10" i="8"/>
  <c r="Q11" i="8"/>
  <c r="R11" i="8"/>
  <c r="S11" i="8"/>
  <c r="Q12" i="8"/>
  <c r="R12" i="8"/>
  <c r="R88" i="8" s="1"/>
  <c r="S12" i="8"/>
  <c r="Q13" i="8"/>
  <c r="R13" i="8"/>
  <c r="S13" i="8"/>
  <c r="S89" i="8" s="1"/>
  <c r="Q14" i="8"/>
  <c r="R14" i="8"/>
  <c r="S14" i="8"/>
  <c r="Q15" i="8"/>
  <c r="R15" i="8"/>
  <c r="S15" i="8"/>
  <c r="Q16" i="8"/>
  <c r="R16" i="8"/>
  <c r="R92" i="8" s="1"/>
  <c r="S16" i="8"/>
  <c r="Q17" i="8"/>
  <c r="R17" i="8"/>
  <c r="S17" i="8"/>
  <c r="S93" i="8" s="1"/>
  <c r="Q18" i="8"/>
  <c r="R18" i="8"/>
  <c r="S18" i="8"/>
  <c r="Q19" i="8"/>
  <c r="Q95" i="8" s="1"/>
  <c r="R19" i="8"/>
  <c r="S19" i="8"/>
  <c r="Q20" i="8"/>
  <c r="R20" i="8"/>
  <c r="R96" i="8" s="1"/>
  <c r="S20" i="8"/>
  <c r="Q21" i="8"/>
  <c r="R21" i="8"/>
  <c r="S21" i="8"/>
  <c r="S97" i="8" s="1"/>
  <c r="Q22" i="8"/>
  <c r="R22" i="8"/>
  <c r="S22" i="8"/>
  <c r="Q23" i="8"/>
  <c r="Q99" i="8" s="1"/>
  <c r="R23" i="8"/>
  <c r="S23" i="8"/>
  <c r="Q24" i="8"/>
  <c r="R24" i="8"/>
  <c r="R100" i="8" s="1"/>
  <c r="S24" i="8"/>
  <c r="Q25" i="8"/>
  <c r="R25" i="8"/>
  <c r="S25" i="8"/>
  <c r="S101" i="8" s="1"/>
  <c r="Q26" i="8"/>
  <c r="R26" i="8"/>
  <c r="S26" i="8"/>
  <c r="Q27" i="8"/>
  <c r="Q103" i="8" s="1"/>
  <c r="R27" i="8"/>
  <c r="S27" i="8"/>
  <c r="Q28" i="8"/>
  <c r="R28" i="8"/>
  <c r="R104" i="8" s="1"/>
  <c r="S28" i="8"/>
  <c r="C29" i="8"/>
  <c r="F14" i="7" s="1"/>
  <c r="D29" i="8"/>
  <c r="F15" i="7" s="1"/>
  <c r="E29" i="8"/>
  <c r="F16" i="7" s="1"/>
  <c r="F29" i="8"/>
  <c r="F17" i="7" s="1"/>
  <c r="G29" i="8"/>
  <c r="F18" i="7" s="1"/>
  <c r="H29" i="8"/>
  <c r="F19" i="7" s="1"/>
  <c r="I29" i="8"/>
  <c r="F20" i="7" s="1"/>
  <c r="J29" i="8"/>
  <c r="F22" i="7" s="1"/>
  <c r="K29" i="8"/>
  <c r="F23" i="7" s="1"/>
  <c r="L29" i="8"/>
  <c r="F24" i="7" s="1"/>
  <c r="M29" i="8"/>
  <c r="F26" i="7" s="1"/>
  <c r="N29" i="8"/>
  <c r="F27" i="7" s="1"/>
  <c r="O29" i="8"/>
  <c r="F28" i="7" s="1"/>
  <c r="P29" i="8"/>
  <c r="F29" i="7" s="1"/>
  <c r="Q31" i="8"/>
  <c r="Q107" i="8" s="1"/>
  <c r="R31" i="8"/>
  <c r="S31" i="8"/>
  <c r="Q32" i="8"/>
  <c r="R32" i="8"/>
  <c r="R108" i="8" s="1"/>
  <c r="S32" i="8"/>
  <c r="Q33" i="8"/>
  <c r="R33" i="8"/>
  <c r="S33" i="8"/>
  <c r="S109" i="8" s="1"/>
  <c r="Q34" i="8"/>
  <c r="R34" i="8"/>
  <c r="S34" i="8"/>
  <c r="Q35" i="8"/>
  <c r="Q111" i="8" s="1"/>
  <c r="R35" i="8"/>
  <c r="S35" i="8"/>
  <c r="Q36" i="8"/>
  <c r="R36" i="8"/>
  <c r="R112" i="8" s="1"/>
  <c r="S36" i="8"/>
  <c r="Q37" i="8"/>
  <c r="R37" i="8"/>
  <c r="S37" i="8"/>
  <c r="S113" i="8" s="1"/>
  <c r="Q38" i="8"/>
  <c r="R38" i="8"/>
  <c r="S38" i="8"/>
  <c r="Q39" i="8"/>
  <c r="Q115" i="8" s="1"/>
  <c r="R39" i="8"/>
  <c r="S39" i="8"/>
  <c r="Q40" i="8"/>
  <c r="R40" i="8"/>
  <c r="R116" i="8" s="1"/>
  <c r="S40" i="8"/>
  <c r="Q41" i="8"/>
  <c r="R41" i="8"/>
  <c r="S41" i="8"/>
  <c r="S117" i="8" s="1"/>
  <c r="Q42" i="8"/>
  <c r="R42" i="8"/>
  <c r="S42" i="8"/>
  <c r="C43" i="8"/>
  <c r="F38" i="7" s="1"/>
  <c r="D43" i="8"/>
  <c r="F39" i="7" s="1"/>
  <c r="E43" i="8"/>
  <c r="F40" i="7" s="1"/>
  <c r="F43" i="8"/>
  <c r="F41" i="7" s="1"/>
  <c r="G43" i="8"/>
  <c r="F42" i="7" s="1"/>
  <c r="H43" i="8"/>
  <c r="F43" i="7" s="1"/>
  <c r="I43" i="8"/>
  <c r="F44" i="7" s="1"/>
  <c r="J43" i="8"/>
  <c r="F46" i="7" s="1"/>
  <c r="K43" i="8"/>
  <c r="F47" i="7" s="1"/>
  <c r="L43" i="8"/>
  <c r="F48" i="7" s="1"/>
  <c r="M43" i="8"/>
  <c r="F50" i="7" s="1"/>
  <c r="N43" i="8"/>
  <c r="F51" i="7" s="1"/>
  <c r="O43" i="8"/>
  <c r="F52" i="7" s="1"/>
  <c r="P43" i="8"/>
  <c r="F53" i="7" s="1"/>
  <c r="Q8" i="8"/>
  <c r="Q84" i="8" s="1"/>
  <c r="S8" i="8"/>
  <c r="R8" i="8"/>
  <c r="R84" i="8" s="1"/>
  <c r="C6" i="8"/>
  <c r="Q6" i="8"/>
  <c r="A8" i="8"/>
  <c r="C5" i="7"/>
  <c r="C6" i="7" s="1"/>
  <c r="B5" i="7"/>
  <c r="D54" i="47"/>
  <c r="D53" i="47"/>
  <c r="D52" i="47"/>
  <c r="D51" i="47"/>
  <c r="D50" i="47"/>
  <c r="D49" i="47"/>
  <c r="D48" i="47"/>
  <c r="D47" i="47"/>
  <c r="D46" i="47"/>
  <c r="D45" i="47"/>
  <c r="C44" i="47"/>
  <c r="C35" i="14" s="1"/>
  <c r="B44" i="47"/>
  <c r="H234" i="5"/>
  <c r="F234" i="5"/>
  <c r="E234" i="5"/>
  <c r="D234" i="5"/>
  <c r="C234" i="5"/>
  <c r="H231" i="5"/>
  <c r="F231" i="5"/>
  <c r="E231" i="5"/>
  <c r="D231" i="5"/>
  <c r="C231" i="5"/>
  <c r="H228" i="5"/>
  <c r="G228" i="5"/>
  <c r="E228" i="5"/>
  <c r="D228" i="5"/>
  <c r="C228" i="5"/>
  <c r="H225" i="5"/>
  <c r="G225" i="5"/>
  <c r="E225" i="5"/>
  <c r="D225" i="5"/>
  <c r="C225" i="5"/>
  <c r="H222" i="5"/>
  <c r="G222" i="5"/>
  <c r="F222" i="5"/>
  <c r="D222" i="5"/>
  <c r="C222" i="5"/>
  <c r="H219" i="5"/>
  <c r="G219" i="5"/>
  <c r="F219" i="5"/>
  <c r="D219" i="5"/>
  <c r="C219" i="5"/>
  <c r="H216" i="5"/>
  <c r="G216" i="5"/>
  <c r="F216" i="5"/>
  <c r="E216" i="5"/>
  <c r="C216" i="5"/>
  <c r="H213" i="5"/>
  <c r="G213" i="5"/>
  <c r="F213" i="5"/>
  <c r="E213" i="5"/>
  <c r="C213" i="5"/>
  <c r="H210" i="5"/>
  <c r="G210" i="5"/>
  <c r="F210" i="5"/>
  <c r="F240" i="5" s="1"/>
  <c r="E210" i="5"/>
  <c r="E240" i="5" s="1"/>
  <c r="D210" i="5"/>
  <c r="H207" i="5"/>
  <c r="H237" i="5" s="1"/>
  <c r="G207" i="5"/>
  <c r="F207" i="5"/>
  <c r="E207" i="5"/>
  <c r="E237" i="5" s="1"/>
  <c r="D207" i="5"/>
  <c r="D237" i="5" s="1"/>
  <c r="H195" i="5"/>
  <c r="F195" i="5"/>
  <c r="E195" i="5"/>
  <c r="D195" i="5"/>
  <c r="C195" i="5"/>
  <c r="H192" i="5"/>
  <c r="F192" i="5"/>
  <c r="E192" i="5"/>
  <c r="D192" i="5"/>
  <c r="C192" i="5"/>
  <c r="H189" i="5"/>
  <c r="G189" i="5"/>
  <c r="E189" i="5"/>
  <c r="D189" i="5"/>
  <c r="C189" i="5"/>
  <c r="H186" i="5"/>
  <c r="G186" i="5"/>
  <c r="E186" i="5"/>
  <c r="D186" i="5"/>
  <c r="C186" i="5"/>
  <c r="H183" i="5"/>
  <c r="G183" i="5"/>
  <c r="F183" i="5"/>
  <c r="D183" i="5"/>
  <c r="C183" i="5"/>
  <c r="H180" i="5"/>
  <c r="G180" i="5"/>
  <c r="F180" i="5"/>
  <c r="D180" i="5"/>
  <c r="C180" i="5"/>
  <c r="H177" i="5"/>
  <c r="G177" i="5"/>
  <c r="F177" i="5"/>
  <c r="E177" i="5"/>
  <c r="C177" i="5"/>
  <c r="C201" i="5" s="1"/>
  <c r="H174" i="5"/>
  <c r="G174" i="5"/>
  <c r="F174" i="5"/>
  <c r="E174" i="5"/>
  <c r="C174" i="5"/>
  <c r="H171" i="5"/>
  <c r="H201" i="5" s="1"/>
  <c r="G171" i="5"/>
  <c r="G201" i="5" s="1"/>
  <c r="F171" i="5"/>
  <c r="F201" i="5" s="1"/>
  <c r="E171" i="5"/>
  <c r="E201" i="5" s="1"/>
  <c r="D171" i="5"/>
  <c r="H168" i="5"/>
  <c r="G168" i="5"/>
  <c r="G198" i="5" s="1"/>
  <c r="F168" i="5"/>
  <c r="F198" i="5" s="1"/>
  <c r="E168" i="5"/>
  <c r="D168" i="5"/>
  <c r="D198" i="5" s="1"/>
  <c r="H156" i="5"/>
  <c r="F156" i="5"/>
  <c r="E156" i="5"/>
  <c r="D156" i="5"/>
  <c r="C156" i="5"/>
  <c r="H153" i="5"/>
  <c r="F153" i="5"/>
  <c r="E153" i="5"/>
  <c r="D153" i="5"/>
  <c r="C153" i="5"/>
  <c r="H150" i="5"/>
  <c r="G150" i="5"/>
  <c r="E150" i="5"/>
  <c r="D150" i="5"/>
  <c r="C150" i="5"/>
  <c r="H147" i="5"/>
  <c r="G147" i="5"/>
  <c r="E147" i="5"/>
  <c r="D147" i="5"/>
  <c r="C147" i="5"/>
  <c r="H144" i="5"/>
  <c r="G144" i="5"/>
  <c r="F144" i="5"/>
  <c r="D144" i="5"/>
  <c r="C144" i="5"/>
  <c r="H141" i="5"/>
  <c r="G141" i="5"/>
  <c r="F141" i="5"/>
  <c r="D141" i="5"/>
  <c r="C141" i="5"/>
  <c r="H138" i="5"/>
  <c r="G138" i="5"/>
  <c r="F138" i="5"/>
  <c r="E138" i="5"/>
  <c r="C138" i="5"/>
  <c r="H135" i="5"/>
  <c r="G135" i="5"/>
  <c r="F135" i="5"/>
  <c r="E135" i="5"/>
  <c r="C135" i="5"/>
  <c r="C159" i="5" s="1"/>
  <c r="H132" i="5"/>
  <c r="G132" i="5"/>
  <c r="F132" i="5"/>
  <c r="E132" i="5"/>
  <c r="D132" i="5"/>
  <c r="H129" i="5"/>
  <c r="H159" i="5" s="1"/>
  <c r="G129" i="5"/>
  <c r="F129" i="5"/>
  <c r="E129" i="5"/>
  <c r="D129" i="5"/>
  <c r="H117" i="5"/>
  <c r="F117" i="5"/>
  <c r="E117" i="5"/>
  <c r="D117" i="5"/>
  <c r="C117" i="5"/>
  <c r="H114" i="5"/>
  <c r="F114" i="5"/>
  <c r="E114" i="5"/>
  <c r="D114" i="5"/>
  <c r="C114" i="5"/>
  <c r="H111" i="5"/>
  <c r="G111" i="5"/>
  <c r="E111" i="5"/>
  <c r="D111" i="5"/>
  <c r="C111" i="5"/>
  <c r="H108" i="5"/>
  <c r="G108" i="5"/>
  <c r="E108" i="5"/>
  <c r="D108" i="5"/>
  <c r="C108" i="5"/>
  <c r="H105" i="5"/>
  <c r="G105" i="5"/>
  <c r="F105" i="5"/>
  <c r="D105" i="5"/>
  <c r="C105" i="5"/>
  <c r="H102" i="5"/>
  <c r="G102" i="5"/>
  <c r="F102" i="5"/>
  <c r="D102" i="5"/>
  <c r="C102" i="5"/>
  <c r="H99" i="5"/>
  <c r="G99" i="5"/>
  <c r="F99" i="5"/>
  <c r="E99" i="5"/>
  <c r="C99" i="5"/>
  <c r="H96" i="5"/>
  <c r="G96" i="5"/>
  <c r="F96" i="5"/>
  <c r="E96" i="5"/>
  <c r="C96" i="5"/>
  <c r="H93" i="5"/>
  <c r="G93" i="5"/>
  <c r="F93" i="5"/>
  <c r="E93" i="5"/>
  <c r="D93" i="5"/>
  <c r="H90" i="5"/>
  <c r="G90" i="5"/>
  <c r="F90" i="5"/>
  <c r="E90" i="5"/>
  <c r="D90" i="5"/>
  <c r="H78" i="5"/>
  <c r="F78" i="5"/>
  <c r="E78" i="5"/>
  <c r="D78" i="5"/>
  <c r="C78" i="5"/>
  <c r="H75" i="5"/>
  <c r="F75" i="5"/>
  <c r="E75" i="5"/>
  <c r="D75" i="5"/>
  <c r="C75" i="5"/>
  <c r="H72" i="5"/>
  <c r="G72" i="5"/>
  <c r="E72" i="5"/>
  <c r="D72" i="5"/>
  <c r="C72" i="5"/>
  <c r="H69" i="5"/>
  <c r="G69" i="5"/>
  <c r="E69" i="5"/>
  <c r="D69" i="5"/>
  <c r="C69" i="5"/>
  <c r="H66" i="5"/>
  <c r="G66" i="5"/>
  <c r="F66" i="5"/>
  <c r="D66" i="5"/>
  <c r="C66" i="5"/>
  <c r="H63" i="5"/>
  <c r="G63" i="5"/>
  <c r="F63" i="5"/>
  <c r="D63" i="5"/>
  <c r="C63" i="5"/>
  <c r="H60" i="5"/>
  <c r="G60" i="5"/>
  <c r="F60" i="5"/>
  <c r="E60" i="5"/>
  <c r="C60" i="5"/>
  <c r="H57" i="5"/>
  <c r="G57" i="5"/>
  <c r="F57" i="5"/>
  <c r="E57" i="5"/>
  <c r="C57" i="5"/>
  <c r="H54" i="5"/>
  <c r="G54" i="5"/>
  <c r="G84" i="5" s="1"/>
  <c r="F54" i="5"/>
  <c r="E54" i="5"/>
  <c r="D54" i="5"/>
  <c r="H51" i="5"/>
  <c r="G51" i="5"/>
  <c r="F51" i="5"/>
  <c r="E51" i="5"/>
  <c r="D51" i="5"/>
  <c r="J20" i="24"/>
  <c r="H20" i="24"/>
  <c r="F20" i="24"/>
  <c r="D20" i="24"/>
  <c r="J35" i="23"/>
  <c r="H35" i="23"/>
  <c r="F35" i="23"/>
  <c r="D35" i="23"/>
  <c r="J36" i="22"/>
  <c r="H36" i="22"/>
  <c r="F36" i="22"/>
  <c r="D36" i="22"/>
  <c r="J35" i="21"/>
  <c r="H35" i="21"/>
  <c r="F35" i="21"/>
  <c r="D35" i="21"/>
  <c r="J35" i="20"/>
  <c r="H35" i="20"/>
  <c r="F35" i="20"/>
  <c r="D35" i="20"/>
  <c r="F237" i="5" l="1"/>
  <c r="G240" i="5"/>
  <c r="Q91" i="8"/>
  <c r="Q87" i="8"/>
  <c r="G237" i="5"/>
  <c r="H240" i="5"/>
  <c r="C240" i="5"/>
  <c r="C237" i="5"/>
  <c r="G159" i="5"/>
  <c r="H162" i="5"/>
  <c r="C162" i="5"/>
  <c r="D240" i="5"/>
  <c r="D162" i="5"/>
  <c r="H198" i="5"/>
  <c r="C198" i="5"/>
  <c r="D201" i="5"/>
  <c r="H120" i="5"/>
  <c r="C120" i="5"/>
  <c r="F159" i="5"/>
  <c r="G162" i="5"/>
  <c r="D123" i="5"/>
  <c r="E198" i="5"/>
  <c r="H84" i="5"/>
  <c r="E84" i="5"/>
  <c r="F81" i="5"/>
  <c r="C84" i="5"/>
  <c r="F123" i="5"/>
  <c r="G123" i="5"/>
  <c r="D159" i="5"/>
  <c r="E162" i="5"/>
  <c r="G81" i="5"/>
  <c r="E120" i="5"/>
  <c r="E159" i="5"/>
  <c r="F162" i="5"/>
  <c r="F120" i="5"/>
  <c r="G120" i="5"/>
  <c r="H123" i="5"/>
  <c r="C123" i="5"/>
  <c r="D81" i="5"/>
  <c r="D120" i="5"/>
  <c r="E123" i="5"/>
  <c r="H81" i="5"/>
  <c r="C81" i="5"/>
  <c r="D84" i="5"/>
  <c r="E81" i="5"/>
  <c r="F84" i="5"/>
  <c r="R101" i="8"/>
  <c r="R85" i="8"/>
  <c r="G75" i="7"/>
  <c r="F71" i="7"/>
  <c r="G56" i="7"/>
  <c r="H43" i="7"/>
  <c r="F67" i="7"/>
  <c r="Q116" i="8"/>
  <c r="K119" i="8"/>
  <c r="F33" i="7"/>
  <c r="S84" i="8"/>
  <c r="H51" i="7"/>
  <c r="S118" i="8"/>
  <c r="R117" i="8"/>
  <c r="S114" i="8"/>
  <c r="R113" i="8"/>
  <c r="Q112" i="8"/>
  <c r="S110" i="8"/>
  <c r="R109" i="8"/>
  <c r="Q108" i="8"/>
  <c r="H29" i="7"/>
  <c r="Q104" i="8"/>
  <c r="S102" i="8"/>
  <c r="Q100" i="8"/>
  <c r="S98" i="8"/>
  <c r="R97" i="8"/>
  <c r="Q96" i="8"/>
  <c r="S94" i="8"/>
  <c r="R93" i="8"/>
  <c r="R89" i="8"/>
  <c r="G33" i="7"/>
  <c r="F56" i="7"/>
  <c r="Q118" i="8"/>
  <c r="S116" i="8"/>
  <c r="R115" i="8"/>
  <c r="Q114" i="8"/>
  <c r="S112" i="8"/>
  <c r="R111" i="8"/>
  <c r="Q110" i="8"/>
  <c r="S108" i="8"/>
  <c r="R107" i="8"/>
  <c r="S104" i="8"/>
  <c r="R103" i="8"/>
  <c r="Q102" i="8"/>
  <c r="S100" i="8"/>
  <c r="R99" i="8"/>
  <c r="Q98" i="8"/>
  <c r="S96" i="8"/>
  <c r="R95" i="8"/>
  <c r="Q94" i="8"/>
  <c r="S92" i="8"/>
  <c r="R91" i="8"/>
  <c r="Q90" i="8"/>
  <c r="S88" i="8"/>
  <c r="R87" i="8"/>
  <c r="Q86" i="8"/>
  <c r="G31" i="7"/>
  <c r="G77" i="7"/>
  <c r="H50" i="7"/>
  <c r="F57" i="7"/>
  <c r="R118" i="8"/>
  <c r="Q117" i="8"/>
  <c r="S115" i="8"/>
  <c r="R114" i="8"/>
  <c r="Q113" i="8"/>
  <c r="S111" i="8"/>
  <c r="R110" i="8"/>
  <c r="Q109" i="8"/>
  <c r="S107" i="8"/>
  <c r="F31" i="7"/>
  <c r="S103" i="8"/>
  <c r="R102" i="8"/>
  <c r="Q101" i="8"/>
  <c r="S99" i="8"/>
  <c r="R98" i="8"/>
  <c r="Q97" i="8"/>
  <c r="S95" i="8"/>
  <c r="R94" i="8"/>
  <c r="Q93" i="8"/>
  <c r="S91" i="8"/>
  <c r="R90" i="8"/>
  <c r="Q89" i="8"/>
  <c r="S87" i="8"/>
  <c r="R86" i="8"/>
  <c r="Q85" i="8"/>
  <c r="D73" i="7"/>
  <c r="F55" i="7"/>
  <c r="F74" i="7"/>
  <c r="G63" i="7"/>
  <c r="G32" i="7"/>
  <c r="G72" i="7"/>
  <c r="G70" i="7"/>
  <c r="G57" i="7"/>
  <c r="F63" i="7"/>
  <c r="F32" i="7"/>
  <c r="Q92" i="8"/>
  <c r="S90" i="8"/>
  <c r="Q88" i="8"/>
  <c r="S86" i="8"/>
  <c r="G74" i="7"/>
  <c r="G55" i="7"/>
  <c r="H42" i="7"/>
  <c r="F105" i="8"/>
  <c r="I119" i="8"/>
  <c r="M119" i="8"/>
  <c r="C56" i="7"/>
  <c r="D39" i="7" s="1"/>
  <c r="D40" i="7"/>
  <c r="C57" i="7"/>
  <c r="D16" i="7"/>
  <c r="C33" i="7"/>
  <c r="F72" i="7"/>
  <c r="G67" i="7"/>
  <c r="J105" i="8"/>
  <c r="N105" i="8"/>
  <c r="G119" i="8"/>
  <c r="O119" i="8"/>
  <c r="G105" i="8"/>
  <c r="K105" i="8"/>
  <c r="O105" i="8"/>
  <c r="I105" i="8"/>
  <c r="M105" i="8"/>
  <c r="H41" i="7"/>
  <c r="H52" i="7"/>
  <c r="F68" i="7"/>
  <c r="F64" i="7"/>
  <c r="F119" i="8"/>
  <c r="J119" i="8"/>
  <c r="N119" i="8"/>
  <c r="G16" i="9"/>
  <c r="M16" i="9"/>
  <c r="P13" i="9"/>
  <c r="M13" i="9"/>
  <c r="H105" i="8"/>
  <c r="L105" i="8"/>
  <c r="P105" i="8"/>
  <c r="C73" i="7"/>
  <c r="B69" i="7"/>
  <c r="J16" i="9"/>
  <c r="O23" i="9"/>
  <c r="R68" i="8"/>
  <c r="S68" i="8"/>
  <c r="Q82" i="8"/>
  <c r="H119" i="8"/>
  <c r="L119" i="8"/>
  <c r="P119" i="8"/>
  <c r="N23" i="9"/>
  <c r="C24" i="9"/>
  <c r="C42" i="9"/>
  <c r="C45" i="14"/>
  <c r="D37" i="9"/>
  <c r="B48" i="14"/>
  <c r="G36" i="7"/>
  <c r="G60" i="7" s="1"/>
  <c r="F36" i="7"/>
  <c r="F60" i="7" s="1"/>
  <c r="D12" i="9"/>
  <c r="D19" i="9"/>
  <c r="D13" i="9"/>
  <c r="D17" i="9"/>
  <c r="B35" i="9"/>
  <c r="D22" i="9"/>
  <c r="D15" i="9"/>
  <c r="D34" i="9"/>
  <c r="D45" i="14" s="1"/>
  <c r="D18" i="9"/>
  <c r="B36" i="9"/>
  <c r="D20" i="9"/>
  <c r="D44" i="47"/>
  <c r="F44" i="47" s="1"/>
  <c r="G8" i="46"/>
  <c r="G9" i="46"/>
  <c r="H12" i="7"/>
  <c r="F23" i="9"/>
  <c r="I23" i="9"/>
  <c r="C53" i="14"/>
  <c r="L23" i="9"/>
  <c r="G13" i="9"/>
  <c r="P8" i="9"/>
  <c r="P23" i="9" s="1"/>
  <c r="J13" i="9"/>
  <c r="D27" i="9"/>
  <c r="D26" i="9"/>
  <c r="D28" i="9"/>
  <c r="B24" i="9"/>
  <c r="D25" i="9"/>
  <c r="B16" i="9"/>
  <c r="K23" i="9"/>
  <c r="C16" i="9"/>
  <c r="C23" i="9" s="1"/>
  <c r="C29" i="9" s="1"/>
  <c r="G21" i="7"/>
  <c r="F77" i="7"/>
  <c r="G37" i="7"/>
  <c r="G45" i="7"/>
  <c r="F65" i="7"/>
  <c r="F21" i="7"/>
  <c r="F25" i="7"/>
  <c r="H24" i="7"/>
  <c r="E69" i="7"/>
  <c r="B61" i="7"/>
  <c r="F62" i="7"/>
  <c r="F66" i="7"/>
  <c r="F76" i="7"/>
  <c r="H14" i="7"/>
  <c r="H18" i="7"/>
  <c r="G71" i="7"/>
  <c r="G76" i="7"/>
  <c r="E73" i="7"/>
  <c r="C63" i="7"/>
  <c r="G66" i="7"/>
  <c r="H23" i="7"/>
  <c r="H17" i="7"/>
  <c r="H65" i="7" s="1"/>
  <c r="H22" i="7"/>
  <c r="F37" i="7"/>
  <c r="F70" i="7"/>
  <c r="H53" i="7"/>
  <c r="H77" i="7" s="1"/>
  <c r="G62" i="7"/>
  <c r="F13" i="7"/>
  <c r="H15" i="7"/>
  <c r="H27" i="7"/>
  <c r="H75" i="7" s="1"/>
  <c r="H40" i="7"/>
  <c r="H44" i="7"/>
  <c r="G49" i="7"/>
  <c r="G65" i="7"/>
  <c r="B80" i="7"/>
  <c r="C81" i="7"/>
  <c r="B81" i="7"/>
  <c r="H19" i="7"/>
  <c r="H28" i="7"/>
  <c r="H20" i="7"/>
  <c r="H26" i="7"/>
  <c r="H46" i="7"/>
  <c r="C64" i="7"/>
  <c r="G64" i="7"/>
  <c r="G68" i="7"/>
  <c r="F75" i="7"/>
  <c r="B79" i="7"/>
  <c r="H48" i="7"/>
  <c r="H47" i="7"/>
  <c r="H38" i="7"/>
  <c r="C38" i="7"/>
  <c r="C55" i="7" s="1"/>
  <c r="B54" i="7"/>
  <c r="F45" i="7"/>
  <c r="F49" i="7"/>
  <c r="H39" i="7"/>
  <c r="B30" i="7"/>
  <c r="C13" i="7"/>
  <c r="G25" i="7"/>
  <c r="H16" i="7"/>
  <c r="G13" i="7"/>
  <c r="R82" i="8"/>
  <c r="Q68" i="8"/>
  <c r="S82" i="8"/>
  <c r="S29" i="8"/>
  <c r="R43" i="8"/>
  <c r="Q29" i="8"/>
  <c r="Q43" i="8"/>
  <c r="S43" i="8"/>
  <c r="R29" i="8"/>
  <c r="D5" i="7"/>
  <c r="D39" i="14"/>
  <c r="D40" i="14"/>
  <c r="C38" i="14"/>
  <c r="B38" i="14"/>
  <c r="G10" i="46" l="1"/>
  <c r="D36" i="14"/>
  <c r="D35" i="14" s="1"/>
  <c r="B35" i="14"/>
  <c r="D64" i="7"/>
  <c r="H67" i="7"/>
  <c r="H66" i="7"/>
  <c r="H45" i="7"/>
  <c r="H55" i="7"/>
  <c r="H32" i="7"/>
  <c r="H74" i="7"/>
  <c r="H33" i="7"/>
  <c r="H57" i="7"/>
  <c r="H31" i="7"/>
  <c r="G69" i="7"/>
  <c r="H56" i="7"/>
  <c r="H49" i="7"/>
  <c r="D56" i="7"/>
  <c r="E39" i="7" s="1"/>
  <c r="E56" i="7" s="1"/>
  <c r="D57" i="7"/>
  <c r="E40" i="7" s="1"/>
  <c r="E57" i="7" s="1"/>
  <c r="D33" i="7"/>
  <c r="D81" i="7" s="1"/>
  <c r="H64" i="7"/>
  <c r="H62" i="7"/>
  <c r="H76" i="7"/>
  <c r="H21" i="7"/>
  <c r="D38" i="9"/>
  <c r="B49" i="14"/>
  <c r="D40" i="9"/>
  <c r="B51" i="14"/>
  <c r="E37" i="9"/>
  <c r="E48" i="14" s="1"/>
  <c r="D48" i="14"/>
  <c r="D36" i="9"/>
  <c r="B47" i="14"/>
  <c r="D35" i="9"/>
  <c r="B46" i="14"/>
  <c r="E34" i="9"/>
  <c r="E45" i="14" s="1"/>
  <c r="E39" i="14"/>
  <c r="E40" i="14"/>
  <c r="B14" i="51"/>
  <c r="C14" i="51"/>
  <c r="C25" i="14" s="1"/>
  <c r="H36" i="7"/>
  <c r="H60" i="7" s="1"/>
  <c r="M8" i="9"/>
  <c r="M23" i="9" s="1"/>
  <c r="D16" i="9"/>
  <c r="D24" i="9"/>
  <c r="G61" i="7"/>
  <c r="B78" i="7"/>
  <c r="H72" i="7"/>
  <c r="H37" i="7"/>
  <c r="H25" i="7"/>
  <c r="G73" i="7"/>
  <c r="G54" i="7"/>
  <c r="H70" i="7"/>
  <c r="F80" i="7"/>
  <c r="F73" i="7"/>
  <c r="C80" i="7"/>
  <c r="D15" i="7"/>
  <c r="D32" i="7" s="1"/>
  <c r="F61" i="7"/>
  <c r="C30" i="7"/>
  <c r="C37" i="7"/>
  <c r="C54" i="7" s="1"/>
  <c r="C62" i="7"/>
  <c r="H68" i="7"/>
  <c r="F69" i="7"/>
  <c r="G80" i="7"/>
  <c r="H63" i="7"/>
  <c r="H71" i="7"/>
  <c r="F81" i="7"/>
  <c r="G81" i="7"/>
  <c r="F54" i="7"/>
  <c r="D14" i="7"/>
  <c r="D31" i="7" s="1"/>
  <c r="H13" i="7"/>
  <c r="G79" i="7"/>
  <c r="H7" i="46"/>
  <c r="H6" i="46"/>
  <c r="G8" i="44"/>
  <c r="F8" i="44"/>
  <c r="E8" i="44"/>
  <c r="D8" i="44"/>
  <c r="C8" i="44"/>
  <c r="B8" i="44"/>
  <c r="C32" i="14"/>
  <c r="H7" i="45"/>
  <c r="H6" i="45"/>
  <c r="G5" i="45"/>
  <c r="F5" i="45"/>
  <c r="E5" i="45"/>
  <c r="D5" i="45"/>
  <c r="C5" i="45"/>
  <c r="B5" i="45"/>
  <c r="H7" i="44"/>
  <c r="H6" i="44"/>
  <c r="G5" i="44"/>
  <c r="B13" i="44" s="1"/>
  <c r="F5" i="44"/>
  <c r="E5" i="44"/>
  <c r="D5" i="44"/>
  <c r="C5" i="44"/>
  <c r="B5" i="44"/>
  <c r="H25" i="41"/>
  <c r="H19" i="41"/>
  <c r="H17" i="41"/>
  <c r="H16" i="41"/>
  <c r="H8" i="41"/>
  <c r="H7" i="41"/>
  <c r="G6" i="41"/>
  <c r="G15" i="41" s="1"/>
  <c r="G24" i="41" s="1"/>
  <c r="F6" i="41"/>
  <c r="F15" i="41" s="1"/>
  <c r="F24" i="41" s="1"/>
  <c r="E6" i="41"/>
  <c r="E15" i="41" s="1"/>
  <c r="E24" i="41" s="1"/>
  <c r="D6" i="41"/>
  <c r="D15" i="41" s="1"/>
  <c r="D24" i="41" s="1"/>
  <c r="C6" i="41"/>
  <c r="C15" i="41" s="1"/>
  <c r="C24" i="41" s="1"/>
  <c r="B6" i="41"/>
  <c r="B15" i="41" s="1"/>
  <c r="B24" i="41" s="1"/>
  <c r="H6" i="40"/>
  <c r="H8" i="40" s="1"/>
  <c r="G5" i="40"/>
  <c r="F5" i="40"/>
  <c r="E5" i="40"/>
  <c r="D5" i="40"/>
  <c r="C5" i="40"/>
  <c r="B5" i="40"/>
  <c r="G16" i="38"/>
  <c r="C12" i="51" s="1"/>
  <c r="C23" i="14" s="1"/>
  <c r="F16" i="38"/>
  <c r="E16" i="38"/>
  <c r="D16" i="38"/>
  <c r="C16" i="38"/>
  <c r="B16" i="38"/>
  <c r="H7" i="38"/>
  <c r="H8" i="38"/>
  <c r="H9" i="38"/>
  <c r="H10" i="38"/>
  <c r="H11" i="38"/>
  <c r="H12" i="38"/>
  <c r="H13" i="38"/>
  <c r="H14" i="38"/>
  <c r="H15" i="38"/>
  <c r="H6" i="38"/>
  <c r="G5" i="38"/>
  <c r="F5" i="38"/>
  <c r="E5" i="38"/>
  <c r="D5" i="38"/>
  <c r="C5" i="38"/>
  <c r="B5" i="38"/>
  <c r="H7" i="37"/>
  <c r="G5" i="37"/>
  <c r="F5" i="37"/>
  <c r="E5" i="37"/>
  <c r="D5" i="37"/>
  <c r="C5" i="37"/>
  <c r="B5" i="37"/>
  <c r="D24" i="47" l="1"/>
  <c r="H69" i="7"/>
  <c r="H81" i="7"/>
  <c r="H80" i="7"/>
  <c r="H73" i="7"/>
  <c r="B14" i="46"/>
  <c r="B15" i="46" s="1"/>
  <c r="E16" i="7"/>
  <c r="E64" i="7" s="1"/>
  <c r="B16" i="40"/>
  <c r="B17" i="40"/>
  <c r="H54" i="7"/>
  <c r="D38" i="7"/>
  <c r="H16" i="38"/>
  <c r="B12" i="51"/>
  <c r="H61" i="7"/>
  <c r="E36" i="9"/>
  <c r="E47" i="14" s="1"/>
  <c r="D47" i="14"/>
  <c r="E40" i="9"/>
  <c r="E51" i="14" s="1"/>
  <c r="D51" i="14"/>
  <c r="E35" i="9"/>
  <c r="E46" i="14" s="1"/>
  <c r="B66" i="14" s="1"/>
  <c r="D46" i="14"/>
  <c r="E38" i="9"/>
  <c r="E49" i="14" s="1"/>
  <c r="D49" i="14"/>
  <c r="B12" i="44"/>
  <c r="B14" i="44" s="1"/>
  <c r="B15" i="44" s="1"/>
  <c r="D12" i="53"/>
  <c r="B32" i="14"/>
  <c r="C28" i="14"/>
  <c r="C15" i="53"/>
  <c r="B28" i="14"/>
  <c r="B15" i="53"/>
  <c r="D14" i="51"/>
  <c r="B25" i="14"/>
  <c r="H5" i="37"/>
  <c r="H5" i="40"/>
  <c r="H23" i="9"/>
  <c r="J8" i="9"/>
  <c r="J23" i="9" s="1"/>
  <c r="C61" i="7"/>
  <c r="H5" i="38"/>
  <c r="H5" i="45"/>
  <c r="H5" i="44"/>
  <c r="D63" i="7"/>
  <c r="C78" i="7"/>
  <c r="C79" i="7"/>
  <c r="D13" i="7"/>
  <c r="D62" i="7"/>
  <c r="F30" i="7"/>
  <c r="F79" i="7"/>
  <c r="H79" i="7"/>
  <c r="G30" i="7"/>
  <c r="H5" i="46"/>
  <c r="H8" i="44"/>
  <c r="H6" i="41"/>
  <c r="H15" i="41" s="1"/>
  <c r="H24" i="41" s="1"/>
  <c r="H9" i="41"/>
  <c r="F42" i="47" l="1"/>
  <c r="D42" i="47"/>
  <c r="E33" i="7"/>
  <c r="E81" i="7" s="1"/>
  <c r="C26" i="14"/>
  <c r="B18" i="40"/>
  <c r="B19" i="40" s="1"/>
  <c r="D37" i="7"/>
  <c r="D61" i="7" s="1"/>
  <c r="D55" i="7"/>
  <c r="D12" i="51"/>
  <c r="B23" i="14"/>
  <c r="B26" i="14"/>
  <c r="F14" i="53"/>
  <c r="F34" i="14" s="1"/>
  <c r="E14" i="53"/>
  <c r="E34" i="14" s="1"/>
  <c r="E11" i="53"/>
  <c r="E31" i="14" s="1"/>
  <c r="E12" i="53"/>
  <c r="E32" i="14" s="1"/>
  <c r="B76" i="14" s="1"/>
  <c r="D32" i="14"/>
  <c r="E28" i="14"/>
  <c r="B72" i="14" s="1"/>
  <c r="D15" i="53"/>
  <c r="D28" i="14"/>
  <c r="E14" i="51"/>
  <c r="E25" i="14" s="1"/>
  <c r="B70" i="14" s="1"/>
  <c r="D25" i="14"/>
  <c r="F78" i="7"/>
  <c r="H30" i="7"/>
  <c r="H78" i="7" s="1"/>
  <c r="G78" i="7"/>
  <c r="D80" i="7"/>
  <c r="E15" i="7"/>
  <c r="E32" i="7" s="1"/>
  <c r="B78" i="14" l="1"/>
  <c r="B75" i="14"/>
  <c r="B91" i="14"/>
  <c r="D54" i="7"/>
  <c r="E38" i="7"/>
  <c r="C9" i="7"/>
  <c r="D23" i="14"/>
  <c r="E12" i="51"/>
  <c r="E23" i="14" s="1"/>
  <c r="B68" i="14" s="1"/>
  <c r="F11" i="53"/>
  <c r="F31" i="14" s="1"/>
  <c r="D26" i="14"/>
  <c r="D79" i="7"/>
  <c r="D30" i="7"/>
  <c r="D78" i="7" s="1"/>
  <c r="E14" i="7"/>
  <c r="E31" i="7" s="1"/>
  <c r="E80" i="7"/>
  <c r="E63" i="7"/>
  <c r="I10" i="30"/>
  <c r="I23" i="30"/>
  <c r="I36" i="30"/>
  <c r="I32" i="30"/>
  <c r="I30" i="30"/>
  <c r="I29" i="30"/>
  <c r="I28" i="30"/>
  <c r="I22" i="30"/>
  <c r="I21" i="30"/>
  <c r="I20" i="30"/>
  <c r="I19" i="30"/>
  <c r="I18" i="30"/>
  <c r="I17" i="30"/>
  <c r="I16" i="30"/>
  <c r="I15" i="30"/>
  <c r="H11" i="30"/>
  <c r="F11" i="30"/>
  <c r="E11" i="30"/>
  <c r="D11" i="30"/>
  <c r="C11" i="30"/>
  <c r="E37" i="30" l="1"/>
  <c r="E38" i="30" s="1"/>
  <c r="E12" i="30"/>
  <c r="D12" i="30"/>
  <c r="D37" i="30"/>
  <c r="D38" i="30" s="1"/>
  <c r="F12" i="30"/>
  <c r="F37" i="30"/>
  <c r="F38" i="30" s="1"/>
  <c r="H12" i="30"/>
  <c r="H37" i="30"/>
  <c r="H38" i="30" s="1"/>
  <c r="C12" i="30"/>
  <c r="C37" i="30"/>
  <c r="C38" i="30" s="1"/>
  <c r="G37" i="30"/>
  <c r="G38" i="30" s="1"/>
  <c r="B90" i="14"/>
  <c r="E37" i="7"/>
  <c r="E55" i="7"/>
  <c r="D6" i="7"/>
  <c r="D9" i="7" s="1"/>
  <c r="E13" i="7"/>
  <c r="E62" i="7"/>
  <c r="I11" i="30"/>
  <c r="E54" i="7" l="1"/>
  <c r="G43" i="30"/>
  <c r="G42" i="30"/>
  <c r="H43" i="30"/>
  <c r="D43" i="30"/>
  <c r="D42" i="30"/>
  <c r="C43" i="30"/>
  <c r="C42" i="30"/>
  <c r="F43" i="30"/>
  <c r="F42" i="30"/>
  <c r="E43" i="30"/>
  <c r="E42" i="30"/>
  <c r="E61" i="7"/>
  <c r="H6" i="30"/>
  <c r="G6" i="30"/>
  <c r="F6" i="30"/>
  <c r="E6" i="30"/>
  <c r="D6" i="30"/>
  <c r="C6" i="30"/>
  <c r="H17" i="33"/>
  <c r="H14" i="33"/>
  <c r="H10" i="33"/>
  <c r="G37" i="33"/>
  <c r="G34" i="33"/>
  <c r="F34" i="33"/>
  <c r="E34" i="33"/>
  <c r="D34" i="33"/>
  <c r="C34" i="33"/>
  <c r="B34" i="33"/>
  <c r="H29" i="33"/>
  <c r="H22" i="33"/>
  <c r="H9" i="33"/>
  <c r="G8" i="33"/>
  <c r="G21" i="33" s="1"/>
  <c r="G28" i="33" s="1"/>
  <c r="G33" i="33" s="1"/>
  <c r="G42" i="33" s="1"/>
  <c r="F8" i="33"/>
  <c r="E8" i="33"/>
  <c r="E21" i="33" s="1"/>
  <c r="E28" i="33" s="1"/>
  <c r="E33" i="33" s="1"/>
  <c r="E42" i="33" s="1"/>
  <c r="D8" i="33"/>
  <c r="D21" i="33" s="1"/>
  <c r="D28" i="33" s="1"/>
  <c r="D33" i="33" s="1"/>
  <c r="D42" i="33" s="1"/>
  <c r="C8" i="33"/>
  <c r="C21" i="33" s="1"/>
  <c r="C28" i="33" s="1"/>
  <c r="C33" i="33" s="1"/>
  <c r="C42" i="33" s="1"/>
  <c r="B8" i="33"/>
  <c r="B21" i="33" s="1"/>
  <c r="B28" i="33" s="1"/>
  <c r="B33" i="33" s="1"/>
  <c r="B42" i="33" s="1"/>
  <c r="G46" i="33"/>
  <c r="F46" i="33"/>
  <c r="E46" i="33"/>
  <c r="D46" i="33"/>
  <c r="C46" i="33"/>
  <c r="B46" i="33"/>
  <c r="F37" i="33"/>
  <c r="E37" i="33"/>
  <c r="D37" i="33"/>
  <c r="C37" i="33"/>
  <c r="B37" i="33"/>
  <c r="G23" i="33"/>
  <c r="G24" i="33" s="1"/>
  <c r="F23" i="33"/>
  <c r="F24" i="33" s="1"/>
  <c r="E23" i="33"/>
  <c r="E24" i="33" s="1"/>
  <c r="D23" i="33"/>
  <c r="D24" i="33" s="1"/>
  <c r="C23" i="33"/>
  <c r="C24" i="33" s="1"/>
  <c r="B23" i="33"/>
  <c r="B24" i="33" s="1"/>
  <c r="G16" i="33"/>
  <c r="G15" i="33" s="1"/>
  <c r="G35" i="33" s="1"/>
  <c r="F16" i="33"/>
  <c r="F15" i="33" s="1"/>
  <c r="F35" i="33" s="1"/>
  <c r="E16" i="33"/>
  <c r="E15" i="33" s="1"/>
  <c r="E35" i="33" s="1"/>
  <c r="D16" i="33"/>
  <c r="D15" i="33" s="1"/>
  <c r="D35" i="33" s="1"/>
  <c r="C16" i="33"/>
  <c r="C15" i="33" s="1"/>
  <c r="C35" i="33" s="1"/>
  <c r="B16" i="33"/>
  <c r="B15" i="33" s="1"/>
  <c r="B35" i="33" s="1"/>
  <c r="G11" i="33"/>
  <c r="G12" i="33" s="1"/>
  <c r="F11" i="33"/>
  <c r="F12" i="33" s="1"/>
  <c r="H12" i="33" s="1"/>
  <c r="E11" i="33"/>
  <c r="E12" i="33" s="1"/>
  <c r="D11" i="33"/>
  <c r="D12" i="33" s="1"/>
  <c r="C11" i="33"/>
  <c r="C12" i="33" s="1"/>
  <c r="B11" i="33"/>
  <c r="B12" i="33" s="1"/>
  <c r="H34" i="32"/>
  <c r="H33" i="32"/>
  <c r="H32" i="32"/>
  <c r="G31" i="32"/>
  <c r="F31" i="32"/>
  <c r="E31" i="32"/>
  <c r="D31" i="32"/>
  <c r="C31" i="32"/>
  <c r="B31" i="32"/>
  <c r="H11" i="6"/>
  <c r="H6" i="6"/>
  <c r="H7" i="6"/>
  <c r="H8" i="6"/>
  <c r="H9" i="6"/>
  <c r="G5" i="6"/>
  <c r="F5" i="6"/>
  <c r="F6" i="36" s="1"/>
  <c r="F12" i="36" s="1"/>
  <c r="E5" i="6"/>
  <c r="E6" i="36" s="1"/>
  <c r="E12" i="36" s="1"/>
  <c r="D5" i="6"/>
  <c r="D6" i="36" s="1"/>
  <c r="D12" i="36" s="1"/>
  <c r="C5" i="6"/>
  <c r="C6" i="36" s="1"/>
  <c r="C12" i="36" s="1"/>
  <c r="B5" i="6"/>
  <c r="B6" i="36" s="1"/>
  <c r="B12" i="36" s="1"/>
  <c r="E15" i="5"/>
  <c r="E12" i="5"/>
  <c r="E39" i="5"/>
  <c r="E36" i="5"/>
  <c r="E33" i="5"/>
  <c r="G33" i="5"/>
  <c r="G30" i="5"/>
  <c r="E30" i="5"/>
  <c r="G21" i="5"/>
  <c r="G18" i="5"/>
  <c r="G15" i="5"/>
  <c r="G12" i="5"/>
  <c r="L256" i="31"/>
  <c r="K241" i="31"/>
  <c r="J256" i="31"/>
  <c r="J248" i="31"/>
  <c r="J240" i="31"/>
  <c r="J224" i="31"/>
  <c r="L214" i="31"/>
  <c r="K214" i="31"/>
  <c r="J214" i="31"/>
  <c r="I214" i="31"/>
  <c r="L213" i="31"/>
  <c r="K213" i="31"/>
  <c r="J213" i="31"/>
  <c r="I213" i="31"/>
  <c r="L211" i="31"/>
  <c r="K211" i="31"/>
  <c r="J211" i="31"/>
  <c r="I211" i="31"/>
  <c r="L210" i="31"/>
  <c r="K210" i="31"/>
  <c r="J210" i="31"/>
  <c r="I210" i="31"/>
  <c r="L209" i="31"/>
  <c r="K209" i="31"/>
  <c r="J209" i="31"/>
  <c r="I209" i="31"/>
  <c r="L207" i="31"/>
  <c r="K207" i="31"/>
  <c r="J207" i="31"/>
  <c r="I207" i="31"/>
  <c r="L206" i="31"/>
  <c r="K206" i="31"/>
  <c r="J206" i="31"/>
  <c r="I206" i="31"/>
  <c r="L205" i="31"/>
  <c r="K205" i="31"/>
  <c r="J205" i="31"/>
  <c r="I205" i="31"/>
  <c r="L204" i="31"/>
  <c r="K204" i="31"/>
  <c r="J204" i="31"/>
  <c r="I204" i="31"/>
  <c r="L203" i="31"/>
  <c r="J203" i="31"/>
  <c r="K203" i="31"/>
  <c r="I202" i="31"/>
  <c r="L202" i="31"/>
  <c r="L201" i="31"/>
  <c r="K201" i="31"/>
  <c r="J201" i="31"/>
  <c r="I201" i="31"/>
  <c r="L200" i="31"/>
  <c r="K200" i="31"/>
  <c r="J200" i="31"/>
  <c r="I200" i="31"/>
  <c r="L199" i="31"/>
  <c r="K199" i="31"/>
  <c r="J199" i="31"/>
  <c r="I199" i="31"/>
  <c r="L198" i="31"/>
  <c r="K198" i="31"/>
  <c r="J198" i="31"/>
  <c r="I198" i="31"/>
  <c r="K197" i="31"/>
  <c r="L197" i="31"/>
  <c r="I197" i="31"/>
  <c r="J197" i="31"/>
  <c r="L194" i="31"/>
  <c r="K194" i="31"/>
  <c r="J194" i="31"/>
  <c r="I194" i="31"/>
  <c r="L193" i="31"/>
  <c r="K193" i="31"/>
  <c r="J193" i="31"/>
  <c r="I193" i="31"/>
  <c r="L192" i="31"/>
  <c r="K192" i="31"/>
  <c r="J192" i="31"/>
  <c r="I192" i="31"/>
  <c r="L191" i="31"/>
  <c r="K191" i="31"/>
  <c r="J191" i="31"/>
  <c r="I191" i="31"/>
  <c r="L190" i="31"/>
  <c r="K190" i="31"/>
  <c r="J190" i="31"/>
  <c r="I190" i="31"/>
  <c r="L189" i="31"/>
  <c r="K189" i="31"/>
  <c r="J189" i="31"/>
  <c r="I189" i="31"/>
  <c r="L188" i="31"/>
  <c r="K188" i="31"/>
  <c r="J188" i="31"/>
  <c r="I188" i="31"/>
  <c r="L187" i="31"/>
  <c r="K187" i="31"/>
  <c r="J187" i="31"/>
  <c r="I187" i="31"/>
  <c r="L186" i="31"/>
  <c r="K186" i="31"/>
  <c r="J186" i="31"/>
  <c r="I186" i="31"/>
  <c r="L185" i="31"/>
  <c r="J185" i="31"/>
  <c r="L184" i="31"/>
  <c r="K184" i="31"/>
  <c r="J184" i="31"/>
  <c r="I184" i="31"/>
  <c r="L183" i="31"/>
  <c r="K183" i="31"/>
  <c r="J183" i="31"/>
  <c r="I183" i="31"/>
  <c r="L182" i="31"/>
  <c r="K182" i="31"/>
  <c r="J182" i="31"/>
  <c r="I182" i="31"/>
  <c r="L181" i="31"/>
  <c r="K181" i="31"/>
  <c r="J181" i="31"/>
  <c r="I181" i="31"/>
  <c r="L180" i="31"/>
  <c r="K180" i="31"/>
  <c r="J180" i="31"/>
  <c r="I180" i="31"/>
  <c r="K179" i="31"/>
  <c r="L179" i="31"/>
  <c r="I179" i="31"/>
  <c r="J179" i="31"/>
  <c r="L172" i="31"/>
  <c r="K172" i="31"/>
  <c r="J172" i="31"/>
  <c r="I172" i="31"/>
  <c r="L171" i="31"/>
  <c r="K171" i="31"/>
  <c r="J171" i="31"/>
  <c r="I171" i="31"/>
  <c r="L169" i="31"/>
  <c r="K169" i="31"/>
  <c r="J169" i="31"/>
  <c r="I169" i="31"/>
  <c r="L168" i="31"/>
  <c r="K168" i="31"/>
  <c r="J168" i="31"/>
  <c r="I168" i="31"/>
  <c r="L167" i="31"/>
  <c r="K167" i="31"/>
  <c r="J167" i="31"/>
  <c r="I167" i="31"/>
  <c r="L165" i="31"/>
  <c r="K165" i="31"/>
  <c r="J165" i="31"/>
  <c r="I165" i="31"/>
  <c r="L164" i="31"/>
  <c r="K164" i="31"/>
  <c r="J164" i="31"/>
  <c r="I164" i="31"/>
  <c r="L163" i="31"/>
  <c r="K163" i="31"/>
  <c r="J163" i="31"/>
  <c r="I163" i="31"/>
  <c r="L162" i="31"/>
  <c r="K162" i="31"/>
  <c r="J162" i="31"/>
  <c r="I162" i="31"/>
  <c r="L161" i="31"/>
  <c r="K161" i="31"/>
  <c r="J161" i="31"/>
  <c r="I160" i="31"/>
  <c r="L160" i="31"/>
  <c r="J160" i="31"/>
  <c r="L159" i="31"/>
  <c r="K159" i="31"/>
  <c r="J159" i="31"/>
  <c r="I159" i="31"/>
  <c r="L158" i="31"/>
  <c r="K158" i="31"/>
  <c r="J158" i="31"/>
  <c r="I158" i="31"/>
  <c r="L157" i="31"/>
  <c r="K157" i="31"/>
  <c r="J157" i="31"/>
  <c r="I157" i="31"/>
  <c r="L156" i="31"/>
  <c r="K156" i="31"/>
  <c r="J156" i="31"/>
  <c r="I156" i="31"/>
  <c r="L155" i="31"/>
  <c r="K155" i="31"/>
  <c r="J155" i="31"/>
  <c r="I155" i="31"/>
  <c r="L154" i="31"/>
  <c r="K154" i="31"/>
  <c r="I154" i="31"/>
  <c r="L152" i="31"/>
  <c r="K152" i="31"/>
  <c r="J152" i="31"/>
  <c r="I152" i="31"/>
  <c r="L151" i="31"/>
  <c r="K151" i="31"/>
  <c r="J151" i="31"/>
  <c r="I151" i="31"/>
  <c r="L150" i="31"/>
  <c r="K150" i="31"/>
  <c r="J150" i="31"/>
  <c r="I150" i="31"/>
  <c r="L149" i="31"/>
  <c r="K149" i="31"/>
  <c r="J149" i="31"/>
  <c r="I149" i="31"/>
  <c r="L148" i="31"/>
  <c r="K148" i="31"/>
  <c r="J148" i="31"/>
  <c r="I148" i="31"/>
  <c r="L147" i="31"/>
  <c r="K147" i="31"/>
  <c r="J147" i="31"/>
  <c r="I147" i="31"/>
  <c r="L146" i="31"/>
  <c r="K146" i="31"/>
  <c r="J146" i="31"/>
  <c r="I146" i="31"/>
  <c r="L145" i="31"/>
  <c r="K145" i="31"/>
  <c r="J145" i="31"/>
  <c r="I145" i="31"/>
  <c r="L144" i="31"/>
  <c r="K144" i="31"/>
  <c r="J144" i="31"/>
  <c r="I144" i="31"/>
  <c r="L143" i="31"/>
  <c r="J143" i="31"/>
  <c r="L142" i="31"/>
  <c r="K142" i="31"/>
  <c r="J142" i="31"/>
  <c r="I142" i="31"/>
  <c r="L141" i="31"/>
  <c r="K141" i="31"/>
  <c r="J141" i="31"/>
  <c r="I141" i="31"/>
  <c r="L140" i="31"/>
  <c r="K140" i="31"/>
  <c r="J140" i="31"/>
  <c r="I140" i="31"/>
  <c r="L139" i="31"/>
  <c r="K139" i="31"/>
  <c r="J139" i="31"/>
  <c r="I139" i="31"/>
  <c r="L138" i="31"/>
  <c r="K138" i="31"/>
  <c r="J138" i="31"/>
  <c r="I138" i="31"/>
  <c r="K137" i="31"/>
  <c r="L137" i="31"/>
  <c r="I137" i="31"/>
  <c r="L86" i="31"/>
  <c r="K86" i="31"/>
  <c r="J86" i="31"/>
  <c r="I86" i="31"/>
  <c r="L85" i="31"/>
  <c r="K85" i="31"/>
  <c r="J85" i="31"/>
  <c r="I85" i="31"/>
  <c r="L83" i="31"/>
  <c r="K83" i="31"/>
  <c r="J83" i="31"/>
  <c r="I83" i="31"/>
  <c r="L82" i="31"/>
  <c r="K82" i="31"/>
  <c r="J82" i="31"/>
  <c r="I82" i="31"/>
  <c r="L81" i="31"/>
  <c r="K81" i="31"/>
  <c r="J81" i="31"/>
  <c r="I81" i="31"/>
  <c r="L79" i="31"/>
  <c r="K79" i="31"/>
  <c r="J79" i="31"/>
  <c r="I79" i="31"/>
  <c r="L78" i="31"/>
  <c r="K78" i="31"/>
  <c r="J78" i="31"/>
  <c r="I78" i="31"/>
  <c r="L77" i="31"/>
  <c r="K77" i="31"/>
  <c r="J77" i="31"/>
  <c r="I77" i="31"/>
  <c r="L76" i="31"/>
  <c r="K76" i="31"/>
  <c r="J76" i="31"/>
  <c r="I76" i="31"/>
  <c r="L74" i="31"/>
  <c r="K75" i="31"/>
  <c r="I75" i="31"/>
  <c r="I74" i="31"/>
  <c r="L73" i="31"/>
  <c r="K73" i="31"/>
  <c r="J73" i="31"/>
  <c r="I73" i="31"/>
  <c r="L72" i="31"/>
  <c r="K72" i="31"/>
  <c r="J72" i="31"/>
  <c r="I72" i="31"/>
  <c r="L71" i="31"/>
  <c r="K71" i="31"/>
  <c r="J71" i="31"/>
  <c r="I71" i="31"/>
  <c r="L70" i="31"/>
  <c r="K70" i="31"/>
  <c r="J70" i="31"/>
  <c r="I70" i="31"/>
  <c r="L69" i="31"/>
  <c r="J69" i="31"/>
  <c r="L66" i="31"/>
  <c r="K66" i="31"/>
  <c r="J66" i="31"/>
  <c r="I66" i="31"/>
  <c r="L65" i="31"/>
  <c r="K65" i="31"/>
  <c r="J65" i="31"/>
  <c r="I65" i="31"/>
  <c r="L64" i="31"/>
  <c r="K64" i="31"/>
  <c r="J64" i="31"/>
  <c r="I64" i="31"/>
  <c r="L63" i="31"/>
  <c r="K63" i="31"/>
  <c r="J63" i="31"/>
  <c r="I63" i="31"/>
  <c r="L62" i="31"/>
  <c r="K62" i="31"/>
  <c r="J62" i="31"/>
  <c r="I62" i="31"/>
  <c r="L61" i="31"/>
  <c r="K61" i="31"/>
  <c r="J61" i="31"/>
  <c r="I61" i="31"/>
  <c r="L60" i="31"/>
  <c r="K60" i="31"/>
  <c r="J60" i="31"/>
  <c r="I60" i="31"/>
  <c r="L59" i="31"/>
  <c r="K59" i="31"/>
  <c r="J59" i="31"/>
  <c r="I59" i="31"/>
  <c r="L58" i="31"/>
  <c r="K58" i="31"/>
  <c r="J58" i="31"/>
  <c r="I58" i="31"/>
  <c r="L57" i="31"/>
  <c r="K57" i="31"/>
  <c r="J57" i="31"/>
  <c r="I57" i="31"/>
  <c r="L56" i="31"/>
  <c r="K56" i="31"/>
  <c r="J56" i="31"/>
  <c r="I56" i="31"/>
  <c r="L55" i="31"/>
  <c r="K55" i="31"/>
  <c r="J55" i="31"/>
  <c r="I55" i="31"/>
  <c r="L54" i="31"/>
  <c r="K54" i="31"/>
  <c r="J54" i="31"/>
  <c r="I54" i="31"/>
  <c r="L53" i="31"/>
  <c r="K53" i="31"/>
  <c r="J53" i="31"/>
  <c r="I53" i="31"/>
  <c r="L52" i="31"/>
  <c r="K52" i="31"/>
  <c r="J52" i="31"/>
  <c r="I52" i="31"/>
  <c r="L51" i="31"/>
  <c r="J51" i="31"/>
  <c r="L11" i="31"/>
  <c r="L12" i="31"/>
  <c r="L13" i="31"/>
  <c r="L14" i="31"/>
  <c r="L15" i="31"/>
  <c r="L16" i="31"/>
  <c r="L17" i="31"/>
  <c r="L18" i="31"/>
  <c r="L19" i="31"/>
  <c r="L20" i="31"/>
  <c r="L21" i="31"/>
  <c r="L22" i="31"/>
  <c r="L23" i="31"/>
  <c r="L24" i="31"/>
  <c r="L25" i="31"/>
  <c r="L26" i="31"/>
  <c r="L27" i="31"/>
  <c r="L28" i="31"/>
  <c r="L29" i="31"/>
  <c r="L30" i="31"/>
  <c r="L31" i="31"/>
  <c r="L32" i="31"/>
  <c r="L33" i="31"/>
  <c r="L34" i="31"/>
  <c r="L35" i="31"/>
  <c r="L36" i="31"/>
  <c r="L37" i="31"/>
  <c r="L38" i="31"/>
  <c r="L39" i="31"/>
  <c r="L40" i="31"/>
  <c r="L41" i="31"/>
  <c r="L42" i="31"/>
  <c r="L43" i="31"/>
  <c r="L44" i="31"/>
  <c r="L45" i="31"/>
  <c r="L9" i="31"/>
  <c r="K11" i="31"/>
  <c r="K12" i="31"/>
  <c r="K13" i="31"/>
  <c r="K14" i="31"/>
  <c r="K15" i="31"/>
  <c r="K16" i="31"/>
  <c r="K17" i="31"/>
  <c r="K18" i="31"/>
  <c r="K19" i="31"/>
  <c r="K20" i="31"/>
  <c r="K21" i="31"/>
  <c r="K22" i="31"/>
  <c r="K23" i="31"/>
  <c r="K24" i="31"/>
  <c r="K25" i="31"/>
  <c r="K26" i="31"/>
  <c r="K27" i="31"/>
  <c r="K28" i="31"/>
  <c r="K29" i="31"/>
  <c r="K30" i="31"/>
  <c r="K31" i="31"/>
  <c r="K32" i="31"/>
  <c r="K33" i="31"/>
  <c r="K34" i="31"/>
  <c r="K35" i="31"/>
  <c r="K36" i="31"/>
  <c r="K37" i="31"/>
  <c r="K38" i="31"/>
  <c r="K39" i="31"/>
  <c r="K40" i="31"/>
  <c r="K41" i="31"/>
  <c r="K42" i="31"/>
  <c r="K43" i="31"/>
  <c r="K44" i="31"/>
  <c r="K45" i="31"/>
  <c r="K9" i="31"/>
  <c r="J11" i="31"/>
  <c r="J12" i="31"/>
  <c r="J13" i="31"/>
  <c r="J14" i="31"/>
  <c r="J16" i="31"/>
  <c r="J17" i="31"/>
  <c r="J18" i="31"/>
  <c r="J19" i="31"/>
  <c r="J20" i="31"/>
  <c r="J21" i="31"/>
  <c r="J22" i="31"/>
  <c r="J23" i="31"/>
  <c r="J24" i="31"/>
  <c r="J28" i="31"/>
  <c r="J29" i="31"/>
  <c r="J30" i="31"/>
  <c r="J31" i="31"/>
  <c r="J34" i="31"/>
  <c r="J35" i="31"/>
  <c r="J36" i="31"/>
  <c r="J37" i="31"/>
  <c r="J39" i="31"/>
  <c r="J40" i="31"/>
  <c r="J41" i="31"/>
  <c r="J43" i="31"/>
  <c r="J44" i="31"/>
  <c r="I11" i="31"/>
  <c r="I12" i="31"/>
  <c r="I13" i="31"/>
  <c r="I14" i="31"/>
  <c r="I16" i="31"/>
  <c r="I17" i="31"/>
  <c r="I18" i="31"/>
  <c r="I19" i="31"/>
  <c r="I20" i="31"/>
  <c r="I21" i="31"/>
  <c r="I22" i="31"/>
  <c r="I23" i="31"/>
  <c r="I24" i="31"/>
  <c r="I28" i="31"/>
  <c r="I29" i="31"/>
  <c r="I30" i="31"/>
  <c r="I31" i="31"/>
  <c r="I34" i="31"/>
  <c r="I35" i="31"/>
  <c r="I36" i="31"/>
  <c r="I37" i="31"/>
  <c r="I39" i="31"/>
  <c r="I40" i="31"/>
  <c r="I41" i="31"/>
  <c r="I43" i="31"/>
  <c r="I44" i="31"/>
  <c r="L10" i="31"/>
  <c r="K10" i="31"/>
  <c r="J10" i="31"/>
  <c r="I10" i="31"/>
  <c r="D33" i="31"/>
  <c r="D27" i="31"/>
  <c r="D239" i="31" s="1"/>
  <c r="D15" i="31"/>
  <c r="D227" i="31" s="1"/>
  <c r="D9" i="31"/>
  <c r="D221" i="31" s="1"/>
  <c r="C33" i="31"/>
  <c r="C27" i="31"/>
  <c r="C15" i="31"/>
  <c r="C9" i="31"/>
  <c r="G8" i="31"/>
  <c r="F8" i="31"/>
  <c r="E8" i="31"/>
  <c r="D8" i="31"/>
  <c r="C8" i="31"/>
  <c r="C50" i="31" s="1"/>
  <c r="C8" i="13"/>
  <c r="C24" i="13" s="1"/>
  <c r="D8" i="13"/>
  <c r="E8" i="13"/>
  <c r="F8" i="13"/>
  <c r="G8" i="13"/>
  <c r="H7" i="5"/>
  <c r="H6" i="5"/>
  <c r="G5" i="5"/>
  <c r="B205" i="5" s="1"/>
  <c r="E5" i="5"/>
  <c r="B127" i="5" s="1"/>
  <c r="F5" i="5"/>
  <c r="B166" i="5" s="1"/>
  <c r="D5" i="5"/>
  <c r="B88" i="5" s="1"/>
  <c r="C5" i="5"/>
  <c r="B49" i="5" s="1"/>
  <c r="B5" i="5"/>
  <c r="B10" i="5" s="1"/>
  <c r="G27" i="5"/>
  <c r="G24" i="5"/>
  <c r="F27" i="5"/>
  <c r="F24" i="5"/>
  <c r="E21" i="5"/>
  <c r="E18" i="5"/>
  <c r="H27" i="5"/>
  <c r="D27" i="5"/>
  <c r="C27" i="5"/>
  <c r="H24" i="5"/>
  <c r="D24" i="5"/>
  <c r="C24" i="5"/>
  <c r="E7" i="21"/>
  <c r="E21" i="21" s="1"/>
  <c r="G7" i="21"/>
  <c r="G21" i="21" s="1"/>
  <c r="I7" i="21"/>
  <c r="I21" i="21" s="1"/>
  <c r="F8" i="21"/>
  <c r="H8" i="21"/>
  <c r="J8" i="21"/>
  <c r="F9" i="21"/>
  <c r="H9" i="21"/>
  <c r="J9" i="21"/>
  <c r="F10" i="21"/>
  <c r="H10" i="21"/>
  <c r="J10" i="21"/>
  <c r="F11" i="21"/>
  <c r="H11" i="21"/>
  <c r="J11" i="21"/>
  <c r="F12" i="21"/>
  <c r="H12" i="21"/>
  <c r="J12" i="21"/>
  <c r="F13" i="21"/>
  <c r="H13" i="21"/>
  <c r="J13" i="21"/>
  <c r="F14" i="21"/>
  <c r="H14" i="21"/>
  <c r="J14" i="21"/>
  <c r="F15" i="21"/>
  <c r="H15" i="21"/>
  <c r="J15" i="21"/>
  <c r="F16" i="21"/>
  <c r="H16" i="21"/>
  <c r="J16" i="21"/>
  <c r="F17" i="21"/>
  <c r="H17" i="21"/>
  <c r="J17" i="21"/>
  <c r="F19" i="21"/>
  <c r="H19" i="21"/>
  <c r="J19" i="21"/>
  <c r="E23" i="21"/>
  <c r="G23" i="21"/>
  <c r="I23" i="21"/>
  <c r="F24" i="21"/>
  <c r="H24" i="21"/>
  <c r="J24" i="21"/>
  <c r="F25" i="21"/>
  <c r="H25" i="21"/>
  <c r="J25" i="21"/>
  <c r="F26" i="21"/>
  <c r="H26" i="21"/>
  <c r="J26" i="21"/>
  <c r="F27" i="21"/>
  <c r="H27" i="21"/>
  <c r="J27" i="21"/>
  <c r="F28" i="21"/>
  <c r="H28" i="21"/>
  <c r="J28" i="21"/>
  <c r="F29" i="21"/>
  <c r="H29" i="21"/>
  <c r="J29" i="21"/>
  <c r="F30" i="21"/>
  <c r="H30" i="21"/>
  <c r="J30" i="21"/>
  <c r="F31" i="21"/>
  <c r="H31" i="21"/>
  <c r="J31" i="21"/>
  <c r="F32" i="21"/>
  <c r="H32" i="21"/>
  <c r="J32" i="21"/>
  <c r="F33" i="21"/>
  <c r="H33" i="21"/>
  <c r="J33" i="21"/>
  <c r="C6" i="27"/>
  <c r="B6" i="26"/>
  <c r="G45" i="5" l="1"/>
  <c r="E42" i="5"/>
  <c r="E45" i="5"/>
  <c r="G42" i="5"/>
  <c r="H8" i="5"/>
  <c r="F24" i="13"/>
  <c r="F53" i="13" s="1"/>
  <c r="K8" i="13"/>
  <c r="G50" i="31"/>
  <c r="G136" i="31" s="1"/>
  <c r="L8" i="31"/>
  <c r="E24" i="13"/>
  <c r="J8" i="13"/>
  <c r="D50" i="31"/>
  <c r="D136" i="31" s="1"/>
  <c r="I8" i="31"/>
  <c r="D24" i="13"/>
  <c r="I24" i="13" s="1"/>
  <c r="I8" i="13"/>
  <c r="E50" i="31"/>
  <c r="E136" i="31" s="1"/>
  <c r="J8" i="31"/>
  <c r="G24" i="13"/>
  <c r="L8" i="13"/>
  <c r="F50" i="31"/>
  <c r="K8" i="31"/>
  <c r="I15" i="31"/>
  <c r="C227" i="31"/>
  <c r="I227" i="31" s="1"/>
  <c r="C26" i="31"/>
  <c r="C238" i="31" s="1"/>
  <c r="C239" i="31"/>
  <c r="C32" i="31"/>
  <c r="C244" i="31" s="1"/>
  <c r="C245" i="31"/>
  <c r="D32" i="31"/>
  <c r="D244" i="31" s="1"/>
  <c r="D245" i="31"/>
  <c r="J245" i="31" s="1"/>
  <c r="I9" i="31"/>
  <c r="C221" i="31"/>
  <c r="C98" i="13"/>
  <c r="C114" i="13" s="1"/>
  <c r="C143" i="13" s="1"/>
  <c r="C159" i="13" s="1"/>
  <c r="C188" i="13" s="1"/>
  <c r="C204" i="13" s="1"/>
  <c r="C233" i="13" s="1"/>
  <c r="C249" i="13" s="1"/>
  <c r="C53" i="13"/>
  <c r="C69" i="13" s="1"/>
  <c r="C136" i="31"/>
  <c r="C178" i="31" s="1"/>
  <c r="C220" i="31" s="1"/>
  <c r="C93" i="31"/>
  <c r="C11" i="51"/>
  <c r="C22" i="14" s="1"/>
  <c r="F23" i="21"/>
  <c r="G37" i="21"/>
  <c r="H23" i="21"/>
  <c r="J229" i="31"/>
  <c r="J233" i="31"/>
  <c r="J253" i="31"/>
  <c r="K224" i="31"/>
  <c r="K228" i="31"/>
  <c r="K232" i="31"/>
  <c r="K236" i="31"/>
  <c r="K240" i="31"/>
  <c r="K248" i="31"/>
  <c r="K252" i="31"/>
  <c r="K256" i="31"/>
  <c r="B17" i="6"/>
  <c r="B16" i="6"/>
  <c r="G6" i="36"/>
  <c r="G12" i="36" s="1"/>
  <c r="J243" i="31"/>
  <c r="J247" i="31"/>
  <c r="J255" i="31"/>
  <c r="L241" i="31"/>
  <c r="L249" i="31"/>
  <c r="L253" i="31"/>
  <c r="L224" i="31"/>
  <c r="L228" i="31"/>
  <c r="L232" i="31"/>
  <c r="L236" i="31"/>
  <c r="L240" i="31"/>
  <c r="L244" i="31"/>
  <c r="L248" i="31"/>
  <c r="L252" i="31"/>
  <c r="I251" i="31"/>
  <c r="I27" i="31"/>
  <c r="I231" i="31"/>
  <c r="I233" i="31"/>
  <c r="J15" i="31"/>
  <c r="J23" i="21"/>
  <c r="J7" i="21"/>
  <c r="J37" i="21" s="1"/>
  <c r="H7" i="21"/>
  <c r="H37" i="21" s="1"/>
  <c r="F7" i="21"/>
  <c r="F37" i="21" s="1"/>
  <c r="I37" i="21"/>
  <c r="E37" i="21"/>
  <c r="K230" i="31"/>
  <c r="I242" i="31"/>
  <c r="I230" i="31"/>
  <c r="L226" i="31"/>
  <c r="L242" i="31"/>
  <c r="J222" i="31"/>
  <c r="J226" i="31"/>
  <c r="J242" i="31"/>
  <c r="J246" i="31"/>
  <c r="K231" i="31"/>
  <c r="K235" i="31"/>
  <c r="K243" i="31"/>
  <c r="K247" i="31"/>
  <c r="K255" i="31"/>
  <c r="I223" i="31"/>
  <c r="I225" i="31"/>
  <c r="I236" i="31"/>
  <c r="I247" i="31"/>
  <c r="I249" i="31"/>
  <c r="I255" i="31"/>
  <c r="I240" i="31"/>
  <c r="I232" i="31"/>
  <c r="I234" i="31"/>
  <c r="I243" i="31"/>
  <c r="L222" i="31"/>
  <c r="L230" i="31"/>
  <c r="L234" i="31"/>
  <c r="L246" i="31"/>
  <c r="K229" i="31"/>
  <c r="L231" i="31"/>
  <c r="L239" i="31"/>
  <c r="L251" i="31"/>
  <c r="J225" i="31"/>
  <c r="J241" i="31"/>
  <c r="J249" i="31"/>
  <c r="K225" i="31"/>
  <c r="K233" i="31"/>
  <c r="K245" i="31"/>
  <c r="K249" i="31"/>
  <c r="K253" i="31"/>
  <c r="I241" i="31"/>
  <c r="I229" i="31"/>
  <c r="I235" i="31"/>
  <c r="I253" i="31"/>
  <c r="I256" i="31"/>
  <c r="I228" i="31"/>
  <c r="L227" i="31"/>
  <c r="L255" i="31"/>
  <c r="L223" i="31"/>
  <c r="L235" i="31"/>
  <c r="L243" i="31"/>
  <c r="L247" i="31"/>
  <c r="K223" i="31"/>
  <c r="K251" i="31"/>
  <c r="L221" i="31"/>
  <c r="L225" i="31"/>
  <c r="L229" i="31"/>
  <c r="L233" i="31"/>
  <c r="J252" i="31"/>
  <c r="I252" i="31"/>
  <c r="J33" i="31"/>
  <c r="I246" i="31"/>
  <c r="I248" i="31"/>
  <c r="I33" i="31"/>
  <c r="J239" i="31"/>
  <c r="D26" i="31"/>
  <c r="D238" i="31" s="1"/>
  <c r="J27" i="31"/>
  <c r="J228" i="31"/>
  <c r="J232" i="31"/>
  <c r="J236" i="31"/>
  <c r="J230" i="31"/>
  <c r="J234" i="31"/>
  <c r="D25" i="31"/>
  <c r="J227" i="31"/>
  <c r="J231" i="31"/>
  <c r="J235" i="31"/>
  <c r="J9" i="31"/>
  <c r="J221" i="31"/>
  <c r="I222" i="31"/>
  <c r="I224" i="31"/>
  <c r="I226" i="31"/>
  <c r="H31" i="32"/>
  <c r="E30" i="7"/>
  <c r="E78" i="7" s="1"/>
  <c r="E79" i="7"/>
  <c r="H34" i="33"/>
  <c r="H35" i="33"/>
  <c r="H8" i="33"/>
  <c r="H21" i="33" s="1"/>
  <c r="H28" i="33" s="1"/>
  <c r="H33" i="33" s="1"/>
  <c r="H42" i="33" s="1"/>
  <c r="H37" i="33"/>
  <c r="F21" i="33"/>
  <c r="F28" i="33" s="1"/>
  <c r="F33" i="33" s="1"/>
  <c r="F42" i="33" s="1"/>
  <c r="H23" i="33"/>
  <c r="H15" i="33"/>
  <c r="H16" i="33"/>
  <c r="H24" i="33"/>
  <c r="I31" i="30"/>
  <c r="I14" i="30"/>
  <c r="I39" i="30"/>
  <c r="I33" i="30"/>
  <c r="I6" i="30"/>
  <c r="H11" i="33"/>
  <c r="C36" i="33"/>
  <c r="C38" i="33" s="1"/>
  <c r="G36" i="33"/>
  <c r="G38" i="33" s="1"/>
  <c r="B36" i="33"/>
  <c r="B38" i="33" s="1"/>
  <c r="F36" i="33"/>
  <c r="D36" i="33"/>
  <c r="D38" i="33" s="1"/>
  <c r="E36" i="33"/>
  <c r="E38" i="33" s="1"/>
  <c r="H5" i="6"/>
  <c r="H6" i="36" s="1"/>
  <c r="H12" i="36" s="1"/>
  <c r="K234" i="31"/>
  <c r="K222" i="31"/>
  <c r="K226" i="31"/>
  <c r="K242" i="31"/>
  <c r="K246" i="31"/>
  <c r="J223" i="31"/>
  <c r="J251" i="31"/>
  <c r="K227" i="31"/>
  <c r="K237" i="31"/>
  <c r="K221" i="31"/>
  <c r="K239" i="31"/>
  <c r="L245" i="31"/>
  <c r="K195" i="31"/>
  <c r="I185" i="31"/>
  <c r="K185" i="31"/>
  <c r="J196" i="31"/>
  <c r="L196" i="31"/>
  <c r="K202" i="31"/>
  <c r="I203" i="31"/>
  <c r="I143" i="31"/>
  <c r="K143" i="31"/>
  <c r="J154" i="31"/>
  <c r="K160" i="31"/>
  <c r="J137" i="31"/>
  <c r="I153" i="31"/>
  <c r="I161" i="31"/>
  <c r="I51" i="31"/>
  <c r="K51" i="31"/>
  <c r="I69" i="31"/>
  <c r="K69" i="31"/>
  <c r="J75" i="31"/>
  <c r="L75" i="31"/>
  <c r="C25" i="31"/>
  <c r="C237" i="31" s="1"/>
  <c r="H5" i="5"/>
  <c r="L24" i="13" l="1"/>
  <c r="J50" i="31"/>
  <c r="K50" i="31"/>
  <c r="E93" i="31"/>
  <c r="G93" i="31"/>
  <c r="F93" i="31"/>
  <c r="F136" i="31"/>
  <c r="K136" i="31" s="1"/>
  <c r="F98" i="13"/>
  <c r="F114" i="13" s="1"/>
  <c r="G53" i="13"/>
  <c r="L53" i="13" s="1"/>
  <c r="G98" i="13"/>
  <c r="G114" i="13" s="1"/>
  <c r="D178" i="31"/>
  <c r="I136" i="31"/>
  <c r="G178" i="31"/>
  <c r="F69" i="13"/>
  <c r="J24" i="13"/>
  <c r="K24" i="13"/>
  <c r="E53" i="13"/>
  <c r="D53" i="13"/>
  <c r="E178" i="31"/>
  <c r="J136" i="31"/>
  <c r="E98" i="13"/>
  <c r="D98" i="13"/>
  <c r="D93" i="31"/>
  <c r="I93" i="31" s="1"/>
  <c r="I50" i="31"/>
  <c r="L50" i="31"/>
  <c r="I244" i="31"/>
  <c r="D38" i="31"/>
  <c r="D237" i="31"/>
  <c r="I237" i="31" s="1"/>
  <c r="J32" i="31"/>
  <c r="I32" i="31"/>
  <c r="I27" i="30"/>
  <c r="J25" i="31"/>
  <c r="E7" i="53"/>
  <c r="I221" i="31"/>
  <c r="I245" i="31"/>
  <c r="I239" i="31"/>
  <c r="I238" i="31"/>
  <c r="J26" i="31"/>
  <c r="J38" i="31"/>
  <c r="I26" i="31"/>
  <c r="I12" i="30"/>
  <c r="I25" i="30"/>
  <c r="I24" i="30"/>
  <c r="I34" i="30"/>
  <c r="F38" i="33"/>
  <c r="H36" i="33"/>
  <c r="L238" i="31"/>
  <c r="K238" i="31"/>
  <c r="L237" i="31"/>
  <c r="K244" i="31"/>
  <c r="J244" i="31"/>
  <c r="J195" i="31"/>
  <c r="I195" i="31"/>
  <c r="L195" i="31"/>
  <c r="K196" i="31"/>
  <c r="J202" i="31"/>
  <c r="I196" i="31"/>
  <c r="J153" i="31"/>
  <c r="L153" i="31"/>
  <c r="K153" i="31"/>
  <c r="K166" i="31"/>
  <c r="J68" i="31"/>
  <c r="I68" i="31"/>
  <c r="I67" i="31"/>
  <c r="L67" i="31"/>
  <c r="K74" i="31"/>
  <c r="J74" i="31"/>
  <c r="J67" i="31"/>
  <c r="L68" i="31"/>
  <c r="K68" i="31"/>
  <c r="K67" i="31"/>
  <c r="C38" i="31"/>
  <c r="C250" i="31" s="1"/>
  <c r="I25" i="31"/>
  <c r="F178" i="31" l="1"/>
  <c r="K178" i="31" s="1"/>
  <c r="K93" i="31"/>
  <c r="L136" i="31"/>
  <c r="L93" i="31"/>
  <c r="G69" i="13"/>
  <c r="L69" i="13" s="1"/>
  <c r="L98" i="13"/>
  <c r="J93" i="31"/>
  <c r="E114" i="13"/>
  <c r="K114" i="13" s="1"/>
  <c r="J98" i="13"/>
  <c r="E69" i="13"/>
  <c r="K69" i="13" s="1"/>
  <c r="J53" i="13"/>
  <c r="K98" i="13"/>
  <c r="G143" i="13"/>
  <c r="L114" i="13"/>
  <c r="D220" i="31"/>
  <c r="I220" i="31" s="1"/>
  <c r="I178" i="31"/>
  <c r="F143" i="13"/>
  <c r="E220" i="31"/>
  <c r="J178" i="31"/>
  <c r="K53" i="13"/>
  <c r="D114" i="13"/>
  <c r="I98" i="13"/>
  <c r="D69" i="13"/>
  <c r="I69" i="13" s="1"/>
  <c r="I53" i="13"/>
  <c r="G220" i="31"/>
  <c r="D42" i="31"/>
  <c r="D250" i="31"/>
  <c r="J250" i="31" s="1"/>
  <c r="E15" i="53"/>
  <c r="E27" i="14"/>
  <c r="B71" i="14" s="1"/>
  <c r="F7" i="53"/>
  <c r="J237" i="31"/>
  <c r="J238" i="31"/>
  <c r="I35" i="30"/>
  <c r="L250" i="31"/>
  <c r="K250" i="31"/>
  <c r="K254" i="31"/>
  <c r="L208" i="31"/>
  <c r="J208" i="31"/>
  <c r="I208" i="31"/>
  <c r="K208" i="31"/>
  <c r="L166" i="31"/>
  <c r="J166" i="31"/>
  <c r="I166" i="31"/>
  <c r="K80" i="31"/>
  <c r="J80" i="31"/>
  <c r="L80" i="31"/>
  <c r="I80" i="31"/>
  <c r="I38" i="31"/>
  <c r="C42" i="31"/>
  <c r="C254" i="31" s="1"/>
  <c r="F220" i="31" l="1"/>
  <c r="L178" i="31"/>
  <c r="I250" i="31"/>
  <c r="J220" i="31"/>
  <c r="L220" i="31"/>
  <c r="G159" i="13"/>
  <c r="L143" i="13"/>
  <c r="D143" i="13"/>
  <c r="I114" i="13"/>
  <c r="E143" i="13"/>
  <c r="J114" i="13"/>
  <c r="F159" i="13"/>
  <c r="K220" i="31"/>
  <c r="J69" i="13"/>
  <c r="D45" i="31"/>
  <c r="D254" i="31"/>
  <c r="I254" i="31" s="1"/>
  <c r="J42" i="31"/>
  <c r="E26" i="14"/>
  <c r="I37" i="30"/>
  <c r="L254" i="31"/>
  <c r="L257" i="31"/>
  <c r="K215" i="31"/>
  <c r="K212" i="31"/>
  <c r="J212" i="31"/>
  <c r="I215" i="31"/>
  <c r="L212" i="31"/>
  <c r="L215" i="31"/>
  <c r="I212" i="31"/>
  <c r="J170" i="31"/>
  <c r="I170" i="31"/>
  <c r="L173" i="31"/>
  <c r="L170" i="31"/>
  <c r="K170" i="31"/>
  <c r="K87" i="31"/>
  <c r="K84" i="31"/>
  <c r="J84" i="31"/>
  <c r="I84" i="31"/>
  <c r="L84" i="31"/>
  <c r="L87" i="31"/>
  <c r="C45" i="31"/>
  <c r="C257" i="31" s="1"/>
  <c r="I42" i="31"/>
  <c r="E159" i="13" l="1"/>
  <c r="J143" i="13"/>
  <c r="G188" i="13"/>
  <c r="L159" i="13"/>
  <c r="K143" i="13"/>
  <c r="F188" i="13"/>
  <c r="D159" i="13"/>
  <c r="I143" i="13"/>
  <c r="J254" i="31"/>
  <c r="D257" i="31"/>
  <c r="J257" i="31" s="1"/>
  <c r="J45" i="31"/>
  <c r="F27" i="14"/>
  <c r="F15" i="53"/>
  <c r="I45" i="31"/>
  <c r="B11" i="51"/>
  <c r="I38" i="30"/>
  <c r="K257" i="31"/>
  <c r="J215" i="31"/>
  <c r="J173" i="31"/>
  <c r="I173" i="31"/>
  <c r="K173" i="31"/>
  <c r="J87" i="31"/>
  <c r="I87" i="31"/>
  <c r="B89" i="14" l="1"/>
  <c r="F204" i="13"/>
  <c r="E188" i="13"/>
  <c r="K188" i="13" s="1"/>
  <c r="J159" i="13"/>
  <c r="D188" i="13"/>
  <c r="I159" i="13"/>
  <c r="K159" i="13"/>
  <c r="G204" i="13"/>
  <c r="L188" i="13"/>
  <c r="I257" i="31"/>
  <c r="B22" i="14"/>
  <c r="D11" i="51"/>
  <c r="F26" i="14"/>
  <c r="I43" i="30"/>
  <c r="I41" i="30"/>
  <c r="I42" i="30"/>
  <c r="D204" i="13" l="1"/>
  <c r="I188" i="13"/>
  <c r="F233" i="13"/>
  <c r="G233" i="13"/>
  <c r="L204" i="13"/>
  <c r="E204" i="13"/>
  <c r="K204" i="13" s="1"/>
  <c r="J188" i="13"/>
  <c r="D22" i="14"/>
  <c r="E11" i="51"/>
  <c r="E22" i="14" s="1"/>
  <c r="B67" i="14" s="1"/>
  <c r="B6" i="27"/>
  <c r="C6" i="25"/>
  <c r="B6" i="25"/>
  <c r="D37" i="15"/>
  <c r="D35" i="15"/>
  <c r="D34" i="15"/>
  <c r="D33" i="15"/>
  <c r="D31" i="15"/>
  <c r="D30" i="15"/>
  <c r="D29" i="15"/>
  <c r="D27" i="15"/>
  <c r="D24" i="15"/>
  <c r="D23" i="15"/>
  <c r="D22" i="15"/>
  <c r="D21" i="15"/>
  <c r="D19" i="15"/>
  <c r="D18" i="15"/>
  <c r="D17" i="15"/>
  <c r="D16" i="15"/>
  <c r="D15" i="15"/>
  <c r="D14" i="15"/>
  <c r="D13" i="15"/>
  <c r="D12" i="15"/>
  <c r="D11" i="15"/>
  <c r="D10" i="15"/>
  <c r="D9" i="15"/>
  <c r="D8" i="15"/>
  <c r="D6" i="15"/>
  <c r="C7" i="15"/>
  <c r="B7" i="15"/>
  <c r="C5" i="15"/>
  <c r="B5" i="15"/>
  <c r="B29" i="28"/>
  <c r="P29" i="28"/>
  <c r="O29" i="28"/>
  <c r="M29" i="28"/>
  <c r="L29" i="28"/>
  <c r="J29" i="28"/>
  <c r="I29" i="28"/>
  <c r="G29" i="28"/>
  <c r="F29" i="28"/>
  <c r="D29" i="28"/>
  <c r="C29" i="28"/>
  <c r="E28" i="28"/>
  <c r="H28" i="28" s="1"/>
  <c r="K28" i="28" s="1"/>
  <c r="N28" i="28" s="1"/>
  <c r="Q28" i="28" s="1"/>
  <c r="E27" i="28"/>
  <c r="H27" i="28" s="1"/>
  <c r="K27" i="28" s="1"/>
  <c r="N27" i="28" s="1"/>
  <c r="Q27" i="28" s="1"/>
  <c r="E26" i="28"/>
  <c r="H26" i="28" s="1"/>
  <c r="K26" i="28" s="1"/>
  <c r="N26" i="28" s="1"/>
  <c r="Q26" i="28" s="1"/>
  <c r="E25" i="28"/>
  <c r="H25" i="28" s="1"/>
  <c r="K25" i="28" s="1"/>
  <c r="N25" i="28" s="1"/>
  <c r="Q25" i="28" s="1"/>
  <c r="E24" i="28"/>
  <c r="H24" i="28" s="1"/>
  <c r="K24" i="28" s="1"/>
  <c r="N24" i="28" s="1"/>
  <c r="Q24" i="28" s="1"/>
  <c r="E23" i="28"/>
  <c r="H23" i="28" s="1"/>
  <c r="K23" i="28" s="1"/>
  <c r="N23" i="28" s="1"/>
  <c r="Q23" i="28" s="1"/>
  <c r="E22" i="28"/>
  <c r="H22" i="28" s="1"/>
  <c r="K22" i="28" s="1"/>
  <c r="N22" i="28" s="1"/>
  <c r="Q22" i="28" s="1"/>
  <c r="E21" i="28"/>
  <c r="H21" i="28" s="1"/>
  <c r="K21" i="28" s="1"/>
  <c r="N21" i="28" s="1"/>
  <c r="Q21" i="28" s="1"/>
  <c r="E20" i="28"/>
  <c r="H20" i="28" s="1"/>
  <c r="K20" i="28" s="1"/>
  <c r="N20" i="28" s="1"/>
  <c r="Q20" i="28" s="1"/>
  <c r="E19" i="28"/>
  <c r="H19" i="28" s="1"/>
  <c r="K19" i="28" s="1"/>
  <c r="N19" i="28" s="1"/>
  <c r="Q19" i="28" s="1"/>
  <c r="E18" i="28"/>
  <c r="H18" i="28" s="1"/>
  <c r="K18" i="28" s="1"/>
  <c r="N18" i="28" s="1"/>
  <c r="Q18" i="28" s="1"/>
  <c r="E17" i="28"/>
  <c r="H17" i="28" s="1"/>
  <c r="K17" i="28" s="1"/>
  <c r="N17" i="28" s="1"/>
  <c r="Q17" i="28" s="1"/>
  <c r="E16" i="28"/>
  <c r="H16" i="28" s="1"/>
  <c r="K16" i="28" s="1"/>
  <c r="N16" i="28" s="1"/>
  <c r="Q16" i="28" s="1"/>
  <c r="E15" i="28"/>
  <c r="H15" i="28" s="1"/>
  <c r="K15" i="28" s="1"/>
  <c r="N15" i="28" s="1"/>
  <c r="Q15" i="28" s="1"/>
  <c r="E14" i="28"/>
  <c r="H14" i="28" s="1"/>
  <c r="K14" i="28" s="1"/>
  <c r="N14" i="28" s="1"/>
  <c r="Q14" i="28" s="1"/>
  <c r="E13" i="28"/>
  <c r="H13" i="28" s="1"/>
  <c r="K13" i="28" s="1"/>
  <c r="N13" i="28" s="1"/>
  <c r="Q13" i="28" s="1"/>
  <c r="E12" i="28"/>
  <c r="H12" i="28" s="1"/>
  <c r="K12" i="28" s="1"/>
  <c r="N12" i="28" s="1"/>
  <c r="Q12" i="28" s="1"/>
  <c r="E11" i="28"/>
  <c r="H11" i="28" s="1"/>
  <c r="K11" i="28" s="1"/>
  <c r="N11" i="28" s="1"/>
  <c r="Q11" i="28" s="1"/>
  <c r="E10" i="28"/>
  <c r="H10" i="28" s="1"/>
  <c r="K10" i="28" s="1"/>
  <c r="N10" i="28" s="1"/>
  <c r="Q10" i="28" s="1"/>
  <c r="E9" i="28"/>
  <c r="I8" i="27"/>
  <c r="G8" i="27"/>
  <c r="G20" i="27" s="1"/>
  <c r="E8" i="27"/>
  <c r="E20" i="27" s="1"/>
  <c r="I20" i="27"/>
  <c r="C8" i="27"/>
  <c r="B8" i="27"/>
  <c r="B20" i="27" s="1"/>
  <c r="C20" i="27"/>
  <c r="J18" i="27"/>
  <c r="H18" i="27"/>
  <c r="F18" i="27"/>
  <c r="D18" i="27"/>
  <c r="J17" i="27"/>
  <c r="H17" i="27"/>
  <c r="F17" i="27"/>
  <c r="D17" i="27"/>
  <c r="J16" i="27"/>
  <c r="H16" i="27"/>
  <c r="F16" i="27"/>
  <c r="D16" i="27"/>
  <c r="J15" i="27"/>
  <c r="H15" i="27"/>
  <c r="F15" i="27"/>
  <c r="D15" i="27"/>
  <c r="J14" i="27"/>
  <c r="H14" i="27"/>
  <c r="F14" i="27"/>
  <c r="D14" i="27"/>
  <c r="J13" i="27"/>
  <c r="H13" i="27"/>
  <c r="F13" i="27"/>
  <c r="D13" i="27"/>
  <c r="J12" i="27"/>
  <c r="H12" i="27"/>
  <c r="F12" i="27"/>
  <c r="D12" i="27"/>
  <c r="J11" i="27"/>
  <c r="H11" i="27"/>
  <c r="F11" i="27"/>
  <c r="D11" i="27"/>
  <c r="D8" i="27" s="1"/>
  <c r="J10" i="27"/>
  <c r="H10" i="27"/>
  <c r="F10" i="27"/>
  <c r="D10" i="27"/>
  <c r="J9" i="27"/>
  <c r="J8" i="27" s="1"/>
  <c r="H9" i="27"/>
  <c r="H8" i="27" s="1"/>
  <c r="F9" i="27"/>
  <c r="D9" i="27"/>
  <c r="J7" i="27"/>
  <c r="H7" i="27"/>
  <c r="F7" i="27"/>
  <c r="D7" i="27"/>
  <c r="I44" i="26"/>
  <c r="G44" i="26"/>
  <c r="E44" i="26"/>
  <c r="C44" i="26"/>
  <c r="B44" i="26"/>
  <c r="J43" i="26"/>
  <c r="H43" i="26"/>
  <c r="F43" i="26"/>
  <c r="D43" i="26"/>
  <c r="J42" i="26"/>
  <c r="H42" i="26"/>
  <c r="F42" i="26"/>
  <c r="D42" i="26"/>
  <c r="J41" i="26"/>
  <c r="H41" i="26"/>
  <c r="F41" i="26"/>
  <c r="D41" i="26"/>
  <c r="J40" i="26"/>
  <c r="H40" i="26"/>
  <c r="F40" i="26"/>
  <c r="D40" i="26"/>
  <c r="J39" i="26"/>
  <c r="H39" i="26"/>
  <c r="F39" i="26"/>
  <c r="J38" i="26"/>
  <c r="H38" i="26"/>
  <c r="F38" i="26"/>
  <c r="J35" i="26"/>
  <c r="H35" i="26"/>
  <c r="F35" i="26"/>
  <c r="D35" i="26"/>
  <c r="J34" i="26"/>
  <c r="H34" i="26"/>
  <c r="F34" i="26"/>
  <c r="D34" i="26"/>
  <c r="J33" i="26"/>
  <c r="H33" i="26"/>
  <c r="F33" i="26"/>
  <c r="D33" i="26"/>
  <c r="J32" i="26"/>
  <c r="H32" i="26"/>
  <c r="F32" i="26"/>
  <c r="D32" i="26"/>
  <c r="J31" i="26"/>
  <c r="H31" i="26"/>
  <c r="F31" i="26"/>
  <c r="D31" i="26"/>
  <c r="J30" i="26"/>
  <c r="H30" i="26"/>
  <c r="F30" i="26"/>
  <c r="D30" i="26"/>
  <c r="J29" i="26"/>
  <c r="H29" i="26"/>
  <c r="F29" i="26"/>
  <c r="D29" i="26"/>
  <c r="J28" i="26"/>
  <c r="H28" i="26"/>
  <c r="F28" i="26"/>
  <c r="D28" i="26"/>
  <c r="J27" i="26"/>
  <c r="H27" i="26"/>
  <c r="F27" i="26"/>
  <c r="D27" i="26"/>
  <c r="J26" i="26"/>
  <c r="H26" i="26"/>
  <c r="F26" i="26"/>
  <c r="D26" i="26"/>
  <c r="I25" i="26"/>
  <c r="G25" i="26"/>
  <c r="E25" i="26"/>
  <c r="C25" i="26"/>
  <c r="B25" i="26"/>
  <c r="J24" i="26"/>
  <c r="H24" i="26"/>
  <c r="F24" i="26"/>
  <c r="D24" i="26"/>
  <c r="J23" i="26"/>
  <c r="H23" i="26"/>
  <c r="F23" i="26"/>
  <c r="D23" i="26"/>
  <c r="J22" i="26"/>
  <c r="H22" i="26"/>
  <c r="F22" i="26"/>
  <c r="D22" i="26"/>
  <c r="J21" i="26"/>
  <c r="H21" i="26"/>
  <c r="F21" i="26"/>
  <c r="D21" i="26"/>
  <c r="J20" i="26"/>
  <c r="H20" i="26"/>
  <c r="F20" i="26"/>
  <c r="J19" i="26"/>
  <c r="H19" i="26"/>
  <c r="F19" i="26"/>
  <c r="J16" i="26"/>
  <c r="H16" i="26"/>
  <c r="F16" i="26"/>
  <c r="D16" i="26"/>
  <c r="J15" i="26"/>
  <c r="H15" i="26"/>
  <c r="F15" i="26"/>
  <c r="D15" i="26"/>
  <c r="J14" i="26"/>
  <c r="H14" i="26"/>
  <c r="F14" i="26"/>
  <c r="D14" i="26"/>
  <c r="J13" i="26"/>
  <c r="H13" i="26"/>
  <c r="F13" i="26"/>
  <c r="D13" i="26"/>
  <c r="J12" i="26"/>
  <c r="H12" i="26"/>
  <c r="F12" i="26"/>
  <c r="D12" i="26"/>
  <c r="J11" i="26"/>
  <c r="H11" i="26"/>
  <c r="F11" i="26"/>
  <c r="D11" i="26"/>
  <c r="J10" i="26"/>
  <c r="H10" i="26"/>
  <c r="F10" i="26"/>
  <c r="D10" i="26"/>
  <c r="J9" i="26"/>
  <c r="H9" i="26"/>
  <c r="F9" i="26"/>
  <c r="D9" i="26"/>
  <c r="J8" i="26"/>
  <c r="H8" i="26"/>
  <c r="F8" i="26"/>
  <c r="D8" i="26"/>
  <c r="J7" i="26"/>
  <c r="H7" i="26"/>
  <c r="F7" i="26"/>
  <c r="D7" i="26"/>
  <c r="C6" i="26"/>
  <c r="I20" i="25"/>
  <c r="G20" i="25"/>
  <c r="E20" i="25"/>
  <c r="C20" i="25"/>
  <c r="I16" i="25"/>
  <c r="G16" i="25"/>
  <c r="E16" i="25"/>
  <c r="C16" i="25"/>
  <c r="B16" i="25"/>
  <c r="B20" i="25"/>
  <c r="J7" i="25"/>
  <c r="H7" i="25"/>
  <c r="F7" i="25"/>
  <c r="D7" i="25"/>
  <c r="J19" i="25"/>
  <c r="H19" i="25"/>
  <c r="F19" i="25"/>
  <c r="D19" i="25"/>
  <c r="J18" i="25"/>
  <c r="H18" i="25"/>
  <c r="F18" i="25"/>
  <c r="D18" i="25"/>
  <c r="J17" i="25"/>
  <c r="J20" i="25" s="1"/>
  <c r="H17" i="25"/>
  <c r="F17" i="25"/>
  <c r="D17" i="25"/>
  <c r="J15" i="25"/>
  <c r="H15" i="25"/>
  <c r="F15" i="25"/>
  <c r="D15" i="25"/>
  <c r="J14" i="25"/>
  <c r="H14" i="25"/>
  <c r="F14" i="25"/>
  <c r="D14" i="25"/>
  <c r="J13" i="25"/>
  <c r="H13" i="25"/>
  <c r="F13" i="25"/>
  <c r="D13" i="25"/>
  <c r="J12" i="25"/>
  <c r="H12" i="25"/>
  <c r="F12" i="25"/>
  <c r="D12" i="25"/>
  <c r="J11" i="25"/>
  <c r="H11" i="25"/>
  <c r="F11" i="25"/>
  <c r="D11" i="25"/>
  <c r="J10" i="25"/>
  <c r="H10" i="25"/>
  <c r="F10" i="25"/>
  <c r="D10" i="25"/>
  <c r="J9" i="25"/>
  <c r="H9" i="25"/>
  <c r="F9" i="25"/>
  <c r="D9" i="25"/>
  <c r="J8" i="25"/>
  <c r="H8" i="25"/>
  <c r="F8" i="25"/>
  <c r="D8" i="25"/>
  <c r="J18" i="24"/>
  <c r="H18" i="24"/>
  <c r="F18" i="24"/>
  <c r="D18" i="24"/>
  <c r="J17" i="24"/>
  <c r="H17" i="24"/>
  <c r="F17" i="24"/>
  <c r="D17" i="24"/>
  <c r="J16" i="24"/>
  <c r="F16" i="24"/>
  <c r="D16" i="24"/>
  <c r="J15" i="24"/>
  <c r="H15" i="24"/>
  <c r="F15" i="24"/>
  <c r="D15" i="24"/>
  <c r="J14" i="24"/>
  <c r="H14" i="24"/>
  <c r="F14" i="24"/>
  <c r="D14" i="24"/>
  <c r="J12" i="24"/>
  <c r="H12" i="24"/>
  <c r="F12" i="24"/>
  <c r="D12" i="24"/>
  <c r="J11" i="24"/>
  <c r="H11" i="24"/>
  <c r="F11" i="24"/>
  <c r="D11" i="24"/>
  <c r="J10" i="24"/>
  <c r="H10" i="24"/>
  <c r="F10" i="24"/>
  <c r="D10" i="24"/>
  <c r="J9" i="24"/>
  <c r="H9" i="24"/>
  <c r="F9" i="24"/>
  <c r="D9" i="24"/>
  <c r="J8" i="24"/>
  <c r="J7" i="24" s="1"/>
  <c r="J22" i="24" s="1"/>
  <c r="H8" i="24"/>
  <c r="F8" i="24"/>
  <c r="D8" i="24"/>
  <c r="I7" i="24"/>
  <c r="I22" i="24" s="1"/>
  <c r="G7" i="24"/>
  <c r="G22" i="24" s="1"/>
  <c r="E7" i="24"/>
  <c r="E22" i="24" s="1"/>
  <c r="C7" i="24"/>
  <c r="C22" i="24" s="1"/>
  <c r="B7" i="24"/>
  <c r="B22" i="24" s="1"/>
  <c r="C6" i="24"/>
  <c r="B6" i="24"/>
  <c r="J33" i="23"/>
  <c r="H33" i="23"/>
  <c r="F33" i="23"/>
  <c r="D33" i="23"/>
  <c r="J32" i="23"/>
  <c r="H32" i="23"/>
  <c r="F32" i="23"/>
  <c r="D32" i="23"/>
  <c r="J31" i="23"/>
  <c r="H31" i="23"/>
  <c r="F31" i="23"/>
  <c r="D31" i="23"/>
  <c r="J30" i="23"/>
  <c r="H30" i="23"/>
  <c r="F30" i="23"/>
  <c r="D30" i="23"/>
  <c r="J29" i="23"/>
  <c r="H29" i="23"/>
  <c r="F29" i="23"/>
  <c r="D29" i="23"/>
  <c r="J28" i="23"/>
  <c r="H28" i="23"/>
  <c r="F28" i="23"/>
  <c r="D28" i="23"/>
  <c r="J27" i="23"/>
  <c r="H27" i="23"/>
  <c r="F27" i="23"/>
  <c r="D27" i="23"/>
  <c r="J26" i="23"/>
  <c r="H26" i="23"/>
  <c r="F26" i="23"/>
  <c r="D26" i="23"/>
  <c r="J25" i="23"/>
  <c r="H25" i="23"/>
  <c r="F25" i="23"/>
  <c r="D25" i="23"/>
  <c r="J24" i="23"/>
  <c r="J23" i="23" s="1"/>
  <c r="H24" i="23"/>
  <c r="H23" i="23" s="1"/>
  <c r="F24" i="23"/>
  <c r="F23" i="23" s="1"/>
  <c r="D24" i="23"/>
  <c r="I23" i="23"/>
  <c r="G23" i="23"/>
  <c r="E23" i="23"/>
  <c r="C23" i="23"/>
  <c r="B23" i="23"/>
  <c r="J19" i="23"/>
  <c r="H19" i="23"/>
  <c r="F19" i="23"/>
  <c r="D19" i="23"/>
  <c r="J17" i="23"/>
  <c r="H17" i="23"/>
  <c r="F17" i="23"/>
  <c r="D17" i="23"/>
  <c r="J16" i="23"/>
  <c r="H16" i="23"/>
  <c r="F16" i="23"/>
  <c r="D16" i="23"/>
  <c r="J15" i="23"/>
  <c r="H15" i="23"/>
  <c r="F15" i="23"/>
  <c r="D15" i="23"/>
  <c r="J14" i="23"/>
  <c r="H14" i="23"/>
  <c r="F14" i="23"/>
  <c r="D14" i="23"/>
  <c r="J13" i="23"/>
  <c r="H13" i="23"/>
  <c r="F13" i="23"/>
  <c r="D13" i="23"/>
  <c r="J12" i="23"/>
  <c r="H12" i="23"/>
  <c r="F12" i="23"/>
  <c r="D12" i="23"/>
  <c r="J11" i="23"/>
  <c r="H11" i="23"/>
  <c r="F11" i="23"/>
  <c r="D11" i="23"/>
  <c r="J10" i="23"/>
  <c r="H10" i="23"/>
  <c r="H7" i="23" s="1"/>
  <c r="F10" i="23"/>
  <c r="D10" i="23"/>
  <c r="J9" i="23"/>
  <c r="H9" i="23"/>
  <c r="F9" i="23"/>
  <c r="D9" i="23"/>
  <c r="J8" i="23"/>
  <c r="H8" i="23"/>
  <c r="F8" i="23"/>
  <c r="D8" i="23"/>
  <c r="J7" i="23"/>
  <c r="I7" i="23"/>
  <c r="I21" i="23" s="1"/>
  <c r="G7" i="23"/>
  <c r="G21" i="23" s="1"/>
  <c r="E7" i="23"/>
  <c r="E21" i="23" s="1"/>
  <c r="C7" i="23"/>
  <c r="B7" i="23"/>
  <c r="C6" i="23"/>
  <c r="B6" i="23"/>
  <c r="J34" i="22"/>
  <c r="H34" i="22"/>
  <c r="F34" i="22"/>
  <c r="D34" i="22"/>
  <c r="J33" i="22"/>
  <c r="H33" i="22"/>
  <c r="F33" i="22"/>
  <c r="D33" i="22"/>
  <c r="J32" i="22"/>
  <c r="H32" i="22"/>
  <c r="F32" i="22"/>
  <c r="D32" i="22"/>
  <c r="J31" i="22"/>
  <c r="H31" i="22"/>
  <c r="F31" i="22"/>
  <c r="D31" i="22"/>
  <c r="J30" i="22"/>
  <c r="H30" i="22"/>
  <c r="F30" i="22"/>
  <c r="D30" i="22"/>
  <c r="J29" i="22"/>
  <c r="H29" i="22"/>
  <c r="F29" i="22"/>
  <c r="D29" i="22"/>
  <c r="J28" i="22"/>
  <c r="H28" i="22"/>
  <c r="F28" i="22"/>
  <c r="D28" i="22"/>
  <c r="J27" i="22"/>
  <c r="H27" i="22"/>
  <c r="F27" i="22"/>
  <c r="D27" i="22"/>
  <c r="J26" i="22"/>
  <c r="H26" i="22"/>
  <c r="F26" i="22"/>
  <c r="D26" i="22"/>
  <c r="J25" i="22"/>
  <c r="H25" i="22"/>
  <c r="F25" i="22"/>
  <c r="F24" i="22" s="1"/>
  <c r="D25" i="22"/>
  <c r="D24" i="22" s="1"/>
  <c r="I24" i="22"/>
  <c r="G24" i="22"/>
  <c r="E24" i="22"/>
  <c r="C24" i="22"/>
  <c r="B24" i="22"/>
  <c r="J20" i="22"/>
  <c r="H20" i="22"/>
  <c r="F20" i="22"/>
  <c r="D20" i="22"/>
  <c r="J18" i="22"/>
  <c r="H18" i="22"/>
  <c r="F18" i="22"/>
  <c r="D18" i="22"/>
  <c r="J17" i="22"/>
  <c r="H17" i="22"/>
  <c r="F17" i="22"/>
  <c r="D17" i="22"/>
  <c r="J16" i="22"/>
  <c r="H16" i="22"/>
  <c r="F16" i="22"/>
  <c r="D16" i="22"/>
  <c r="J15" i="22"/>
  <c r="H15" i="22"/>
  <c r="F15" i="22"/>
  <c r="D15" i="22"/>
  <c r="J14" i="22"/>
  <c r="H14" i="22"/>
  <c r="F14" i="22"/>
  <c r="D14" i="22"/>
  <c r="J13" i="22"/>
  <c r="H13" i="22"/>
  <c r="F13" i="22"/>
  <c r="D13" i="22"/>
  <c r="J12" i="22"/>
  <c r="H12" i="22"/>
  <c r="F12" i="22"/>
  <c r="D12" i="22"/>
  <c r="J11" i="22"/>
  <c r="H11" i="22"/>
  <c r="F11" i="22"/>
  <c r="D11" i="22"/>
  <c r="J10" i="22"/>
  <c r="J8" i="22" s="1"/>
  <c r="H10" i="22"/>
  <c r="F10" i="22"/>
  <c r="D10" i="22"/>
  <c r="J9" i="22"/>
  <c r="H9" i="22"/>
  <c r="H8" i="22" s="1"/>
  <c r="F9" i="22"/>
  <c r="F8" i="22" s="1"/>
  <c r="D9" i="22"/>
  <c r="D8" i="22" s="1"/>
  <c r="I8" i="22"/>
  <c r="G8" i="22"/>
  <c r="G22" i="22" s="1"/>
  <c r="E8" i="22"/>
  <c r="E22" i="22" s="1"/>
  <c r="C8" i="22"/>
  <c r="B8" i="22"/>
  <c r="C7" i="22"/>
  <c r="B7" i="22"/>
  <c r="D33" i="21"/>
  <c r="D32" i="21"/>
  <c r="D31" i="21"/>
  <c r="D30" i="21"/>
  <c r="D29" i="21"/>
  <c r="D28" i="21"/>
  <c r="D27" i="21"/>
  <c r="D26" i="21"/>
  <c r="D25" i="21"/>
  <c r="D24" i="21"/>
  <c r="C23" i="21"/>
  <c r="B23" i="21"/>
  <c r="D19" i="21"/>
  <c r="D17" i="21"/>
  <c r="D16" i="21"/>
  <c r="D15" i="21"/>
  <c r="D14" i="21"/>
  <c r="D13" i="21"/>
  <c r="D12" i="21"/>
  <c r="D11" i="21"/>
  <c r="D10" i="21"/>
  <c r="D9" i="21"/>
  <c r="D8" i="21"/>
  <c r="C7" i="21"/>
  <c r="B7" i="21"/>
  <c r="C6" i="21"/>
  <c r="B6" i="21"/>
  <c r="J33" i="20"/>
  <c r="H33" i="20"/>
  <c r="F33" i="20"/>
  <c r="D33" i="20"/>
  <c r="J32" i="20"/>
  <c r="H32" i="20"/>
  <c r="F32" i="20"/>
  <c r="D32" i="20"/>
  <c r="J31" i="20"/>
  <c r="H31" i="20"/>
  <c r="F31" i="20"/>
  <c r="D31" i="20"/>
  <c r="J30" i="20"/>
  <c r="H30" i="20"/>
  <c r="F30" i="20"/>
  <c r="D30" i="20"/>
  <c r="J29" i="20"/>
  <c r="H29" i="20"/>
  <c r="F29" i="20"/>
  <c r="D29" i="20"/>
  <c r="J28" i="20"/>
  <c r="H28" i="20"/>
  <c r="F28" i="20"/>
  <c r="D28" i="20"/>
  <c r="J27" i="20"/>
  <c r="H27" i="20"/>
  <c r="F27" i="20"/>
  <c r="D27" i="20"/>
  <c r="J26" i="20"/>
  <c r="H26" i="20"/>
  <c r="F26" i="20"/>
  <c r="D26" i="20"/>
  <c r="J25" i="20"/>
  <c r="H25" i="20"/>
  <c r="F25" i="20"/>
  <c r="F23" i="20" s="1"/>
  <c r="D25" i="20"/>
  <c r="D23" i="20" s="1"/>
  <c r="J24" i="20"/>
  <c r="H24" i="20"/>
  <c r="F24" i="20"/>
  <c r="D24" i="20"/>
  <c r="J23" i="20"/>
  <c r="H23" i="20"/>
  <c r="I23" i="20"/>
  <c r="G23" i="20"/>
  <c r="E23" i="20"/>
  <c r="C23" i="20"/>
  <c r="B23" i="20"/>
  <c r="J19" i="20"/>
  <c r="H19" i="20"/>
  <c r="F19" i="20"/>
  <c r="D19" i="20"/>
  <c r="J17" i="20"/>
  <c r="H17" i="20"/>
  <c r="F17" i="20"/>
  <c r="D17" i="20"/>
  <c r="J16" i="20"/>
  <c r="H16" i="20"/>
  <c r="F16" i="20"/>
  <c r="D16" i="20"/>
  <c r="J15" i="20"/>
  <c r="H15" i="20"/>
  <c r="F15" i="20"/>
  <c r="D15" i="20"/>
  <c r="J14" i="20"/>
  <c r="H14" i="20"/>
  <c r="F14" i="20"/>
  <c r="D14" i="20"/>
  <c r="J13" i="20"/>
  <c r="H13" i="20"/>
  <c r="F13" i="20"/>
  <c r="D13" i="20"/>
  <c r="J12" i="20"/>
  <c r="H12" i="20"/>
  <c r="F12" i="20"/>
  <c r="D12" i="20"/>
  <c r="J11" i="20"/>
  <c r="H11" i="20"/>
  <c r="F11" i="20"/>
  <c r="D11" i="20"/>
  <c r="J10" i="20"/>
  <c r="H10" i="20"/>
  <c r="F10" i="20"/>
  <c r="D10" i="20"/>
  <c r="J9" i="20"/>
  <c r="H9" i="20"/>
  <c r="F9" i="20"/>
  <c r="D9" i="20"/>
  <c r="J8" i="20"/>
  <c r="J7" i="20" s="1"/>
  <c r="H8" i="20"/>
  <c r="H7" i="20" s="1"/>
  <c r="F8" i="20"/>
  <c r="D8" i="20"/>
  <c r="I7" i="20"/>
  <c r="G7" i="20"/>
  <c r="G21" i="20" s="1"/>
  <c r="E7" i="20"/>
  <c r="C7" i="20"/>
  <c r="B7" i="20"/>
  <c r="C6" i="20"/>
  <c r="B6" i="20"/>
  <c r="J35" i="19"/>
  <c r="H35" i="19"/>
  <c r="F35" i="19"/>
  <c r="D35" i="19"/>
  <c r="J33" i="19"/>
  <c r="H33" i="19"/>
  <c r="F33" i="19"/>
  <c r="D33" i="19"/>
  <c r="J32" i="19"/>
  <c r="H32" i="19"/>
  <c r="F32" i="19"/>
  <c r="D32" i="19"/>
  <c r="J31" i="19"/>
  <c r="H31" i="19"/>
  <c r="F31" i="19"/>
  <c r="D31" i="19"/>
  <c r="J30" i="19"/>
  <c r="H30" i="19"/>
  <c r="F30" i="19"/>
  <c r="D30" i="19"/>
  <c r="J29" i="19"/>
  <c r="H29" i="19"/>
  <c r="F29" i="19"/>
  <c r="D29" i="19"/>
  <c r="J28" i="19"/>
  <c r="H28" i="19"/>
  <c r="F28" i="19"/>
  <c r="D28" i="19"/>
  <c r="J27" i="19"/>
  <c r="H27" i="19"/>
  <c r="F27" i="19"/>
  <c r="D27" i="19"/>
  <c r="J26" i="19"/>
  <c r="H26" i="19"/>
  <c r="F26" i="19"/>
  <c r="D26" i="19"/>
  <c r="J25" i="19"/>
  <c r="H25" i="19"/>
  <c r="F25" i="19"/>
  <c r="D25" i="19"/>
  <c r="J24" i="19"/>
  <c r="J23" i="19" s="1"/>
  <c r="H24" i="19"/>
  <c r="F24" i="19"/>
  <c r="F23" i="19" s="1"/>
  <c r="D24" i="19"/>
  <c r="I23" i="19"/>
  <c r="G23" i="19"/>
  <c r="E23" i="19"/>
  <c r="C23" i="19"/>
  <c r="B23" i="19"/>
  <c r="J19" i="19"/>
  <c r="H19" i="19"/>
  <c r="F19" i="19"/>
  <c r="D19" i="19"/>
  <c r="J17" i="19"/>
  <c r="J16" i="19"/>
  <c r="J15" i="19"/>
  <c r="J14" i="19"/>
  <c r="J13" i="19"/>
  <c r="J12" i="19"/>
  <c r="J11" i="19"/>
  <c r="J10" i="19"/>
  <c r="J9" i="19"/>
  <c r="J8" i="19"/>
  <c r="H17" i="19"/>
  <c r="H16" i="19"/>
  <c r="H15" i="19"/>
  <c r="H14" i="19"/>
  <c r="H13" i="19"/>
  <c r="H12" i="19"/>
  <c r="H11" i="19"/>
  <c r="H10" i="19"/>
  <c r="H9" i="19"/>
  <c r="H8" i="19"/>
  <c r="F17" i="19"/>
  <c r="F16" i="19"/>
  <c r="F15" i="19"/>
  <c r="F14" i="19"/>
  <c r="F13" i="19"/>
  <c r="F12" i="19"/>
  <c r="F11" i="19"/>
  <c r="F10" i="19"/>
  <c r="F9" i="19"/>
  <c r="F8" i="19"/>
  <c r="D17" i="19"/>
  <c r="D16" i="19"/>
  <c r="D15" i="19"/>
  <c r="D14" i="19"/>
  <c r="D13" i="19"/>
  <c r="D12" i="19"/>
  <c r="D11" i="19"/>
  <c r="D10" i="19"/>
  <c r="D9" i="19"/>
  <c r="D8" i="19"/>
  <c r="I7" i="19"/>
  <c r="I21" i="19" s="1"/>
  <c r="G7" i="19"/>
  <c r="G21" i="19" s="1"/>
  <c r="E7" i="19"/>
  <c r="C7" i="19"/>
  <c r="B7" i="19"/>
  <c r="C6" i="19"/>
  <c r="B6" i="19"/>
  <c r="C6" i="16"/>
  <c r="B6" i="16"/>
  <c r="F25" i="26" l="1"/>
  <c r="D7" i="20"/>
  <c r="D37" i="20" s="1"/>
  <c r="H7" i="24"/>
  <c r="H22" i="24" s="1"/>
  <c r="D23" i="19"/>
  <c r="F7" i="20"/>
  <c r="J37" i="23"/>
  <c r="D7" i="23"/>
  <c r="D20" i="25"/>
  <c r="J20" i="27"/>
  <c r="H24" i="22"/>
  <c r="F7" i="23"/>
  <c r="F20" i="25"/>
  <c r="F44" i="26"/>
  <c r="J24" i="22"/>
  <c r="H20" i="25"/>
  <c r="F8" i="27"/>
  <c r="D7" i="24"/>
  <c r="D22" i="24" s="1"/>
  <c r="F7" i="24"/>
  <c r="F22" i="24" s="1"/>
  <c r="J44" i="26"/>
  <c r="D44" i="26"/>
  <c r="H44" i="26"/>
  <c r="D25" i="26"/>
  <c r="H25" i="26"/>
  <c r="J25" i="26"/>
  <c r="I38" i="22"/>
  <c r="I22" i="22"/>
  <c r="H16" i="25"/>
  <c r="H22" i="25" s="1"/>
  <c r="C22" i="25"/>
  <c r="E37" i="19"/>
  <c r="E21" i="19"/>
  <c r="F16" i="25"/>
  <c r="I22" i="25"/>
  <c r="E37" i="20"/>
  <c r="E21" i="20"/>
  <c r="J16" i="25"/>
  <c r="J22" i="25" s="1"/>
  <c r="E22" i="25"/>
  <c r="B36" i="15"/>
  <c r="B45" i="15" s="1"/>
  <c r="I37" i="20"/>
  <c r="I21" i="20"/>
  <c r="D16" i="25"/>
  <c r="D22" i="25" s="1"/>
  <c r="B22" i="25"/>
  <c r="G22" i="25"/>
  <c r="C36" i="15"/>
  <c r="F36" i="15" s="1"/>
  <c r="F7" i="15"/>
  <c r="B8" i="16"/>
  <c r="B9" i="16"/>
  <c r="B10" i="16"/>
  <c r="B11" i="16"/>
  <c r="B12" i="16"/>
  <c r="B14" i="16"/>
  <c r="B15" i="16"/>
  <c r="B16" i="16"/>
  <c r="B17" i="16"/>
  <c r="B18" i="16"/>
  <c r="B20" i="16"/>
  <c r="B21" i="16"/>
  <c r="B22" i="16"/>
  <c r="B23" i="16"/>
  <c r="B24" i="16"/>
  <c r="B26" i="16"/>
  <c r="B27" i="16"/>
  <c r="B28" i="16"/>
  <c r="B29" i="16"/>
  <c r="B30" i="16"/>
  <c r="B32" i="16"/>
  <c r="G249" i="13"/>
  <c r="L233" i="13"/>
  <c r="D233" i="13"/>
  <c r="I204" i="13"/>
  <c r="E233" i="13"/>
  <c r="J204" i="13"/>
  <c r="F249" i="13"/>
  <c r="F37" i="23"/>
  <c r="G37" i="20"/>
  <c r="J37" i="20"/>
  <c r="E29" i="28"/>
  <c r="F37" i="20"/>
  <c r="D7" i="21"/>
  <c r="H9" i="28"/>
  <c r="K9" i="28" s="1"/>
  <c r="N9" i="28" s="1"/>
  <c r="Q9" i="28" s="1"/>
  <c r="C34" i="16"/>
  <c r="C23" i="16"/>
  <c r="C18" i="16"/>
  <c r="C14" i="16"/>
  <c r="C8" i="16"/>
  <c r="C38" i="16"/>
  <c r="C17" i="16"/>
  <c r="C36" i="16"/>
  <c r="C32" i="16"/>
  <c r="C21" i="16"/>
  <c r="C16" i="16"/>
  <c r="C22" i="16"/>
  <c r="C24" i="16"/>
  <c r="C20" i="16"/>
  <c r="C15" i="16"/>
  <c r="C10" i="16"/>
  <c r="C9" i="16"/>
  <c r="C33" i="16"/>
  <c r="C12" i="16"/>
  <c r="F38" i="22"/>
  <c r="E38" i="22"/>
  <c r="C30" i="16"/>
  <c r="C26" i="16"/>
  <c r="C28" i="16"/>
  <c r="C27" i="16"/>
  <c r="C39" i="16"/>
  <c r="H37" i="23"/>
  <c r="I37" i="23"/>
  <c r="E37" i="23"/>
  <c r="G37" i="23"/>
  <c r="H38" i="22"/>
  <c r="J38" i="22"/>
  <c r="B22" i="22"/>
  <c r="B38" i="22"/>
  <c r="G38" i="22"/>
  <c r="D38" i="22"/>
  <c r="C22" i="22"/>
  <c r="C29" i="16" s="1"/>
  <c r="C38" i="22"/>
  <c r="C21" i="21"/>
  <c r="C37" i="21"/>
  <c r="B21" i="21"/>
  <c r="B37" i="21"/>
  <c r="D23" i="21"/>
  <c r="D37" i="21" s="1"/>
  <c r="H37" i="20"/>
  <c r="B37" i="20"/>
  <c r="C37" i="20"/>
  <c r="B37" i="19"/>
  <c r="C21" i="19"/>
  <c r="C11" i="16" s="1"/>
  <c r="H23" i="19"/>
  <c r="I37" i="19"/>
  <c r="D36" i="15"/>
  <c r="C45" i="15"/>
  <c r="D20" i="15"/>
  <c r="D7" i="15"/>
  <c r="B21" i="23"/>
  <c r="B37" i="23"/>
  <c r="D23" i="23"/>
  <c r="D37" i="23" s="1"/>
  <c r="C37" i="23"/>
  <c r="F20" i="27"/>
  <c r="H20" i="27"/>
  <c r="D20" i="27"/>
  <c r="C21" i="23"/>
  <c r="G37" i="19"/>
  <c r="C37" i="19"/>
  <c r="H7" i="19"/>
  <c r="B21" i="19"/>
  <c r="D21" i="19" s="1"/>
  <c r="F21" i="19" s="1"/>
  <c r="H21" i="19" s="1"/>
  <c r="J21" i="19" s="1"/>
  <c r="J7" i="19"/>
  <c r="J37" i="19" s="1"/>
  <c r="B21" i="20"/>
  <c r="C21" i="20"/>
  <c r="D7" i="19"/>
  <c r="D37" i="19" s="1"/>
  <c r="F7" i="19"/>
  <c r="F37" i="19" s="1"/>
  <c r="D10" i="16" l="1"/>
  <c r="F22" i="25"/>
  <c r="D29" i="16"/>
  <c r="B33" i="16"/>
  <c r="D33" i="16" s="1"/>
  <c r="D9" i="16"/>
  <c r="L249" i="13"/>
  <c r="E249" i="13"/>
  <c r="K249" i="13" s="1"/>
  <c r="J233" i="13"/>
  <c r="K233" i="13"/>
  <c r="D249" i="13"/>
  <c r="I249" i="13" s="1"/>
  <c r="I233" i="13"/>
  <c r="C35" i="16"/>
  <c r="D45" i="15"/>
  <c r="F45" i="15"/>
  <c r="D15" i="16"/>
  <c r="B19" i="16"/>
  <c r="D21" i="21"/>
  <c r="F21" i="21" s="1"/>
  <c r="H21" i="21" s="1"/>
  <c r="J21" i="21" s="1"/>
  <c r="D8" i="16"/>
  <c r="D22" i="16"/>
  <c r="C13" i="16"/>
  <c r="D17" i="16"/>
  <c r="D23" i="16"/>
  <c r="D21" i="16"/>
  <c r="D16" i="16"/>
  <c r="D28" i="16"/>
  <c r="D11" i="16"/>
  <c r="D14" i="16"/>
  <c r="C19" i="16"/>
  <c r="C31" i="16"/>
  <c r="C15" i="14"/>
  <c r="C25" i="16"/>
  <c r="D27" i="16"/>
  <c r="D26" i="16"/>
  <c r="C37" i="16"/>
  <c r="C13" i="14"/>
  <c r="F18" i="16"/>
  <c r="D18" i="16"/>
  <c r="F30" i="16"/>
  <c r="D30" i="16"/>
  <c r="F12" i="16"/>
  <c r="D12" i="16"/>
  <c r="F20" i="16"/>
  <c r="D20" i="16"/>
  <c r="F24" i="16"/>
  <c r="D24" i="16"/>
  <c r="F32" i="16"/>
  <c r="D32" i="16"/>
  <c r="B7" i="16"/>
  <c r="F8" i="16"/>
  <c r="B25" i="16"/>
  <c r="F26" i="16"/>
  <c r="E22" i="16"/>
  <c r="E21" i="16" s="1"/>
  <c r="E19" i="16" s="1"/>
  <c r="E28" i="16"/>
  <c r="E27" i="16" s="1"/>
  <c r="E25" i="16" s="1"/>
  <c r="B13" i="16"/>
  <c r="F14" i="16"/>
  <c r="E10" i="16"/>
  <c r="E9" i="16" s="1"/>
  <c r="E7" i="16" s="1"/>
  <c r="E16" i="16"/>
  <c r="E15" i="16" s="1"/>
  <c r="E13" i="16" s="1"/>
  <c r="F29" i="16"/>
  <c r="F27" i="16" s="1"/>
  <c r="D22" i="22"/>
  <c r="F22" i="22" s="1"/>
  <c r="H22" i="22" s="1"/>
  <c r="J22" i="22" s="1"/>
  <c r="F23" i="16"/>
  <c r="F21" i="16" s="1"/>
  <c r="F17" i="16"/>
  <c r="F15" i="16" s="1"/>
  <c r="F11" i="16"/>
  <c r="F9" i="16" s="1"/>
  <c r="C14" i="14"/>
  <c r="C7" i="16"/>
  <c r="H37" i="19"/>
  <c r="H29" i="28"/>
  <c r="D21" i="23"/>
  <c r="D21" i="20"/>
  <c r="F21" i="20" s="1"/>
  <c r="H21" i="20" s="1"/>
  <c r="J21" i="20" s="1"/>
  <c r="C7" i="14"/>
  <c r="B7" i="14"/>
  <c r="A5" i="12"/>
  <c r="D41" i="14"/>
  <c r="E41" i="14" s="1"/>
  <c r="D38" i="14"/>
  <c r="B79" i="14"/>
  <c r="B11" i="12"/>
  <c r="B10" i="14" l="1"/>
  <c r="B13" i="14"/>
  <c r="B11" i="14"/>
  <c r="B15" i="14"/>
  <c r="B14" i="14"/>
  <c r="B34" i="16"/>
  <c r="C11" i="14"/>
  <c r="C10" i="14"/>
  <c r="J249" i="13"/>
  <c r="F21" i="23"/>
  <c r="D19" i="16"/>
  <c r="E38" i="14"/>
  <c r="B80" i="14" s="1"/>
  <c r="D13" i="16"/>
  <c r="D25" i="16"/>
  <c r="C41" i="16"/>
  <c r="C12" i="14"/>
  <c r="D7" i="16"/>
  <c r="F19" i="16"/>
  <c r="F13" i="16"/>
  <c r="F7" i="16"/>
  <c r="F25" i="16"/>
  <c r="K29" i="28"/>
  <c r="C9" i="12" l="1"/>
  <c r="D9" i="12" s="1"/>
  <c r="D34" i="16"/>
  <c r="B35" i="16"/>
  <c r="H21" i="23"/>
  <c r="D11" i="14"/>
  <c r="F35" i="14"/>
  <c r="B92" i="14" s="1"/>
  <c r="D15" i="14"/>
  <c r="D14" i="14"/>
  <c r="B9" i="14"/>
  <c r="D13" i="14"/>
  <c r="B12" i="14"/>
  <c r="N29" i="28"/>
  <c r="Q29" i="28"/>
  <c r="D35" i="16" l="1"/>
  <c r="F35" i="16"/>
  <c r="F33" i="16" s="1"/>
  <c r="B36" i="16"/>
  <c r="E34" i="16"/>
  <c r="E33" i="16" s="1"/>
  <c r="J21" i="23"/>
  <c r="F15" i="14"/>
  <c r="F11" i="14"/>
  <c r="F13" i="14"/>
  <c r="D12" i="14"/>
  <c r="B8" i="14"/>
  <c r="B87" i="14" l="1"/>
  <c r="B31" i="16"/>
  <c r="D31" i="16" s="1"/>
  <c r="F36" i="16"/>
  <c r="F31" i="16" s="1"/>
  <c r="D36" i="16"/>
  <c r="B39" i="16"/>
  <c r="B38" i="16"/>
  <c r="F14" i="14"/>
  <c r="E31" i="16"/>
  <c r="E41" i="16" s="1"/>
  <c r="E14" i="14"/>
  <c r="B86" i="14" l="1"/>
  <c r="E12" i="14"/>
  <c r="F12" i="14"/>
  <c r="D39" i="16"/>
  <c r="F39" i="16"/>
  <c r="D38" i="16"/>
  <c r="B37" i="16"/>
  <c r="F38" i="16"/>
  <c r="D105" i="8"/>
  <c r="R105" i="8"/>
  <c r="E8" i="14" l="1"/>
  <c r="B62" i="14"/>
  <c r="F37" i="16"/>
  <c r="F41" i="16" s="1"/>
  <c r="D37" i="16"/>
  <c r="D41" i="16" s="1"/>
  <c r="B41" i="16"/>
  <c r="Q105" i="8"/>
  <c r="C105" i="8"/>
  <c r="S105" i="8" l="1"/>
  <c r="E105" i="8"/>
  <c r="R119" i="8" l="1"/>
  <c r="D119" i="8"/>
  <c r="Q119" i="8"/>
  <c r="C119" i="8"/>
  <c r="S119" i="8"/>
  <c r="E119" i="8"/>
  <c r="H10" i="6"/>
  <c r="G10" i="6"/>
  <c r="F10" i="6"/>
  <c r="E10" i="6"/>
  <c r="D10" i="6"/>
  <c r="C10" i="6"/>
  <c r="B10" i="6"/>
  <c r="B7" i="51"/>
  <c r="H39" i="5"/>
  <c r="F39" i="5"/>
  <c r="D39" i="5"/>
  <c r="C39" i="5"/>
  <c r="H36" i="5"/>
  <c r="F36" i="5"/>
  <c r="D36" i="5"/>
  <c r="C36" i="5"/>
  <c r="H33" i="5"/>
  <c r="D33" i="5"/>
  <c r="C33" i="5"/>
  <c r="H30" i="5"/>
  <c r="D30" i="5"/>
  <c r="C30" i="5"/>
  <c r="H21" i="5"/>
  <c r="F21" i="5"/>
  <c r="C21" i="5"/>
  <c r="H18" i="5"/>
  <c r="F18" i="5"/>
  <c r="C18" i="5"/>
  <c r="C42" i="5" s="1"/>
  <c r="H15" i="5"/>
  <c r="H45" i="5" s="1"/>
  <c r="F15" i="5"/>
  <c r="F45" i="5" s="1"/>
  <c r="D15" i="5"/>
  <c r="H12" i="5"/>
  <c r="H42" i="5" s="1"/>
  <c r="F12" i="5"/>
  <c r="D12" i="5"/>
  <c r="D42" i="5" s="1"/>
  <c r="F42" i="5" l="1"/>
  <c r="D45" i="5"/>
  <c r="C45" i="5"/>
  <c r="B18" i="14"/>
  <c r="C7" i="51"/>
  <c r="C8" i="51"/>
  <c r="B8" i="51"/>
  <c r="F12" i="6"/>
  <c r="G12" i="6"/>
  <c r="D12" i="6"/>
  <c r="E12" i="6"/>
  <c r="B12" i="6"/>
  <c r="C12" i="6"/>
  <c r="C18" i="14" l="1"/>
  <c r="C15" i="51"/>
  <c r="D7" i="51"/>
  <c r="B19" i="14"/>
  <c r="B15" i="51"/>
  <c r="B18" i="6"/>
  <c r="C19" i="14"/>
  <c r="D8" i="51"/>
  <c r="H12" i="6"/>
  <c r="B17" i="14" l="1"/>
  <c r="C17" i="14"/>
  <c r="D18" i="14"/>
  <c r="D15" i="51"/>
  <c r="E7" i="51"/>
  <c r="E18" i="14" s="1"/>
  <c r="B63" i="14" s="1"/>
  <c r="B16" i="14"/>
  <c r="B19" i="6"/>
  <c r="E8" i="51"/>
  <c r="D19" i="14"/>
  <c r="D17" i="14" l="1"/>
  <c r="E15" i="51"/>
  <c r="F8" i="51"/>
  <c r="F15" i="51" s="1"/>
  <c r="E19" i="14"/>
  <c r="C16" i="14"/>
  <c r="B42" i="14"/>
  <c r="F19" i="14"/>
  <c r="B64" i="14" l="1"/>
  <c r="B88" i="14"/>
  <c r="F17" i="14"/>
  <c r="E17" i="14"/>
  <c r="E16" i="14" s="1"/>
  <c r="D16" i="14"/>
  <c r="F16" i="14" l="1"/>
  <c r="E42" i="14"/>
  <c r="D10" i="14" l="1"/>
  <c r="F10" i="14" s="1"/>
  <c r="C9" i="14"/>
  <c r="C8" i="14" l="1"/>
  <c r="C42" i="14" s="1"/>
  <c r="B85" i="14"/>
  <c r="B93" i="14" s="1"/>
  <c r="B17" i="61" s="1"/>
  <c r="D9" i="14"/>
  <c r="D8" i="14" s="1"/>
  <c r="D42" i="14" s="1"/>
  <c r="F9" i="14"/>
  <c r="C20" i="61" l="1"/>
  <c r="C21" i="61"/>
  <c r="B25" i="61"/>
  <c r="C22" i="61"/>
  <c r="C23" i="61"/>
  <c r="C24" i="61"/>
  <c r="C19" i="61"/>
  <c r="C18" i="61"/>
  <c r="F8" i="14"/>
  <c r="F42" i="14" s="1"/>
  <c r="F55" i="14" s="1"/>
  <c r="C55" i="14"/>
  <c r="C10" i="12"/>
  <c r="C11" i="12" s="1"/>
  <c r="D10" i="12" l="1"/>
  <c r="D11" i="12" s="1"/>
  <c r="B15" i="12" s="1"/>
  <c r="B23" i="12" s="1"/>
  <c r="G9" i="9"/>
  <c r="G8" i="9"/>
  <c r="G23" i="9" s="1"/>
  <c r="B9" i="9"/>
  <c r="D9" i="9" s="1"/>
  <c r="B8" i="9" l="1"/>
  <c r="D8" i="9" s="1"/>
  <c r="D23" i="9" s="1"/>
  <c r="D29" i="9" s="1"/>
  <c r="E23" i="9"/>
  <c r="B52" i="14" l="1"/>
  <c r="B23" i="9"/>
  <c r="B29" i="9" s="1"/>
  <c r="B42" i="9" l="1"/>
  <c r="D41" i="9"/>
  <c r="D52" i="14" s="1"/>
  <c r="D53" i="14" s="1"/>
  <c r="D55" i="14" s="1"/>
  <c r="B53" i="14" l="1"/>
  <c r="D42" i="9"/>
  <c r="E41" i="9"/>
  <c r="E42" i="9" s="1"/>
  <c r="B55" i="14" l="1"/>
  <c r="E52" i="14"/>
  <c r="B81" i="14" s="1"/>
  <c r="E53" i="14" l="1"/>
  <c r="B82" i="14" l="1"/>
  <c r="B5" i="61" s="1"/>
  <c r="C7" i="61" s="1"/>
  <c r="E55" i="14"/>
  <c r="I47" i="10"/>
  <c r="K47" i="10"/>
  <c r="J47" i="10"/>
  <c r="J48" i="10"/>
  <c r="I48" i="10"/>
  <c r="K48" i="10"/>
  <c r="L47" i="10"/>
  <c r="I75" i="10"/>
  <c r="G46" i="10"/>
  <c r="G50" i="10" s="1"/>
  <c r="E46" i="10"/>
  <c r="E50" i="10" s="1"/>
  <c r="D46" i="10"/>
  <c r="D50" i="10" s="1"/>
  <c r="L48" i="10"/>
  <c r="F46" i="10"/>
  <c r="F50" i="10" s="1"/>
  <c r="L50" i="10" s="1"/>
  <c r="B13" i="61" l="1"/>
  <c r="C11" i="61"/>
  <c r="C10" i="61"/>
  <c r="C9" i="61"/>
  <c r="C12" i="61"/>
  <c r="C6" i="61"/>
  <c r="C8" i="61"/>
  <c r="J50" i="10"/>
  <c r="I50" i="10"/>
  <c r="K50" i="10"/>
  <c r="I46" i="10"/>
  <c r="L46" i="10"/>
  <c r="I76" i="10"/>
  <c r="D74" i="10"/>
  <c r="D78" i="10" s="1"/>
  <c r="G74" i="10"/>
  <c r="G78" i="10" s="1"/>
  <c r="L75" i="10"/>
  <c r="J75" i="10"/>
  <c r="F74" i="10"/>
  <c r="F78" i="10" s="1"/>
  <c r="K76" i="10"/>
  <c r="E74" i="10"/>
  <c r="E78" i="10" s="1"/>
  <c r="L76" i="10"/>
  <c r="J76" i="10"/>
  <c r="G81" i="10"/>
  <c r="G80" i="10"/>
  <c r="D80" i="10"/>
  <c r="J51" i="10"/>
  <c r="I51" i="10"/>
  <c r="C80" i="10"/>
  <c r="E80" i="10"/>
  <c r="K51" i="10"/>
  <c r="E53" i="10"/>
  <c r="C74" i="10"/>
  <c r="C78" i="10" s="1"/>
  <c r="I78" i="10" s="1"/>
  <c r="K46" i="10"/>
  <c r="J46" i="10"/>
  <c r="K75" i="10"/>
  <c r="K78" i="10" l="1"/>
  <c r="J78" i="10"/>
  <c r="L78" i="10"/>
  <c r="K74" i="10"/>
  <c r="L74" i="10"/>
  <c r="I74" i="10"/>
  <c r="J74" i="10"/>
  <c r="I80" i="10"/>
  <c r="D81" i="10"/>
  <c r="J52" i="10"/>
  <c r="C81" i="10"/>
  <c r="I52" i="10"/>
  <c r="J80" i="10"/>
  <c r="F53" i="10"/>
  <c r="F80" i="10"/>
  <c r="K80" i="10" s="1"/>
  <c r="L51" i="10"/>
  <c r="C53" i="10"/>
  <c r="G53" i="10"/>
  <c r="E81" i="10"/>
  <c r="K52" i="10"/>
  <c r="D53" i="10"/>
  <c r="J53" i="10" s="1"/>
  <c r="G82" i="10"/>
  <c r="I81" i="10" l="1"/>
  <c r="I53" i="10"/>
  <c r="J81" i="10"/>
  <c r="L53" i="10"/>
  <c r="K53" i="10"/>
  <c r="D82" i="10"/>
  <c r="E82" i="10"/>
  <c r="C82" i="10"/>
  <c r="F81" i="10"/>
  <c r="L81" i="10" s="1"/>
  <c r="L52" i="10"/>
  <c r="L80" i="10"/>
  <c r="J82" i="10" l="1"/>
  <c r="I82" i="10"/>
  <c r="F82" i="10"/>
  <c r="L82" i="10" s="1"/>
  <c r="K81" i="10"/>
  <c r="K82" i="10" l="1"/>
</calcChain>
</file>

<file path=xl/sharedStrings.xml><?xml version="1.0" encoding="utf-8"?>
<sst xmlns="http://schemas.openxmlformats.org/spreadsheetml/2006/main" count="2971" uniqueCount="984">
  <si>
    <t>Hors OSP</t>
  </si>
  <si>
    <t>OSP</t>
  </si>
  <si>
    <t>Marge équitable</t>
  </si>
  <si>
    <t>Redevance de voirie</t>
  </si>
  <si>
    <t>Charges d'amortissement</t>
  </si>
  <si>
    <t>Charges nettes contrôlables hors OSP</t>
  </si>
  <si>
    <t>Charges nettes contrôlables OSP</t>
  </si>
  <si>
    <t>Charges nettes contrôlables</t>
  </si>
  <si>
    <t>ECART</t>
  </si>
  <si>
    <t>SOLDE REGULATOIRE</t>
  </si>
  <si>
    <t>BONUS/MALUS</t>
  </si>
  <si>
    <t>Chiffre d'affaires (signe négatif)</t>
  </si>
  <si>
    <t>Charges nettes fixes à l'exclusion des charges d'amortissement</t>
  </si>
  <si>
    <t>Charges nettes variables à l'exclusion des charges d'amortissement</t>
  </si>
  <si>
    <t>Charges nettes fixes</t>
  </si>
  <si>
    <t>Charges nettes variables</t>
  </si>
  <si>
    <t>Solde régulatoire</t>
  </si>
  <si>
    <t>Coût unitaire</t>
  </si>
  <si>
    <t>Intitulé</t>
  </si>
  <si>
    <t>REALITE 2019</t>
  </si>
  <si>
    <t>REALITE 2020</t>
  </si>
  <si>
    <t>Réseau</t>
  </si>
  <si>
    <t>TOTAL</t>
  </si>
  <si>
    <t>Coûts informatiques</t>
  </si>
  <si>
    <t>Coûts relatifs aux entrepreneurs sous-traitants</t>
  </si>
  <si>
    <t>Coûts de location et d'entretien des bâtiments</t>
  </si>
  <si>
    <t>Coûts relatifs aux assurances</t>
  </si>
  <si>
    <t>Coûts relatifs aux honoraires de tiers (comptable, reviseurs, avocats, consultants, ...)</t>
  </si>
  <si>
    <t>Coûts de marketing et communication</t>
  </si>
  <si>
    <t>Emoluments et jetons de présence des administrateurs</t>
  </si>
  <si>
    <t>Produits issus des tarifs non périodiques (signe négatif)</t>
  </si>
  <si>
    <t>Autres produits d'exploitation (signe négatif)</t>
  </si>
  <si>
    <t>Activation des coûts (signe négatif)</t>
  </si>
  <si>
    <t>Dotations et reprises de réduction de valeurs sur les actifs régulés</t>
  </si>
  <si>
    <t>Moins-values sur la réalisation des actifs régulés</t>
  </si>
  <si>
    <t>Services et biens divers</t>
  </si>
  <si>
    <t>Approvisionnements et marchandises</t>
  </si>
  <si>
    <t>Intitulé libre 1</t>
  </si>
  <si>
    <t>Rémunérations, charges sociales et pensions</t>
  </si>
  <si>
    <t>Autres charges d'exploitation</t>
  </si>
  <si>
    <t>Produits d'exploitation</t>
  </si>
  <si>
    <t>REALITE 2021</t>
  </si>
  <si>
    <t>Retour page de garde</t>
  </si>
  <si>
    <t xml:space="preserve">Montant </t>
  </si>
  <si>
    <t>AIEG</t>
  </si>
  <si>
    <t>AIESH</t>
  </si>
  <si>
    <t>ORES Hainaut</t>
  </si>
  <si>
    <t>ORES Mouscron</t>
  </si>
  <si>
    <t>ORES Verviers</t>
  </si>
  <si>
    <t>RESA</t>
  </si>
  <si>
    <t>RESEAU D'ENERGIES DE WAVRE</t>
  </si>
  <si>
    <t>kWh</t>
  </si>
  <si>
    <t>gridfee</t>
  </si>
  <si>
    <t>régularisations</t>
  </si>
  <si>
    <t>EUR</t>
  </si>
  <si>
    <t>Charges relatives au transit entre GRD</t>
  </si>
  <si>
    <t>Charges nettes relatives au transit</t>
  </si>
  <si>
    <t>Coûts d'achat pour la compensation des pertes sur le réseau</t>
  </si>
  <si>
    <t>Trans HT</t>
  </si>
  <si>
    <t>26-1kV</t>
  </si>
  <si>
    <t>Trans BT</t>
  </si>
  <si>
    <t>BT</t>
  </si>
  <si>
    <t>Total EUR</t>
  </si>
  <si>
    <t>Volume en MWh perte de réseaux</t>
  </si>
  <si>
    <t>Prix unitaire</t>
  </si>
  <si>
    <t>Marge équitable non relative aux OSP</t>
  </si>
  <si>
    <t>Marge équitable relative aux OSP</t>
  </si>
  <si>
    <t>Vérification</t>
  </si>
  <si>
    <t>Investissements</t>
  </si>
  <si>
    <t>Plus-value indexation historique</t>
  </si>
  <si>
    <t>Plus-value RAB</t>
  </si>
  <si>
    <t>Investissements de remplacement (signe positif)</t>
  </si>
  <si>
    <t>Investissements d'extension (signe positif)</t>
  </si>
  <si>
    <t>Interventions d'utilisateurs du réseau (signe négatif)</t>
  </si>
  <si>
    <t>Subsides 
(signe négatif)</t>
  </si>
  <si>
    <t>Désinvestissements</t>
  </si>
  <si>
    <t>Amortissements et réductions de valeur</t>
  </si>
  <si>
    <t>Amort. Et RDV sur investissements (signe négatif)</t>
  </si>
  <si>
    <t>Subsides (prise en résultat) (signe positif)</t>
  </si>
  <si>
    <t>Plus-value indexation historique (signe négatif)</t>
  </si>
  <si>
    <t>Plus-value RAB (signe négatif)</t>
  </si>
  <si>
    <t>Investissements de remplacement
(signe positif)</t>
  </si>
  <si>
    <t>Investissements d'extension
(signe positif)</t>
  </si>
  <si>
    <t>Désinvestissements
(signe négatif)</t>
  </si>
  <si>
    <t>Amortissements et réductions de valeur
(signe négatif)</t>
  </si>
  <si>
    <t>Subsides (prise en résultat)</t>
  </si>
  <si>
    <t>Terrains</t>
  </si>
  <si>
    <t>Bâtiments techniques</t>
  </si>
  <si>
    <t>Câbles - réseau MT</t>
  </si>
  <si>
    <t>Câbles - réseau BT</t>
  </si>
  <si>
    <t>Lignes - réseau MT</t>
  </si>
  <si>
    <t>Lignes - réseau BT</t>
  </si>
  <si>
    <t>Postes et cabines - réseau MT</t>
  </si>
  <si>
    <t>Postes et cabines - réseau BT</t>
  </si>
  <si>
    <t>Raccordements - transformation MT</t>
  </si>
  <si>
    <t>Raccordements - réseau MT</t>
  </si>
  <si>
    <t>Raccordements - transformation BT</t>
  </si>
  <si>
    <t>Raccordements - réseau BT</t>
  </si>
  <si>
    <t>Appareils de mesure - réseau MT</t>
  </si>
  <si>
    <t>Appareils de mesure - réseau BT</t>
  </si>
  <si>
    <t>Compteurs intelligents</t>
  </si>
  <si>
    <t>Compteurs à budget</t>
  </si>
  <si>
    <t>TOTAL INVESTISSEMENTS RESEAU</t>
  </si>
  <si>
    <t>Batiments administratifs</t>
  </si>
  <si>
    <t>Mobilier</t>
  </si>
  <si>
    <t>Matériel roulant</t>
  </si>
  <si>
    <t>Réseau fibre-optique</t>
  </si>
  <si>
    <t>Outillage et machines</t>
  </si>
  <si>
    <t>Logiciels</t>
  </si>
  <si>
    <t>TOTAL INVESTISSEMENTS HORS RESEAU</t>
  </si>
  <si>
    <t>Intitulé libre 2</t>
  </si>
  <si>
    <t>Intitulé libre 3</t>
  </si>
  <si>
    <t>Intitulé libre 4</t>
  </si>
  <si>
    <t>Intitulé libre 5</t>
  </si>
  <si>
    <t>MT</t>
  </si>
  <si>
    <t>T-BT</t>
  </si>
  <si>
    <t>Tarif utilisation réseau</t>
  </si>
  <si>
    <t xml:space="preserve">Terme capacitaire </t>
  </si>
  <si>
    <t>Terme fixe</t>
  </si>
  <si>
    <t>Terme proportionnel</t>
  </si>
  <si>
    <t>Tarif OSP</t>
  </si>
  <si>
    <t>Tarif surcharges</t>
  </si>
  <si>
    <t>Impôts sur le revenu</t>
  </si>
  <si>
    <t>Autres impôts</t>
  </si>
  <si>
    <t>Tarif soldes régulatoires</t>
  </si>
  <si>
    <t xml:space="preserve">Tarif injection </t>
  </si>
  <si>
    <t>Ecart</t>
  </si>
  <si>
    <t>TMT</t>
  </si>
  <si>
    <t>Extourne CA soldes régulatoires années précédentes</t>
  </si>
  <si>
    <t>TOTAL Chiffre d'Affaires distribution</t>
  </si>
  <si>
    <t>TOTAL Chiffre d'Affaires distribution après corrections</t>
  </si>
  <si>
    <t xml:space="preserve">Corrections </t>
  </si>
  <si>
    <t>Intitulé libre</t>
  </si>
  <si>
    <t>Niveau de tension</t>
  </si>
  <si>
    <t>Sous-total fournis par le réseau</t>
  </si>
  <si>
    <t>Sous-total infeed</t>
  </si>
  <si>
    <t>TBT</t>
  </si>
  <si>
    <t>Produits</t>
  </si>
  <si>
    <t>Résultat</t>
  </si>
  <si>
    <t>Résultat tarifaire</t>
  </si>
  <si>
    <t>Delta</t>
  </si>
  <si>
    <t>Réconciliation tarifaire</t>
  </si>
  <si>
    <t>ACTIF</t>
  </si>
  <si>
    <t>IMMOBILISATIONS</t>
  </si>
  <si>
    <t>20/28</t>
  </si>
  <si>
    <t>I. Frais d'établissement</t>
  </si>
  <si>
    <t>II. Immobilisations incorporelles</t>
  </si>
  <si>
    <t>III. Immobilisations corporelles</t>
  </si>
  <si>
    <t>22/27</t>
  </si>
  <si>
    <t>IV. Immobilisations financières</t>
  </si>
  <si>
    <t>ACTIFS CIRCULANTS</t>
  </si>
  <si>
    <t>29/58</t>
  </si>
  <si>
    <t>V. Créances à plus d'un an</t>
  </si>
  <si>
    <t>VI. Stocks et commandes en cours d'exécution</t>
  </si>
  <si>
    <t>VII. Créances à un an au plus</t>
  </si>
  <si>
    <t>40/41</t>
  </si>
  <si>
    <t>50/53</t>
  </si>
  <si>
    <t>IX. Valeurs disponibles</t>
  </si>
  <si>
    <t>54/58</t>
  </si>
  <si>
    <t>X. Comptes de régularisation</t>
  </si>
  <si>
    <t>490/1</t>
  </si>
  <si>
    <t>TOTAL DE L'ACTIF</t>
  </si>
  <si>
    <t>20/58</t>
  </si>
  <si>
    <t>PASSIF</t>
  </si>
  <si>
    <t>Code</t>
  </si>
  <si>
    <t>CAPITAUX PROPRES</t>
  </si>
  <si>
    <t xml:space="preserve"> 10/15</t>
  </si>
  <si>
    <t>I. Capital</t>
  </si>
  <si>
    <t>II. Primes d'émission</t>
  </si>
  <si>
    <t>III. Plus-values de réévaluation</t>
  </si>
  <si>
    <t>IV. Réserves</t>
  </si>
  <si>
    <t xml:space="preserve">V. Bénéfice reporté </t>
  </si>
  <si>
    <t>VI. Subsides en capital</t>
  </si>
  <si>
    <t>PROVISIONS ET IMPOTS DIFFERES</t>
  </si>
  <si>
    <t>VII. Provisions et impôts différés</t>
  </si>
  <si>
    <t>DETTES</t>
  </si>
  <si>
    <t>17/49</t>
  </si>
  <si>
    <t>A. Dettes financières</t>
  </si>
  <si>
    <t>170/4</t>
  </si>
  <si>
    <t>Etablissements de crédit</t>
  </si>
  <si>
    <t>Autres emprunts</t>
  </si>
  <si>
    <t>D. Autres dettes</t>
  </si>
  <si>
    <t>178/9</t>
  </si>
  <si>
    <t>IX. Dettes à un an au plus</t>
  </si>
  <si>
    <t>42/48</t>
  </si>
  <si>
    <t>A. Dettes &gt; 1 an échéant dans l'année</t>
  </si>
  <si>
    <t>B. Dettes financières</t>
  </si>
  <si>
    <t>C. Dettes commerciales</t>
  </si>
  <si>
    <t>D. Acomptes reçus sur commandes</t>
  </si>
  <si>
    <t>E. Dettes fiscales, salariales et sociales</t>
  </si>
  <si>
    <t>F. Autres dettes</t>
  </si>
  <si>
    <t>47/48</t>
  </si>
  <si>
    <t>492/3</t>
  </si>
  <si>
    <t>TOTAL DU PASSIF</t>
  </si>
  <si>
    <t>10/49</t>
  </si>
  <si>
    <t>Contrôle de concordance</t>
  </si>
  <si>
    <t>Résultat comptable de l'activité régulée | Electricité</t>
  </si>
  <si>
    <t>Réconciliation des écarts</t>
  </si>
  <si>
    <t>Ecart à justifier</t>
  </si>
  <si>
    <t>Charges des dettes</t>
  </si>
  <si>
    <t>Autre libellé 1 à détailler</t>
  </si>
  <si>
    <t>Autre libellé 2 à détailler</t>
  </si>
  <si>
    <t>Autre libellé 3 à détailler</t>
  </si>
  <si>
    <t>Autre libellé 4 à détailler</t>
  </si>
  <si>
    <t>Autre libellé 5 à détailler</t>
  </si>
  <si>
    <t>Ecart résiduel</t>
  </si>
  <si>
    <t>Coordonnées du GRD</t>
  </si>
  <si>
    <t>Dénomination du GRD</t>
  </si>
  <si>
    <t>Numéro d'entreprise</t>
  </si>
  <si>
    <t>Secteur</t>
  </si>
  <si>
    <t>NOM:</t>
  </si>
  <si>
    <t>PRENOM:</t>
  </si>
  <si>
    <t>FONCTION:</t>
  </si>
  <si>
    <t>ADRESSE:</t>
  </si>
  <si>
    <t>E-mail:</t>
  </si>
  <si>
    <t>Tel:</t>
  </si>
  <si>
    <t>Mobile:</t>
  </si>
  <si>
    <t>Légende des cellules</t>
  </si>
  <si>
    <t>Cellules à remplir par le GRD</t>
  </si>
  <si>
    <t>Azerty</t>
  </si>
  <si>
    <t>Instructions de la CWaPE</t>
  </si>
  <si>
    <t>Table des matières</t>
  </si>
  <si>
    <t>TAB2</t>
  </si>
  <si>
    <t>TAB3</t>
  </si>
  <si>
    <t>TAB3.1</t>
  </si>
  <si>
    <t>TAB4</t>
  </si>
  <si>
    <t>TAB5</t>
  </si>
  <si>
    <t>TAB5.1</t>
  </si>
  <si>
    <t>TAB5.2</t>
  </si>
  <si>
    <t>TAB6</t>
  </si>
  <si>
    <t>TAB7</t>
  </si>
  <si>
    <t>TAB8</t>
  </si>
  <si>
    <t>TAB9</t>
  </si>
  <si>
    <t>TAB9.1</t>
  </si>
  <si>
    <t>Gestion des rechargements des compteurs à budget</t>
  </si>
  <si>
    <t>Gestion de la clientèle</t>
  </si>
  <si>
    <t>Déménagements problématiques (MOZA) et fins de contrat (EOC)</t>
  </si>
  <si>
    <t>Eclairage public</t>
  </si>
  <si>
    <t>Variable : nombre de CàB pour lequel un rechargement est opéré au cours de la période concernée</t>
  </si>
  <si>
    <t>Variable : nombre de clients alimentés</t>
  </si>
  <si>
    <t>REALITE 2022</t>
  </si>
  <si>
    <t>REALITE 2023</t>
  </si>
  <si>
    <t>Autre libellé 6 à détailler</t>
  </si>
  <si>
    <t>Autre libellé 7 à détailler</t>
  </si>
  <si>
    <t>Autre libellé 8 à détailler</t>
  </si>
  <si>
    <t>Autre libellé 9 à détailler</t>
  </si>
  <si>
    <t>Autre libellé 10 à détailler</t>
  </si>
  <si>
    <t>Détail des créances à un an au plus</t>
  </si>
  <si>
    <t>Créances sur les fournisseurs d'électricité - Brut</t>
  </si>
  <si>
    <t>Créances sur les fournisseurs d'électricité - Réduction de valeur (signe négatif)</t>
  </si>
  <si>
    <t>Créances sur les fournisseurs industriels du GRD - Brut</t>
  </si>
  <si>
    <t>Créances sur autres GRD - Brut</t>
  </si>
  <si>
    <t>Créances sur autres GRD - Réduction de valeur (signe négatif)</t>
  </si>
  <si>
    <t>Créances sur les fournisseurs industriels du GRD - Réduction de valeur (signe négatif)</t>
  </si>
  <si>
    <t>Créances sur les clients GRD fournisseurs X - Brut</t>
  </si>
  <si>
    <t>Créances sur les clients GRD fournisseurs X - Réduction de valeur (signe négatif)</t>
  </si>
  <si>
    <t>Autres créances commerciales</t>
  </si>
  <si>
    <t>Créances commerciales</t>
  </si>
  <si>
    <t>Créances sur l'administration fiscale</t>
  </si>
  <si>
    <t>Créances à l'égard d'une société liée</t>
  </si>
  <si>
    <t>Autres créances à un au plus</t>
  </si>
  <si>
    <t>Autres créances à un an au plus</t>
  </si>
  <si>
    <t>TOTAL des créances à un an au plus</t>
  </si>
  <si>
    <t xml:space="preserve">Détail des comptes de régularisation </t>
  </si>
  <si>
    <t>Solde régulatoire 2008</t>
  </si>
  <si>
    <t>Solde régulatoire 2009</t>
  </si>
  <si>
    <t>Solde régulatoire 2010</t>
  </si>
  <si>
    <t>Solde régulatoire 2011</t>
  </si>
  <si>
    <t>Solde régulatoire 2012</t>
  </si>
  <si>
    <t>Solde régulatoire 2013</t>
  </si>
  <si>
    <t>Solde régulatoire 2014</t>
  </si>
  <si>
    <t>Solde régulatoire 2015</t>
  </si>
  <si>
    <t>Solde régulatoire 2016</t>
  </si>
  <si>
    <t>Solde régulatoire 2017</t>
  </si>
  <si>
    <t>Capitaux de pension</t>
  </si>
  <si>
    <t>TOTAL des comptes de régulatisation - Actif</t>
  </si>
  <si>
    <t>Capitaux propres au 1er janvier N</t>
  </si>
  <si>
    <t xml:space="preserve">Résutat de l'année </t>
  </si>
  <si>
    <t>Affectation à la réserve légale</t>
  </si>
  <si>
    <t>Affectation aux réserves disponibles</t>
  </si>
  <si>
    <t>Affectation aux réserves indisponibles</t>
  </si>
  <si>
    <t>Affectation aux réserves immunisées</t>
  </si>
  <si>
    <t>Affectation au résultat reporté</t>
  </si>
  <si>
    <t>Résultat distribué</t>
  </si>
  <si>
    <t>Augmentation de capital</t>
  </si>
  <si>
    <t>Nouveau subside</t>
  </si>
  <si>
    <t>Subsides pris en compte de résultat</t>
  </si>
  <si>
    <t>Fonds propres au 31/12/N</t>
  </si>
  <si>
    <t>Variation des capitaux propres</t>
  </si>
  <si>
    <t>Intitulé 1</t>
  </si>
  <si>
    <t>Intitulé 2</t>
  </si>
  <si>
    <t>Intitulé 3</t>
  </si>
  <si>
    <t>Intitulé 4</t>
  </si>
  <si>
    <t>Intitulé 5</t>
  </si>
  <si>
    <t>Intitulé 6</t>
  </si>
  <si>
    <t>Intitulé 7</t>
  </si>
  <si>
    <t>Intitulé 8</t>
  </si>
  <si>
    <t>Intitulé 9</t>
  </si>
  <si>
    <t>Intitulé 10</t>
  </si>
  <si>
    <t>Intitulé 11</t>
  </si>
  <si>
    <t>Intitulé 12</t>
  </si>
  <si>
    <t>Intitulé 13</t>
  </si>
  <si>
    <t>Intitulé 14</t>
  </si>
  <si>
    <t>Intitulé 15</t>
  </si>
  <si>
    <t>Intitulé 16</t>
  </si>
  <si>
    <t>Intitulé 17</t>
  </si>
  <si>
    <t>Intitulé 18</t>
  </si>
  <si>
    <t>Intitulé 19</t>
  </si>
  <si>
    <t>Intitulé 20</t>
  </si>
  <si>
    <t xml:space="preserve">TOTAL </t>
  </si>
  <si>
    <t>Provisions au 1er janvier N</t>
  </si>
  <si>
    <t>Dotations de l'année (signe positif)</t>
  </si>
  <si>
    <t>Reprises de provisions (signe négatif)</t>
  </si>
  <si>
    <t>Provisions au 31 décembre N</t>
  </si>
  <si>
    <t>Variation des provisions</t>
  </si>
  <si>
    <t>Intitulé libre 6</t>
  </si>
  <si>
    <t>Intitulé libre 7</t>
  </si>
  <si>
    <t>Intitulé libre 8</t>
  </si>
  <si>
    <t>Intitulé libre 9</t>
  </si>
  <si>
    <t>Intitulé libre 10</t>
  </si>
  <si>
    <t>Dotations et reprises de provision</t>
  </si>
  <si>
    <t>(A)</t>
  </si>
  <si>
    <t>Charges d'intérêts sur emprunt</t>
  </si>
  <si>
    <t>(B)</t>
  </si>
  <si>
    <t>Taux d'imposition</t>
  </si>
  <si>
    <t>Mbe brute = (Mbe nette + charges d'intérêts sur emprunt) / (1-taux impôt)</t>
  </si>
  <si>
    <t>[I]</t>
  </si>
  <si>
    <t>Charges fiscales de base</t>
  </si>
  <si>
    <t>[I]-(A)-(B)</t>
  </si>
  <si>
    <t>Dépenses non admises et non déductibles</t>
  </si>
  <si>
    <t>(C) = ∑ (1) à (8)</t>
  </si>
  <si>
    <t>Amortissement de la Plus-value de réévaluation</t>
  </si>
  <si>
    <t>(1)</t>
  </si>
  <si>
    <t>Frais de restaurant</t>
  </si>
  <si>
    <t>(2)</t>
  </si>
  <si>
    <t>Tickets repas</t>
  </si>
  <si>
    <t>(3)</t>
  </si>
  <si>
    <t>Frais de voiture (Carburant)</t>
  </si>
  <si>
    <t>(4)</t>
  </si>
  <si>
    <t>Frais de déplacement</t>
  </si>
  <si>
    <t>(5)</t>
  </si>
  <si>
    <t>Frais de réception et de représentation</t>
  </si>
  <si>
    <t>(6)</t>
  </si>
  <si>
    <t>Frais d'assurance hospitalisation</t>
  </si>
  <si>
    <t>(7)</t>
  </si>
  <si>
    <t>Autres dépenses non admises (à spécifier)</t>
  </si>
  <si>
    <t>(8)</t>
  </si>
  <si>
    <t>Charges fiscales complémentaires sur DNA</t>
  </si>
  <si>
    <t>(9) = (C) x Taux impôt</t>
  </si>
  <si>
    <t>Brutage ISOC sur dépenses non admises = Charges fiscales complémentaires sur DNA / (1-taux impôt)</t>
  </si>
  <si>
    <t>[II]</t>
  </si>
  <si>
    <t>Intérêts notionnels déductibles</t>
  </si>
  <si>
    <t>Fonds propres au 31.12.N-1</t>
  </si>
  <si>
    <t>(10)</t>
  </si>
  <si>
    <t>Plus-value de réévaluation</t>
  </si>
  <si>
    <t>(11)</t>
  </si>
  <si>
    <t>Autres déductions</t>
  </si>
  <si>
    <t>(12)</t>
  </si>
  <si>
    <t>Fonds propres pour calcul des intérêts notionnels</t>
  </si>
  <si>
    <t>(13) = (10)-(11)-(12)</t>
  </si>
  <si>
    <t>Taux de base des Grandes Entreprises</t>
  </si>
  <si>
    <t>(14)</t>
  </si>
  <si>
    <t>Charges fiscales déductibles sur intérêts notionnels</t>
  </si>
  <si>
    <t>(15) = (D) x Taux impôt</t>
  </si>
  <si>
    <t>Brutage ISOC sur intérêts notionnels = Charges fiscales déductibles sur intérêts notionnels / (1-taux impôt)</t>
  </si>
  <si>
    <t>[III]</t>
  </si>
  <si>
    <t>Bénéfice à déclarer par le GRD</t>
  </si>
  <si>
    <t>Base imposable</t>
  </si>
  <si>
    <t>V = [IV+(C)+(D)]</t>
  </si>
  <si>
    <t>Charges fiscales dues sur base imposable</t>
  </si>
  <si>
    <t>Taux d'imposition effectif</t>
  </si>
  <si>
    <t>CF/Bénéfice à déclarer</t>
  </si>
  <si>
    <t>Majoration de la marge bénéficiaire équitable nette</t>
  </si>
  <si>
    <t>75/76B</t>
  </si>
  <si>
    <t xml:space="preserve">Produits financiers récurrents </t>
  </si>
  <si>
    <t xml:space="preserve">Produits des immobilisations financières </t>
  </si>
  <si>
    <t xml:space="preserve">Produits des actifs circulants </t>
  </si>
  <si>
    <t xml:space="preserve">Autres produits financiers </t>
  </si>
  <si>
    <t>752/9</t>
  </si>
  <si>
    <t xml:space="preserve">Produits financiers non récurrents </t>
  </si>
  <si>
    <t>76B</t>
  </si>
  <si>
    <t>65/66B</t>
  </si>
  <si>
    <t xml:space="preserve">Charges financières récurrentes </t>
  </si>
  <si>
    <t xml:space="preserve">Charges des dettes </t>
  </si>
  <si>
    <t>Réductions de valeur sur actifs circulants autres que stocks, commandes en cours et créances commerciales: dotations (reprises) (+)/(-)</t>
  </si>
  <si>
    <t xml:space="preserve">Autres charges financières </t>
  </si>
  <si>
    <t>652/9</t>
  </si>
  <si>
    <t xml:space="preserve">Charges financières non récurrentes </t>
  </si>
  <si>
    <t>66B</t>
  </si>
  <si>
    <t>67/77</t>
  </si>
  <si>
    <t>70/76A</t>
  </si>
  <si>
    <t xml:space="preserve">Chiffre d’affaires </t>
  </si>
  <si>
    <t>En-cours de fabrication, produits finis et commandes en cours d'exécution: augmentation (réduction) (+)/(-)</t>
  </si>
  <si>
    <t xml:space="preserve">Production immobilisée </t>
  </si>
  <si>
    <t xml:space="preserve">Autres produits d'exploitation </t>
  </si>
  <si>
    <t xml:space="preserve">Produits d’exploitation non récurrents </t>
  </si>
  <si>
    <t>76A</t>
  </si>
  <si>
    <t>60/66A</t>
  </si>
  <si>
    <t xml:space="preserve">Approvisionnements et marchandises </t>
  </si>
  <si>
    <t xml:space="preserve">Services et biens divers </t>
  </si>
  <si>
    <t>Rémunérations, charges sociales et pensions (+)/(-)</t>
  </si>
  <si>
    <t xml:space="preserve">Amortissements et réductions de valeur sur frais d'établissement, sur immobilisations incorporelles et corporelles </t>
  </si>
  <si>
    <t>Réductions de valeur sur stocks, sur commandes en cours d'exécution et sur créances commerciales: dotations (reprises) (+)/(-)</t>
  </si>
  <si>
    <t>631/4</t>
  </si>
  <si>
    <t>Provisions pour risques et charges: dotations (utilisations et reprises) (+)/(-)</t>
  </si>
  <si>
    <t>635/8</t>
  </si>
  <si>
    <t xml:space="preserve">Autres charges d'exploitation </t>
  </si>
  <si>
    <t>640/8</t>
  </si>
  <si>
    <t>Charges d'exploitation portées à l'actif au titre de frais de restructuration (-)</t>
  </si>
  <si>
    <t xml:space="preserve">Charges d’exploitation non récurrentes </t>
  </si>
  <si>
    <t>66A</t>
  </si>
  <si>
    <t xml:space="preserve">Ventes et prestations </t>
  </si>
  <si>
    <t xml:space="preserve">Coût des ventes et des prestations </t>
  </si>
  <si>
    <t>Bénéfice (Perte) d'exploitation (+)/(-)</t>
  </si>
  <si>
    <t xml:space="preserve">Produits financiers </t>
  </si>
  <si>
    <t xml:space="preserve">Charges financières </t>
  </si>
  <si>
    <t>Bénéfice (Perte) de l’exercice avant impôts (+)/(-)</t>
  </si>
  <si>
    <t xml:space="preserve">Prélèvements sur les impôts différés </t>
  </si>
  <si>
    <t xml:space="preserve">Transfert aux impôts différés </t>
  </si>
  <si>
    <t>Impôts sur le résultat (+)/(-)</t>
  </si>
  <si>
    <t>Bénéfice (Perte) de l’exercice (+)/(-)</t>
  </si>
  <si>
    <t xml:space="preserve">Prélèvements sur les réserves immunisées </t>
  </si>
  <si>
    <t xml:space="preserve">Transfert aux réserves immunisées </t>
  </si>
  <si>
    <t>Bénéfice (Perte) de l’exercice à affecter (+)/(-)</t>
  </si>
  <si>
    <t>Détermination des soldes régulatoires, bonus et malus</t>
  </si>
  <si>
    <t>Solde à amortir</t>
  </si>
  <si>
    <t>Charges d'amortissement du capital</t>
  </si>
  <si>
    <t>Evolution du personnel statutaire et de sa masse salariale</t>
  </si>
  <si>
    <t>nombre agents nommés actifs</t>
  </si>
  <si>
    <t>nombre agents contractuels</t>
  </si>
  <si>
    <t>nombre agents total</t>
  </si>
  <si>
    <t>% agents nommés</t>
  </si>
  <si>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 pension pour les membres du personnel nommés à titre définitif)</t>
    </r>
  </si>
  <si>
    <t>Cotisations de pension de base légale globale</t>
  </si>
  <si>
    <t xml:space="preserve">MS  </t>
  </si>
  <si>
    <t>Taux de cotisation de base légal</t>
  </si>
  <si>
    <t>Evolution du rapport de pension  propre (PPP)</t>
  </si>
  <si>
    <r>
      <rPr>
        <b/>
        <sz val="11"/>
        <color theme="1"/>
        <rFont val="Calibri"/>
        <family val="2"/>
        <scheme val="minor"/>
      </rPr>
      <t>CP</t>
    </r>
    <r>
      <rPr>
        <sz val="8"/>
        <color theme="1"/>
        <rFont val="Trebuchet MS"/>
        <family val="2"/>
      </rPr>
      <t xml:space="preserve"> </t>
    </r>
    <r>
      <rPr>
        <sz val="8"/>
        <color theme="1"/>
        <rFont val="Calibri"/>
        <family val="2"/>
        <scheme val="minor"/>
      </rPr>
      <t>(Pension de retraite et de survie prises en charge par le Fonds de pension solidarisé pour les anciens membres du personnel nommé à titre définitif ou leur ayant droit, y compris les quote-parts de pension dans ces pensions qui sont à charge du Fonds de pension solidarisé)</t>
    </r>
  </si>
  <si>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cotisations pension pour les membres du personnel nommé à titre définitif)</t>
    </r>
  </si>
  <si>
    <t>PPP = CP/MS</t>
  </si>
  <si>
    <t>Evolution du coefficient de responsabilisation</t>
  </si>
  <si>
    <t>Coefficient de responsabilisation</t>
  </si>
  <si>
    <t>(Coefficient fixé annuellement par le Comité de gestion de l'ONSSAPL sur la base des revenus et des épenses du fonds de pension)</t>
  </si>
  <si>
    <t xml:space="preserve">Evolution de la cotisation de responsabilisation </t>
  </si>
  <si>
    <t>CP (A)</t>
  </si>
  <si>
    <t>Cotisations de pension de base légale globale (B)</t>
  </si>
  <si>
    <r>
      <t>Charge de responsabilisation (C</t>
    </r>
    <r>
      <rPr>
        <vertAlign val="subscript"/>
        <sz val="11"/>
        <color theme="1"/>
        <rFont val="Calibri"/>
        <family val="2"/>
        <scheme val="minor"/>
      </rPr>
      <t>resp</t>
    </r>
    <r>
      <rPr>
        <sz val="8"/>
        <color theme="1"/>
        <rFont val="Trebuchet MS"/>
        <family val="2"/>
      </rPr>
      <t xml:space="preserve"> = A-B)</t>
    </r>
  </si>
  <si>
    <t>Coefficient de responsabilisation (Cf)</t>
  </si>
  <si>
    <r>
      <t>Cotisation de responsabilisation (C</t>
    </r>
    <r>
      <rPr>
        <b/>
        <vertAlign val="subscript"/>
        <sz val="11"/>
        <color theme="1"/>
        <rFont val="Calibri"/>
        <family val="2"/>
        <scheme val="minor"/>
      </rPr>
      <t>resp</t>
    </r>
    <r>
      <rPr>
        <b/>
        <sz val="11"/>
        <color theme="1"/>
        <rFont val="Calibri"/>
        <family val="2"/>
        <scheme val="minor"/>
      </rPr>
      <t xml:space="preserve"> x Cf)</t>
    </r>
  </si>
  <si>
    <t>Répartition de la cotisation de responsabilisation par secteur d'activité</t>
  </si>
  <si>
    <t>Montants en euro</t>
  </si>
  <si>
    <t>Secteur électricité</t>
  </si>
  <si>
    <t>Secteur gaz</t>
  </si>
  <si>
    <t>Autres secteurs non régulés</t>
  </si>
  <si>
    <t>Total</t>
  </si>
  <si>
    <t xml:space="preserve">Résultat net réalisé </t>
  </si>
  <si>
    <t>TAB10</t>
  </si>
  <si>
    <t>Clients protégés</t>
  </si>
  <si>
    <t>Compensation CREG</t>
  </si>
  <si>
    <t>TAB11</t>
  </si>
  <si>
    <t>Clients "fournisseur X"</t>
  </si>
  <si>
    <t xml:space="preserve">Volume en MWh </t>
  </si>
  <si>
    <t>Prix unitaire moyen hors régularisation</t>
  </si>
  <si>
    <t>Nombre de certificats verts</t>
  </si>
  <si>
    <t>Indemnités de retard dans le placement des compteurs à budget</t>
  </si>
  <si>
    <t>ECART BUDGET - REALITE</t>
  </si>
  <si>
    <t>Investissements de l'année</t>
  </si>
  <si>
    <t>Hors réseau</t>
  </si>
  <si>
    <t>Valeur au 31 décembre N</t>
  </si>
  <si>
    <t>Valeur au 1er janvier N</t>
  </si>
  <si>
    <t>TAB5.3</t>
  </si>
  <si>
    <t>TAB5.4</t>
  </si>
  <si>
    <t>TAB5.5</t>
  </si>
  <si>
    <t>Sous-Total</t>
  </si>
  <si>
    <t xml:space="preserve">Délai moyen de placement </t>
  </si>
  <si>
    <t>Année concernée</t>
  </si>
  <si>
    <t>Budget 2019</t>
  </si>
  <si>
    <t xml:space="preserve">Charges nettes liées à la promotion des Energies Renouvelables </t>
  </si>
  <si>
    <t>Budget 2020</t>
  </si>
  <si>
    <t>TOTAL des charges nettes contrôlables</t>
  </si>
  <si>
    <t>Budget 2021</t>
  </si>
  <si>
    <t>Budget 2022</t>
  </si>
  <si>
    <t>Budget 2023</t>
  </si>
  <si>
    <t>Chiffre d'affaires - Tarif OSP</t>
  </si>
  <si>
    <t>Chiffre d'affaires - Redevance de voirie</t>
  </si>
  <si>
    <t xml:space="preserve">TAB1 </t>
  </si>
  <si>
    <t xml:space="preserve">Charges d'amortissement des actifs régulés </t>
  </si>
  <si>
    <t>Charges d'amortissement/désaffectations relatives aux plus-values iRAB et indexation historique</t>
  </si>
  <si>
    <t>Plus-value sur la réalisation des actifs régulés (signe négatif)</t>
  </si>
  <si>
    <t>Rémunérations brutes</t>
  </si>
  <si>
    <t>Indemnités de rupture</t>
  </si>
  <si>
    <t>Avantages extra-légaux</t>
  </si>
  <si>
    <t>Cotisations patronales</t>
  </si>
  <si>
    <t>Autres charges sociales et salariales</t>
  </si>
  <si>
    <t>Charges financières hors intérêts sur les financements</t>
  </si>
  <si>
    <t>Chiffre d'affaires - Tarif impôts sur les revenus</t>
  </si>
  <si>
    <t>Chiffre d'affaires - Tarif soldes régulatoires</t>
  </si>
  <si>
    <t>Chiffre d'affaires - Tarif injection</t>
  </si>
  <si>
    <t>TAB5.6</t>
  </si>
  <si>
    <t>Coût de l'entretien préventif</t>
  </si>
  <si>
    <t>Coût de l'entretien curatif normal</t>
  </si>
  <si>
    <t>Coût de remplacement des armatures vapeurs mercure BP</t>
  </si>
  <si>
    <t>Coût de remplacement des armatures vapeurs mercure HP</t>
  </si>
  <si>
    <t>Dimming</t>
  </si>
  <si>
    <t>Base patrimoniale</t>
  </si>
  <si>
    <t>Audit et Reporting</t>
  </si>
  <si>
    <t>Chiffre d'affaires - Tarif périodique de distribution</t>
  </si>
  <si>
    <t>TAB6.1</t>
  </si>
  <si>
    <t>TAB6.2</t>
  </si>
  <si>
    <t>TAB6.3</t>
  </si>
  <si>
    <t>TAB6.4</t>
  </si>
  <si>
    <t>TAB6.5</t>
  </si>
  <si>
    <t>TAB6.6</t>
  </si>
  <si>
    <t>TAB6.7</t>
  </si>
  <si>
    <t>TAB6.8</t>
  </si>
  <si>
    <t>Paramètres</t>
  </si>
  <si>
    <t>TAB1.1</t>
  </si>
  <si>
    <t>Synthèse du compte de résultats de l'année concernée par activité</t>
  </si>
  <si>
    <t>Ecart entre le budget et la réalité relatif à la redevance de voirie</t>
  </si>
  <si>
    <t>Ecart entre le budget et la réalité relatif à l'impôt des sociétés</t>
  </si>
  <si>
    <t>Ecart entre le budget et la réalité relatif aux autres impôts (Redevances, taxes, surcharges)</t>
  </si>
  <si>
    <t>Volume net de réconciliation</t>
  </si>
  <si>
    <t>Prix unitaire moyen</t>
  </si>
  <si>
    <t>Charges et produits émanant de factures et de notes de crédit émises par la société FeReSO dans le cadre du processus de réconciliation OSP</t>
  </si>
  <si>
    <t>Charges et produits émanant de factures et de notes de crédit émises par la société FeReSO dans le cadre du processus de réconciliation hors OSP</t>
  </si>
  <si>
    <t>ORES est</t>
  </si>
  <si>
    <t>ORES NAMUR</t>
  </si>
  <si>
    <t>Ores Luxembourg</t>
  </si>
  <si>
    <t>Ores Brabant Wallon</t>
  </si>
  <si>
    <t>Capital initial</t>
  </si>
  <si>
    <t>Amortissement 2007</t>
  </si>
  <si>
    <t>Amortissement 2008</t>
  </si>
  <si>
    <t>Amortissement 2009</t>
  </si>
  <si>
    <t>Amortissement 2010</t>
  </si>
  <si>
    <t>Amortissement 2011</t>
  </si>
  <si>
    <t>Amortissement 2012</t>
  </si>
  <si>
    <t>Amortissement 2013</t>
  </si>
  <si>
    <t>Amortissement 2014</t>
  </si>
  <si>
    <t>Amortissement 2015</t>
  </si>
  <si>
    <t>Amortissement 2016</t>
  </si>
  <si>
    <t>Amortissement 2017</t>
  </si>
  <si>
    <t>Amortissement 2018</t>
  </si>
  <si>
    <t>Amortissement 2019</t>
  </si>
  <si>
    <t>Amortissement 2020</t>
  </si>
  <si>
    <t>Amortissement 2021</t>
  </si>
  <si>
    <t>Amortissement 2022</t>
  </si>
  <si>
    <t>Amortissement 2023</t>
  </si>
  <si>
    <t>Amortissement 2024</t>
  </si>
  <si>
    <t>Amortissement 2025</t>
  </si>
  <si>
    <t>Amortissement 2026</t>
  </si>
  <si>
    <t>Amortissement 2027</t>
  </si>
  <si>
    <t>Charges relatives aux redevances de voirie</t>
  </si>
  <si>
    <t xml:space="preserve">Bonus/Malus </t>
  </si>
  <si>
    <t xml:space="preserve">Volume régularisé en MWh </t>
  </si>
  <si>
    <t>Synthèse</t>
  </si>
  <si>
    <t>Coûts d'achat d'énergie pour l'alimentation de clientèle GRD - Clients "fournisseur x"</t>
  </si>
  <si>
    <t>Coûts d'achat d'énergie pour l'alimentation de clientèle GRD - Clients protégés</t>
  </si>
  <si>
    <t>Volume d'achat en MWh - Clients "fournisseur x"</t>
  </si>
  <si>
    <t>Volume d'achat en MWh - Clients protégés</t>
  </si>
  <si>
    <t>Coût unitaire moyen</t>
  </si>
  <si>
    <t>TAB7.1</t>
  </si>
  <si>
    <t>TAB7.2</t>
  </si>
  <si>
    <t>TAB7.3</t>
  </si>
  <si>
    <t>TAB7.4</t>
  </si>
  <si>
    <t>TAB7.5</t>
  </si>
  <si>
    <t>TAB7.6</t>
  </si>
  <si>
    <t>TAB7.7</t>
  </si>
  <si>
    <t>TAB7.8</t>
  </si>
  <si>
    <t>Coûts de distribution d'énergie pour l'alimentation de clientèle GRD - Clients "fournisseur x"</t>
  </si>
  <si>
    <t>Coûts de distribution d'énergie pour l'alimentation de clientèle GRD - Clients protégés</t>
  </si>
  <si>
    <t>Total des coûts de distribution clientèle GRD</t>
  </si>
  <si>
    <t>Total des volumes de distribution clientèle GRD</t>
  </si>
  <si>
    <t>Total des coûts d'achat clientèle GRD</t>
  </si>
  <si>
    <t>Total des volumes d'achat clientèle GRD</t>
  </si>
  <si>
    <t>Coûts de transport d'énergie pour l'alimentation de clientèle GRD - Clients "fournisseur x"</t>
  </si>
  <si>
    <t>Coûts de transport d'énergie pour l'alimentation de clientèle GRD - Clients protégés</t>
  </si>
  <si>
    <t>Total des coûts de transport clientèle GRD</t>
  </si>
  <si>
    <t>Total des volumes de transport clientèle GRD</t>
  </si>
  <si>
    <t>Volume de transport en MWh - Clients "fournisseur x"</t>
  </si>
  <si>
    <t>Volume de transport en MWh - Clients protégés</t>
  </si>
  <si>
    <t>Volume de distribution en MWh - Clients "fournisseur x"</t>
  </si>
  <si>
    <t>Volume de distribution en MWh - Clients protégés</t>
  </si>
  <si>
    <t>Prix unitaire moyen des régularisations et autres corrections</t>
  </si>
  <si>
    <t>Produits d'énergie pour l'alimentation de clientèle GRD (signe négatif)</t>
  </si>
  <si>
    <t>Régularisation et autres corrections (signe négatif si produit)</t>
  </si>
  <si>
    <t>Compensation CREG (signe négatif)</t>
  </si>
  <si>
    <t>Charges d’achat des certificats verts</t>
  </si>
  <si>
    <t>Nombre de primes versées</t>
  </si>
  <si>
    <t>Montant moyen des primes versées</t>
  </si>
  <si>
    <t>Coût des primes "Qualiwatt" versées aux utilisateurs de réseau</t>
  </si>
  <si>
    <t>Ecart entre budget et réalité relatif aux primes « Qualiwatt » versées aux utilisateurs de réseau</t>
  </si>
  <si>
    <t>Ecart entre budget et réalité relatif à la marge équitable</t>
  </si>
  <si>
    <t>Chiffre d'affaires - Autres impôts et surcharges</t>
  </si>
  <si>
    <t>Budget (signe négatif)</t>
  </si>
  <si>
    <t>Réalité (signe négatif)</t>
  </si>
  <si>
    <t>TAB10.1</t>
  </si>
  <si>
    <t>Nombre d'EAN</t>
  </si>
  <si>
    <t>T-MT</t>
  </si>
  <si>
    <t>Prélèvements</t>
  </si>
  <si>
    <t>Injection</t>
  </si>
  <si>
    <t>GRT</t>
  </si>
  <si>
    <t>Prélèvement (kWh)</t>
  </si>
  <si>
    <t>Heures pleines (kWh)</t>
  </si>
  <si>
    <t>Heures creuses (kWh)</t>
  </si>
  <si>
    <t>Transit sortant (kWh)</t>
  </si>
  <si>
    <t>Pertes en réseau (kWh)</t>
  </si>
  <si>
    <t>Injections sur réseau de distribution (kWh) (signe négatif)</t>
  </si>
  <si>
    <t>Transit entrant (kWh) (signe négatif)</t>
  </si>
  <si>
    <t>Eclairage public (kWh)</t>
  </si>
  <si>
    <t>Heures normales (kWh)</t>
  </si>
  <si>
    <t>Exclusif de nuit (kWh)</t>
  </si>
  <si>
    <t>TAB11.1</t>
  </si>
  <si>
    <t>TAB11.2</t>
  </si>
  <si>
    <t>TAB11.3</t>
  </si>
  <si>
    <t>TAB11.4</t>
  </si>
  <si>
    <t>Evolution bilancielle</t>
  </si>
  <si>
    <t>N/A</t>
  </si>
  <si>
    <t>TAB1</t>
  </si>
  <si>
    <t>TAB3.2</t>
  </si>
  <si>
    <t>TAB3.3</t>
  </si>
  <si>
    <t>Annexe 1</t>
  </si>
  <si>
    <t>GENERALITE</t>
  </si>
  <si>
    <t>Les comptes annuels approuvés par l’Assemblée générale ordinaire et déposés auprès de la Banque Nationale de Belgique, Veuillez également communiquer la réconciliation entre le rapport tarifaire ex-post et les comptes annuels approuvés.</t>
  </si>
  <si>
    <t>Annexe 2</t>
  </si>
  <si>
    <t>Les rapports du conseil d’administration, les rapports des commissaires-réviseurs et les rapports des assemblées générales de l’année d'exploitation concernée.</t>
  </si>
  <si>
    <t>Annexe 3</t>
  </si>
  <si>
    <t>Une copie des comptes-rendus des réunions organisées au cours de l'année d'exploitation écoulée du comité de corporate governance ou organe assimilé</t>
  </si>
  <si>
    <t>Annexe 4</t>
  </si>
  <si>
    <t xml:space="preserve">Les rapports annuels et périodiques des commissaires relatif à l'exercice d'exploitation concerné conformément à la méthodologie tarifaire et aux lignes directrices relatives à la notice méthodologique et aux rapports spécifiques des Commissaires requis dans le cadre de la méthodologie tarifaire. </t>
  </si>
  <si>
    <t>Annexe 5</t>
  </si>
  <si>
    <t>La liste détaillée des autres activités de la société/intercommunale (hors GRD) exerçées au cours de l'exercice d'exploitation concerné avec une description complète de chacune de ces activités, ainsi que les critères d'allocation des coûts.</t>
  </si>
  <si>
    <t>Annexe 6</t>
  </si>
  <si>
    <t>La liste détaillée des activités non-régulées du GRD exerçées au cours de l'exercice d'exploitation concerné avec une description complète de chacune de ces activités, ainsi que les critères d'allocation des coûts.</t>
  </si>
  <si>
    <t>Annexe 7</t>
  </si>
  <si>
    <t>Une note explicitant les actions mises en place et leur impact financier au cours de l'année d'exploitation concernée pour maîtriser les coûts contrôlables.</t>
  </si>
  <si>
    <t>Annexe 8</t>
  </si>
  <si>
    <t>La mise à jour des données relatives aux coûts contrôlables du Business Plan 2019-2023</t>
  </si>
  <si>
    <t>Annexe 9</t>
  </si>
  <si>
    <t>L'organigramme de l'année d'exploitation concernée.</t>
  </si>
  <si>
    <t>Annexe 10</t>
  </si>
  <si>
    <t>Veuillez confirmer que les règles en matière d'activation des coûts appliquées ex-ante ont été appliquées au cours de l'exercice d'exploitation concerné.</t>
  </si>
  <si>
    <t>Annexe 11</t>
  </si>
  <si>
    <t>Le formulaire d'analyse des coûts des obligations de service public de l'exercice d'exploitation concerné. Le template est transmis par la Direction socio-économique et tarifaire de la CWaPE.</t>
  </si>
  <si>
    <t>Annexe 12</t>
  </si>
  <si>
    <t>Une copie du ou des contrat(s) d'achat d'électricité pour les pertes en réseaux avec l'indication du prix unitaire exprimé en EUR/MWh pour l'exercice d'exploitation concerné.</t>
  </si>
  <si>
    <t>Annexe 13</t>
  </si>
  <si>
    <t>Les factures et notes de crédit émises par la société FeReSO dans le cadre du processus de réconciliation justifiant les coûts/produits repris au tableau 8</t>
  </si>
  <si>
    <t>Annexe 14</t>
  </si>
  <si>
    <t>Veuillez joindre le détail du calcul des cotisations de responsabilisation de l'exercice d'exploitation concerné et le cas échéant le document reçu de l'ONSSAPL ou du fond de pension.</t>
  </si>
  <si>
    <t>Annexe 15</t>
  </si>
  <si>
    <t>Une copie du dernier avertissement extrait de rôle reçu de l'Administration fiscale relatif à l'impôt des sociétés.</t>
  </si>
  <si>
    <t>Annexe 16</t>
  </si>
  <si>
    <t>Une copie du courrier émanant de la DG04 reprenant la notification relative à la redevance pour occupation du domaine public par le réseau électrique de l'année d'exploitation concernée et de l'année précédente.</t>
  </si>
  <si>
    <t>Annexe 17</t>
  </si>
  <si>
    <t>Une liste reprenant les différents avertissements extraits de rôle inhérents aux précomptes immobiliers sur les actifs régulés réclamés par l'Administration fiscale concernant l'exercice d'exploitation concerné.</t>
  </si>
  <si>
    <t>Annexe 18</t>
  </si>
  <si>
    <t>Une copie du ou des contrat(s) d'achat d'électricité pour la fourniture de la clientèle propre du GRD avec l'indication du prix unitaire exprimé en EUR/MWh pour l'exercice d'exploitation concerné.</t>
  </si>
  <si>
    <t>Annexe 19</t>
  </si>
  <si>
    <t>La réconciliation entre le montant des investissements de l'exercice d'exploitation concerné repris dans le plan d'adaptation déposé à la CWaPE le 1er mai et le montant des investissements repris dans le rapport tarifaire ex-post.</t>
  </si>
  <si>
    <t>Annexe 20</t>
  </si>
  <si>
    <t xml:space="preserve">La comparaison entre le montant des investissements hors réseau (terrains, bâtiments, IT, matériel roulant, etc) budgétés et réels de l'exercice d''exploitation concerné ainsi que la motivation des écarts entre le budget et la réalité.  </t>
  </si>
  <si>
    <t>Annexe 21</t>
  </si>
  <si>
    <t>Une note expliquant les évolutions bilantaires significatives ainsi que les principaux faits marquants de l'exercice d'exploitation concerné.</t>
  </si>
  <si>
    <t>Annexe 22</t>
  </si>
  <si>
    <t xml:space="preserve">La description et la justification des provisions reprises au tableau 26.4 </t>
  </si>
  <si>
    <t>Tableau concerné</t>
  </si>
  <si>
    <t>Description</t>
  </si>
  <si>
    <t>Date de dépôt du rapport ex-post</t>
  </si>
  <si>
    <t>Pourcentage de rendement autorisé</t>
  </si>
  <si>
    <t>Prix maximum d'achat d'électricité pour l'achat des pertes en réseau</t>
  </si>
  <si>
    <t>Prix minimum d'achat d'électricité pour les pertes en réseau</t>
  </si>
  <si>
    <t xml:space="preserve">Prix minimum d'achat d'électricité pour l'alimentation de la clientèle </t>
  </si>
  <si>
    <t xml:space="preserve">Prix maximum d'achat d'électricité pour l'alimentation de la clientèle </t>
  </si>
  <si>
    <t>Prix minimum d'achat des certificats verts</t>
  </si>
  <si>
    <t>Prix maximum d'achat des certificats verts</t>
  </si>
  <si>
    <t>Délai moyen maximum de placement des compteurs à budget</t>
  </si>
  <si>
    <t>Délai  réglementaire de placement des compteurs à budget</t>
  </si>
  <si>
    <t>N° annexe</t>
  </si>
  <si>
    <t>Compte de résultats de l'année N-4 à l'année N</t>
  </si>
  <si>
    <t>TOTAL SOCIETE/INTERCOMMUNALE</t>
  </si>
  <si>
    <t>Activités hors GRD</t>
  </si>
  <si>
    <t>GRD - Activités non régulées</t>
  </si>
  <si>
    <t>GRD - Activité régulée | Electricité</t>
  </si>
  <si>
    <t>GRD - Activité régulée | Gaz</t>
  </si>
  <si>
    <t>Société/Intercommunale</t>
  </si>
  <si>
    <t>GRD - Activité non régulée</t>
  </si>
  <si>
    <t>GRD - Activité régulée - Electricité</t>
  </si>
  <si>
    <t>GRD - Activité régulée - Gaz</t>
  </si>
  <si>
    <t>Ce tableau présente une vue synthétique du compte de résultat de l'année N. Il se complète automatiquement sur base des données du tableau 1.</t>
  </si>
  <si>
    <t>Charges</t>
  </si>
  <si>
    <t>Ce tableau établit la réconciliation entre le résultat comptable et le résultat tarifaire. Le résultat tarifaire résulte de la soustraction des charges nettes reprises au tableau 3 des produits (chiffre d'affaires) issus des tarifs périodiques repris au tableau 3. La différence entre le résultat tarifaire et le résultat comptable tel qu'il apparait au tableau 1.1 provient de la comptabilisation du solde régulatoire de l'année N, de l'écart entre les charges d'intérêt réelles et les charges d'intérêt couvertes par la marge équitable, des éventuels charges ou produits exclus du revenu autorisé. Le GRD justifie ces écarts au tableau 2.</t>
  </si>
  <si>
    <t>Tableau détail</t>
  </si>
  <si>
    <t>Solde régulatoire "Volume OSP"</t>
  </si>
  <si>
    <t>Solde régulatoire "Transit"</t>
  </si>
  <si>
    <t>Solde régulatoire "Achat électricité pour pertes"</t>
  </si>
  <si>
    <t xml:space="preserve">Charges et produits non-contrôlables </t>
  </si>
  <si>
    <t>Charges nettes relatives aux projets spécifiques</t>
  </si>
  <si>
    <t>Quote-part  des soldes régulatoires années précédentes</t>
  </si>
  <si>
    <t>Charges nettes hors charges nettes liées aux immobilisations</t>
  </si>
  <si>
    <t xml:space="preserve">Charges nettes liées aux immobilisations </t>
  </si>
  <si>
    <t>Charges et produits émanant de factures de transit émises ou reçues par le GRD</t>
  </si>
  <si>
    <t xml:space="preserve">Charges émanant de factures d’achat d’électricité émises par un fournisseur commercial pour la couverture des pertes en réseau électrique </t>
  </si>
  <si>
    <t xml:space="preserve">Charges émanant de factures émises par la société FeReSO dans le cadre du processus de réconciliation </t>
  </si>
  <si>
    <t xml:space="preserve">Redevance de voirie </t>
  </si>
  <si>
    <t>Charge fiscale résultant de l'application de l'impôt des sociétés</t>
  </si>
  <si>
    <t>Autres impôts, taxes, redevances, surcharges, précomptes immobiliers et mobiliers</t>
  </si>
  <si>
    <t>Cotisations de responsabilisation de l’ONSSAPL</t>
  </si>
  <si>
    <t>Charges émanant de factures d’achat d'électricité émises par un fournisseur commercial pour l'alimentation de la clientèle propre du GRD</t>
  </si>
  <si>
    <t>Charges de distribution supportées par le GRD pour l'alimentation de clientèle propre</t>
  </si>
  <si>
    <t>Charges de transport supportées par le GRD pour l'alimentation de clientèle propre</t>
  </si>
  <si>
    <t xml:space="preserve">Produits issus de la facturation de la fourniture d’électricité à la clientèle propre du gestionnaire de réseau de distribution ainsi que le montant de la compensation versée par la CREG </t>
  </si>
  <si>
    <t xml:space="preserve">Charges d’achat des certificats verts </t>
  </si>
  <si>
    <t>Primes « Qualiwatt » versées aux utilisateurs de réseau</t>
  </si>
  <si>
    <t xml:space="preserve">Indemnités versées aux fournisseurs d’électricité résultant du retard de placement des compteurs à budget </t>
  </si>
  <si>
    <t>Solde régulatoire "Redevance de voirie"</t>
  </si>
  <si>
    <t>Solde régulatoire "Impôt des sociétés"</t>
  </si>
  <si>
    <t>Solde régulatoire "Autres impôts, taxes et surcharges"</t>
  </si>
  <si>
    <t>Solde régulatoire "Cotisations de responsabilisation"</t>
  </si>
  <si>
    <t>Solde régulatoire "Charges de pension non-capitalisées"</t>
  </si>
  <si>
    <t>Solde régulatoire "Achat électricité pour clientèle GRD"</t>
  </si>
  <si>
    <t>Solde régulatoire "Charges distribution pour clientèle GRD"</t>
  </si>
  <si>
    <t>Solde régulatoire "Charges transport pour clientèle GRD"</t>
  </si>
  <si>
    <t>Solde régulatoire "Produits vente électricité clientèle GRD"</t>
  </si>
  <si>
    <t>Solde régulatoire "Primes qualiwatt"</t>
  </si>
  <si>
    <t>Solde régulatoire "Réconciliation FeReSo OSP"</t>
  </si>
  <si>
    <t>Solde régulatoire "Réconciliation FeReSo hors OSP"</t>
  </si>
  <si>
    <t>Solde régulatoire "Indemnités retard placement CàB"</t>
  </si>
  <si>
    <t>Solde régulatoire "Volume projets spécifiques"</t>
  </si>
  <si>
    <t>Solde régulatoire "Marge équitable"</t>
  </si>
  <si>
    <t>Solde régulatoire "Chiffre d'affaires distribution"</t>
  </si>
  <si>
    <t>Chiffre d'affaires - Tarif impôt des sociétés</t>
  </si>
  <si>
    <t>Solde régulatoire TOTAL</t>
  </si>
  <si>
    <t>Bonus/Malus "Charges contrôlables hors OSP"</t>
  </si>
  <si>
    <t>Bonus/Malus "Charges contrôlables OSP"</t>
  </si>
  <si>
    <t>Bonus/Malus "Charges liées aux immobilisations"</t>
  </si>
  <si>
    <t>Bonus/Malus "Achat électricité pour pertes"</t>
  </si>
  <si>
    <t>Bonus/Malus "Achat électricité pour clientèle GRD"</t>
  </si>
  <si>
    <t>Bonus/Malus "Achat certificats vert"</t>
  </si>
  <si>
    <t>Solde régulatoire "Achat certificats vert"</t>
  </si>
  <si>
    <t>Bonus/Malus "Indemnités retard placement CàB"</t>
  </si>
  <si>
    <t>Bonus/Malus "Projets spécifiques"</t>
  </si>
  <si>
    <t>Bonus/Malus TOTAL</t>
  </si>
  <si>
    <t>Récapitulatif des soldes régulatoires et des Bonus/Malus de l'année N</t>
  </si>
  <si>
    <t>signe négatif = créance ou malus</t>
  </si>
  <si>
    <t>signe positif = dette ou bonus</t>
  </si>
  <si>
    <t>Solde régulatoire non affecté</t>
  </si>
  <si>
    <t xml:space="preserve">Budget 2019-2023 des charges nettes contrôlables </t>
  </si>
  <si>
    <t>Evolution des charges nettes contrôlables hors OSP réelles au cours de la période régulatoire</t>
  </si>
  <si>
    <t>TOTAL des charges nettes contrôlables hors OSP</t>
  </si>
  <si>
    <t>Synthèse des écarts de l'année N relatifs aux charges nettes contrôlables OSP</t>
  </si>
  <si>
    <t>Evolution des charges nettes réelles liées à la gestion des compteurs à budget au cours de la période régulatoire</t>
  </si>
  <si>
    <t>Evolution des charges nettes réelles liées au rechargement des compteurs à budget au cours de la période régulatoire</t>
  </si>
  <si>
    <t>Evolution des charges nettes réelles liées à la gestion de la clientèle propre au cours de la période régulatoire</t>
  </si>
  <si>
    <t>Evolution des charges nettes réelles liées à la gestion des MOZA et EOC au cours de la période régulatoire</t>
  </si>
  <si>
    <t>Evolution des charges nettes réelles liées à la promotion des énergies renouvelables au cours de la période régulatoire</t>
  </si>
  <si>
    <t>Evolution des charges nettes réelles liées à l'éclairage public au cours de la période régulatoire</t>
  </si>
  <si>
    <t xml:space="preserve">Ecart entre le budget et la réalité relatif aux charges et produits émanant de factures de transit émises ou reçues par le GRD </t>
  </si>
  <si>
    <t xml:space="preserve">Ecart entre le budget et la réalité relatif aux charges émanant de factures d’achat d’électricité émises par un fournisseur commercial pour la couverture des pertes en réseau électrique </t>
  </si>
  <si>
    <t xml:space="preserve">Ecart entre le budget et la réalité relatif aux charges émanant de factures émises par la société FeReSO dans le cadre du processus de réconciliation </t>
  </si>
  <si>
    <t>Ecart entre le budget et la réalité relatif aux cotisations de responsabilisation de l’ONSSAPL</t>
  </si>
  <si>
    <t>Ecart entre budget et réalité relatif aux charges émanant de factures d’achat d'électricité émises par un fournisseur commercial pour l'alimentation de la clientèle propre du GRD</t>
  </si>
  <si>
    <t>Ecart entre budget et réalité relatif aux charges de distribution supportées par le GRD pour l'alimentation de la clientèle propre</t>
  </si>
  <si>
    <t>Ecart entre budget et réalité relatif aux charges de transport supportées par le GRD pour l'alimentation de la clientèle propre</t>
  </si>
  <si>
    <t xml:space="preserve">Ecart entre budget et réalité relatif aux produits issus de la facturation de la fourniture d’électricité à la clientèle propre du GRD ainsi qu'au montant de la compensation versée par la CREG </t>
  </si>
  <si>
    <t>Ecart entre budget et réalité relatif aux charges d’achat des certificats verts</t>
  </si>
  <si>
    <t>Ecart entre budget et réalité relatif aux charges nettes des projets spécifiques</t>
  </si>
  <si>
    <t>Ecart entre budget et réalité relatif aux produits issus des tarifs périodiques de distribution</t>
  </si>
  <si>
    <t>TAB 5.1 à 5.6</t>
  </si>
  <si>
    <t>TAB 6.2</t>
  </si>
  <si>
    <t>TAB 6.3</t>
  </si>
  <si>
    <t>TAB 6.7</t>
  </si>
  <si>
    <t>TAB 6.5</t>
  </si>
  <si>
    <t>Rapport tarifaire ex-post - Calcul des écarts entre le budget et la réalité  - Electricité</t>
  </si>
  <si>
    <t>TAB A</t>
  </si>
  <si>
    <t>TAB B</t>
  </si>
  <si>
    <t>Liste des annexes à fournir</t>
  </si>
  <si>
    <t>TAB5.7</t>
  </si>
  <si>
    <t>SOCIETE/INTERCOMMUNALE</t>
  </si>
  <si>
    <t xml:space="preserve">Activités hors GRD </t>
  </si>
  <si>
    <t>Année d'affectation</t>
  </si>
  <si>
    <t xml:space="preserve">Proposition d'affectation </t>
  </si>
  <si>
    <t>Ce tableau présente l'évolution des charges nettes contrôlables hors OSP réelles au cours de la période régulatoire. Le GRD y renseigne les charges et produits contrôlables selon la même découpe que le tableau 2 de la proposition de revenu autorisé. Ce tableau sert à déterminer l'écart entre le budget et la réalité des charges nettes contrôlables au tableau 3.</t>
  </si>
  <si>
    <t>Ce tableau présente la synthèse des écarts de l'année N relatifs aux charges nettes contrôlables OSP. Il est alimenté automatiquement sur base des tableaux 3.3, 5.1, 5.2, 5.3, 5.4, 5.5 et 5.6. Le montant du solde régulatoire et du bonus/malus relatif à chaque catégorie de charges nettes contrôlables OSP est déterminé à travers ce tableau.</t>
  </si>
  <si>
    <t xml:space="preserve">Ce tableau présente l'évolution des charges nettes réelles liées à la gestion des compteurs à budget au cours de la période régulatoire. Le GRD détaille les charges et produits relatifs à la gestion des compteurs à budget en distinguant les charges nettes variables, les charges nettes fixes et les charges d'amortissement. Le GRD renseigne également le nombre de demandes de placement de compteurs à budget traitées au cours de l'année. </t>
  </si>
  <si>
    <t>Ce tableau présente l'évolution des charges nettes réelles liées au rechargement des compteurs à budget au cours de la période régulatoire. Le GRD détaille les charges et produits relatifs au rechargement des compteurs à budget en distinguant les charges nettes variables, les charges nettes fixes et les charges d'amortissement. Le GRD renseigne également le nombre de compteurs à budget pour lequel un rechargement a été opéré au cours de l'année.</t>
  </si>
  <si>
    <t>Ce tableau présente l'évolution des charges nettes réelles liées à la gestion de la clientèle propre au cours de la période régulatoire. Le GRD détaille les charges et produits relatifs à la gestion de la clientèle propre en distinguant les charges nettes variables, les charges nettes fixes et les charges d'amortissement. Le GRD renseigne également le nombre de clients alimentés au cours de l'année.</t>
  </si>
  <si>
    <t>Ce tableau présente l'évolution des charges nettes réelles liées à la gestion des MOZA et EOC au cours de la période régulatoire. Le GRD détaille les charges et produits relatifs à la gestion de la clientèle propre en distinguant les charges nettes variables, les charges nettes fixes et les charges d'amortissement. Le GRD renseigne également le nombre de MOZA et EOC traités au cours de l'année.</t>
  </si>
  <si>
    <t>Ce tableau présente l'évolution des charges nettes réelles liées à la promotion des énergies renouvelables au cours de la période régulatoire. Le GRD détaille les charges et produits relatifs à la gestion de la clientèle propre en distinguant les charges nettes variables, les charges nettes fixes et les charges d'amortissement. Le GRD renseigne également le nombre dossiers "solwatt" et "qualiwatt" traités au cours de l'année.</t>
  </si>
  <si>
    <t xml:space="preserve">Ce tableau présente l'évolution des charges nettes réelles liées à l'éclairage public au cours de la période régulatoire. Le GRD détaille les charges et produits relatifs à la gestion de la clientèle propre en distinguant les charges nettes fixes et les charges d'amortissement. </t>
  </si>
  <si>
    <t>Synthèse des écarts de l'année N relatifs aux charges et produits non-contrôlables - hors OSP</t>
  </si>
  <si>
    <t>Synthèse des écarts de l'année N relatifs aux charges et produits non-contrôlables - OSP</t>
  </si>
  <si>
    <t>Ce tableau détermine l'écart relatif aux charges émanant de factures émises par la société FeReSO dans le cadre du processus de réconciliation. Le GRD renseigne les charges réelles, budgétaires et les volumes de réconciliation de l'année N ainsi que les charges réelles et les volumes de réconciliation des années N-1 à N-4.</t>
  </si>
  <si>
    <t>Ce tableau détermine l'écart relatif à la redevance de voirie. Le GRD renseigne les charges réelles et budgétaires de l'année N ainsi que les charges réelles des années N-1 à N-4.</t>
  </si>
  <si>
    <t>Ce tableau détermine l'écart relatif à la charge fiscale résultant de l'application de l'impôt des sociétés sur le résultat des activités régulées du GRD.  Le GRD renseigne le montant du résultat net, des dépenses non admises, du calcul des intérêts notionnels déductibles pour les années N à N-4. Il renseigne également les données budgétaires de l'année N telle que reprise au tableau 5.5 de la proposition de revenu autorisé.</t>
  </si>
  <si>
    <t>Ce tableau détermine l'écart relatif aux autres impôts. Le GRD renseigne les charges réelles et budgétaires de l'année N ainsi que les charges réelles des années N-1 à N-4.</t>
  </si>
  <si>
    <t xml:space="preserve">Ce tableau détermine l'écart relatif aux cotisations de responsabilisation de l'ONSSAPL. Le GRD renseigne le nombre d'agents statutaires, la masse salariale, les charges de pension et le coefficient de responsabilisation pour les années 2015 à 2023. Le GRD ventile le montant de la cotisation de responsabilisation entre ses différents secteurs d'activité (électricité, gaz et autres non régulés). </t>
  </si>
  <si>
    <t xml:space="preserve">Ce tableau détermine l'écart relatif aux charges de pension non-capitalisées. Le GRD renseigne les charges de pension non-capitalisées en distinguant les charges d'amortissement et les rentes des années N à N-4. Les charges d'amortissement doivent correspondre aux charges reprises dans le tableau d'amortissement des charges de pension. </t>
  </si>
  <si>
    <t>Ce tableau présente la synthèse des écarts de l'année N relatifs aux charges et produits non-contrôlables hors OSP. Il est alimenté automatiquement sur base des tableaux 6.1 à 6.8. Le montant du solde régulatoire et du bonus/malus relatif à chaque catégorie de charge/produit non-contrôlables hors OSP est déterminé à travers ce tableau.</t>
  </si>
  <si>
    <t>Ce tableau détermine l'écart relatif aux charges émanant de factures d'achat d'électricité, supportées par le GRD, pour la couverture des pertes en réseau. Le GRD renseigne les charges réelles, budgétées et les volumes des pertes de l'année N ainsi que les charges réelles et les volumes des pertes des années N-1 à N-4. Le prix d'achat moyen est calculé sur base de la charge et du volume annuel. En fonction du niveau du prix d'achat réel, le montant du solde régulatoire et du bonus/malus sont déterminés conformément à l'article 107 de la méthodologie tarifaire.</t>
  </si>
  <si>
    <t>Ce tableau détermine l'écart relatif aux charges émanant de factures d'achat d'électricité pour l'alimentation de la clientèle du GRD. Le GRD renseigne les charges réelles, budgétées et les volumes achetés au cours de l'année N ainsi que les charges réelles et les volumes achetés au cours des années N-1 à N-4 en distinguant les clients protégés et les clients non-protégés. Le prix d'achat moyen est calculé sur base de la charge et du volume annuel. En fonction du niveau du prix d'achat réel, le montant du solde régulatoire et du bonus/malus sont déterminés conformément à l'article 108 de la méthodologie tarifaire.</t>
  </si>
  <si>
    <t>Ce tableau détermine l'écart relatif aux charges de distribution supportées par le GRD pour l'alimentation de sla clientèle. Le GRD renseigne les charges réelles et budgétés de l'année N ainsi que les charges réelles des années N-1 à N-4 en distinguant les clients protégés et les clients non-protégés.</t>
  </si>
  <si>
    <t>Ce tableau détermine l'écart relatif aux charges de transport supportées par le GRD pour l'alimentation de sla clientèle. Le GRD renseigne les charges réelles et budgétés de l'année N ainsi que les charges réelles des années N-1 à N-4 en distinguant les clients protégés et les clients non-protégés.</t>
  </si>
  <si>
    <t>Ce tableau détermine l'écart relatif aux charges d'achat des certificats verts. Le GRD renseigne les charges réelles, budgétées et le nombre de CV acheté au cours de l'année N ainsi que les charges réelles et le nombre de CV acheté au cours des années N-1 à N-4. Le prix d'achat moyen est calculé sur base de la charge et du nombre de CV annuel. En fonction du niveau du prix d'achat réel, le montant du solde régulatoire et du bonus/malus sont déterminés conformément à l'article 110 de la méthodologie tarifaire.</t>
  </si>
  <si>
    <t>Ce tableau détermine l'écart relatif aux primes "qualiwatt" versées aux URD. Le GRD renseigne les charges réelles, budgétées et le nombre de primes versées au cours de l'année N ainsi que les charges réelles et le nombre de primes versées au cours des années N-1 à N-4.</t>
  </si>
  <si>
    <t xml:space="preserve">Ecart entre budget et réalité relatif aux indemnités versées aux fournisseurs d’électricité résultant du retard de placement des compteurs à budget </t>
  </si>
  <si>
    <t>Ce tableau détermine l'écart relatif aux indemnités versées aux fournisseurs résultant du retard de placement des CàB. Le GRD renseigne pour l'année N, le montant réel et budgété des indemnités ainsi que son délai moyen de placement (en jours) réel et budgété. Le GRd renseigne ces mêmes données pour les années 2019 à N-1. En fonction du délai moyen de placement réel de l'année N, le montant du solde régulatoire et du bonus/malus sont déterminés conformément à l'article 111 de la méthodologie tarifaire.</t>
  </si>
  <si>
    <r>
      <t xml:space="preserve"> Conformément à l'article 122 de la méthodologie tarifaire 2019-2023, le rapport tarifaire ex-post portant sur l'exercice d'exploitation écoulé (année N) est déposé à la CWaPE au plus tard</t>
    </r>
    <r>
      <rPr>
        <b/>
        <sz val="8"/>
        <color theme="1"/>
        <rFont val="Trebuchet MS"/>
        <family val="2"/>
      </rPr>
      <t xml:space="preserve"> le 30 juin de l'année N+1</t>
    </r>
    <r>
      <rPr>
        <sz val="8"/>
        <color theme="1"/>
        <rFont val="Trebuchet MS"/>
        <family val="2"/>
      </rPr>
      <t>. Le rapport tarifaire ex-post est transmis en trois exemplaires papier par porteur avec accusé de réception ainsi que sur support électronique. Le rapport tarifaire ex-post comprend obligatoirement le présent modèle de rapport au format Excel, vierge de toute liaison avec d'autres fichiers qui ne seraient pas transmis à la CWaPE ainsi que l'ensemble des annexes listées au TAB A.</t>
    </r>
  </si>
  <si>
    <t>Ce tableau détermine l'écart relatif à la marge équitable. Pour l'année N, le GRD renseigne le montant de la marge équitable budgétée en distinguant la marge équitable OSP et hors OSP. La marge équitable réelle totale de l'année N se calcule automatiquement sur base de la valeur de la base d'actifs régulés et du pourcentage de rendement autorisé repris au TAB00. Le GRD renseigne la partie OSP et hors OSP de la marge équitable réelle. Le GRD renseigne les valeurs des années N-1 à N-4 dans le tableau d'évolution des actifs régulés. Pour l'année N, les valeurs proviennent automatiquement du tableau 9.1.</t>
  </si>
  <si>
    <t xml:space="preserve">Ce tableau compare la base d'actifs régulés budgétée et réelle de l'année N. Le GRD renseigne, pour chaque catégorie d'actif régulé, le montant des investissements, des désinvestissements, des interventions tiers, des subsides, des amortissements réels et prévisionnels de l'année N. Le GRD renseigne également le montant de la plus-value iRAB, de la plus-value historique et leur amortissement. </t>
  </si>
  <si>
    <t>Tarif pour dépassement forfait d'énergie réactive</t>
  </si>
  <si>
    <t>Chiffre d'affaires - Dépassement forfait d'énergie réactive</t>
  </si>
  <si>
    <t>Ce tableau détermine l'écart relatif aux produits issus des tarifs périodiques de distribution. Le GRD renseigne pour l'année N, par niveau de tension et par tarif, les produits budgétés et réels. Le GRD renseigne les éventuelles corrections apportées aux produits issus de la facturation notamment l'extourne de l'acompte régulatoire, la comptabilisation de "factures à établir", etc.</t>
  </si>
  <si>
    <t>Puissances - Prélèvement</t>
  </si>
  <si>
    <t>Capacité permanente (annuelle) (kVA) **</t>
  </si>
  <si>
    <t>Capacité permanente (annuelle) &gt; 10 kVA (kVA) **</t>
  </si>
  <si>
    <t xml:space="preserve">** La capacité correspond à la somme des capacités permanentes contractées estimées pour l'ensemble des clients du GRD appartenant à ce niveau de tension.  </t>
  </si>
  <si>
    <t>Puissances - Injection</t>
  </si>
  <si>
    <t>Energie réactive</t>
  </si>
  <si>
    <t>Energie réactive en kVarh</t>
  </si>
  <si>
    <t>Ce tableau présente le compte de résultat des années N-4 à N en distinguant les activités du GRD, les activités hors GRD, les activités non-régulées et les activités régulées du GRD. Les chiffres repris au niveau de la société/intercommunale doivent correspondre aux comptes annuels publiés à la Banque Nationale de Belgique.</t>
  </si>
  <si>
    <t>Le GRD renseigne les données bilantaires réelles des années N-4 à N en distinguant les activités du GRD, les activités hors GRD, les activités non-régulées et régulées du GRD. Les chiffres repris au niveau de la société/intercommunale doivent correspondre aux comptes annuels publiés à la Banque Nationale de Belgique.</t>
  </si>
  <si>
    <t>Le GRD renseigne le détail des comptes de classe 490/1 de l'année 2019 à l'année N.</t>
  </si>
  <si>
    <t>Le GRD renseigne le détail des comptes de classe 40/41 des l'année 2019 à l'année N</t>
  </si>
  <si>
    <t>Le GRD renseigne le détail des comptes de classe 16 de l'année 2019 à l'année N</t>
  </si>
  <si>
    <t>Ce tableau détermine l'écart relatif aux produits issus de la facturation de la fourniture d'électricité aux clients protégés et non-protégés. Le GRD renseigne les produits réels et budgétés de l'année N ainsi que les produits réels des années N-1 à N-4 en distinguant les clients protégés et les clients non-protégés. Le GRD renseigne également le montant perçu de la CREG au titre de compensation.</t>
  </si>
  <si>
    <t>IV = [I+II+III]</t>
  </si>
  <si>
    <t>signe négatif = créance</t>
  </si>
  <si>
    <t>signe positif = dette</t>
  </si>
  <si>
    <t>CIP réel plafonné</t>
  </si>
  <si>
    <t>jours</t>
  </si>
  <si>
    <t>VIII. Dettes à plus d'un an</t>
  </si>
  <si>
    <t>VIII. Placements d'argent</t>
  </si>
  <si>
    <t>TOTAL des comptes de régulatisation - Passif</t>
  </si>
  <si>
    <t>Version</t>
  </si>
  <si>
    <t>Ajustements RTNR distribution (factures à établir)</t>
  </si>
  <si>
    <t>Instructions pour compléter le modèle de rapport</t>
  </si>
  <si>
    <t>Tarif</t>
  </si>
  <si>
    <t>Variable</t>
  </si>
  <si>
    <t>TAB3.2.1</t>
  </si>
  <si>
    <t>Ce tableau reprend les budgets des charges nettes contrôlables des années 2019 à 2023 tels que repris au tableau 4 (pour les charges nettes contrôlables OSP) et au tableau 10 (pour les charges nettes contrôlables hors OSP) de la proposition de revenu autorisé 2019-2023 approuvée. Ce tableau sert à déterminer l'écart entre le budget et la réalité des charges nettes contrôlables au tableau 3.</t>
  </si>
  <si>
    <t>Ce tableau présente la synthèse des écarts de l'année N relatifs aux charges et produits non-contrôlables OSP. Il est alimenté automatiquement sur base des tableaux 7.1 à 7.8. Le montant du solde régulatoire et du bonus/malus relatif à chaque catégorie de charge/produit non-contrôlables  OSP est déterminé à travers ce tableau.</t>
  </si>
  <si>
    <t>Gestion des placements des compteurs à budget</t>
  </si>
  <si>
    <t>Variable : nombre de demandes de placement de CàB introduites et validées par le GRD</t>
  </si>
  <si>
    <t>Variable : nombre de demandes de MOZA et EOC introduites et validées par le GRD</t>
  </si>
  <si>
    <t>Les produits doivent être renseignés avec un signe négatif.</t>
  </si>
  <si>
    <t>Charges de pensions et d'obligations similaires</t>
  </si>
  <si>
    <t>Cotisations de base pour les agents statutaires</t>
  </si>
  <si>
    <t>Ecart entre le budget et la réalité relatif aux charges de pension non-capitalisées</t>
  </si>
  <si>
    <t>Intermosane</t>
  </si>
  <si>
    <t>Evolution</t>
  </si>
  <si>
    <t>AIEG (produits en signe négatif)</t>
  </si>
  <si>
    <t>AIESH (produits en signe négatif)</t>
  </si>
  <si>
    <t>RESA (produits en signe négatif)</t>
  </si>
  <si>
    <t>RESEAU D'ENERGIES DE WAVRE (produits en signe négatif)</t>
  </si>
  <si>
    <t>TOTAUX</t>
  </si>
  <si>
    <t>Heures pleines EP (kWh)</t>
  </si>
  <si>
    <t>Heures creuses EP (kWh)</t>
  </si>
  <si>
    <t>Tous niveaux de tension</t>
  </si>
  <si>
    <t>Injection Grands postes Elia/RTE (kWh) (signe négatif)</t>
  </si>
  <si>
    <t xml:space="preserve">Pour les prosumers </t>
  </si>
  <si>
    <t>Pour les raccordements avec mesure de pointe</t>
  </si>
  <si>
    <t>Evolution 2020/2019 (%)</t>
  </si>
  <si>
    <t>Evolution 2021/2020 (%)</t>
  </si>
  <si>
    <t>Evolution 2022/2021 (%)</t>
  </si>
  <si>
    <t>Evolution 2023/2022 (%)</t>
  </si>
  <si>
    <t>Kwh distribués (prélèvement et injection)</t>
  </si>
  <si>
    <t>Janvier</t>
  </si>
  <si>
    <t>Février</t>
  </si>
  <si>
    <t>Mars</t>
  </si>
  <si>
    <t>Avril</t>
  </si>
  <si>
    <t>Mai</t>
  </si>
  <si>
    <t>Juin</t>
  </si>
  <si>
    <t>Juillet</t>
  </si>
  <si>
    <t>Août</t>
  </si>
  <si>
    <t>Septembre</t>
  </si>
  <si>
    <t>Octobre</t>
  </si>
  <si>
    <t>Novembre</t>
  </si>
  <si>
    <t>Décembre</t>
  </si>
  <si>
    <t>Produits financiers (signe négatif)</t>
  </si>
  <si>
    <t>Subsides en capital portés en compte de résultats (signe négatif)</t>
  </si>
  <si>
    <t>Produits relatifs au transit entre GRD (signe négatif)</t>
  </si>
  <si>
    <t>(D) = - (13) x (14)</t>
  </si>
  <si>
    <t>CF/[(A) + (B)]</t>
  </si>
  <si>
    <t>Investissements (signe négatif)</t>
  </si>
  <si>
    <t>Tableau de détail</t>
  </si>
  <si>
    <t xml:space="preserve">Charges de pension non-capitalisées </t>
  </si>
  <si>
    <t>Variable : nombre de dossiers « qualiwatt » et "solwatt" introduits  auprès du GRD</t>
  </si>
  <si>
    <t>Réconciliation charges/produits issus du tarif pour les soldes régulatoires</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</si>
  <si>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avertir la CWaPE à l'adresse suivante : tarification@cwape.be</t>
  </si>
  <si>
    <t>Récapitulatif des soldes régulatoires et bonus/malus</t>
  </si>
  <si>
    <t>Somme des puissances à facturer pour la pointe du mois</t>
  </si>
  <si>
    <t xml:space="preserve">Evolution des volumes et des puissances </t>
  </si>
  <si>
    <r>
      <t>Ce tableau présente les volumes d'électricité prélevés et injectés ainsi que les puissances des installations des clients raccordés au réseau de distribution pour les années N-4 à N.
Le GRD renseigne : 
- le nombre d'EAN (en prélèvement et en injection) sur son réseau par niveau de tension; 
- les volumes de prélèvement et d'injection d'électricité sur son réseau par niveau de tension ;</t>
    </r>
    <r>
      <rPr>
        <sz val="8"/>
        <rFont val="Calibri"/>
        <family val="2"/>
        <scheme val="minor"/>
      </rPr>
      <t xml:space="preserve">
</t>
    </r>
    <r>
      <rPr>
        <sz val="8"/>
        <rFont val="Trebuchet MS"/>
        <family val="2"/>
      </rPr>
      <t xml:space="preserve">- la somme, pour chaque mois, des pointes de puissance à facturer (à renseigner à partir de la réalité 2019);
- la somme des puissances nettes développables des installations de production dont la puissance est inférieure ou égale à 10 kVA ;
- la somme des capacités permanentes d'injection des producteurs 
</t>
    </r>
  </si>
  <si>
    <t xml:space="preserve"> </t>
  </si>
  <si>
    <t>BONUS/ MALUS</t>
  </si>
  <si>
    <t>Tarif pour les soldes régulatoires proposé</t>
  </si>
  <si>
    <t>Kwh distribués (prélèvement)</t>
  </si>
  <si>
    <t>Coordonnées de la personne de contact à laquelle la CWaPE peut s'adresser pour poser toutes les questions relatives au rapport tarifaire ex-post :</t>
  </si>
  <si>
    <t>signe négatif = créance tarifaire</t>
  </si>
  <si>
    <t>signe positif = dette tarifaire</t>
  </si>
  <si>
    <t>Solde régulatoire distribution</t>
  </si>
  <si>
    <t>Solde régulatoire transport</t>
  </si>
  <si>
    <t>Total solde régulatoire</t>
  </si>
  <si>
    <t>Solde régulatoire année N non affecté</t>
  </si>
  <si>
    <t>Proposition d'affectation du solde régulatoire de l'année N et des soldes régulatoires des années précédentes non-affectés</t>
  </si>
  <si>
    <t xml:space="preserve">Soldes régulatoires des années 2008 à 2023 </t>
  </si>
  <si>
    <t>Montant déjà affectés dans les tarifs de distribution</t>
  </si>
  <si>
    <t>Total soldes régulatoires non affectés</t>
  </si>
  <si>
    <t xml:space="preserve">Proposition de montant à affecter </t>
  </si>
  <si>
    <t>Volumes de prélèvement budgétés (issus de la proposition de tarifs 2019-2023 approuvée)</t>
  </si>
  <si>
    <t>Secteur Namur</t>
  </si>
  <si>
    <t>Secteur Hainaut</t>
  </si>
  <si>
    <t>Secteur Est</t>
  </si>
  <si>
    <t>Secteur Luxembourg</t>
  </si>
  <si>
    <t>Secteur Verviers</t>
  </si>
  <si>
    <t>Secteur Brabant Wallon</t>
  </si>
  <si>
    <t>Secteur Mouscron</t>
  </si>
  <si>
    <t>Contrôle</t>
  </si>
  <si>
    <t>Solde régulatoire TOTAL Electricité (TAB 3)</t>
  </si>
  <si>
    <t>Bonus/Malus TOTAL Electricité (TAB 3)</t>
  </si>
  <si>
    <t>Le tableau 3 présente le récapitulatif des écarts entre le budget et la réalité de l'année N ainsi que le montant des soldes régulatoires et des bonus/malus relatifs aux éléments constitutifs du revenu autorisé. Il se complète automatiquement sur base des tableaux sous-jacents.</t>
  </si>
  <si>
    <t>TAB 3.1</t>
  </si>
  <si>
    <t>Répartition du solde régulatoire et du bonus/malus par secteur d'ORES Assets</t>
  </si>
  <si>
    <t>TAB 3.2.1</t>
  </si>
  <si>
    <t>Ratio (%) Montant à affecter/Revenu autorisé</t>
  </si>
  <si>
    <t xml:space="preserve">Total des montants affectés au revenu autorisé </t>
  </si>
  <si>
    <t>Concordance entre la répartition par niveau de tension et le total des montants affectés au revenu autorisé (TAB 3.2) :</t>
  </si>
  <si>
    <t>Annexe 23</t>
  </si>
  <si>
    <t>Annexe 24</t>
  </si>
  <si>
    <t>Annexe 25</t>
  </si>
  <si>
    <t>La justification des clés de répartition utilisées pour répartir le solde régulatoire total électricité et le bonus/malus total électricité entre les secteurs d'ORES Assets.</t>
  </si>
  <si>
    <t>La justification des clés de répartition utilisées pour répartir le solde régulatoire par niveau de tension pour les années 2021 à 2023</t>
  </si>
  <si>
    <t>Cette annexe inclut : 
- Les grilles des tarifs périodiques de prélèvement des années 2021 à 2023 incluant, le cas échéant, les modalités d'application et de facturation des tarifs.  Seuls les tarifs pour les soldes régulatoires peuvent être adaptés par rapport aux grilles des tarifs périodiques approuvées par la CWaPE. 
- Les simulations des coûts de distribution pour les clients-type TMT, MT, TBT et BT pour les années 2019 à 2023</t>
  </si>
  <si>
    <t>Le GRD rennigne le détail des capitaux propres (comptes de classe 10/15) de l'année 2019 à l'année N.</t>
  </si>
  <si>
    <t>ORES</t>
  </si>
  <si>
    <t>ORES (produits en signe négatif)</t>
  </si>
  <si>
    <r>
      <t xml:space="preserve">Ce tableau détermine l'écart relatif aux charges et produits de transit. Le GRD renseigne les données réelles et budgétaires de l'année N ainsi que les données réelles des années N-1 à N-4. Les charges et produits doivent correspondre, pour chaque année, à la matrice de transit reprise en dessous du tableau de synthèse. La matrice de transit a pour objectif de présenter une vue des volumes prévisionnels d'énergie qui devraient transiter entre le GRD et les GRD voisins ainsi que des charges et produits y relatifs (gridfee+régularisations). 
</t>
    </r>
    <r>
      <rPr>
        <sz val="8"/>
        <color rgb="FFFF0000"/>
        <rFont val="Trebuchet MS"/>
        <family val="2"/>
      </rPr>
      <t xml:space="preserve">Remarque : Les coûts de transport liés au transit ne doivent pas être repris dans ce tableau mais doivent être reprises dans le calcul du solde régulatoire de transport. </t>
    </r>
    <r>
      <rPr>
        <sz val="8"/>
        <rFont val="Trebuchet MS"/>
        <family val="2"/>
      </rPr>
      <t xml:space="preserve">
Le GRD renseigne les volumes d'énergie prévisionnels de transit entre GRD comme suit: Charges = Energie transitée en provenance d'autres GRD / Produits = Energie transitée à partir du GRD vers d'autres GRD voisins.  </t>
    </r>
  </si>
  <si>
    <t>Solde régulatoire 2018</t>
  </si>
  <si>
    <t>TARIFS</t>
  </si>
  <si>
    <t>Coût du programme général de remplacement du parc EP</t>
  </si>
  <si>
    <t>Montant à affecter aux revenus autorisés des années 2022 à 2023</t>
  </si>
  <si>
    <t>Total des montants affectés aux revenus autorisés 2022 à 2023</t>
  </si>
  <si>
    <t>Revenu autorisé budgété des années 2022 à 2023</t>
  </si>
  <si>
    <t>Rentes facturées par ORES SC</t>
  </si>
  <si>
    <t>Charges/Produit de pension rétrocédés par ORES SC</t>
  </si>
  <si>
    <t>Charges des rentes à payer au personnel Ores (AIE)</t>
  </si>
  <si>
    <t>Application Prix Plafond</t>
  </si>
  <si>
    <t>CF= ([V] x Taux impôt)+/- corrections divers</t>
  </si>
  <si>
    <t>Corrections diverses impactant le calcul ISOC régulé (Versements Anticipés, impôts sur précomptes mobiliers non régulés, autres...)</t>
  </si>
  <si>
    <t>Solde régulatoire 2019</t>
  </si>
  <si>
    <t>Autres coûts variables (libellé à détailler)</t>
  </si>
  <si>
    <t>BAU</t>
  </si>
  <si>
    <t>hors BAU</t>
  </si>
  <si>
    <t>Nombre compteurs intelligents plaçés</t>
  </si>
  <si>
    <t>Nombre cumulé compteurs intelligents hors BAU plaçés</t>
  </si>
  <si>
    <t>TAB9 CI</t>
  </si>
  <si>
    <t>Ecart entre budget et réalité relatif à la marge équitable du déploiement des compteurs intelligents</t>
  </si>
  <si>
    <t>TAB9.1 CI</t>
  </si>
  <si>
    <t>TAB8 Arewal</t>
  </si>
  <si>
    <t>Charges nettes variables fonction du nombre de compteurs cumulés</t>
  </si>
  <si>
    <t>Charges nettes variables fonction du nombre de compteurs annuels</t>
  </si>
  <si>
    <t>Coût unitaire fonction du nombre de compteurs cumulés</t>
  </si>
  <si>
    <t>Coût unitaire fonction du nombre de compteurs annuels</t>
  </si>
  <si>
    <t>Ce tableau détermine l'écart relatif aux charges nettes des projets spécifiques. Le GRD renseigne les charges et produits relatifs aux projets spécifiques en distinguant les charges nettes variables et les charges nettes fixes. Le montant du solde régulatoire et du bonus/malus sont déterminés conformément à l'article 117 de la méthodologie tarifaire.</t>
  </si>
  <si>
    <t>Lot 1 - HES</t>
  </si>
  <si>
    <t>Lot 2 - MDM</t>
  </si>
  <si>
    <t>Amortissement</t>
  </si>
  <si>
    <t>Variable définie par le GRD - compteurs cumulés</t>
  </si>
  <si>
    <t>Charges de désaffectations additionnelles</t>
  </si>
  <si>
    <t>Variable définie par le GRD - compteurs annuels</t>
  </si>
  <si>
    <r>
      <t xml:space="preserve">Charges nettes variables à l'exclusion des </t>
    </r>
    <r>
      <rPr>
        <b/>
        <sz val="8"/>
        <rFont val="Trebuchet MS"/>
        <family val="2"/>
      </rPr>
      <t>désaffectations</t>
    </r>
  </si>
  <si>
    <t>Recettes (signe négatif)</t>
  </si>
  <si>
    <t>Coûts de communication</t>
  </si>
  <si>
    <t>Coût fixe (libellé à détailler)</t>
  </si>
  <si>
    <t>Coûts variables (libellé à détailler)</t>
  </si>
  <si>
    <t>CNI Additionnelle - Amortissement</t>
  </si>
  <si>
    <t>Ecart entre budget et réalité relatif aux charges nettes des projets spécifiques (Annexe I à l'Annexe de la décision CPS)</t>
  </si>
  <si>
    <t>TAB8 : Écart entre budget et réalité relatif aux charges nettes des projets spécifiques (format AREWAL)</t>
  </si>
  <si>
    <t>TAB9 CI Arewal</t>
  </si>
  <si>
    <t>TAB9.1 CI Arewal</t>
  </si>
  <si>
    <t xml:space="preserve">Comparaison des actifs relatifs au déploiement des compteurs intelligents budgétés et réels de l'année </t>
  </si>
  <si>
    <t>Soldes régulatoires des années précédentes déjà affectés aux revenus autorisés de l'année 2023</t>
  </si>
  <si>
    <t>Ce tableau est masqué =&gt; il ne doit plus être complété car la proposition d'affectation des soldes 2023 sera faite lors du dépôt de la PT adaptée 2026-2029</t>
  </si>
  <si>
    <t xml:space="preserve">Ce tableau est masqué =&gt; il n'est plus utilisé depuis qu'ORES a des tarifs uniformisés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</si>
</sst>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 #,##0.00_-;_-* &quot;-&quot;??_-;_-@_-"/>
    <numFmt numFmtId="165" formatCode="#,##0.00000000"/>
    <numFmt numFmtId="166" formatCode="0.0000%"/>
    <numFmt numFmtId="167" formatCode="0.000%"/>
    <numFmt numFmtId="168" formatCode="_-* #,##0_-;\-* #,##0_-;_-* &quot;-&quot;??_-;_-@_-"/>
  </numFmts>
  <fonts count="48" x14ac:knownFonts="1">
    <font>
      <sz val="8"/>
      <color theme="1"/>
      <name val="Trebuchet MS"/>
      <family val="2"/>
    </font>
    <font>
      <sz val="10"/>
      <color theme="1"/>
      <name val="Trebuchet MS"/>
      <family val="2"/>
    </font>
    <font>
      <sz val="11"/>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0"/>
      <name val="Calibri"/>
      <family val="2"/>
      <scheme val="minor"/>
    </font>
    <font>
      <sz val="8"/>
      <color theme="0"/>
      <name val="Trebuchet MS"/>
      <family val="2"/>
    </font>
    <font>
      <sz val="8"/>
      <color theme="1"/>
      <name val="Trebuchet MS"/>
      <family val="2"/>
    </font>
    <font>
      <sz val="10"/>
      <color theme="1"/>
      <name val="Trebuchet MS"/>
      <family val="2"/>
    </font>
    <font>
      <b/>
      <sz val="8"/>
      <color theme="0"/>
      <name val="Trebuchet MS"/>
      <family val="2"/>
    </font>
    <font>
      <u/>
      <sz val="10"/>
      <color theme="10"/>
      <name val="Trebuchet MS"/>
      <family val="2"/>
    </font>
    <font>
      <sz val="10"/>
      <color theme="0"/>
      <name val="Trebuchet MS"/>
      <family val="2"/>
    </font>
    <font>
      <b/>
      <sz val="16"/>
      <color theme="0"/>
      <name val="Trebuchet MS"/>
      <family val="2"/>
    </font>
    <font>
      <i/>
      <sz val="8"/>
      <color theme="4"/>
      <name val="Trebuchet MS"/>
      <family val="2"/>
    </font>
    <font>
      <sz val="10"/>
      <color rgb="FF9C6500"/>
      <name val="Trebuchet MS"/>
      <family val="2"/>
    </font>
    <font>
      <b/>
      <i/>
      <sz val="8"/>
      <color theme="5"/>
      <name val="Trebuchet MS"/>
      <family val="2"/>
    </font>
    <font>
      <sz val="8"/>
      <color theme="1"/>
      <name val="Calibri"/>
      <family val="2"/>
    </font>
    <font>
      <b/>
      <sz val="8"/>
      <color theme="1"/>
      <name val="Calibri"/>
      <family val="2"/>
    </font>
    <font>
      <sz val="8"/>
      <color theme="1"/>
      <name val="Times New Roman"/>
      <family val="1"/>
    </font>
    <font>
      <sz val="8"/>
      <name val="Trebuchet MS"/>
      <family val="2"/>
    </font>
    <font>
      <sz val="16"/>
      <color theme="0"/>
      <name val="Trebuchet MS"/>
      <family val="2"/>
    </font>
    <font>
      <b/>
      <sz val="8"/>
      <color theme="1"/>
      <name val="Trebuchet MS"/>
      <family val="2"/>
    </font>
    <font>
      <sz val="12"/>
      <color theme="1"/>
      <name val="Trebuchet MS"/>
      <family val="2"/>
    </font>
    <font>
      <sz val="8"/>
      <color theme="1"/>
      <name val="Calibri"/>
      <family val="2"/>
      <scheme val="minor"/>
    </font>
    <font>
      <i/>
      <sz val="8"/>
      <color theme="1"/>
      <name val="Trebuchet MS"/>
      <family val="2"/>
    </font>
    <font>
      <b/>
      <i/>
      <sz val="8"/>
      <color rgb="FFFF0000"/>
      <name val="Trebuchet MS"/>
      <family val="2"/>
    </font>
    <font>
      <sz val="10"/>
      <name val="Arial"/>
      <family val="2"/>
    </font>
    <font>
      <sz val="8"/>
      <color rgb="FF002060"/>
      <name val="Calibri"/>
      <family val="2"/>
      <scheme val="minor"/>
    </font>
    <font>
      <vertAlign val="subscript"/>
      <sz val="11"/>
      <color theme="1"/>
      <name val="Calibri"/>
      <family val="2"/>
      <scheme val="minor"/>
    </font>
    <font>
      <b/>
      <vertAlign val="subscript"/>
      <sz val="11"/>
      <color theme="1"/>
      <name val="Calibri"/>
      <family val="2"/>
      <scheme val="minor"/>
    </font>
    <font>
      <b/>
      <u/>
      <sz val="11"/>
      <color theme="1"/>
      <name val="Calibri"/>
      <family val="2"/>
      <scheme val="minor"/>
    </font>
    <font>
      <sz val="10"/>
      <color theme="1"/>
      <name val="Calibri"/>
      <family val="2"/>
    </font>
    <font>
      <sz val="8"/>
      <color theme="0"/>
      <name val="Calibri"/>
      <family val="2"/>
      <scheme val="minor"/>
    </font>
    <font>
      <sz val="9"/>
      <color theme="0"/>
      <name val="Trebuchet MS"/>
      <family val="2"/>
    </font>
    <font>
      <sz val="11"/>
      <color theme="0"/>
      <name val="Trebuchet MS"/>
      <family val="2"/>
    </font>
    <font>
      <sz val="10"/>
      <name val="Arial"/>
      <family val="2"/>
    </font>
    <font>
      <sz val="10"/>
      <color theme="1"/>
      <name val="Arial"/>
      <family val="2"/>
    </font>
    <font>
      <b/>
      <sz val="10"/>
      <color theme="1"/>
      <name val="Arial"/>
      <family val="2"/>
    </font>
    <font>
      <i/>
      <sz val="8"/>
      <name val="Trebuchet MS"/>
      <family val="2"/>
    </font>
    <font>
      <sz val="8"/>
      <name val="Calibri"/>
      <family val="2"/>
      <scheme val="minor"/>
    </font>
    <font>
      <i/>
      <sz val="8"/>
      <color rgb="FFFF0000"/>
      <name val="Trebuchet MS"/>
      <family val="2"/>
    </font>
    <font>
      <sz val="8"/>
      <color theme="3"/>
      <name val="Trebuchet MS"/>
      <family val="2"/>
    </font>
    <font>
      <b/>
      <sz val="8"/>
      <color rgb="FFFF0000"/>
      <name val="Trebuchet MS"/>
      <family val="2"/>
    </font>
    <font>
      <b/>
      <sz val="8"/>
      <name val="Trebuchet MS"/>
      <family val="2"/>
    </font>
    <font>
      <sz val="8"/>
      <color rgb="FFFF0000"/>
      <name val="Trebuchet MS"/>
      <family val="2"/>
    </font>
    <font>
      <sz val="8"/>
      <color rgb="FF0070C0"/>
      <name val="Trebuchet MS"/>
      <family val="2"/>
    </font>
    <font>
      <sz val="10"/>
      <color theme="0"/>
      <name val="Calibri"/>
      <family val="2"/>
      <scheme val="minor"/>
    </font>
  </fonts>
  <fills count="25">
    <fill>
      <patternFill patternType="none"/>
    </fill>
    <fill>
      <patternFill patternType="gray125"/>
    </fill>
    <fill>
      <patternFill patternType="solid">
        <fgColor rgb="FFFFEB9C"/>
      </patternFill>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7"/>
      </patternFill>
    </fill>
    <fill>
      <patternFill patternType="solid">
        <fgColor theme="7" tint="0.79998168889431442"/>
        <bgColor indexed="65"/>
      </patternFill>
    </fill>
    <fill>
      <patternFill patternType="solid">
        <fgColor theme="5"/>
        <bgColor indexed="64"/>
      </patternFill>
    </fill>
    <fill>
      <patternFill patternType="solid">
        <fgColor theme="0"/>
        <bgColor indexed="64"/>
      </patternFill>
    </fill>
    <fill>
      <patternFill patternType="solid">
        <fgColor theme="5" tint="0.79998168889431442"/>
        <bgColor indexed="64"/>
      </patternFill>
    </fill>
    <fill>
      <patternFill patternType="darkUp">
        <fgColor theme="5"/>
        <bgColor theme="0"/>
      </patternFill>
    </fill>
    <fill>
      <patternFill patternType="solid">
        <fgColor theme="7"/>
        <bgColor indexed="64"/>
      </patternFill>
    </fill>
    <fill>
      <patternFill patternType="solid">
        <fgColor theme="7" tint="0.79998168889431442"/>
        <bgColor indexed="64"/>
      </patternFill>
    </fill>
    <fill>
      <patternFill patternType="solid">
        <fgColor theme="5" tint="0.59999389629810485"/>
        <bgColor indexed="65"/>
      </patternFill>
    </fill>
    <fill>
      <patternFill patternType="solid">
        <fgColor theme="9" tint="-0.249977111117893"/>
        <bgColor indexed="64"/>
      </patternFill>
    </fill>
    <fill>
      <patternFill patternType="solid">
        <fgColor theme="9" tint="-9.9978637043366805E-2"/>
        <bgColor indexed="64"/>
      </patternFill>
    </fill>
    <fill>
      <patternFill patternType="solid">
        <fgColor theme="6" tint="0.59999389629810485"/>
        <bgColor indexed="64"/>
      </patternFill>
    </fill>
    <fill>
      <patternFill patternType="solid">
        <fgColor theme="0"/>
      </patternFill>
    </fill>
    <fill>
      <patternFill patternType="solid">
        <fgColor theme="4"/>
        <bgColor indexed="64"/>
      </patternFill>
    </fill>
    <fill>
      <patternFill patternType="solid">
        <fgColor rgb="FF126F7D"/>
        <bgColor indexed="64"/>
      </patternFill>
    </fill>
    <fill>
      <patternFill patternType="darkUp">
        <fgColor theme="5"/>
        <bgColor theme="5" tint="0.79998168889431442"/>
      </patternFill>
    </fill>
    <fill>
      <patternFill patternType="solid">
        <fgColor rgb="FFBEEFF5"/>
        <bgColor indexed="64"/>
      </patternFill>
    </fill>
    <fill>
      <patternFill patternType="darkUp">
        <fgColor theme="5"/>
        <bgColor rgb="FFBEEFF5"/>
      </patternFill>
    </fill>
    <fill>
      <patternFill patternType="solid">
        <fgColor theme="0"/>
        <bgColor theme="5"/>
      </patternFill>
    </fill>
  </fills>
  <borders count="75">
    <border>
      <left/>
      <right/>
      <top/>
      <bottom/>
      <diagonal/>
    </border>
    <border>
      <left style="medium">
        <color theme="5"/>
      </left>
      <right/>
      <top/>
      <bottom/>
      <diagonal/>
    </border>
    <border>
      <left style="medium">
        <color theme="5"/>
      </left>
      <right style="thin">
        <color theme="0"/>
      </right>
      <top style="thin">
        <color theme="0"/>
      </top>
      <bottom/>
      <diagonal/>
    </border>
    <border>
      <left style="medium">
        <color theme="5"/>
      </left>
      <right/>
      <top/>
      <bottom style="thin">
        <color theme="0"/>
      </bottom>
      <diagonal/>
    </border>
    <border>
      <left style="thin">
        <color theme="0"/>
      </left>
      <right style="thin">
        <color theme="0"/>
      </right>
      <top/>
      <bottom/>
      <diagonal/>
    </border>
    <border>
      <left style="dashDot">
        <color theme="5"/>
      </left>
      <right style="dashDot">
        <color theme="5"/>
      </right>
      <top style="dashDot">
        <color theme="5"/>
      </top>
      <bottom style="dashDot">
        <color theme="5"/>
      </bottom>
      <diagonal/>
    </border>
    <border>
      <left/>
      <right style="thin">
        <color theme="0"/>
      </right>
      <top/>
      <bottom/>
      <diagonal/>
    </border>
    <border>
      <left style="thin">
        <color theme="0"/>
      </left>
      <right/>
      <top/>
      <bottom/>
      <diagonal/>
    </border>
    <border>
      <left style="thin">
        <color theme="0"/>
      </left>
      <right/>
      <top style="medium">
        <color theme="5"/>
      </top>
      <bottom style="thin">
        <color theme="0"/>
      </bottom>
      <diagonal/>
    </border>
    <border>
      <left style="dashDot">
        <color theme="5"/>
      </left>
      <right style="dashDot">
        <color theme="5"/>
      </right>
      <top style="dashDot">
        <color theme="5"/>
      </top>
      <bottom/>
      <diagonal/>
    </border>
    <border>
      <left style="medium">
        <color theme="5"/>
      </left>
      <right/>
      <top style="medium">
        <color theme="5"/>
      </top>
      <bottom style="medium">
        <color theme="5"/>
      </bottom>
      <diagonal/>
    </border>
    <border>
      <left style="medium">
        <color theme="5"/>
      </left>
      <right style="thin">
        <color theme="0"/>
      </right>
      <top style="medium">
        <color theme="5"/>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medium">
        <color theme="5"/>
      </right>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theme="0"/>
      </top>
      <bottom/>
      <diagonal/>
    </border>
    <border>
      <left style="medium">
        <color theme="5"/>
      </left>
      <right/>
      <top/>
      <bottom style="medium">
        <color theme="5"/>
      </bottom>
      <diagonal/>
    </border>
    <border>
      <left style="thin">
        <color theme="0"/>
      </left>
      <right style="thin">
        <color theme="0"/>
      </right>
      <top/>
      <bottom style="medium">
        <color theme="5"/>
      </bottom>
      <diagonal/>
    </border>
    <border>
      <left style="dashDot">
        <color theme="5"/>
      </left>
      <right style="dashDot">
        <color theme="5"/>
      </right>
      <top/>
      <bottom style="dashDot">
        <color theme="5"/>
      </bottom>
      <diagonal/>
    </border>
    <border>
      <left/>
      <right/>
      <top style="thin">
        <color theme="5"/>
      </top>
      <bottom style="medium">
        <color theme="5"/>
      </bottom>
      <diagonal/>
    </border>
    <border>
      <left style="thin">
        <color theme="0"/>
      </left>
      <right/>
      <top/>
      <bottom style="thin">
        <color theme="0"/>
      </bottom>
      <diagonal/>
    </border>
    <border>
      <left/>
      <right style="thin">
        <color theme="0"/>
      </right>
      <top/>
      <bottom style="thin">
        <color theme="0"/>
      </bottom>
      <diagonal/>
    </border>
    <border>
      <left style="medium">
        <color theme="5"/>
      </left>
      <right style="thin">
        <color theme="0"/>
      </right>
      <top/>
      <bottom style="medium">
        <color theme="5"/>
      </bottom>
      <diagonal/>
    </border>
    <border>
      <left style="medium">
        <color theme="5"/>
      </left>
      <right/>
      <top style="thin">
        <color theme="0"/>
      </top>
      <bottom/>
      <diagonal/>
    </border>
    <border>
      <left style="medium">
        <color theme="5"/>
      </left>
      <right/>
      <top style="medium">
        <color theme="5"/>
      </top>
      <bottom/>
      <diagonal/>
    </border>
    <border>
      <left/>
      <right/>
      <top style="medium">
        <color theme="5"/>
      </top>
      <bottom/>
      <diagonal/>
    </border>
    <border>
      <left/>
      <right/>
      <top/>
      <bottom style="medium">
        <color theme="5"/>
      </bottom>
      <diagonal/>
    </border>
    <border>
      <left/>
      <right style="medium">
        <color theme="5"/>
      </right>
      <top style="medium">
        <color theme="5"/>
      </top>
      <bottom/>
      <diagonal/>
    </border>
    <border>
      <left/>
      <right style="medium">
        <color theme="5"/>
      </right>
      <top/>
      <bottom style="medium">
        <color theme="5"/>
      </bottom>
      <diagonal/>
    </border>
    <border>
      <left style="thin">
        <color theme="5"/>
      </left>
      <right style="thin">
        <color theme="5"/>
      </right>
      <top style="thin">
        <color theme="5"/>
      </top>
      <bottom style="thin">
        <color theme="5"/>
      </bottom>
      <diagonal/>
    </border>
    <border>
      <left style="thin">
        <color theme="0"/>
      </left>
      <right style="thin">
        <color theme="0"/>
      </right>
      <top/>
      <bottom style="thin">
        <color theme="0"/>
      </bottom>
      <diagonal/>
    </border>
    <border>
      <left style="dashDot">
        <color theme="5"/>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dashDot">
        <color theme="5"/>
      </bottom>
      <diagonal/>
    </border>
    <border>
      <left style="medium">
        <color theme="5"/>
      </left>
      <right/>
      <top style="thin">
        <color theme="0"/>
      </top>
      <bottom style="thin">
        <color theme="0"/>
      </bottom>
      <diagonal/>
    </border>
    <border>
      <left/>
      <right style="thin">
        <color theme="0"/>
      </right>
      <top style="thin">
        <color theme="0"/>
      </top>
      <bottom/>
      <diagonal/>
    </border>
    <border>
      <left style="dashDot">
        <color theme="5"/>
      </left>
      <right style="thin">
        <color theme="0"/>
      </right>
      <top style="thin">
        <color theme="0"/>
      </top>
      <bottom/>
      <diagonal/>
    </border>
    <border>
      <left/>
      <right/>
      <top style="dashDot">
        <color theme="5"/>
      </top>
      <bottom/>
      <diagonal/>
    </border>
    <border>
      <left/>
      <right style="medium">
        <color theme="5"/>
      </right>
      <top style="thin">
        <color theme="0"/>
      </top>
      <bottom style="thin">
        <color theme="0"/>
      </bottom>
      <diagonal/>
    </border>
    <border>
      <left/>
      <right/>
      <top style="thin">
        <color theme="4"/>
      </top>
      <bottom style="thin">
        <color theme="4"/>
      </bottom>
      <diagonal/>
    </border>
    <border>
      <left style="dashDot">
        <color theme="5"/>
      </left>
      <right/>
      <top style="dashDot">
        <color theme="5"/>
      </top>
      <bottom style="dashDot">
        <color theme="5"/>
      </bottom>
      <diagonal/>
    </border>
    <border>
      <left style="thin">
        <color theme="5"/>
      </left>
      <right style="thin">
        <color theme="5"/>
      </right>
      <top style="thin">
        <color theme="5"/>
      </top>
      <bottom/>
      <diagonal/>
    </border>
    <border>
      <left style="thin">
        <color theme="5"/>
      </left>
      <right style="thin">
        <color theme="5"/>
      </right>
      <top/>
      <bottom/>
      <diagonal/>
    </border>
    <border>
      <left style="thin">
        <color theme="5"/>
      </left>
      <right style="thin">
        <color theme="5"/>
      </right>
      <top/>
      <bottom style="thin">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5"/>
      </left>
      <right/>
      <top style="thin">
        <color theme="0"/>
      </top>
      <bottom/>
      <diagonal/>
    </border>
    <border>
      <left style="thin">
        <color theme="5"/>
      </left>
      <right/>
      <top style="thin">
        <color theme="0"/>
      </top>
      <bottom style="thin">
        <color theme="0"/>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thin">
        <color theme="5"/>
      </top>
      <bottom style="double">
        <color theme="5"/>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5"/>
      </bottom>
      <diagonal/>
    </border>
    <border>
      <left style="thin">
        <color indexed="64"/>
      </left>
      <right style="thin">
        <color indexed="64"/>
      </right>
      <top style="thin">
        <color theme="5"/>
      </top>
      <bottom style="thin">
        <color theme="5"/>
      </bottom>
      <diagonal/>
    </border>
    <border>
      <left style="thin">
        <color indexed="64"/>
      </left>
      <right style="thin">
        <color indexed="64"/>
      </right>
      <top style="thin">
        <color theme="5"/>
      </top>
      <bottom/>
      <diagonal/>
    </border>
    <border>
      <left style="thin">
        <color indexed="64"/>
      </left>
      <right style="thin">
        <color indexed="64"/>
      </right>
      <top/>
      <bottom/>
      <diagonal/>
    </border>
    <border>
      <left style="thin">
        <color indexed="64"/>
      </left>
      <right style="thin">
        <color indexed="64"/>
      </right>
      <top/>
      <bottom style="thin">
        <color theme="5"/>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ashDot">
        <color theme="5"/>
      </right>
      <top style="dashDot">
        <color theme="5"/>
      </top>
      <bottom style="dashDot">
        <color theme="5"/>
      </bottom>
      <diagonal/>
    </border>
    <border>
      <left/>
      <right/>
      <top style="dashDot">
        <color theme="5"/>
      </top>
      <bottom style="dashDot">
        <color theme="5"/>
      </bottom>
      <diagonal/>
    </border>
    <border>
      <left/>
      <right/>
      <top/>
      <bottom style="medium">
        <color indexed="64"/>
      </bottom>
      <diagonal/>
    </border>
  </borders>
  <cellStyleXfs count="41">
    <xf numFmtId="0" fontId="0" fillId="0" borderId="0"/>
    <xf numFmtId="9" fontId="4" fillId="0" borderId="0" applyFont="0" applyFill="0" applyBorder="0" applyAlignment="0" applyProtection="0"/>
    <xf numFmtId="0" fontId="6" fillId="4" borderId="0" applyNumberFormat="0" applyBorder="0" applyAlignment="0" applyProtection="0"/>
    <xf numFmtId="0" fontId="4" fillId="5" borderId="0" applyNumberFormat="0" applyBorder="0" applyAlignment="0" applyProtection="0"/>
    <xf numFmtId="0" fontId="11" fillId="0" borderId="0" applyNumberFormat="0" applyFill="0" applyBorder="0" applyAlignment="0" applyProtection="0"/>
    <xf numFmtId="0" fontId="8" fillId="0" borderId="0"/>
    <xf numFmtId="0" fontId="12" fillId="3" borderId="0" applyNumberFormat="0" applyBorder="0" applyAlignment="0" applyProtection="0"/>
    <xf numFmtId="0" fontId="7" fillId="4" borderId="0" applyNumberFormat="0" applyBorder="0" applyAlignment="0" applyProtection="0"/>
    <xf numFmtId="0" fontId="8" fillId="5" borderId="0" applyNumberFormat="0" applyBorder="0" applyAlignment="0" applyProtection="0"/>
    <xf numFmtId="0" fontId="15" fillId="2" borderId="0" applyNumberFormat="0" applyBorder="0" applyAlignment="0" applyProtection="0"/>
    <xf numFmtId="0" fontId="12" fillId="6" borderId="0" applyNumberFormat="0" applyBorder="0" applyAlignment="0" applyProtection="0"/>
    <xf numFmtId="9" fontId="9" fillId="0" borderId="0" applyFont="0" applyFill="0" applyBorder="0" applyAlignment="0" applyProtection="0"/>
    <xf numFmtId="0" fontId="8" fillId="9" borderId="5">
      <alignment horizontal="left"/>
      <protection locked="0"/>
    </xf>
    <xf numFmtId="0" fontId="9" fillId="0" borderId="0"/>
    <xf numFmtId="0" fontId="9" fillId="5" borderId="0" applyNumberFormat="0" applyBorder="0" applyAlignment="0" applyProtection="0"/>
    <xf numFmtId="0" fontId="12" fillId="4" borderId="0" applyNumberFormat="0" applyBorder="0" applyAlignment="0" applyProtection="0"/>
    <xf numFmtId="3" fontId="20" fillId="9" borderId="5">
      <protection locked="0"/>
    </xf>
    <xf numFmtId="0" fontId="9" fillId="7" borderId="0" applyNumberFormat="0" applyBorder="0" applyAlignment="0" applyProtection="0"/>
    <xf numFmtId="0" fontId="12" fillId="3" borderId="0" applyNumberFormat="0" applyBorder="0" applyAlignment="0" applyProtection="0"/>
    <xf numFmtId="3" fontId="8" fillId="11" borderId="0">
      <alignment horizontal="right"/>
      <protection hidden="1"/>
    </xf>
    <xf numFmtId="9" fontId="3" fillId="0" borderId="0" applyFont="0" applyFill="0" applyBorder="0" applyAlignment="0" applyProtection="0"/>
    <xf numFmtId="0" fontId="8" fillId="5" borderId="0" applyNumberFormat="0" applyBorder="0" applyAlignment="0" applyProtection="0"/>
    <xf numFmtId="0" fontId="27" fillId="0" borderId="0"/>
    <xf numFmtId="0" fontId="27" fillId="0" borderId="0"/>
    <xf numFmtId="0" fontId="27" fillId="0" borderId="0"/>
    <xf numFmtId="0" fontId="4" fillId="0" borderId="0"/>
    <xf numFmtId="3" fontId="8" fillId="9" borderId="5" applyAlignment="0">
      <alignment horizontal="left"/>
      <protection locked="0"/>
    </xf>
    <xf numFmtId="0" fontId="32" fillId="0" borderId="0"/>
    <xf numFmtId="0" fontId="36" fillId="0" borderId="0"/>
    <xf numFmtId="9" fontId="2" fillId="0" borderId="0" applyFont="0" applyFill="0" applyBorder="0" applyAlignment="0" applyProtection="0"/>
    <xf numFmtId="0" fontId="2" fillId="5" borderId="0" applyNumberFormat="0" applyBorder="0" applyAlignment="0" applyProtection="0"/>
    <xf numFmtId="9" fontId="3" fillId="0" borderId="0" applyFont="0" applyFill="0" applyBorder="0" applyAlignment="0" applyProtection="0"/>
    <xf numFmtId="0" fontId="3" fillId="0" borderId="0"/>
    <xf numFmtId="0" fontId="3" fillId="5" borderId="0" applyNumberFormat="0" applyBorder="0" applyAlignment="0" applyProtection="0"/>
    <xf numFmtId="0" fontId="3" fillId="7" borderId="0" applyNumberFormat="0" applyBorder="0" applyAlignment="0" applyProtection="0"/>
    <xf numFmtId="43" fontId="2" fillId="0" borderId="0" applyFont="0" applyFill="0" applyBorder="0" applyAlignment="0" applyProtection="0"/>
    <xf numFmtId="0" fontId="2" fillId="0" borderId="0"/>
    <xf numFmtId="0" fontId="3" fillId="14"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8" fillId="0" borderId="0" applyFont="0" applyFill="0" applyBorder="0" applyAlignment="0" applyProtection="0"/>
  </cellStyleXfs>
  <cellXfs count="570">
    <xf numFmtId="0" fontId="0" fillId="0" borderId="0" xfId="0"/>
    <xf numFmtId="3" fontId="7" fillId="4" borderId="12" xfId="7" applyNumberFormat="1" applyBorder="1" applyAlignment="1" applyProtection="1">
      <alignment horizontal="center" vertical="center"/>
      <protection hidden="1"/>
    </xf>
    <xf numFmtId="3" fontId="8" fillId="9" borderId="5" xfId="5" applyNumberFormat="1" applyFill="1" applyBorder="1" applyAlignment="1" applyProtection="1">
      <alignment vertical="center" wrapText="1"/>
      <protection hidden="1"/>
    </xf>
    <xf numFmtId="3" fontId="8" fillId="9" borderId="9" xfId="5" applyNumberFormat="1" applyFill="1" applyBorder="1" applyAlignment="1" applyProtection="1">
      <alignment vertical="center" wrapText="1"/>
      <protection hidden="1"/>
    </xf>
    <xf numFmtId="0" fontId="7" fillId="4" borderId="10" xfId="7" applyBorder="1" applyAlignment="1" applyProtection="1">
      <alignment vertical="center" wrapText="1"/>
      <protection hidden="1"/>
    </xf>
    <xf numFmtId="0" fontId="8" fillId="9" borderId="0" xfId="5" applyFill="1" applyAlignment="1" applyProtection="1">
      <alignment vertical="center"/>
      <protection hidden="1"/>
    </xf>
    <xf numFmtId="3" fontId="15" fillId="9" borderId="0" xfId="9" applyNumberFormat="1" applyFill="1" applyBorder="1" applyAlignment="1" applyProtection="1">
      <alignment vertical="center"/>
      <protection hidden="1"/>
    </xf>
    <xf numFmtId="3" fontId="7" fillId="9" borderId="0" xfId="7" applyNumberFormat="1" applyFill="1" applyBorder="1" applyAlignment="1" applyProtection="1">
      <alignment vertical="center"/>
      <protection hidden="1"/>
    </xf>
    <xf numFmtId="0" fontId="7" fillId="4" borderId="1" xfId="7" applyBorder="1" applyAlignment="1" applyProtection="1">
      <alignment horizontal="left" vertical="center"/>
      <protection hidden="1"/>
    </xf>
    <xf numFmtId="3" fontId="7" fillId="4" borderId="7" xfId="7" applyNumberFormat="1" applyBorder="1" applyAlignment="1" applyProtection="1">
      <alignment horizontal="right" vertical="center"/>
      <protection hidden="1"/>
    </xf>
    <xf numFmtId="0" fontId="7" fillId="9" borderId="0" xfId="7" applyFill="1" applyBorder="1" applyAlignment="1" applyProtection="1">
      <alignment horizontal="left" vertical="center"/>
      <protection hidden="1"/>
    </xf>
    <xf numFmtId="3" fontId="7" fillId="9" borderId="0" xfId="7" applyNumberFormat="1" applyFill="1" applyBorder="1" applyAlignment="1" applyProtection="1">
      <alignment horizontal="right" vertical="center"/>
      <protection hidden="1"/>
    </xf>
    <xf numFmtId="0" fontId="8" fillId="9" borderId="0" xfId="5" applyFill="1" applyAlignment="1" applyProtection="1">
      <alignment horizontal="center" vertical="center" wrapText="1"/>
      <protection hidden="1"/>
    </xf>
    <xf numFmtId="3" fontId="8" fillId="9" borderId="0" xfId="5" applyNumberFormat="1" applyFill="1" applyAlignment="1" applyProtection="1">
      <alignment horizontal="center" vertical="center" wrapText="1"/>
      <protection hidden="1"/>
    </xf>
    <xf numFmtId="0" fontId="17" fillId="9" borderId="0" xfId="5" applyFont="1" applyFill="1" applyAlignment="1" applyProtection="1">
      <alignment vertical="center"/>
      <protection hidden="1"/>
    </xf>
    <xf numFmtId="0" fontId="18" fillId="9" borderId="23" xfId="5" applyFont="1" applyFill="1" applyBorder="1" applyAlignment="1" applyProtection="1">
      <alignment vertical="center"/>
      <protection hidden="1"/>
    </xf>
    <xf numFmtId="3" fontId="18" fillId="9" borderId="23" xfId="5" applyNumberFormat="1" applyFont="1" applyFill="1" applyBorder="1" applyAlignment="1" applyProtection="1">
      <alignment vertical="center"/>
      <protection hidden="1"/>
    </xf>
    <xf numFmtId="3" fontId="7" fillId="4" borderId="8" xfId="7" applyNumberFormat="1" applyBorder="1" applyAlignment="1" applyProtection="1">
      <alignment horizontal="center" vertical="center"/>
      <protection hidden="1"/>
    </xf>
    <xf numFmtId="4" fontId="7" fillId="4" borderId="14" xfId="7" applyNumberFormat="1" applyBorder="1" applyAlignment="1" applyProtection="1">
      <alignment horizontal="left" vertical="center" wrapText="1"/>
      <protection hidden="1"/>
    </xf>
    <xf numFmtId="3" fontId="7" fillId="4" borderId="14" xfId="7" applyNumberFormat="1" applyBorder="1" applyAlignment="1" applyProtection="1">
      <alignment horizontal="right" vertical="center" wrapText="1"/>
      <protection hidden="1"/>
    </xf>
    <xf numFmtId="3" fontId="7" fillId="4" borderId="4" xfId="2" applyNumberFormat="1" applyFont="1" applyBorder="1" applyAlignment="1" applyProtection="1">
      <alignment horizontal="center" vertical="center"/>
      <protection hidden="1"/>
    </xf>
    <xf numFmtId="0" fontId="7" fillId="4" borderId="34" xfId="7" applyBorder="1" applyAlignment="1" applyProtection="1">
      <alignment horizontal="center" vertical="center" wrapText="1"/>
      <protection hidden="1"/>
    </xf>
    <xf numFmtId="3" fontId="7" fillId="4" borderId="4" xfId="2" applyNumberFormat="1" applyFont="1" applyBorder="1" applyAlignment="1" applyProtection="1">
      <alignment horizontal="center" vertical="center" wrapText="1"/>
      <protection hidden="1"/>
    </xf>
    <xf numFmtId="3" fontId="7" fillId="4" borderId="6" xfId="2" applyNumberFormat="1" applyFont="1" applyBorder="1" applyAlignment="1" applyProtection="1">
      <alignment horizontal="center" vertical="center" wrapText="1"/>
      <protection hidden="1"/>
    </xf>
    <xf numFmtId="0" fontId="7" fillId="4" borderId="36" xfId="7" applyBorder="1" applyAlignment="1" applyProtection="1">
      <alignment horizontal="center" vertical="center" wrapText="1"/>
      <protection hidden="1"/>
    </xf>
    <xf numFmtId="0" fontId="7" fillId="4" borderId="11" xfId="7" applyBorder="1" applyAlignment="1" applyProtection="1">
      <alignment horizontal="center" vertical="center" wrapText="1"/>
      <protection hidden="1"/>
    </xf>
    <xf numFmtId="0" fontId="0" fillId="9" borderId="1" xfId="0" applyFill="1" applyBorder="1" applyAlignment="1" applyProtection="1">
      <alignment vertical="center" wrapText="1"/>
      <protection hidden="1"/>
    </xf>
    <xf numFmtId="0" fontId="0" fillId="9" borderId="0" xfId="0" applyFill="1" applyAlignment="1">
      <alignment vertical="center" wrapText="1"/>
    </xf>
    <xf numFmtId="3" fontId="7" fillId="4" borderId="36" xfId="7" applyNumberFormat="1" applyBorder="1" applyAlignment="1" applyProtection="1">
      <alignment horizontal="right" vertical="center"/>
      <protection hidden="1"/>
    </xf>
    <xf numFmtId="3" fontId="8" fillId="9" borderId="5" xfId="26" applyAlignment="1">
      <alignment vertical="center" wrapText="1"/>
      <protection locked="0"/>
    </xf>
    <xf numFmtId="3" fontId="8" fillId="9" borderId="0" xfId="5" applyNumberFormat="1" applyFill="1" applyAlignment="1">
      <alignment vertical="center"/>
    </xf>
    <xf numFmtId="3" fontId="7" fillId="4" borderId="14" xfId="7" applyNumberFormat="1" applyBorder="1" applyAlignment="1" applyProtection="1">
      <alignment horizontal="center" vertical="center"/>
      <protection hidden="1"/>
    </xf>
    <xf numFmtId="0" fontId="7" fillId="4" borderId="14" xfId="7" applyBorder="1" applyAlignment="1" applyProtection="1">
      <alignment vertical="center" wrapText="1"/>
      <protection hidden="1"/>
    </xf>
    <xf numFmtId="3" fontId="7" fillId="4" borderId="14" xfId="7" applyNumberFormat="1" applyBorder="1" applyAlignment="1" applyProtection="1">
      <alignment vertical="center"/>
      <protection hidden="1"/>
    </xf>
    <xf numFmtId="0" fontId="0" fillId="9" borderId="1" xfId="5" applyFont="1" applyFill="1" applyBorder="1" applyAlignment="1" applyProtection="1">
      <alignment vertical="center" wrapText="1"/>
      <protection hidden="1"/>
    </xf>
    <xf numFmtId="0" fontId="0" fillId="9" borderId="0" xfId="0" applyFill="1" applyAlignment="1">
      <alignment horizontal="left" vertical="center" wrapText="1"/>
    </xf>
    <xf numFmtId="0" fontId="7" fillId="4" borderId="39" xfId="7" applyBorder="1" applyAlignment="1" applyProtection="1">
      <alignment horizontal="center" vertical="center" wrapText="1"/>
      <protection hidden="1"/>
    </xf>
    <xf numFmtId="0" fontId="8" fillId="5" borderId="14" xfId="3" applyFont="1" applyBorder="1" applyAlignment="1">
      <alignment horizontal="left" vertical="center" wrapText="1"/>
    </xf>
    <xf numFmtId="3" fontId="7" fillId="4" borderId="17" xfId="7" applyNumberFormat="1" applyBorder="1" applyAlignment="1" applyProtection="1">
      <alignment horizontal="center" vertical="center"/>
      <protection hidden="1"/>
    </xf>
    <xf numFmtId="3" fontId="7" fillId="4" borderId="19" xfId="7" applyNumberFormat="1" applyBorder="1" applyAlignment="1" applyProtection="1">
      <alignment horizontal="center" vertical="center"/>
      <protection hidden="1"/>
    </xf>
    <xf numFmtId="3" fontId="7" fillId="4" borderId="14" xfId="7" applyNumberFormat="1" applyBorder="1" applyAlignment="1" applyProtection="1">
      <alignment horizontal="right" vertical="center"/>
      <protection hidden="1"/>
    </xf>
    <xf numFmtId="3" fontId="8" fillId="9" borderId="35" xfId="5" applyNumberFormat="1" applyFill="1" applyBorder="1" applyAlignment="1" applyProtection="1">
      <alignment vertical="center" wrapText="1"/>
      <protection hidden="1"/>
    </xf>
    <xf numFmtId="0" fontId="8" fillId="9" borderId="0" xfId="0" applyFont="1" applyFill="1" applyAlignment="1">
      <alignment horizontal="center" vertical="center"/>
    </xf>
    <xf numFmtId="3" fontId="8" fillId="9" borderId="40" xfId="5" applyNumberFormat="1" applyFill="1" applyBorder="1" applyAlignment="1" applyProtection="1">
      <alignment vertical="center" wrapText="1"/>
      <protection hidden="1"/>
    </xf>
    <xf numFmtId="0" fontId="7" fillId="4" borderId="13" xfId="7" applyBorder="1" applyAlignment="1" applyProtection="1">
      <alignment horizontal="left" vertical="center"/>
      <protection hidden="1"/>
    </xf>
    <xf numFmtId="3" fontId="7" fillId="4" borderId="13" xfId="7" applyNumberFormat="1" applyBorder="1" applyAlignment="1" applyProtection="1">
      <alignment horizontal="right" vertical="center"/>
      <protection hidden="1"/>
    </xf>
    <xf numFmtId="9" fontId="8" fillId="9" borderId="5" xfId="1" applyFont="1" applyFill="1" applyBorder="1" applyAlignment="1" applyProtection="1">
      <alignment vertical="center" wrapText="1"/>
      <protection locked="0"/>
    </xf>
    <xf numFmtId="9" fontId="8" fillId="9" borderId="35" xfId="1" applyFont="1" applyFill="1" applyBorder="1" applyAlignment="1" applyProtection="1">
      <alignment vertical="center" wrapText="1"/>
      <protection hidden="1"/>
    </xf>
    <xf numFmtId="9" fontId="8" fillId="9" borderId="17" xfId="1" applyFont="1" applyFill="1" applyBorder="1" applyAlignment="1" applyProtection="1">
      <alignment vertical="center" wrapText="1"/>
      <protection hidden="1"/>
    </xf>
    <xf numFmtId="3" fontId="0" fillId="9" borderId="0" xfId="0" applyNumberFormat="1" applyFill="1" applyAlignment="1">
      <alignment vertical="center" wrapText="1"/>
    </xf>
    <xf numFmtId="3" fontId="24" fillId="9" borderId="0" xfId="0" applyNumberFormat="1" applyFont="1" applyFill="1" applyAlignment="1">
      <alignment vertical="center" wrapText="1"/>
    </xf>
    <xf numFmtId="3" fontId="8" fillId="9" borderId="17" xfId="5" applyNumberFormat="1" applyFill="1" applyBorder="1" applyAlignment="1" applyProtection="1">
      <alignment vertical="center" wrapText="1"/>
      <protection hidden="1"/>
    </xf>
    <xf numFmtId="3" fontId="0" fillId="9" borderId="41" xfId="0" applyNumberFormat="1" applyFill="1" applyBorder="1" applyAlignment="1">
      <alignment vertical="center" wrapText="1"/>
    </xf>
    <xf numFmtId="3" fontId="24" fillId="9" borderId="37" xfId="0" applyNumberFormat="1" applyFont="1" applyFill="1" applyBorder="1" applyAlignment="1">
      <alignment vertical="center" wrapText="1"/>
    </xf>
    <xf numFmtId="3" fontId="8" fillId="9" borderId="39" xfId="5" applyNumberFormat="1" applyFill="1" applyBorder="1" applyAlignment="1" applyProtection="1">
      <alignment vertical="center" wrapText="1"/>
      <protection hidden="1"/>
    </xf>
    <xf numFmtId="9" fontId="8" fillId="9" borderId="39" xfId="1" applyFont="1" applyFill="1" applyBorder="1" applyAlignment="1" applyProtection="1">
      <alignment vertical="center" wrapText="1"/>
      <protection hidden="1"/>
    </xf>
    <xf numFmtId="0" fontId="0" fillId="9" borderId="1" xfId="0" applyFill="1" applyBorder="1" applyAlignment="1" applyProtection="1">
      <alignment vertical="center"/>
      <protection hidden="1"/>
    </xf>
    <xf numFmtId="3" fontId="7" fillId="4" borderId="14" xfId="2" applyNumberFormat="1" applyFont="1" applyBorder="1" applyAlignment="1" applyProtection="1">
      <alignment vertical="center" wrapText="1"/>
      <protection hidden="1"/>
    </xf>
    <xf numFmtId="3" fontId="7" fillId="4" borderId="8" xfId="7" applyNumberFormat="1" applyBorder="1" applyAlignment="1" applyProtection="1">
      <alignment horizontal="center" vertical="center" wrapText="1"/>
      <protection hidden="1"/>
    </xf>
    <xf numFmtId="4" fontId="7" fillId="4" borderId="14" xfId="7" applyNumberFormat="1" applyBorder="1" applyAlignment="1">
      <alignment horizontal="right" vertical="center" wrapText="1"/>
    </xf>
    <xf numFmtId="3" fontId="7" fillId="4" borderId="33" xfId="2" applyNumberFormat="1" applyFont="1" applyBorder="1" applyAlignment="1" applyProtection="1">
      <alignment horizontal="center" vertical="center" wrapText="1"/>
      <protection hidden="1"/>
    </xf>
    <xf numFmtId="4" fontId="8" fillId="9" borderId="0" xfId="0" applyNumberFormat="1" applyFont="1" applyFill="1" applyAlignment="1">
      <alignment horizontal="center" vertical="center"/>
    </xf>
    <xf numFmtId="3" fontId="7" fillId="8" borderId="14" xfId="7" applyNumberFormat="1" applyFill="1" applyBorder="1" applyAlignment="1" applyProtection="1">
      <alignment vertical="center" wrapText="1"/>
    </xf>
    <xf numFmtId="0" fontId="0" fillId="5" borderId="38" xfId="21" applyFont="1" applyBorder="1" applyAlignment="1" applyProtection="1">
      <alignment vertical="center" wrapText="1"/>
    </xf>
    <xf numFmtId="0" fontId="7" fillId="4" borderId="14" xfId="7" applyBorder="1" applyAlignment="1" applyProtection="1">
      <alignment vertical="center" wrapText="1"/>
    </xf>
    <xf numFmtId="0" fontId="0" fillId="9" borderId="0" xfId="0" applyFill="1" applyAlignment="1" applyProtection="1">
      <alignment vertical="center"/>
      <protection hidden="1"/>
    </xf>
    <xf numFmtId="0" fontId="8" fillId="9" borderId="1" xfId="5" applyFill="1" applyBorder="1" applyAlignment="1" applyProtection="1">
      <alignment vertical="center" wrapText="1"/>
      <protection hidden="1"/>
    </xf>
    <xf numFmtId="3" fontId="7" fillId="4" borderId="36" xfId="7" applyNumberFormat="1" applyBorder="1" applyAlignment="1" applyProtection="1">
      <alignment horizontal="right" vertical="center" wrapText="1"/>
      <protection hidden="1"/>
    </xf>
    <xf numFmtId="3" fontId="7" fillId="4" borderId="34" xfId="7" applyNumberFormat="1" applyBorder="1" applyAlignment="1" applyProtection="1">
      <alignment horizontal="right" vertical="center" wrapText="1"/>
      <protection hidden="1"/>
    </xf>
    <xf numFmtId="0" fontId="7" fillId="4" borderId="14" xfId="7" applyBorder="1" applyAlignment="1" applyProtection="1">
      <alignment horizontal="left" vertical="center" wrapText="1"/>
      <protection hidden="1"/>
    </xf>
    <xf numFmtId="4" fontId="8" fillId="9" borderId="0" xfId="5" applyNumberFormat="1" applyFill="1" applyAlignment="1" applyProtection="1">
      <alignment vertical="center" wrapText="1"/>
      <protection hidden="1"/>
    </xf>
    <xf numFmtId="0" fontId="0" fillId="10" borderId="13" xfId="0" applyFill="1" applyBorder="1" applyAlignment="1">
      <alignment vertical="center" wrapText="1"/>
    </xf>
    <xf numFmtId="4" fontId="7" fillId="4" borderId="14" xfId="7" applyNumberFormat="1" applyBorder="1" applyAlignment="1" applyProtection="1">
      <alignment horizontal="center" vertical="center" wrapText="1"/>
    </xf>
    <xf numFmtId="3" fontId="7" fillId="4" borderId="14" xfId="7" applyNumberFormat="1" applyBorder="1" applyAlignment="1" applyProtection="1">
      <alignment horizontal="right" vertical="center" wrapText="1"/>
    </xf>
    <xf numFmtId="165" fontId="8" fillId="9" borderId="0" xfId="5" applyNumberFormat="1" applyFill="1" applyAlignment="1" applyProtection="1">
      <alignment vertical="center" wrapText="1"/>
      <protection hidden="1"/>
    </xf>
    <xf numFmtId="3" fontId="7" fillId="8" borderId="1" xfId="2" applyNumberFormat="1" applyFont="1" applyFill="1" applyBorder="1" applyAlignment="1" applyProtection="1">
      <alignment vertical="center" wrapText="1"/>
      <protection hidden="1"/>
    </xf>
    <xf numFmtId="3" fontId="8" fillId="9" borderId="14" xfId="5" applyNumberFormat="1" applyFill="1" applyBorder="1" applyAlignment="1" applyProtection="1">
      <alignment horizontal="right" vertical="center"/>
      <protection hidden="1"/>
    </xf>
    <xf numFmtId="0" fontId="8" fillId="9" borderId="0" xfId="0" applyFont="1" applyFill="1" applyAlignment="1">
      <alignment vertical="center"/>
    </xf>
    <xf numFmtId="0" fontId="8" fillId="5" borderId="27" xfId="3" applyFont="1" applyBorder="1" applyAlignment="1" applyProtection="1">
      <alignment vertical="center" wrapText="1"/>
      <protection hidden="1"/>
    </xf>
    <xf numFmtId="3" fontId="0" fillId="11" borderId="14" xfId="19" applyFont="1" applyBorder="1" applyAlignment="1">
      <alignment horizontal="right" vertical="center"/>
      <protection hidden="1"/>
    </xf>
    <xf numFmtId="3" fontId="8" fillId="9" borderId="13" xfId="5" applyNumberFormat="1" applyFill="1" applyBorder="1" applyAlignment="1" applyProtection="1">
      <alignment horizontal="right" vertical="center"/>
      <protection hidden="1"/>
    </xf>
    <xf numFmtId="0" fontId="8" fillId="9" borderId="1" xfId="0" applyFont="1" applyFill="1" applyBorder="1" applyAlignment="1" applyProtection="1">
      <alignment horizontal="left" vertical="center" wrapText="1"/>
      <protection hidden="1"/>
    </xf>
    <xf numFmtId="3" fontId="8" fillId="9" borderId="14" xfId="5" applyNumberFormat="1" applyFill="1" applyBorder="1" applyAlignment="1" applyProtection="1">
      <alignment horizontal="right" vertical="center" wrapText="1"/>
      <protection hidden="1"/>
    </xf>
    <xf numFmtId="3" fontId="8" fillId="9" borderId="13" xfId="0" applyNumberFormat="1" applyFont="1" applyFill="1" applyBorder="1" applyAlignment="1">
      <alignment horizontal="right" vertical="center"/>
    </xf>
    <xf numFmtId="3" fontId="8" fillId="11" borderId="14" xfId="19" applyBorder="1" applyAlignment="1">
      <alignment horizontal="right" vertical="center"/>
      <protection hidden="1"/>
    </xf>
    <xf numFmtId="3" fontId="8" fillId="9" borderId="14" xfId="0" applyNumberFormat="1" applyFont="1" applyFill="1" applyBorder="1" applyAlignment="1">
      <alignment horizontal="right" vertical="center"/>
    </xf>
    <xf numFmtId="0" fontId="8" fillId="5" borderId="38" xfId="3" applyFont="1" applyBorder="1" applyAlignment="1" applyProtection="1">
      <alignment vertical="center" wrapText="1"/>
      <protection hidden="1"/>
    </xf>
    <xf numFmtId="3" fontId="8" fillId="11" borderId="13" xfId="19" applyBorder="1" applyAlignment="1">
      <alignment horizontal="right" vertical="center"/>
      <protection hidden="1"/>
    </xf>
    <xf numFmtId="0" fontId="0" fillId="9" borderId="0" xfId="0" applyFill="1" applyAlignment="1">
      <alignment vertical="center"/>
    </xf>
    <xf numFmtId="0" fontId="0" fillId="9" borderId="1" xfId="0" applyFill="1" applyBorder="1" applyAlignment="1" applyProtection="1">
      <alignment horizontal="left" vertical="center" wrapText="1"/>
      <protection hidden="1"/>
    </xf>
    <xf numFmtId="0" fontId="0" fillId="5" borderId="13" xfId="3" applyFont="1" applyBorder="1" applyAlignment="1" applyProtection="1">
      <alignment vertical="center" wrapText="1"/>
      <protection hidden="1"/>
    </xf>
    <xf numFmtId="0" fontId="0" fillId="9" borderId="13" xfId="0" applyFill="1" applyBorder="1" applyAlignment="1" applyProtection="1">
      <alignment horizontal="left" vertical="center" wrapText="1"/>
      <protection hidden="1"/>
    </xf>
    <xf numFmtId="0" fontId="8" fillId="9" borderId="13" xfId="0" applyFont="1" applyFill="1" applyBorder="1" applyAlignment="1" applyProtection="1">
      <alignment horizontal="left" vertical="center" wrapText="1"/>
      <protection hidden="1"/>
    </xf>
    <xf numFmtId="0" fontId="0" fillId="9" borderId="13" xfId="0" applyFill="1" applyBorder="1" applyAlignment="1" applyProtection="1">
      <alignment horizontal="right" vertical="center" wrapText="1"/>
      <protection hidden="1"/>
    </xf>
    <xf numFmtId="3" fontId="7" fillId="8" borderId="13" xfId="2" applyNumberFormat="1" applyFont="1" applyFill="1" applyBorder="1" applyAlignment="1" applyProtection="1">
      <alignment vertical="center" wrapText="1"/>
      <protection hidden="1"/>
    </xf>
    <xf numFmtId="0" fontId="8" fillId="5" borderId="13" xfId="3" applyFont="1" applyBorder="1" applyAlignment="1" applyProtection="1">
      <alignment vertical="center" wrapText="1"/>
      <protection hidden="1"/>
    </xf>
    <xf numFmtId="3" fontId="20" fillId="9" borderId="14" xfId="16" applyBorder="1" applyAlignment="1">
      <alignment horizontal="right" vertical="center"/>
      <protection locked="0"/>
    </xf>
    <xf numFmtId="4" fontId="7" fillId="4" borderId="13" xfId="2" applyNumberFormat="1" applyFont="1" applyBorder="1" applyAlignment="1" applyProtection="1">
      <alignment vertical="center" wrapText="1"/>
      <protection hidden="1"/>
    </xf>
    <xf numFmtId="3" fontId="7" fillId="4" borderId="14" xfId="2" applyNumberFormat="1" applyFont="1" applyBorder="1" applyAlignment="1" applyProtection="1">
      <alignment horizontal="right" vertical="center"/>
      <protection hidden="1"/>
    </xf>
    <xf numFmtId="4" fontId="8" fillId="9" borderId="0" xfId="0" applyNumberFormat="1" applyFont="1" applyFill="1" applyAlignment="1">
      <alignment vertical="center"/>
    </xf>
    <xf numFmtId="0" fontId="7" fillId="4" borderId="1" xfId="7" applyBorder="1" applyAlignment="1" applyProtection="1">
      <alignment horizontal="left" vertical="center" wrapText="1"/>
      <protection hidden="1"/>
    </xf>
    <xf numFmtId="0" fontId="0" fillId="9" borderId="0" xfId="0" applyFill="1" applyAlignment="1" applyProtection="1">
      <alignment vertical="center" wrapText="1"/>
      <protection hidden="1"/>
    </xf>
    <xf numFmtId="0" fontId="9" fillId="9" borderId="0" xfId="13" applyFill="1" applyAlignment="1">
      <alignment vertical="center" wrapText="1"/>
    </xf>
    <xf numFmtId="0" fontId="8" fillId="9" borderId="0" xfId="0" applyFont="1" applyFill="1" applyAlignment="1">
      <alignment vertical="center" wrapText="1"/>
    </xf>
    <xf numFmtId="0" fontId="21" fillId="3" borderId="0" xfId="18" applyFont="1" applyBorder="1" applyAlignment="1" applyProtection="1">
      <alignment vertical="center"/>
      <protection hidden="1"/>
    </xf>
    <xf numFmtId="0" fontId="11" fillId="9" borderId="0" xfId="4" quotePrefix="1" applyFill="1" applyAlignment="1" applyProtection="1">
      <alignment horizontal="center" vertical="center"/>
      <protection hidden="1"/>
    </xf>
    <xf numFmtId="0" fontId="11" fillId="9" borderId="0" xfId="4" applyFill="1" applyAlignment="1" applyProtection="1">
      <alignment horizontal="center" vertical="center"/>
      <protection hidden="1"/>
    </xf>
    <xf numFmtId="0" fontId="27" fillId="9" borderId="0" xfId="28" applyFont="1" applyFill="1" applyAlignment="1">
      <alignment horizontal="center" vertical="center"/>
    </xf>
    <xf numFmtId="0" fontId="27" fillId="9" borderId="0" xfId="28" applyFont="1" applyFill="1" applyAlignment="1">
      <alignment vertical="center"/>
    </xf>
    <xf numFmtId="4" fontId="39" fillId="9" borderId="0" xfId="7" applyNumberFormat="1" applyFont="1" applyFill="1" applyBorder="1" applyAlignment="1" applyProtection="1">
      <alignment vertical="center" wrapText="1"/>
      <protection hidden="1"/>
    </xf>
    <xf numFmtId="0" fontId="7" fillId="4" borderId="14" xfId="7" applyBorder="1" applyAlignment="1" applyProtection="1">
      <alignment horizontal="center" vertical="center"/>
    </xf>
    <xf numFmtId="0" fontId="7" fillId="4" borderId="14" xfId="7" applyBorder="1" applyAlignment="1" applyProtection="1">
      <alignment horizontal="left" vertical="center"/>
    </xf>
    <xf numFmtId="0" fontId="20" fillId="9" borderId="43" xfId="0" applyFont="1" applyFill="1" applyBorder="1" applyAlignment="1">
      <alignment horizontal="center" vertical="center" wrapText="1"/>
    </xf>
    <xf numFmtId="0" fontId="20" fillId="9" borderId="43" xfId="0" applyFont="1" applyFill="1" applyBorder="1" applyAlignment="1">
      <alignment horizontal="left" vertical="center" wrapText="1"/>
    </xf>
    <xf numFmtId="0" fontId="20" fillId="9" borderId="43" xfId="0" applyFont="1" applyFill="1" applyBorder="1" applyAlignment="1">
      <alignment vertical="center" wrapText="1"/>
    </xf>
    <xf numFmtId="4" fontId="7" fillId="4" borderId="14" xfId="7" applyNumberFormat="1" applyBorder="1" applyAlignment="1" applyProtection="1">
      <alignment vertical="center" wrapText="1"/>
    </xf>
    <xf numFmtId="0" fontId="0" fillId="9" borderId="43" xfId="0" applyFill="1" applyBorder="1" applyAlignment="1">
      <alignment vertical="center"/>
    </xf>
    <xf numFmtId="0" fontId="0" fillId="9" borderId="43" xfId="0" applyFill="1" applyBorder="1" applyAlignment="1">
      <alignment horizontal="left" vertical="center" wrapText="1"/>
    </xf>
    <xf numFmtId="0" fontId="7" fillId="4" borderId="14" xfId="7" applyBorder="1" applyAlignment="1" applyProtection="1">
      <alignment vertical="center"/>
    </xf>
    <xf numFmtId="0" fontId="21" fillId="3" borderId="0" xfId="18" applyFont="1" applyAlignment="1" applyProtection="1">
      <alignment vertical="center"/>
      <protection hidden="1"/>
    </xf>
    <xf numFmtId="0" fontId="0" fillId="9" borderId="0" xfId="0" applyFill="1" applyAlignment="1">
      <alignment horizontal="center" vertical="center"/>
    </xf>
    <xf numFmtId="0" fontId="7" fillId="4" borderId="17" xfId="7" applyBorder="1" applyAlignment="1" applyProtection="1">
      <alignment horizontal="center" vertical="center" wrapText="1"/>
      <protection hidden="1"/>
    </xf>
    <xf numFmtId="3" fontId="8" fillId="9" borderId="57" xfId="5" applyNumberFormat="1" applyFill="1" applyBorder="1" applyAlignment="1" applyProtection="1">
      <alignment vertical="center" wrapText="1"/>
      <protection hidden="1"/>
    </xf>
    <xf numFmtId="3" fontId="0" fillId="9" borderId="55" xfId="5" applyNumberFormat="1" applyFont="1" applyFill="1" applyBorder="1" applyAlignment="1" applyProtection="1">
      <alignment vertical="center"/>
      <protection hidden="1"/>
    </xf>
    <xf numFmtId="3" fontId="8" fillId="9" borderId="55" xfId="5" applyNumberFormat="1" applyFill="1" applyBorder="1" applyAlignment="1" applyProtection="1">
      <alignment vertical="center"/>
      <protection hidden="1"/>
    </xf>
    <xf numFmtId="3" fontId="8" fillId="9" borderId="54" xfId="5" applyNumberFormat="1" applyFill="1" applyBorder="1" applyAlignment="1" applyProtection="1">
      <alignment vertical="center"/>
      <protection hidden="1"/>
    </xf>
    <xf numFmtId="3" fontId="8" fillId="9" borderId="56" xfId="5" applyNumberFormat="1" applyFill="1" applyBorder="1" applyAlignment="1" applyProtection="1">
      <alignment vertical="center" wrapText="1"/>
      <protection hidden="1"/>
    </xf>
    <xf numFmtId="3" fontId="0" fillId="9" borderId="0" xfId="5" applyNumberFormat="1" applyFont="1" applyFill="1" applyAlignment="1" applyProtection="1">
      <alignment vertical="center" wrapText="1"/>
      <protection hidden="1"/>
    </xf>
    <xf numFmtId="3" fontId="0" fillId="9" borderId="54" xfId="5" applyNumberFormat="1" applyFont="1" applyFill="1" applyBorder="1" applyAlignment="1" applyProtection="1">
      <alignment vertical="center"/>
      <protection hidden="1"/>
    </xf>
    <xf numFmtId="3" fontId="8" fillId="9" borderId="0" xfId="5" applyNumberFormat="1" applyFill="1" applyAlignment="1" applyProtection="1">
      <alignment vertical="center" wrapText="1"/>
      <protection hidden="1"/>
    </xf>
    <xf numFmtId="3" fontId="8" fillId="9" borderId="5" xfId="0" applyNumberFormat="1" applyFont="1" applyFill="1" applyBorder="1" applyAlignment="1" applyProtection="1">
      <alignment vertical="center" wrapText="1"/>
      <protection hidden="1"/>
    </xf>
    <xf numFmtId="4" fontId="8" fillId="9" borderId="5" xfId="26" applyNumberFormat="1" applyAlignment="1">
      <alignment vertical="center" wrapText="1"/>
      <protection locked="0"/>
    </xf>
    <xf numFmtId="3" fontId="0" fillId="9" borderId="0" xfId="0" applyNumberFormat="1" applyFill="1" applyAlignment="1">
      <alignment vertical="center"/>
    </xf>
    <xf numFmtId="0" fontId="7" fillId="9" borderId="0" xfId="0" applyFont="1" applyFill="1" applyAlignment="1">
      <alignment vertical="center"/>
    </xf>
    <xf numFmtId="0" fontId="21" fillId="9" borderId="0" xfId="18" applyFont="1" applyFill="1" applyAlignment="1" applyProtection="1">
      <alignment vertical="center"/>
      <protection hidden="1"/>
    </xf>
    <xf numFmtId="3" fontId="7" fillId="8" borderId="14" xfId="2" applyNumberFormat="1" applyFont="1" applyFill="1" applyBorder="1" applyAlignment="1" applyProtection="1">
      <alignment vertical="center" wrapText="1"/>
      <protection hidden="1"/>
    </xf>
    <xf numFmtId="0" fontId="21" fillId="3" borderId="0" xfId="18" applyFont="1" applyAlignment="1">
      <alignment vertical="center"/>
    </xf>
    <xf numFmtId="0" fontId="21" fillId="3" borderId="0" xfId="18" applyFont="1" applyBorder="1" applyAlignment="1">
      <alignment vertical="center"/>
    </xf>
    <xf numFmtId="0" fontId="13" fillId="3" borderId="0" xfId="18" applyFont="1" applyBorder="1" applyAlignment="1" applyProtection="1">
      <alignment vertical="center"/>
      <protection hidden="1"/>
    </xf>
    <xf numFmtId="3" fontId="7" fillId="4" borderId="4" xfId="7" applyNumberFormat="1" applyBorder="1" applyAlignment="1" applyProtection="1">
      <alignment horizontal="center" vertical="center"/>
    </xf>
    <xf numFmtId="4" fontId="7" fillId="4" borderId="7" xfId="7" applyNumberFormat="1" applyBorder="1" applyAlignment="1" applyProtection="1">
      <alignment horizontal="right" vertical="center"/>
      <protection hidden="1"/>
    </xf>
    <xf numFmtId="4" fontId="7" fillId="4" borderId="36" xfId="7" applyNumberFormat="1" applyBorder="1" applyAlignment="1" applyProtection="1">
      <alignment horizontal="right" vertical="center"/>
      <protection hidden="1"/>
    </xf>
    <xf numFmtId="0" fontId="7" fillId="4" borderId="34" xfId="7" applyBorder="1" applyAlignment="1" applyProtection="1">
      <alignment horizontal="center" vertical="center"/>
    </xf>
    <xf numFmtId="0" fontId="0" fillId="9" borderId="43" xfId="0" applyFill="1" applyBorder="1" applyAlignment="1">
      <alignment vertical="center" wrapText="1"/>
    </xf>
    <xf numFmtId="0" fontId="11" fillId="9" borderId="33" xfId="4" quotePrefix="1" applyFill="1" applyBorder="1" applyAlignment="1">
      <alignment horizontal="center" vertical="center"/>
    </xf>
    <xf numFmtId="0" fontId="7" fillId="4" borderId="14" xfId="7" applyBorder="1" applyAlignment="1" applyProtection="1">
      <alignment horizontal="center" vertical="center" wrapText="1"/>
      <protection hidden="1"/>
    </xf>
    <xf numFmtId="3" fontId="7" fillId="4" borderId="14" xfId="7" applyNumberFormat="1" applyBorder="1" applyAlignment="1" applyProtection="1">
      <alignment horizontal="center" vertical="center" wrapText="1"/>
      <protection hidden="1"/>
    </xf>
    <xf numFmtId="3" fontId="7" fillId="4" borderId="13" xfId="7" applyNumberFormat="1" applyBorder="1" applyAlignment="1" applyProtection="1">
      <alignment horizontal="center" vertical="center" wrapText="1"/>
      <protection hidden="1"/>
    </xf>
    <xf numFmtId="3" fontId="7" fillId="4" borderId="17" xfId="7" applyNumberFormat="1" applyBorder="1" applyAlignment="1" applyProtection="1">
      <alignment horizontal="center" vertical="center" wrapText="1"/>
      <protection hidden="1"/>
    </xf>
    <xf numFmtId="0" fontId="7" fillId="4" borderId="14" xfId="15" applyFont="1" applyBorder="1" applyAlignment="1">
      <alignment horizontal="left" vertical="center" wrapText="1"/>
    </xf>
    <xf numFmtId="0" fontId="7" fillId="4" borderId="14" xfId="15" applyFont="1" applyBorder="1" applyAlignment="1">
      <alignment horizontal="center" vertical="center" wrapText="1"/>
    </xf>
    <xf numFmtId="0" fontId="7" fillId="4" borderId="36" xfId="15" applyFont="1" applyBorder="1" applyAlignment="1">
      <alignment horizontal="center" vertical="center"/>
    </xf>
    <xf numFmtId="0" fontId="7" fillId="4" borderId="4" xfId="15" applyFont="1" applyBorder="1" applyAlignment="1">
      <alignment horizontal="center" vertical="center"/>
    </xf>
    <xf numFmtId="0" fontId="21" fillId="3" borderId="0" xfId="18" applyFont="1" applyAlignment="1" applyProtection="1">
      <alignment vertical="center" wrapText="1"/>
      <protection hidden="1"/>
    </xf>
    <xf numFmtId="0" fontId="7" fillId="9" borderId="0" xfId="5" applyFont="1" applyFill="1" applyAlignment="1" applyProtection="1">
      <alignment vertical="center"/>
      <protection hidden="1"/>
    </xf>
    <xf numFmtId="0" fontId="8" fillId="9" borderId="0" xfId="5" applyFill="1" applyAlignment="1" applyProtection="1">
      <alignment horizontal="left" vertical="center"/>
      <protection hidden="1"/>
    </xf>
    <xf numFmtId="0" fontId="8" fillId="9" borderId="0" xfId="5" applyFill="1" applyAlignment="1" applyProtection="1">
      <alignment vertical="center" wrapText="1"/>
      <protection hidden="1"/>
    </xf>
    <xf numFmtId="3" fontId="20" fillId="9" borderId="5" xfId="16" applyAlignment="1">
      <alignment vertical="center"/>
      <protection locked="0"/>
    </xf>
    <xf numFmtId="3" fontId="8" fillId="9" borderId="0" xfId="5" applyNumberFormat="1" applyFill="1" applyAlignment="1" applyProtection="1">
      <alignment horizontal="right" vertical="center" wrapText="1"/>
      <protection hidden="1"/>
    </xf>
    <xf numFmtId="3" fontId="7" fillId="8" borderId="14" xfId="5" applyNumberFormat="1" applyFont="1" applyFill="1" applyBorder="1" applyAlignment="1" applyProtection="1">
      <alignment horizontal="right" vertical="center" wrapText="1"/>
      <protection hidden="1"/>
    </xf>
    <xf numFmtId="0" fontId="8" fillId="5" borderId="0" xfId="3" applyFont="1" applyAlignment="1" applyProtection="1">
      <alignment vertical="center" wrapText="1"/>
      <protection hidden="1"/>
    </xf>
    <xf numFmtId="3" fontId="8" fillId="9" borderId="0" xfId="5" applyNumberFormat="1" applyFill="1" applyAlignment="1" applyProtection="1">
      <alignment horizontal="right" vertical="center"/>
      <protection hidden="1"/>
    </xf>
    <xf numFmtId="0" fontId="11" fillId="9" borderId="0" xfId="4" applyFill="1" applyAlignment="1" applyProtection="1">
      <alignment vertical="center"/>
      <protection hidden="1"/>
    </xf>
    <xf numFmtId="3" fontId="8" fillId="9" borderId="0" xfId="5" applyNumberFormat="1" applyFill="1" applyAlignment="1" applyProtection="1">
      <alignment vertical="center"/>
      <protection hidden="1"/>
    </xf>
    <xf numFmtId="0" fontId="13" fillId="3" borderId="13" xfId="18" applyFont="1" applyBorder="1" applyAlignment="1" applyProtection="1">
      <alignment vertical="center"/>
      <protection hidden="1"/>
    </xf>
    <xf numFmtId="0" fontId="13" fillId="3" borderId="19" xfId="6" applyFont="1" applyBorder="1" applyAlignment="1" applyProtection="1">
      <alignment vertical="center"/>
      <protection hidden="1"/>
    </xf>
    <xf numFmtId="3" fontId="8" fillId="9" borderId="19" xfId="5" applyNumberFormat="1" applyFill="1" applyBorder="1" applyAlignment="1" applyProtection="1">
      <alignment vertical="center"/>
      <protection hidden="1"/>
    </xf>
    <xf numFmtId="0" fontId="8" fillId="9" borderId="19" xfId="5" applyFill="1" applyBorder="1" applyAlignment="1" applyProtection="1">
      <alignment vertical="center"/>
      <protection hidden="1"/>
    </xf>
    <xf numFmtId="0" fontId="9" fillId="9" borderId="0" xfId="13" applyFill="1" applyAlignment="1">
      <alignment vertical="center"/>
    </xf>
    <xf numFmtId="3" fontId="9" fillId="9" borderId="0" xfId="13" applyNumberFormat="1" applyFill="1" applyAlignment="1">
      <alignment vertical="center"/>
    </xf>
    <xf numFmtId="0" fontId="0" fillId="5" borderId="14" xfId="14" applyFont="1" applyBorder="1" applyAlignment="1">
      <alignment vertical="center"/>
    </xf>
    <xf numFmtId="3" fontId="8" fillId="9" borderId="0" xfId="11" applyNumberFormat="1" applyFont="1" applyFill="1" applyBorder="1" applyAlignment="1">
      <alignment vertical="center"/>
    </xf>
    <xf numFmtId="0" fontId="0" fillId="9" borderId="14" xfId="13" applyFont="1" applyFill="1" applyBorder="1" applyAlignment="1">
      <alignment horizontal="left" vertical="center"/>
    </xf>
    <xf numFmtId="0" fontId="0" fillId="9" borderId="14" xfId="0" applyFill="1" applyBorder="1" applyAlignment="1">
      <alignment horizontal="left" vertical="center" wrapText="1"/>
    </xf>
    <xf numFmtId="0" fontId="0" fillId="9" borderId="14" xfId="0" applyFill="1" applyBorder="1" applyAlignment="1">
      <alignment horizontal="left" vertical="center"/>
    </xf>
    <xf numFmtId="0" fontId="8" fillId="9" borderId="14" xfId="13" applyFont="1" applyFill="1" applyBorder="1" applyAlignment="1">
      <alignment horizontal="left" vertical="center"/>
    </xf>
    <xf numFmtId="0" fontId="8" fillId="5" borderId="14" xfId="14" applyFont="1" applyBorder="1" applyAlignment="1">
      <alignment vertical="center"/>
    </xf>
    <xf numFmtId="0" fontId="0" fillId="5" borderId="36" xfId="14" applyFont="1" applyBorder="1" applyAlignment="1">
      <alignment vertical="center"/>
    </xf>
    <xf numFmtId="0" fontId="8" fillId="5" borderId="36" xfId="14" applyFont="1" applyBorder="1" applyAlignment="1">
      <alignment vertical="center"/>
    </xf>
    <xf numFmtId="0" fontId="7" fillId="4" borderId="14" xfId="15" applyFont="1" applyBorder="1" applyAlignment="1">
      <alignment vertical="center"/>
    </xf>
    <xf numFmtId="3" fontId="7" fillId="4" borderId="21" xfId="15" applyNumberFormat="1" applyFont="1" applyBorder="1" applyAlignment="1">
      <alignment vertical="center"/>
    </xf>
    <xf numFmtId="0" fontId="9" fillId="9" borderId="14" xfId="13" applyFill="1" applyBorder="1" applyAlignment="1">
      <alignment vertical="center"/>
    </xf>
    <xf numFmtId="3" fontId="7" fillId="12" borderId="14" xfId="15" applyNumberFormat="1" applyFont="1" applyFill="1" applyBorder="1" applyAlignment="1">
      <alignment vertical="center"/>
    </xf>
    <xf numFmtId="3" fontId="7" fillId="9" borderId="14" xfId="13" applyNumberFormat="1" applyFont="1" applyFill="1" applyBorder="1" applyAlignment="1">
      <alignment vertical="center"/>
    </xf>
    <xf numFmtId="0" fontId="8" fillId="9" borderId="1" xfId="13" applyFont="1" applyFill="1" applyBorder="1" applyAlignment="1">
      <alignment horizontal="left" vertical="center" wrapText="1"/>
    </xf>
    <xf numFmtId="0" fontId="0" fillId="9" borderId="1" xfId="13" applyFont="1" applyFill="1" applyBorder="1" applyAlignment="1">
      <alignment horizontal="left" vertical="center" wrapText="1"/>
    </xf>
    <xf numFmtId="0" fontId="8" fillId="9" borderId="1" xfId="13" applyFont="1" applyFill="1" applyBorder="1" applyAlignment="1">
      <alignment horizontal="left" vertical="center"/>
    </xf>
    <xf numFmtId="0" fontId="7" fillId="4" borderId="26" xfId="15" applyFont="1" applyBorder="1" applyAlignment="1">
      <alignment vertical="center"/>
    </xf>
    <xf numFmtId="0" fontId="0" fillId="5" borderId="0" xfId="14" applyFont="1" applyBorder="1" applyAlignment="1">
      <alignment vertical="center"/>
    </xf>
    <xf numFmtId="0" fontId="8" fillId="5" borderId="0" xfId="14" applyFont="1" applyBorder="1" applyAlignment="1">
      <alignment vertical="center"/>
    </xf>
    <xf numFmtId="0" fontId="0" fillId="5" borderId="27" xfId="3" applyFont="1" applyBorder="1" applyAlignment="1" applyProtection="1">
      <alignment vertical="center" wrapText="1"/>
      <protection hidden="1"/>
    </xf>
    <xf numFmtId="0" fontId="0" fillId="5" borderId="36" xfId="14" applyFont="1" applyBorder="1" applyAlignment="1">
      <alignment vertical="center" wrapText="1"/>
    </xf>
    <xf numFmtId="0" fontId="0" fillId="9" borderId="14" xfId="0" applyFill="1" applyBorder="1" applyAlignment="1" applyProtection="1">
      <alignment vertical="center" wrapText="1"/>
      <protection hidden="1"/>
    </xf>
    <xf numFmtId="0" fontId="0" fillId="9" borderId="14" xfId="0" applyFill="1" applyBorder="1" applyAlignment="1" applyProtection="1">
      <alignment vertical="center"/>
      <protection hidden="1"/>
    </xf>
    <xf numFmtId="0" fontId="8" fillId="9" borderId="5" xfId="12" applyAlignment="1">
      <alignment horizontal="left" vertical="center" wrapText="1"/>
      <protection locked="0"/>
    </xf>
    <xf numFmtId="3" fontId="0" fillId="9" borderId="0" xfId="0" applyNumberFormat="1" applyFill="1" applyAlignment="1" applyProtection="1">
      <alignment vertical="center"/>
      <protection hidden="1"/>
    </xf>
    <xf numFmtId="3" fontId="0" fillId="9" borderId="5" xfId="0" applyNumberFormat="1" applyFill="1" applyBorder="1" applyAlignment="1" applyProtection="1">
      <alignment vertical="center" wrapText="1"/>
      <protection hidden="1"/>
    </xf>
    <xf numFmtId="3" fontId="0" fillId="9" borderId="5" xfId="0" applyNumberFormat="1" applyFill="1" applyBorder="1" applyAlignment="1" applyProtection="1">
      <alignment vertical="center"/>
      <protection hidden="1"/>
    </xf>
    <xf numFmtId="0" fontId="8" fillId="9" borderId="9" xfId="12" applyBorder="1" applyAlignment="1">
      <alignment horizontal="left" vertical="center" wrapText="1"/>
      <protection locked="0"/>
    </xf>
    <xf numFmtId="3" fontId="0" fillId="9" borderId="9" xfId="0" applyNumberFormat="1" applyFill="1" applyBorder="1" applyAlignment="1" applyProtection="1">
      <alignment vertical="center" wrapText="1"/>
      <protection hidden="1"/>
    </xf>
    <xf numFmtId="3" fontId="0" fillId="9" borderId="9" xfId="0" applyNumberFormat="1" applyFill="1" applyBorder="1" applyAlignment="1" applyProtection="1">
      <alignment vertical="center"/>
      <protection hidden="1"/>
    </xf>
    <xf numFmtId="3" fontId="7" fillId="4" borderId="14" xfId="7" applyNumberFormat="1" applyBorder="1" applyAlignment="1" applyProtection="1">
      <alignment vertical="center" wrapText="1"/>
      <protection hidden="1"/>
    </xf>
    <xf numFmtId="0" fontId="8" fillId="9" borderId="5" xfId="12" applyAlignment="1">
      <alignment horizontal="left" vertical="center"/>
      <protection locked="0"/>
    </xf>
    <xf numFmtId="0" fontId="7" fillId="4" borderId="14" xfId="7" applyBorder="1" applyAlignment="1" applyProtection="1">
      <alignment vertical="center"/>
      <protection hidden="1"/>
    </xf>
    <xf numFmtId="0" fontId="7" fillId="4" borderId="14" xfId="7" applyBorder="1" applyAlignment="1">
      <alignment vertical="center"/>
    </xf>
    <xf numFmtId="0" fontId="8" fillId="9" borderId="1" xfId="0" applyFont="1" applyFill="1" applyBorder="1" applyAlignment="1" applyProtection="1">
      <alignment vertical="center" wrapText="1"/>
      <protection hidden="1"/>
    </xf>
    <xf numFmtId="0" fontId="8" fillId="5" borderId="1" xfId="3" applyFont="1" applyBorder="1" applyAlignment="1" applyProtection="1">
      <alignment vertical="center" wrapText="1"/>
      <protection hidden="1"/>
    </xf>
    <xf numFmtId="3" fontId="8" fillId="9" borderId="0" xfId="0" applyNumberFormat="1" applyFont="1" applyFill="1" applyAlignment="1">
      <alignment horizontal="right" vertical="center"/>
    </xf>
    <xf numFmtId="0" fontId="0" fillId="5" borderId="1" xfId="3" applyFont="1" applyBorder="1" applyAlignment="1" applyProtection="1">
      <alignment vertical="center" wrapText="1"/>
      <protection hidden="1"/>
    </xf>
    <xf numFmtId="3" fontId="7" fillId="8" borderId="14" xfId="5" applyNumberFormat="1" applyFont="1" applyFill="1" applyBorder="1" applyAlignment="1" applyProtection="1">
      <alignment horizontal="right" vertical="center"/>
      <protection hidden="1"/>
    </xf>
    <xf numFmtId="0" fontId="7" fillId="8" borderId="14" xfId="5" applyFont="1" applyFill="1" applyBorder="1" applyAlignment="1" applyProtection="1">
      <alignment vertical="center" wrapText="1"/>
      <protection hidden="1"/>
    </xf>
    <xf numFmtId="3" fontId="7" fillId="8" borderId="14" xfId="5" applyNumberFormat="1" applyFont="1" applyFill="1" applyBorder="1" applyAlignment="1" applyProtection="1">
      <alignment vertical="center"/>
      <protection hidden="1"/>
    </xf>
    <xf numFmtId="0" fontId="7" fillId="8" borderId="14" xfId="0" applyFont="1" applyFill="1" applyBorder="1" applyAlignment="1">
      <alignment vertical="center"/>
    </xf>
    <xf numFmtId="0" fontId="0" fillId="13" borderId="0" xfId="3" applyFont="1" applyFill="1" applyAlignment="1" applyProtection="1">
      <alignment vertical="center"/>
      <protection hidden="1"/>
    </xf>
    <xf numFmtId="0" fontId="4" fillId="13" borderId="0" xfId="3" applyFill="1" applyAlignment="1" applyProtection="1">
      <alignment horizontal="left" vertical="center"/>
      <protection hidden="1"/>
    </xf>
    <xf numFmtId="0" fontId="4" fillId="13" borderId="0" xfId="3" applyFill="1" applyAlignment="1" applyProtection="1">
      <alignment vertical="center" wrapText="1"/>
      <protection hidden="1"/>
    </xf>
    <xf numFmtId="0" fontId="4" fillId="13" borderId="0" xfId="3" applyFill="1" applyAlignment="1" applyProtection="1">
      <alignment vertical="center"/>
      <protection hidden="1"/>
    </xf>
    <xf numFmtId="0" fontId="8" fillId="5" borderId="14" xfId="8" applyBorder="1" applyAlignment="1" applyProtection="1">
      <alignment vertical="center" wrapText="1"/>
      <protection hidden="1"/>
    </xf>
    <xf numFmtId="0" fontId="8" fillId="5" borderId="0" xfId="8" applyBorder="1" applyAlignment="1" applyProtection="1">
      <alignment horizontal="left" vertical="center"/>
      <protection hidden="1"/>
    </xf>
    <xf numFmtId="3" fontId="8" fillId="9" borderId="0" xfId="8" applyNumberFormat="1" applyFill="1" applyBorder="1" applyAlignment="1" applyProtection="1">
      <alignment vertical="center"/>
      <protection hidden="1"/>
    </xf>
    <xf numFmtId="3" fontId="0" fillId="9" borderId="0" xfId="8" applyNumberFormat="1" applyFont="1" applyFill="1" applyBorder="1" applyAlignment="1" applyProtection="1">
      <alignment vertical="center"/>
      <protection hidden="1"/>
    </xf>
    <xf numFmtId="9" fontId="8" fillId="9" borderId="0" xfId="11" applyFont="1" applyFill="1" applyBorder="1" applyAlignment="1" applyProtection="1">
      <alignment vertical="center"/>
      <protection hidden="1"/>
    </xf>
    <xf numFmtId="0" fontId="8" fillId="9" borderId="14" xfId="5" applyFill="1" applyBorder="1" applyAlignment="1" applyProtection="1">
      <alignment vertical="center"/>
      <protection hidden="1"/>
    </xf>
    <xf numFmtId="0" fontId="8" fillId="10" borderId="14" xfId="5" applyFill="1" applyBorder="1" applyAlignment="1" applyProtection="1">
      <alignment vertical="center"/>
      <protection hidden="1"/>
    </xf>
    <xf numFmtId="3" fontId="20" fillId="9" borderId="9" xfId="16" applyBorder="1" applyAlignment="1">
      <alignment vertical="center"/>
      <protection locked="0"/>
    </xf>
    <xf numFmtId="0" fontId="7" fillId="4" borderId="17" xfId="7" applyBorder="1" applyAlignment="1" applyProtection="1">
      <alignment horizontal="left" vertical="center"/>
      <protection hidden="1"/>
    </xf>
    <xf numFmtId="9" fontId="7" fillId="4" borderId="14" xfId="11" applyFont="1" applyFill="1" applyBorder="1" applyAlignment="1" applyProtection="1">
      <alignment vertical="center"/>
      <protection hidden="1"/>
    </xf>
    <xf numFmtId="0" fontId="0" fillId="5" borderId="14" xfId="8" applyFont="1" applyBorder="1" applyAlignment="1" applyProtection="1">
      <alignment vertical="center" wrapText="1"/>
      <protection hidden="1"/>
    </xf>
    <xf numFmtId="0" fontId="8" fillId="9" borderId="14" xfId="5" applyFill="1" applyBorder="1" applyAlignment="1" applyProtection="1">
      <alignment vertical="center" wrapText="1"/>
      <protection hidden="1"/>
    </xf>
    <xf numFmtId="0" fontId="0" fillId="13" borderId="0" xfId="30" applyFont="1" applyFill="1" applyAlignment="1" applyProtection="1">
      <alignment vertical="center" wrapText="1"/>
      <protection hidden="1"/>
    </xf>
    <xf numFmtId="0" fontId="2" fillId="13" borderId="0" xfId="30" applyFill="1" applyAlignment="1" applyProtection="1">
      <alignment horizontal="left" vertical="center"/>
      <protection hidden="1"/>
    </xf>
    <xf numFmtId="0" fontId="2" fillId="13" borderId="0" xfId="30" applyFill="1" applyAlignment="1" applyProtection="1">
      <alignment vertical="center" wrapText="1"/>
      <protection hidden="1"/>
    </xf>
    <xf numFmtId="0" fontId="2" fillId="13" borderId="0" xfId="30" applyFill="1" applyAlignment="1" applyProtection="1">
      <alignment vertical="center"/>
      <protection hidden="1"/>
    </xf>
    <xf numFmtId="0" fontId="7" fillId="9" borderId="0" xfId="7" applyFill="1" applyBorder="1" applyAlignment="1" applyProtection="1">
      <alignment vertical="center" wrapText="1"/>
      <protection hidden="1"/>
    </xf>
    <xf numFmtId="9" fontId="7" fillId="9" borderId="0" xfId="11" applyFont="1" applyFill="1" applyBorder="1" applyAlignment="1" applyProtection="1">
      <alignment vertical="center"/>
      <protection hidden="1"/>
    </xf>
    <xf numFmtId="0" fontId="0" fillId="5" borderId="0" xfId="30" applyFont="1" applyAlignment="1" applyProtection="1">
      <alignment vertical="center" wrapText="1"/>
      <protection hidden="1"/>
    </xf>
    <xf numFmtId="0" fontId="2" fillId="5" borderId="0" xfId="30" applyAlignment="1" applyProtection="1">
      <alignment horizontal="left" vertical="center"/>
      <protection hidden="1"/>
    </xf>
    <xf numFmtId="0" fontId="2" fillId="5" borderId="0" xfId="30" applyAlignment="1" applyProtection="1">
      <alignment vertical="center" wrapText="1"/>
      <protection hidden="1"/>
    </xf>
    <xf numFmtId="0" fontId="2" fillId="5" borderId="0" xfId="30" applyAlignment="1" applyProtection="1">
      <alignment vertical="center"/>
      <protection hidden="1"/>
    </xf>
    <xf numFmtId="9" fontId="0" fillId="9" borderId="0" xfId="1" applyFont="1" applyFill="1" applyAlignment="1">
      <alignment vertical="center"/>
    </xf>
    <xf numFmtId="9" fontId="7" fillId="4" borderId="14" xfId="1" applyFont="1" applyFill="1" applyBorder="1" applyAlignment="1" applyProtection="1">
      <alignment vertical="center"/>
      <protection hidden="1"/>
    </xf>
    <xf numFmtId="0" fontId="8" fillId="5" borderId="0" xfId="3" applyFont="1" applyAlignment="1">
      <alignment vertical="center"/>
    </xf>
    <xf numFmtId="0" fontId="8" fillId="5" borderId="0" xfId="3" applyFont="1" applyAlignment="1">
      <alignment vertical="center" wrapText="1"/>
    </xf>
    <xf numFmtId="9" fontId="8" fillId="9" borderId="0" xfId="20" applyFont="1" applyFill="1" applyBorder="1" applyAlignment="1" applyProtection="1">
      <alignment horizontal="right" vertical="center" wrapText="1"/>
    </xf>
    <xf numFmtId="0" fontId="8" fillId="9" borderId="13" xfId="0" applyFont="1" applyFill="1" applyBorder="1" applyAlignment="1">
      <alignment vertical="center"/>
    </xf>
    <xf numFmtId="0" fontId="8" fillId="9" borderId="13" xfId="0" applyFont="1" applyFill="1" applyBorder="1" applyAlignment="1">
      <alignment vertical="center" wrapText="1"/>
    </xf>
    <xf numFmtId="3" fontId="8" fillId="9" borderId="0" xfId="0" applyNumberFormat="1" applyFont="1" applyFill="1" applyAlignment="1">
      <alignment vertical="center"/>
    </xf>
    <xf numFmtId="0" fontId="8" fillId="9" borderId="13" xfId="0" applyFont="1" applyFill="1" applyBorder="1" applyAlignment="1">
      <alignment horizontal="left" vertical="center" wrapText="1"/>
    </xf>
    <xf numFmtId="0" fontId="8" fillId="5" borderId="14" xfId="3" applyFont="1" applyBorder="1" applyAlignment="1">
      <alignment vertical="center" wrapText="1"/>
    </xf>
    <xf numFmtId="0" fontId="0" fillId="9" borderId="13" xfId="0" applyFill="1" applyBorder="1" applyAlignment="1">
      <alignment vertical="center" wrapText="1"/>
    </xf>
    <xf numFmtId="0" fontId="8" fillId="9" borderId="0" xfId="0" applyFont="1" applyFill="1" applyAlignment="1">
      <alignment horizontal="left" vertical="center"/>
    </xf>
    <xf numFmtId="3" fontId="8" fillId="9" borderId="5" xfId="26" applyAlignment="1">
      <alignment vertical="center"/>
      <protection locked="0"/>
    </xf>
    <xf numFmtId="0" fontId="19" fillId="9" borderId="0" xfId="5" applyFont="1" applyFill="1" applyAlignment="1" applyProtection="1">
      <alignment vertical="center"/>
      <protection hidden="1"/>
    </xf>
    <xf numFmtId="3" fontId="8" fillId="9" borderId="0" xfId="8" applyNumberFormat="1" applyFill="1" applyAlignment="1" applyProtection="1">
      <alignment vertical="center"/>
      <protection hidden="1"/>
    </xf>
    <xf numFmtId="3" fontId="0" fillId="5" borderId="16" xfId="8" applyNumberFormat="1" applyFont="1" applyBorder="1" applyAlignment="1" applyProtection="1">
      <alignment vertical="center"/>
      <protection hidden="1"/>
    </xf>
    <xf numFmtId="0" fontId="8" fillId="9" borderId="16" xfId="5" applyFill="1" applyBorder="1" applyAlignment="1" applyProtection="1">
      <alignment horizontal="left" vertical="center"/>
      <protection hidden="1"/>
    </xf>
    <xf numFmtId="3" fontId="8" fillId="5" borderId="16" xfId="8" applyNumberFormat="1" applyBorder="1" applyAlignment="1" applyProtection="1">
      <alignment vertical="center"/>
      <protection hidden="1"/>
    </xf>
    <xf numFmtId="0" fontId="0" fillId="9" borderId="16" xfId="5" applyFont="1" applyFill="1" applyBorder="1" applyAlignment="1" applyProtection="1">
      <alignment horizontal="left" vertical="center"/>
      <protection hidden="1"/>
    </xf>
    <xf numFmtId="0" fontId="0" fillId="9" borderId="16" xfId="0" applyFill="1" applyBorder="1" applyAlignment="1">
      <alignment vertical="center"/>
    </xf>
    <xf numFmtId="3" fontId="8" fillId="11" borderId="0" xfId="19" applyAlignment="1">
      <alignment horizontal="right" vertical="center"/>
      <protection hidden="1"/>
    </xf>
    <xf numFmtId="4" fontId="8" fillId="9" borderId="0" xfId="5" applyNumberFormat="1" applyFill="1" applyAlignment="1" applyProtection="1">
      <alignment horizontal="right" vertical="center"/>
      <protection hidden="1"/>
    </xf>
    <xf numFmtId="0" fontId="14" fillId="9" borderId="0" xfId="5" applyFont="1" applyFill="1" applyAlignment="1" applyProtection="1">
      <alignment vertical="center" wrapText="1"/>
      <protection hidden="1"/>
    </xf>
    <xf numFmtId="3" fontId="14" fillId="9" borderId="0" xfId="5" applyNumberFormat="1" applyFont="1" applyFill="1" applyAlignment="1" applyProtection="1">
      <alignment vertical="center" wrapText="1"/>
      <protection hidden="1"/>
    </xf>
    <xf numFmtId="0" fontId="0" fillId="9" borderId="0" xfId="5" applyFont="1" applyFill="1" applyAlignment="1" applyProtection="1">
      <alignment vertical="center" wrapText="1"/>
      <protection hidden="1"/>
    </xf>
    <xf numFmtId="0" fontId="0" fillId="5" borderId="0" xfId="3" applyFont="1" applyAlignment="1" applyProtection="1">
      <alignment vertical="center"/>
      <protection hidden="1"/>
    </xf>
    <xf numFmtId="0" fontId="4" fillId="5" borderId="0" xfId="3" applyAlignment="1" applyProtection="1">
      <alignment horizontal="left" vertical="center"/>
      <protection hidden="1"/>
    </xf>
    <xf numFmtId="0" fontId="4" fillId="5" borderId="0" xfId="3" applyAlignment="1" applyProtection="1">
      <alignment vertical="center" wrapText="1"/>
      <protection hidden="1"/>
    </xf>
    <xf numFmtId="0" fontId="8" fillId="9" borderId="0" xfId="5" applyFill="1" applyAlignment="1" applyProtection="1">
      <alignment horizontal="left" vertical="center" wrapText="1"/>
      <protection hidden="1"/>
    </xf>
    <xf numFmtId="0" fontId="0" fillId="9" borderId="0" xfId="5" applyFont="1" applyFill="1" applyAlignment="1" applyProtection="1">
      <alignment horizontal="left" vertical="center" wrapText="1"/>
      <protection hidden="1"/>
    </xf>
    <xf numFmtId="0" fontId="0" fillId="5" borderId="0" xfId="3" applyFont="1" applyAlignment="1" applyProtection="1">
      <alignment vertical="center" wrapText="1"/>
      <protection hidden="1"/>
    </xf>
    <xf numFmtId="4" fontId="7" fillId="8" borderId="14" xfId="5" applyNumberFormat="1" applyFont="1" applyFill="1" applyBorder="1" applyAlignment="1" applyProtection="1">
      <alignment vertical="center" wrapText="1"/>
      <protection hidden="1"/>
    </xf>
    <xf numFmtId="0" fontId="0" fillId="9" borderId="13" xfId="0" applyFill="1" applyBorder="1" applyAlignment="1" applyProtection="1">
      <alignment vertical="center" wrapText="1"/>
      <protection hidden="1"/>
    </xf>
    <xf numFmtId="0" fontId="8" fillId="9" borderId="13" xfId="0" applyFont="1" applyFill="1" applyBorder="1" applyAlignment="1" applyProtection="1">
      <alignment vertical="center" wrapText="1"/>
      <protection hidden="1"/>
    </xf>
    <xf numFmtId="3" fontId="10" fillId="0" borderId="1" xfId="2" applyNumberFormat="1" applyFont="1" applyFill="1" applyBorder="1" applyAlignment="1" applyProtection="1">
      <alignment vertical="center" wrapText="1"/>
      <protection hidden="1"/>
    </xf>
    <xf numFmtId="0" fontId="11" fillId="9" borderId="0" xfId="4" quotePrefix="1" applyFill="1" applyAlignment="1" applyProtection="1">
      <alignment vertical="center" wrapText="1"/>
      <protection hidden="1"/>
    </xf>
    <xf numFmtId="0" fontId="8" fillId="5" borderId="0" xfId="21" applyAlignment="1">
      <alignment vertical="center" wrapText="1"/>
    </xf>
    <xf numFmtId="0" fontId="5" fillId="9" borderId="0" xfId="0" applyFont="1" applyFill="1" applyAlignment="1">
      <alignment horizontal="right" vertical="center" wrapText="1"/>
    </xf>
    <xf numFmtId="10" fontId="5" fillId="9" borderId="0" xfId="0" applyNumberFormat="1" applyFont="1" applyFill="1" applyAlignment="1">
      <alignment horizontal="right" vertical="center" wrapText="1"/>
    </xf>
    <xf numFmtId="0" fontId="24" fillId="9" borderId="0" xfId="0" applyFont="1" applyFill="1" applyAlignment="1">
      <alignment horizontal="right" vertical="center" wrapText="1"/>
    </xf>
    <xf numFmtId="0" fontId="28" fillId="9" borderId="0" xfId="0" applyFont="1" applyFill="1" applyAlignment="1">
      <alignment vertical="center" wrapText="1"/>
    </xf>
    <xf numFmtId="9" fontId="0" fillId="9" borderId="0" xfId="0" applyNumberFormat="1" applyFill="1" applyAlignment="1">
      <alignment vertical="center" wrapText="1"/>
    </xf>
    <xf numFmtId="3" fontId="5" fillId="9" borderId="0" xfId="0" applyNumberFormat="1" applyFont="1" applyFill="1" applyAlignment="1">
      <alignment vertical="center" wrapText="1"/>
    </xf>
    <xf numFmtId="0" fontId="31" fillId="9" borderId="0" xfId="0" applyFont="1" applyFill="1" applyAlignment="1">
      <alignment vertical="center" wrapText="1"/>
    </xf>
    <xf numFmtId="0" fontId="8" fillId="9" borderId="9" xfId="12" applyBorder="1" applyAlignment="1">
      <alignment horizontal="left" vertical="center"/>
      <protection locked="0"/>
    </xf>
    <xf numFmtId="3" fontId="8" fillId="9" borderId="9" xfId="26" applyBorder="1" applyAlignment="1">
      <alignment vertical="center"/>
      <protection locked="0"/>
    </xf>
    <xf numFmtId="0" fontId="7" fillId="4" borderId="14" xfId="2" applyFont="1" applyBorder="1" applyAlignment="1">
      <alignment vertical="center"/>
    </xf>
    <xf numFmtId="3" fontId="7" fillId="4" borderId="14" xfId="2" applyNumberFormat="1" applyFont="1" applyBorder="1" applyAlignment="1">
      <alignment vertical="center"/>
    </xf>
    <xf numFmtId="3" fontId="0" fillId="9" borderId="0" xfId="0" applyNumberFormat="1" applyFill="1" applyAlignment="1" applyProtection="1">
      <alignment vertical="center" wrapText="1"/>
      <protection hidden="1"/>
    </xf>
    <xf numFmtId="0" fontId="8" fillId="9" borderId="0" xfId="0" applyFont="1" applyFill="1" applyAlignment="1" applyProtection="1">
      <alignment vertical="center"/>
      <protection hidden="1"/>
    </xf>
    <xf numFmtId="3" fontId="0" fillId="9" borderId="22" xfId="0" applyNumberFormat="1" applyFill="1" applyBorder="1" applyAlignment="1" applyProtection="1">
      <alignment vertical="center"/>
      <protection hidden="1"/>
    </xf>
    <xf numFmtId="10" fontId="0" fillId="9" borderId="0" xfId="20" applyNumberFormat="1" applyFont="1" applyFill="1" applyAlignment="1" applyProtection="1">
      <alignment vertical="center"/>
      <protection hidden="1"/>
    </xf>
    <xf numFmtId="9" fontId="0" fillId="9" borderId="0" xfId="1" applyFont="1" applyFill="1" applyAlignment="1" applyProtection="1">
      <alignment vertical="center"/>
      <protection hidden="1"/>
    </xf>
    <xf numFmtId="0" fontId="16" fillId="9" borderId="0" xfId="0" applyFont="1" applyFill="1" applyAlignment="1" applyProtection="1">
      <alignment vertical="center" wrapText="1"/>
      <protection hidden="1"/>
    </xf>
    <xf numFmtId="0" fontId="8" fillId="5" borderId="0" xfId="21" applyAlignment="1" applyProtection="1">
      <alignment vertical="center" wrapText="1"/>
      <protection hidden="1"/>
    </xf>
    <xf numFmtId="3" fontId="8" fillId="9" borderId="0" xfId="21" applyNumberFormat="1" applyFill="1" applyAlignment="1" applyProtection="1">
      <alignment vertical="center"/>
      <protection hidden="1"/>
    </xf>
    <xf numFmtId="10" fontId="0" fillId="9" borderId="0" xfId="20" applyNumberFormat="1" applyFont="1" applyFill="1" applyAlignment="1" applyProtection="1">
      <alignment vertical="center" wrapText="1"/>
      <protection hidden="1"/>
    </xf>
    <xf numFmtId="10" fontId="0" fillId="9" borderId="0" xfId="39" applyNumberFormat="1" applyFont="1" applyFill="1" applyAlignment="1" applyProtection="1">
      <alignment vertical="center"/>
      <protection hidden="1"/>
    </xf>
    <xf numFmtId="0" fontId="0" fillId="5" borderId="0" xfId="21" applyFont="1" applyAlignment="1" applyProtection="1">
      <alignment vertical="center" wrapText="1"/>
      <protection hidden="1"/>
    </xf>
    <xf numFmtId="0" fontId="25" fillId="9" borderId="0" xfId="0" applyFont="1" applyFill="1" applyAlignment="1" applyProtection="1">
      <alignment horizontal="left" vertical="center" wrapText="1"/>
      <protection hidden="1"/>
    </xf>
    <xf numFmtId="166" fontId="8" fillId="9" borderId="5" xfId="39" applyNumberFormat="1" applyFont="1" applyFill="1" applyBorder="1" applyAlignment="1" applyProtection="1">
      <alignment vertical="center" wrapText="1"/>
      <protection locked="0"/>
    </xf>
    <xf numFmtId="10" fontId="0" fillId="9" borderId="0" xfId="0" applyNumberFormat="1" applyFill="1" applyAlignment="1" applyProtection="1">
      <alignment vertical="center"/>
      <protection hidden="1"/>
    </xf>
    <xf numFmtId="10" fontId="0" fillId="9" borderId="0" xfId="39" applyNumberFormat="1" applyFont="1" applyFill="1" applyBorder="1" applyAlignment="1" applyProtection="1">
      <alignment vertical="center"/>
      <protection hidden="1"/>
    </xf>
    <xf numFmtId="0" fontId="8" fillId="9" borderId="1" xfId="5" applyFill="1" applyBorder="1" applyAlignment="1" applyProtection="1">
      <alignment horizontal="left" vertical="center" wrapText="1"/>
      <protection hidden="1"/>
    </xf>
    <xf numFmtId="3" fontId="8" fillId="5" borderId="0" xfId="8" applyNumberFormat="1" applyAlignment="1" applyProtection="1">
      <alignment vertical="center" wrapText="1"/>
      <protection hidden="1"/>
    </xf>
    <xf numFmtId="3" fontId="8" fillId="11" borderId="0" xfId="5" applyNumberFormat="1" applyFill="1" applyAlignment="1" applyProtection="1">
      <alignment vertical="center"/>
      <protection hidden="1"/>
    </xf>
    <xf numFmtId="3" fontId="8" fillId="9" borderId="0" xfId="8" applyNumberFormat="1" applyFill="1" applyAlignment="1" applyProtection="1">
      <alignment vertical="center" wrapText="1"/>
      <protection hidden="1"/>
    </xf>
    <xf numFmtId="3" fontId="8" fillId="5" borderId="0" xfId="21" applyNumberFormat="1" applyAlignment="1" applyProtection="1">
      <alignment vertical="center" wrapText="1"/>
      <protection hidden="1"/>
    </xf>
    <xf numFmtId="3" fontId="0" fillId="9" borderId="0" xfId="5" applyNumberFormat="1" applyFont="1" applyFill="1" applyAlignment="1" applyProtection="1">
      <alignment vertical="center"/>
      <protection hidden="1"/>
    </xf>
    <xf numFmtId="4" fontId="0" fillId="9" borderId="0" xfId="0" applyNumberFormat="1" applyFill="1" applyAlignment="1">
      <alignment horizontal="right" vertical="center"/>
    </xf>
    <xf numFmtId="0" fontId="21" fillId="9" borderId="0" xfId="18" applyFont="1" applyFill="1" applyAlignment="1">
      <alignment vertical="center"/>
    </xf>
    <xf numFmtId="0" fontId="8" fillId="9" borderId="0" xfId="0" applyFont="1" applyFill="1" applyAlignment="1" applyProtection="1">
      <alignment vertical="center" wrapText="1"/>
      <protection hidden="1"/>
    </xf>
    <xf numFmtId="0" fontId="13" fillId="3" borderId="0" xfId="18" applyFont="1" applyAlignment="1" applyProtection="1">
      <alignment vertical="center"/>
      <protection hidden="1"/>
    </xf>
    <xf numFmtId="0" fontId="8" fillId="5" borderId="2" xfId="3" applyFont="1" applyBorder="1" applyAlignment="1" applyProtection="1">
      <alignment vertical="center" wrapText="1"/>
      <protection hidden="1"/>
    </xf>
    <xf numFmtId="0" fontId="11" fillId="9" borderId="0" xfId="4" applyFill="1" applyAlignment="1" applyProtection="1">
      <alignment vertical="center" wrapText="1"/>
      <protection hidden="1"/>
    </xf>
    <xf numFmtId="0" fontId="13" fillId="3" borderId="0" xfId="18" applyFont="1" applyAlignment="1" applyProtection="1">
      <alignment vertical="center" wrapText="1"/>
      <protection hidden="1"/>
    </xf>
    <xf numFmtId="0" fontId="41" fillId="9" borderId="0" xfId="5" applyFont="1" applyFill="1" applyAlignment="1" applyProtection="1">
      <alignment vertical="center" wrapText="1"/>
      <protection hidden="1"/>
    </xf>
    <xf numFmtId="0" fontId="8" fillId="5" borderId="3" xfId="21" applyBorder="1" applyAlignment="1" applyProtection="1">
      <alignment vertical="center" wrapText="1"/>
    </xf>
    <xf numFmtId="0" fontId="8" fillId="5" borderId="38" xfId="21" applyBorder="1" applyAlignment="1" applyProtection="1">
      <alignment vertical="center" wrapText="1"/>
    </xf>
    <xf numFmtId="0" fontId="0" fillId="9" borderId="38" xfId="0" applyFill="1" applyBorder="1" applyAlignment="1">
      <alignment horizontal="left" vertical="center" wrapText="1"/>
    </xf>
    <xf numFmtId="0" fontId="0" fillId="9" borderId="27" xfId="0" applyFill="1" applyBorder="1" applyAlignment="1">
      <alignment horizontal="left" vertical="center" wrapText="1"/>
    </xf>
    <xf numFmtId="3" fontId="20" fillId="9" borderId="5" xfId="16" applyAlignment="1">
      <alignment horizontal="left" vertical="center" wrapText="1"/>
      <protection locked="0"/>
    </xf>
    <xf numFmtId="0" fontId="0" fillId="5" borderId="27" xfId="21" applyFont="1" applyBorder="1" applyAlignment="1" applyProtection="1">
      <alignment vertical="center" wrapText="1"/>
    </xf>
    <xf numFmtId="0" fontId="42" fillId="9" borderId="0" xfId="5" applyFont="1" applyFill="1" applyAlignment="1" applyProtection="1">
      <alignment vertical="center"/>
      <protection hidden="1"/>
    </xf>
    <xf numFmtId="0" fontId="42" fillId="9" borderId="0" xfId="0" applyFont="1" applyFill="1" applyAlignment="1">
      <alignment vertical="center"/>
    </xf>
    <xf numFmtId="0" fontId="7" fillId="8" borderId="27" xfId="21" applyFont="1" applyFill="1" applyBorder="1" applyAlignment="1" applyProtection="1">
      <alignment vertical="center" wrapText="1"/>
      <protection hidden="1"/>
    </xf>
    <xf numFmtId="9" fontId="8" fillId="9" borderId="0" xfId="1" applyFont="1" applyFill="1" applyBorder="1" applyAlignment="1" applyProtection="1">
      <alignment horizontal="right" vertical="center" wrapText="1"/>
    </xf>
    <xf numFmtId="3" fontId="0" fillId="9" borderId="1" xfId="0" applyNumberFormat="1" applyFill="1" applyBorder="1" applyAlignment="1" applyProtection="1">
      <alignment horizontal="left" vertical="center" wrapText="1"/>
      <protection hidden="1"/>
    </xf>
    <xf numFmtId="0" fontId="0" fillId="5" borderId="2" xfId="21" applyFont="1" applyBorder="1" applyAlignment="1" applyProtection="1">
      <alignment vertical="center" wrapText="1"/>
      <protection hidden="1"/>
    </xf>
    <xf numFmtId="0" fontId="8" fillId="5" borderId="2" xfId="21" applyBorder="1" applyAlignment="1" applyProtection="1">
      <alignment vertical="center" wrapText="1"/>
      <protection hidden="1"/>
    </xf>
    <xf numFmtId="3" fontId="7" fillId="8" borderId="14" xfId="0" applyNumberFormat="1" applyFont="1" applyFill="1" applyBorder="1" applyAlignment="1">
      <alignment vertical="center" wrapText="1"/>
    </xf>
    <xf numFmtId="9" fontId="7" fillId="8" borderId="14" xfId="1" applyFont="1" applyFill="1" applyBorder="1" applyAlignment="1" applyProtection="1">
      <alignment horizontal="right" vertical="center" wrapText="1"/>
    </xf>
    <xf numFmtId="0" fontId="31" fillId="9" borderId="0" xfId="0" applyFont="1" applyFill="1" applyAlignment="1">
      <alignment vertical="center"/>
    </xf>
    <xf numFmtId="0" fontId="7" fillId="4" borderId="14" xfId="2" applyFont="1" applyBorder="1" applyAlignment="1">
      <alignment horizontal="center" vertical="center"/>
    </xf>
    <xf numFmtId="0" fontId="0" fillId="9" borderId="58" xfId="0" applyFill="1" applyBorder="1" applyAlignment="1">
      <alignment vertical="center"/>
    </xf>
    <xf numFmtId="3" fontId="0" fillId="9" borderId="58" xfId="0" applyNumberFormat="1" applyFill="1" applyBorder="1" applyAlignment="1">
      <alignment vertical="center"/>
    </xf>
    <xf numFmtId="0" fontId="8" fillId="9" borderId="50" xfId="5" applyFill="1" applyBorder="1" applyAlignment="1" applyProtection="1">
      <alignment vertical="center"/>
      <protection hidden="1"/>
    </xf>
    <xf numFmtId="0" fontId="8" fillId="9" borderId="51" xfId="5" applyFill="1" applyBorder="1" applyAlignment="1" applyProtection="1">
      <alignment vertical="center"/>
      <protection hidden="1"/>
    </xf>
    <xf numFmtId="0" fontId="7" fillId="4" borderId="16" xfId="7" applyBorder="1" applyAlignment="1" applyProtection="1">
      <alignment horizontal="center" vertical="center"/>
    </xf>
    <xf numFmtId="0" fontId="7" fillId="4" borderId="4" xfId="7" applyBorder="1" applyAlignment="1" applyProtection="1">
      <alignment horizontal="center" vertical="center"/>
    </xf>
    <xf numFmtId="0" fontId="7" fillId="4" borderId="0" xfId="7" applyBorder="1" applyAlignment="1" applyProtection="1">
      <alignment horizontal="center" vertical="center"/>
    </xf>
    <xf numFmtId="3" fontId="8" fillId="11" borderId="0" xfId="5" applyNumberFormat="1" applyFill="1" applyAlignment="1">
      <alignment vertical="center"/>
    </xf>
    <xf numFmtId="3" fontId="8" fillId="5" borderId="0" xfId="8" applyNumberFormat="1" applyAlignment="1" applyProtection="1">
      <alignment vertical="center"/>
    </xf>
    <xf numFmtId="0" fontId="7" fillId="4" borderId="53" xfId="7" applyBorder="1" applyAlignment="1" applyProtection="1">
      <alignment vertical="center"/>
    </xf>
    <xf numFmtId="3" fontId="0" fillId="5" borderId="0" xfId="8" applyNumberFormat="1" applyFont="1" applyAlignment="1" applyProtection="1">
      <alignment vertical="center"/>
    </xf>
    <xf numFmtId="3" fontId="20" fillId="9" borderId="0" xfId="0" applyNumberFormat="1" applyFont="1" applyFill="1" applyAlignment="1">
      <alignment vertical="center"/>
    </xf>
    <xf numFmtId="0" fontId="7" fillId="4" borderId="0" xfId="7" applyBorder="1" applyAlignment="1" applyProtection="1">
      <alignment vertical="center"/>
    </xf>
    <xf numFmtId="0" fontId="0" fillId="16" borderId="0" xfId="0" applyFill="1" applyAlignment="1">
      <alignment vertical="center"/>
    </xf>
    <xf numFmtId="0" fontId="7" fillId="16" borderId="0" xfId="0" applyFont="1" applyFill="1" applyAlignment="1">
      <alignment vertical="center"/>
    </xf>
    <xf numFmtId="0" fontId="0" fillId="10" borderId="0" xfId="0" applyFill="1" applyAlignment="1">
      <alignment vertical="center"/>
    </xf>
    <xf numFmtId="0" fontId="20" fillId="9" borderId="0" xfId="0" applyFont="1" applyFill="1" applyAlignment="1">
      <alignment vertical="center"/>
    </xf>
    <xf numFmtId="0" fontId="8" fillId="9" borderId="0" xfId="5" applyFill="1" applyAlignment="1">
      <alignment vertical="center"/>
    </xf>
    <xf numFmtId="4" fontId="7" fillId="4" borderId="16" xfId="2" applyNumberFormat="1" applyFont="1" applyBorder="1" applyAlignment="1" applyProtection="1">
      <alignment vertical="center" wrapText="1"/>
      <protection hidden="1"/>
    </xf>
    <xf numFmtId="0" fontId="0" fillId="9" borderId="0" xfId="5" applyFont="1" applyFill="1" applyAlignment="1" applyProtection="1">
      <alignment horizontal="center" vertical="center" wrapText="1"/>
      <protection hidden="1"/>
    </xf>
    <xf numFmtId="0" fontId="8" fillId="15" borderId="0" xfId="5" applyFill="1" applyAlignment="1" applyProtection="1">
      <alignment horizontal="center" vertical="center"/>
      <protection hidden="1"/>
    </xf>
    <xf numFmtId="0" fontId="0" fillId="15" borderId="0" xfId="5" applyFont="1" applyFill="1" applyAlignment="1" applyProtection="1">
      <alignment vertical="center" wrapText="1"/>
      <protection hidden="1"/>
    </xf>
    <xf numFmtId="3" fontId="22" fillId="15" borderId="0" xfId="5" applyNumberFormat="1" applyFont="1" applyFill="1" applyAlignment="1" applyProtection="1">
      <alignment horizontal="right" vertical="center"/>
      <protection hidden="1"/>
    </xf>
    <xf numFmtId="0" fontId="0" fillId="9" borderId="0" xfId="5" applyFont="1" applyFill="1" applyAlignment="1" applyProtection="1">
      <alignment horizontal="left" vertical="center"/>
      <protection hidden="1"/>
    </xf>
    <xf numFmtId="4" fontId="8" fillId="9" borderId="0" xfId="5" applyNumberFormat="1" applyFill="1" applyAlignment="1" applyProtection="1">
      <alignment vertical="center"/>
      <protection hidden="1"/>
    </xf>
    <xf numFmtId="3" fontId="20" fillId="9" borderId="22" xfId="16" applyBorder="1" applyAlignment="1">
      <alignment vertical="center"/>
      <protection locked="0"/>
    </xf>
    <xf numFmtId="3" fontId="20" fillId="9" borderId="44" xfId="16" applyBorder="1" applyAlignment="1">
      <alignment vertical="center"/>
      <protection locked="0"/>
    </xf>
    <xf numFmtId="0" fontId="0" fillId="9" borderId="0" xfId="5" applyFont="1" applyFill="1" applyAlignment="1" applyProtection="1">
      <alignment vertical="center"/>
      <protection hidden="1"/>
    </xf>
    <xf numFmtId="0" fontId="0" fillId="13" borderId="0" xfId="3" applyFont="1" applyFill="1" applyAlignment="1" applyProtection="1">
      <alignment vertical="center" wrapText="1"/>
      <protection hidden="1"/>
    </xf>
    <xf numFmtId="0" fontId="4" fillId="5" borderId="0" xfId="3" applyAlignment="1" applyProtection="1">
      <alignment vertical="center"/>
      <protection hidden="1"/>
    </xf>
    <xf numFmtId="0" fontId="0" fillId="9" borderId="0" xfId="0" applyFill="1" applyAlignment="1" applyProtection="1">
      <alignment horizontal="center" vertical="center" wrapText="1"/>
      <protection hidden="1"/>
    </xf>
    <xf numFmtId="0" fontId="13" fillId="9" borderId="0" xfId="18" applyFont="1" applyFill="1" applyAlignment="1" applyProtection="1">
      <alignment horizontal="center" vertical="center" wrapText="1"/>
      <protection hidden="1"/>
    </xf>
    <xf numFmtId="0" fontId="13" fillId="9" borderId="0" xfId="18" applyFont="1" applyFill="1" applyAlignment="1" applyProtection="1">
      <alignment vertical="center" wrapText="1"/>
      <protection hidden="1"/>
    </xf>
    <xf numFmtId="0" fontId="13" fillId="9" borderId="0" xfId="18" applyFont="1" applyFill="1" applyAlignment="1" applyProtection="1">
      <alignment horizontal="left" vertical="center" wrapText="1"/>
      <protection hidden="1"/>
    </xf>
    <xf numFmtId="0" fontId="13" fillId="9" borderId="0" xfId="18" applyFont="1" applyFill="1" applyBorder="1" applyAlignment="1" applyProtection="1">
      <alignment horizontal="left" vertical="center" wrapText="1"/>
      <protection hidden="1"/>
    </xf>
    <xf numFmtId="0" fontId="37" fillId="9" borderId="0" xfId="28" applyFont="1" applyFill="1" applyAlignment="1">
      <alignment vertical="center" wrapText="1"/>
    </xf>
    <xf numFmtId="0" fontId="38" fillId="0" borderId="0" xfId="28" applyFont="1" applyAlignment="1">
      <alignment horizontal="left" vertical="center"/>
    </xf>
    <xf numFmtId="0" fontId="27" fillId="0" borderId="0" xfId="28" applyFont="1" applyAlignment="1">
      <alignment vertical="center"/>
    </xf>
    <xf numFmtId="0" fontId="37" fillId="9" borderId="0" xfId="28" applyFont="1" applyFill="1" applyAlignment="1">
      <alignment horizontal="left" vertical="center"/>
    </xf>
    <xf numFmtId="0" fontId="22" fillId="9" borderId="1" xfId="0" applyFont="1" applyFill="1" applyBorder="1" applyAlignment="1" applyProtection="1">
      <alignment horizontal="right" vertical="center"/>
      <protection hidden="1"/>
    </xf>
    <xf numFmtId="0" fontId="4" fillId="5" borderId="0" xfId="3" applyBorder="1" applyAlignment="1" applyProtection="1">
      <alignment vertical="center"/>
      <protection hidden="1"/>
    </xf>
    <xf numFmtId="0" fontId="4" fillId="5" borderId="15" xfId="3" applyBorder="1" applyAlignment="1" applyProtection="1">
      <alignment vertical="center"/>
      <protection hidden="1"/>
    </xf>
    <xf numFmtId="0" fontId="22" fillId="9" borderId="20" xfId="0" applyFont="1" applyFill="1" applyBorder="1" applyAlignment="1" applyProtection="1">
      <alignment horizontal="right" vertical="center"/>
      <protection hidden="1"/>
    </xf>
    <xf numFmtId="0" fontId="22" fillId="9" borderId="0" xfId="0" applyFont="1" applyFill="1" applyAlignment="1" applyProtection="1">
      <alignment horizontal="right" vertical="center"/>
      <protection hidden="1"/>
    </xf>
    <xf numFmtId="0" fontId="4" fillId="9" borderId="0" xfId="3" applyFill="1" applyBorder="1" applyAlignment="1" applyProtection="1">
      <alignment horizontal="center" vertical="center"/>
      <protection hidden="1"/>
    </xf>
    <xf numFmtId="14" fontId="20" fillId="9" borderId="5" xfId="16" applyNumberFormat="1" applyAlignment="1">
      <alignment vertical="center"/>
      <protection locked="0"/>
    </xf>
    <xf numFmtId="0" fontId="26" fillId="9" borderId="0" xfId="0" applyFont="1" applyFill="1" applyAlignment="1" applyProtection="1">
      <alignment vertical="center"/>
      <protection hidden="1"/>
    </xf>
    <xf numFmtId="0" fontId="33" fillId="4" borderId="0" xfId="2" applyFont="1" applyAlignment="1" applyProtection="1">
      <alignment horizontal="center" vertical="center"/>
      <protection hidden="1"/>
    </xf>
    <xf numFmtId="0" fontId="7" fillId="9" borderId="0" xfId="0" applyFont="1" applyFill="1" applyAlignment="1" applyProtection="1">
      <alignment vertical="center"/>
      <protection hidden="1"/>
    </xf>
    <xf numFmtId="3" fontId="8" fillId="9" borderId="9" xfId="26" applyBorder="1" applyAlignment="1">
      <alignment vertical="center" wrapText="1"/>
      <protection locked="0"/>
    </xf>
    <xf numFmtId="0" fontId="7" fillId="4" borderId="34" xfId="2" applyFont="1" applyBorder="1" applyAlignment="1">
      <alignment horizontal="center" vertical="center"/>
    </xf>
    <xf numFmtId="0" fontId="0" fillId="9" borderId="50" xfId="5" applyFont="1" applyFill="1" applyBorder="1" applyAlignment="1" applyProtection="1">
      <alignment vertical="center"/>
      <protection hidden="1"/>
    </xf>
    <xf numFmtId="0" fontId="0" fillId="9" borderId="51" xfId="5" applyFont="1" applyFill="1" applyBorder="1" applyAlignment="1" applyProtection="1">
      <alignment vertical="center"/>
      <protection hidden="1"/>
    </xf>
    <xf numFmtId="3" fontId="8" fillId="9" borderId="0" xfId="26" applyBorder="1" applyAlignment="1">
      <alignment vertical="center" wrapText="1"/>
      <protection locked="0"/>
    </xf>
    <xf numFmtId="0" fontId="0" fillId="9" borderId="0" xfId="5" applyFont="1" applyFill="1" applyAlignment="1">
      <alignment vertical="center"/>
    </xf>
    <xf numFmtId="167" fontId="20" fillId="9" borderId="5" xfId="1" applyNumberFormat="1" applyFont="1" applyFill="1" applyBorder="1" applyAlignment="1" applyProtection="1">
      <alignment vertical="center"/>
      <protection locked="0"/>
    </xf>
    <xf numFmtId="4" fontId="20" fillId="9" borderId="5" xfId="16" applyNumberFormat="1" applyAlignment="1">
      <alignment vertical="center"/>
      <protection locked="0"/>
    </xf>
    <xf numFmtId="0" fontId="22" fillId="9" borderId="0" xfId="0" applyFont="1" applyFill="1" applyAlignment="1">
      <alignment vertical="center"/>
    </xf>
    <xf numFmtId="0" fontId="10" fillId="9" borderId="0" xfId="0" applyFont="1" applyFill="1" applyAlignment="1">
      <alignment vertical="center"/>
    </xf>
    <xf numFmtId="3" fontId="44" fillId="9" borderId="0" xfId="0" applyNumberFormat="1" applyFont="1" applyFill="1" applyAlignment="1">
      <alignment vertical="center"/>
    </xf>
    <xf numFmtId="3" fontId="8" fillId="9" borderId="0" xfId="8" applyNumberFormat="1" applyFill="1" applyAlignment="1" applyProtection="1">
      <alignment vertical="center"/>
    </xf>
    <xf numFmtId="0" fontId="7" fillId="4" borderId="53" xfId="7" applyBorder="1" applyAlignment="1" applyProtection="1">
      <alignment horizontal="center" vertical="center"/>
    </xf>
    <xf numFmtId="0" fontId="7" fillId="4" borderId="52" xfId="7" applyBorder="1" applyAlignment="1" applyProtection="1">
      <alignment horizontal="center" vertical="center"/>
    </xf>
    <xf numFmtId="3" fontId="7" fillId="4" borderId="0" xfId="7" applyNumberFormat="1" applyBorder="1" applyAlignment="1" applyProtection="1">
      <alignment horizontal="center" vertical="center"/>
    </xf>
    <xf numFmtId="0" fontId="0" fillId="9" borderId="0" xfId="0" applyFill="1"/>
    <xf numFmtId="0" fontId="25" fillId="9" borderId="0" xfId="0" applyFont="1" applyFill="1"/>
    <xf numFmtId="3" fontId="25" fillId="9" borderId="0" xfId="0" applyNumberFormat="1" applyFont="1" applyFill="1"/>
    <xf numFmtId="9" fontId="0" fillId="9" borderId="0" xfId="1" applyFont="1" applyFill="1"/>
    <xf numFmtId="3" fontId="8" fillId="11" borderId="0" xfId="19">
      <alignment horizontal="right"/>
      <protection hidden="1"/>
    </xf>
    <xf numFmtId="0" fontId="7" fillId="9" borderId="4" xfId="7" applyFill="1" applyBorder="1" applyAlignment="1" applyProtection="1">
      <alignment horizontal="center" vertical="center"/>
    </xf>
    <xf numFmtId="9" fontId="20" fillId="9" borderId="62" xfId="1" applyFont="1" applyFill="1" applyBorder="1" applyAlignment="1">
      <alignment vertical="center"/>
    </xf>
    <xf numFmtId="3" fontId="8" fillId="10" borderId="0" xfId="8" applyNumberFormat="1" applyFill="1" applyAlignment="1" applyProtection="1">
      <alignment vertical="center"/>
    </xf>
    <xf numFmtId="164" fontId="0" fillId="9" borderId="0" xfId="40" applyFont="1" applyFill="1" applyBorder="1" applyAlignment="1" applyProtection="1">
      <alignment vertical="center"/>
      <protection hidden="1"/>
    </xf>
    <xf numFmtId="164" fontId="0" fillId="9" borderId="0" xfId="40" applyFont="1" applyFill="1" applyAlignment="1" applyProtection="1">
      <alignment vertical="center"/>
      <protection hidden="1"/>
    </xf>
    <xf numFmtId="0" fontId="8" fillId="16" borderId="14" xfId="13" applyFont="1" applyFill="1" applyBorder="1" applyAlignment="1">
      <alignment horizontal="left" vertical="center"/>
    </xf>
    <xf numFmtId="3" fontId="8" fillId="16" borderId="0" xfId="11" applyNumberFormat="1" applyFont="1" applyFill="1" applyBorder="1" applyAlignment="1">
      <alignment vertical="center"/>
    </xf>
    <xf numFmtId="3" fontId="20" fillId="16" borderId="5" xfId="16" applyFill="1" applyAlignment="1">
      <alignment vertical="center"/>
      <protection locked="0"/>
    </xf>
    <xf numFmtId="0" fontId="46" fillId="9" borderId="0" xfId="0" applyFont="1" applyFill="1" applyAlignment="1" applyProtection="1">
      <alignment vertical="center"/>
      <protection hidden="1"/>
    </xf>
    <xf numFmtId="3" fontId="8" fillId="17" borderId="0" xfId="5" applyNumberFormat="1" applyFill="1" applyAlignment="1" applyProtection="1">
      <alignment horizontal="right" vertical="center"/>
      <protection hidden="1"/>
    </xf>
    <xf numFmtId="0" fontId="22" fillId="9" borderId="0" xfId="5" applyFont="1" applyFill="1" applyAlignment="1" applyProtection="1">
      <alignment vertical="center" wrapText="1"/>
      <protection hidden="1"/>
    </xf>
    <xf numFmtId="0" fontId="8" fillId="17" borderId="0" xfId="3" applyFont="1" applyFill="1" applyAlignment="1" applyProtection="1">
      <alignment vertical="center" wrapText="1"/>
      <protection hidden="1"/>
    </xf>
    <xf numFmtId="0" fontId="11" fillId="9" borderId="0" xfId="4" quotePrefix="1" applyFill="1" applyBorder="1" applyAlignment="1">
      <alignment vertical="center"/>
    </xf>
    <xf numFmtId="0" fontId="11" fillId="9" borderId="68" xfId="4" quotePrefix="1" applyFill="1" applyBorder="1" applyAlignment="1">
      <alignment vertical="center"/>
    </xf>
    <xf numFmtId="0" fontId="47" fillId="20" borderId="4" xfId="2" applyFont="1" applyFill="1" applyBorder="1" applyAlignment="1" applyProtection="1">
      <alignment horizontal="center" vertical="center" wrapText="1"/>
    </xf>
    <xf numFmtId="0" fontId="8" fillId="5" borderId="54" xfId="3" applyFont="1" applyBorder="1" applyAlignment="1" applyProtection="1">
      <alignment vertical="center" wrapText="1"/>
      <protection hidden="1"/>
    </xf>
    <xf numFmtId="164" fontId="27" fillId="10" borderId="69" xfId="40" applyFont="1" applyFill="1" applyBorder="1" applyAlignment="1" applyProtection="1">
      <alignment horizontal="right" vertical="center"/>
      <protection hidden="1"/>
    </xf>
    <xf numFmtId="164" fontId="8" fillId="10" borderId="69" xfId="40" applyFont="1" applyFill="1" applyBorder="1" applyAlignment="1" applyProtection="1">
      <alignment vertical="center" wrapText="1"/>
      <protection hidden="1"/>
    </xf>
    <xf numFmtId="164" fontId="8" fillId="21" borderId="57" xfId="40" applyFont="1" applyFill="1" applyBorder="1" applyAlignment="1" applyProtection="1">
      <alignment horizontal="right" vertical="center"/>
      <protection hidden="1"/>
    </xf>
    <xf numFmtId="0" fontId="8" fillId="22" borderId="70" xfId="3" applyFont="1" applyFill="1" applyBorder="1" applyAlignment="1" applyProtection="1">
      <alignment vertical="center" wrapText="1"/>
      <protection hidden="1"/>
    </xf>
    <xf numFmtId="164" fontId="8" fillId="23" borderId="0" xfId="40" applyFont="1" applyFill="1" applyBorder="1" applyAlignment="1" applyProtection="1">
      <alignment horizontal="right" vertical="center"/>
      <protection hidden="1"/>
    </xf>
    <xf numFmtId="164" fontId="8" fillId="23" borderId="71" xfId="40" applyFont="1" applyFill="1" applyBorder="1" applyAlignment="1" applyProtection="1">
      <alignment horizontal="right" vertical="center"/>
      <protection hidden="1"/>
    </xf>
    <xf numFmtId="164" fontId="20" fillId="9" borderId="5" xfId="40" applyFont="1" applyFill="1" applyBorder="1" applyAlignment="1" applyProtection="1">
      <alignment vertical="center"/>
      <protection locked="0"/>
    </xf>
    <xf numFmtId="164" fontId="8" fillId="11" borderId="0" xfId="40" applyFont="1" applyFill="1" applyBorder="1" applyAlignment="1" applyProtection="1">
      <alignment horizontal="right" vertical="center"/>
      <protection hidden="1"/>
    </xf>
    <xf numFmtId="164" fontId="8" fillId="11" borderId="71" xfId="40" applyFont="1" applyFill="1" applyBorder="1" applyAlignment="1" applyProtection="1">
      <alignment horizontal="right" vertical="center"/>
      <protection hidden="1"/>
    </xf>
    <xf numFmtId="0" fontId="0" fillId="0" borderId="70" xfId="0" applyBorder="1"/>
    <xf numFmtId="0" fontId="0" fillId="0" borderId="73" xfId="0" applyBorder="1"/>
    <xf numFmtId="0" fontId="0" fillId="0" borderId="71" xfId="0" applyBorder="1"/>
    <xf numFmtId="0" fontId="0" fillId="9" borderId="72" xfId="12" applyFont="1" applyBorder="1" applyAlignment="1">
      <alignment horizontal="left" vertical="center"/>
      <protection locked="0"/>
    </xf>
    <xf numFmtId="168" fontId="20" fillId="9" borderId="5" xfId="40" applyNumberFormat="1" applyFont="1" applyFill="1" applyBorder="1" applyAlignment="1" applyProtection="1">
      <alignment vertical="center"/>
      <protection locked="0"/>
    </xf>
    <xf numFmtId="0" fontId="8" fillId="9" borderId="70" xfId="5" applyFill="1" applyBorder="1" applyAlignment="1" applyProtection="1">
      <alignment vertical="center" wrapText="1"/>
      <protection hidden="1"/>
    </xf>
    <xf numFmtId="164" fontId="27" fillId="9" borderId="0" xfId="40" applyFont="1" applyFill="1" applyBorder="1" applyAlignment="1" applyProtection="1">
      <alignment horizontal="left" vertical="center"/>
      <protection hidden="1"/>
    </xf>
    <xf numFmtId="164" fontId="27" fillId="9" borderId="0" xfId="40" applyFont="1" applyFill="1" applyBorder="1" applyAlignment="1" applyProtection="1">
      <alignment vertical="center" wrapText="1"/>
      <protection hidden="1"/>
    </xf>
    <xf numFmtId="164" fontId="0" fillId="9" borderId="0" xfId="40" applyFont="1" applyFill="1" applyBorder="1" applyAlignment="1">
      <alignment vertical="center"/>
    </xf>
    <xf numFmtId="164" fontId="0" fillId="9" borderId="71" xfId="40" applyFont="1" applyFill="1" applyBorder="1" applyAlignment="1">
      <alignment vertical="center"/>
    </xf>
    <xf numFmtId="0" fontId="8" fillId="5" borderId="55" xfId="3" applyFont="1" applyBorder="1" applyAlignment="1" applyProtection="1">
      <alignment vertical="center" wrapText="1"/>
      <protection hidden="1"/>
    </xf>
    <xf numFmtId="164" fontId="27" fillId="10" borderId="74" xfId="40" applyFont="1" applyFill="1" applyBorder="1" applyAlignment="1" applyProtection="1">
      <alignment horizontal="right" vertical="center"/>
      <protection hidden="1"/>
    </xf>
    <xf numFmtId="164" fontId="8" fillId="21" borderId="74" xfId="40" applyFont="1" applyFill="1" applyBorder="1" applyAlignment="1" applyProtection="1">
      <alignment horizontal="right" vertical="center"/>
      <protection hidden="1"/>
    </xf>
    <xf numFmtId="164" fontId="8" fillId="10" borderId="56" xfId="40" applyFont="1" applyFill="1" applyBorder="1" applyAlignment="1">
      <alignment vertical="center"/>
    </xf>
    <xf numFmtId="0" fontId="8" fillId="18" borderId="54" xfId="3" applyFont="1" applyFill="1" applyBorder="1" applyAlignment="1" applyProtection="1">
      <alignment vertical="center" wrapText="1"/>
      <protection hidden="1"/>
    </xf>
    <xf numFmtId="164" fontId="27" fillId="9" borderId="69" xfId="40" applyFont="1" applyFill="1" applyBorder="1" applyAlignment="1" applyProtection="1">
      <alignment horizontal="right" vertical="center"/>
      <protection hidden="1"/>
    </xf>
    <xf numFmtId="164" fontId="8" fillId="24" borderId="69" xfId="40" applyFont="1" applyFill="1" applyBorder="1" applyAlignment="1" applyProtection="1">
      <alignment horizontal="right" vertical="center"/>
      <protection hidden="1"/>
    </xf>
    <xf numFmtId="164" fontId="8" fillId="9" borderId="57" xfId="40" applyFont="1" applyFill="1" applyBorder="1" applyAlignment="1">
      <alignment vertical="center"/>
    </xf>
    <xf numFmtId="0" fontId="8" fillId="5" borderId="70" xfId="3" applyFont="1" applyBorder="1" applyAlignment="1" applyProtection="1">
      <alignment vertical="center" wrapText="1"/>
      <protection hidden="1"/>
    </xf>
    <xf numFmtId="164" fontId="27" fillId="10" borderId="0" xfId="40" applyFont="1" applyFill="1" applyBorder="1" applyAlignment="1" applyProtection="1">
      <alignment horizontal="right" vertical="center"/>
      <protection hidden="1"/>
    </xf>
    <xf numFmtId="164" fontId="8" fillId="10" borderId="0" xfId="40" applyFont="1" applyFill="1" applyBorder="1" applyAlignment="1" applyProtection="1">
      <alignment vertical="center" wrapText="1"/>
      <protection hidden="1"/>
    </xf>
    <xf numFmtId="164" fontId="8" fillId="21" borderId="71" xfId="40" applyFont="1" applyFill="1" applyBorder="1" applyAlignment="1" applyProtection="1">
      <alignment horizontal="right" vertical="center"/>
      <protection hidden="1"/>
    </xf>
    <xf numFmtId="0" fontId="8" fillId="18" borderId="70" xfId="3" applyFont="1" applyFill="1" applyBorder="1" applyAlignment="1" applyProtection="1">
      <alignment vertical="center" wrapText="1"/>
      <protection hidden="1"/>
    </xf>
    <xf numFmtId="164" fontId="27" fillId="9" borderId="0" xfId="40" applyFont="1" applyFill="1" applyBorder="1" applyAlignment="1" applyProtection="1">
      <alignment horizontal="right" vertical="center"/>
      <protection hidden="1"/>
    </xf>
    <xf numFmtId="164" fontId="8" fillId="24" borderId="0" xfId="40" applyFont="1" applyFill="1" applyBorder="1" applyAlignment="1" applyProtection="1">
      <alignment horizontal="right" vertical="center"/>
      <protection hidden="1"/>
    </xf>
    <xf numFmtId="164" fontId="8" fillId="9" borderId="71" xfId="40" applyFont="1" applyFill="1" applyBorder="1" applyAlignment="1">
      <alignment vertical="center"/>
    </xf>
    <xf numFmtId="164" fontId="27" fillId="9" borderId="0" xfId="40" applyFont="1" applyFill="1" applyBorder="1" applyAlignment="1" applyProtection="1">
      <alignment vertical="center"/>
      <protection hidden="1"/>
    </xf>
    <xf numFmtId="164" fontId="8" fillId="21" borderId="0" xfId="40" applyFont="1" applyFill="1" applyBorder="1" applyAlignment="1" applyProtection="1">
      <alignment horizontal="right" vertical="center"/>
      <protection hidden="1"/>
    </xf>
    <xf numFmtId="164" fontId="8" fillId="10" borderId="71" xfId="40" applyFont="1" applyFill="1" applyBorder="1" applyAlignment="1">
      <alignment vertical="center"/>
    </xf>
    <xf numFmtId="0" fontId="8" fillId="9" borderId="55" xfId="5" applyFill="1" applyBorder="1" applyAlignment="1" applyProtection="1">
      <alignment vertical="center" wrapText="1"/>
      <protection hidden="1"/>
    </xf>
    <xf numFmtId="164" fontId="8" fillId="9" borderId="74" xfId="40" applyFont="1" applyFill="1" applyBorder="1" applyAlignment="1" applyProtection="1">
      <alignment horizontal="left" vertical="center"/>
      <protection hidden="1"/>
    </xf>
    <xf numFmtId="164" fontId="8" fillId="9" borderId="74" xfId="40" applyFont="1" applyFill="1" applyBorder="1" applyAlignment="1" applyProtection="1">
      <alignment vertical="center" wrapText="1"/>
      <protection hidden="1"/>
    </xf>
    <xf numFmtId="164" fontId="8" fillId="9" borderId="74" xfId="40" applyFont="1" applyFill="1" applyBorder="1" applyAlignment="1" applyProtection="1">
      <alignment vertical="center"/>
      <protection hidden="1"/>
    </xf>
    <xf numFmtId="164" fontId="8" fillId="9" borderId="74" xfId="40" applyFont="1" applyFill="1" applyBorder="1" applyAlignment="1">
      <alignment vertical="center"/>
    </xf>
    <xf numFmtId="164" fontId="8" fillId="9" borderId="56" xfId="40" applyFont="1" applyFill="1" applyBorder="1" applyAlignment="1">
      <alignment vertical="center"/>
    </xf>
    <xf numFmtId="164" fontId="8" fillId="21" borderId="69" xfId="40" applyFont="1" applyFill="1" applyBorder="1" applyAlignment="1" applyProtection="1">
      <alignment horizontal="right" vertical="center"/>
      <protection hidden="1"/>
    </xf>
    <xf numFmtId="164" fontId="0" fillId="10" borderId="57" xfId="40" applyFont="1" applyFill="1" applyBorder="1" applyAlignment="1">
      <alignment vertical="center"/>
    </xf>
    <xf numFmtId="164" fontId="20" fillId="9" borderId="9" xfId="40" applyFont="1" applyFill="1" applyBorder="1" applyAlignment="1" applyProtection="1">
      <alignment vertical="center"/>
      <protection locked="0"/>
    </xf>
    <xf numFmtId="3" fontId="7" fillId="8" borderId="34" xfId="2" applyNumberFormat="1" applyFont="1" applyFill="1" applyBorder="1" applyAlignment="1" applyProtection="1">
      <alignment vertical="center" wrapText="1"/>
      <protection hidden="1"/>
    </xf>
    <xf numFmtId="164" fontId="7" fillId="4" borderId="34" xfId="40" applyFont="1" applyFill="1" applyBorder="1" applyAlignment="1" applyProtection="1">
      <alignment horizontal="right" vertical="center"/>
      <protection hidden="1"/>
    </xf>
    <xf numFmtId="0" fontId="20" fillId="5" borderId="54" xfId="3" applyFont="1" applyBorder="1" applyAlignment="1" applyProtection="1">
      <alignment vertical="center" wrapText="1"/>
      <protection hidden="1"/>
    </xf>
    <xf numFmtId="164" fontId="20" fillId="9" borderId="22" xfId="40" applyFont="1" applyFill="1" applyBorder="1" applyAlignment="1" applyProtection="1">
      <alignment vertical="center"/>
      <protection locked="0"/>
    </xf>
    <xf numFmtId="164" fontId="20" fillId="22" borderId="0" xfId="40" applyFont="1" applyFill="1" applyBorder="1" applyAlignment="1" applyProtection="1">
      <alignment vertical="center"/>
      <protection locked="0"/>
    </xf>
    <xf numFmtId="0" fontId="27" fillId="10" borderId="0" xfId="40" applyNumberFormat="1" applyFont="1" applyFill="1" applyBorder="1" applyAlignment="1" applyProtection="1">
      <alignment horizontal="right" vertical="center"/>
      <protection hidden="1"/>
    </xf>
    <xf numFmtId="0" fontId="46" fillId="9" borderId="43" xfId="0" applyFont="1" applyFill="1" applyBorder="1" applyAlignment="1">
      <alignment vertical="center" wrapText="1"/>
    </xf>
    <xf numFmtId="0" fontId="0" fillId="9" borderId="43" xfId="0" applyFill="1" applyBorder="1" applyAlignment="1">
      <alignment vertical="center" wrapText="1"/>
    </xf>
    <xf numFmtId="0" fontId="8" fillId="9" borderId="43" xfId="0" applyFont="1" applyFill="1" applyBorder="1" applyAlignment="1">
      <alignment vertical="center" wrapText="1"/>
    </xf>
    <xf numFmtId="0" fontId="0" fillId="9" borderId="0" xfId="0" applyFill="1" applyAlignment="1" applyProtection="1">
      <alignment horizontal="left" vertical="center" wrapText="1"/>
      <protection hidden="1"/>
    </xf>
    <xf numFmtId="0" fontId="12" fillId="3" borderId="0" xfId="18" applyAlignment="1" applyProtection="1">
      <alignment horizontal="center" vertical="center" wrapText="1"/>
      <protection hidden="1"/>
    </xf>
    <xf numFmtId="0" fontId="4" fillId="5" borderId="0" xfId="3" applyBorder="1" applyAlignment="1" applyProtection="1">
      <alignment horizontal="center" vertical="center"/>
      <protection hidden="1"/>
    </xf>
    <xf numFmtId="0" fontId="4" fillId="5" borderId="15" xfId="3" applyBorder="1" applyAlignment="1" applyProtection="1">
      <alignment horizontal="center" vertical="center"/>
      <protection hidden="1"/>
    </xf>
    <xf numFmtId="0" fontId="12" fillId="3" borderId="28" xfId="18" applyBorder="1" applyAlignment="1" applyProtection="1">
      <alignment horizontal="left" vertical="center" wrapText="1"/>
      <protection hidden="1"/>
    </xf>
    <xf numFmtId="0" fontId="12" fillId="3" borderId="29" xfId="18" applyBorder="1" applyAlignment="1" applyProtection="1">
      <alignment horizontal="left" vertical="center" wrapText="1"/>
      <protection hidden="1"/>
    </xf>
    <xf numFmtId="0" fontId="12" fillId="3" borderId="31" xfId="18" applyBorder="1" applyAlignment="1" applyProtection="1">
      <alignment horizontal="left" vertical="center" wrapText="1"/>
      <protection hidden="1"/>
    </xf>
    <xf numFmtId="0" fontId="4" fillId="5" borderId="30" xfId="3" applyBorder="1" applyAlignment="1" applyProtection="1">
      <alignment horizontal="center" vertical="center"/>
      <protection hidden="1"/>
    </xf>
    <xf numFmtId="0" fontId="4" fillId="5" borderId="32" xfId="3" applyBorder="1" applyAlignment="1" applyProtection="1">
      <alignment horizontal="center" vertical="center"/>
      <protection hidden="1"/>
    </xf>
    <xf numFmtId="3" fontId="8" fillId="9" borderId="5" xfId="26" applyAlignment="1">
      <alignment horizontal="left" vertical="center"/>
      <protection locked="0"/>
    </xf>
    <xf numFmtId="0" fontId="37" fillId="9" borderId="0" xfId="23" applyFont="1" applyFill="1" applyAlignment="1">
      <alignment horizontal="left" vertical="center" wrapText="1"/>
    </xf>
    <xf numFmtId="0" fontId="13" fillId="3" borderId="0" xfId="18" applyFont="1" applyAlignment="1" applyProtection="1">
      <alignment horizontal="left" vertical="center" wrapText="1"/>
      <protection hidden="1"/>
    </xf>
    <xf numFmtId="0" fontId="0" fillId="9" borderId="10" xfId="18" applyFont="1" applyFill="1" applyBorder="1" applyAlignment="1" applyProtection="1">
      <alignment horizontal="left" vertical="center" wrapText="1"/>
      <protection hidden="1"/>
    </xf>
    <xf numFmtId="0" fontId="0" fillId="9" borderId="48" xfId="18" applyFont="1" applyFill="1" applyBorder="1" applyAlignment="1" applyProtection="1">
      <alignment horizontal="left" vertical="center" wrapText="1"/>
      <protection hidden="1"/>
    </xf>
    <xf numFmtId="0" fontId="22" fillId="9" borderId="49" xfId="18" applyFont="1" applyFill="1" applyBorder="1" applyAlignment="1" applyProtection="1">
      <alignment horizontal="left" vertical="center" wrapText="1"/>
      <protection hidden="1"/>
    </xf>
    <xf numFmtId="0" fontId="43" fillId="9" borderId="59" xfId="18" applyFont="1" applyFill="1" applyBorder="1" applyAlignment="1" applyProtection="1">
      <alignment horizontal="left" vertical="center" wrapText="1"/>
      <protection hidden="1"/>
    </xf>
    <xf numFmtId="0" fontId="43" fillId="9" borderId="60" xfId="18" applyFont="1" applyFill="1" applyBorder="1" applyAlignment="1" applyProtection="1">
      <alignment horizontal="left" vertical="center" wrapText="1"/>
      <protection hidden="1"/>
    </xf>
    <xf numFmtId="0" fontId="43" fillId="9" borderId="61" xfId="18" applyFont="1" applyFill="1" applyBorder="1" applyAlignment="1" applyProtection="1">
      <alignment horizontal="left" vertical="center" wrapText="1"/>
      <protection hidden="1"/>
    </xf>
    <xf numFmtId="0" fontId="7" fillId="4" borderId="24" xfId="7" applyBorder="1" applyAlignment="1" applyProtection="1">
      <alignment horizontal="center" vertical="center"/>
    </xf>
    <xf numFmtId="0" fontId="7" fillId="4" borderId="18" xfId="7" applyBorder="1" applyAlignment="1" applyProtection="1">
      <alignment horizontal="center" vertical="center"/>
    </xf>
    <xf numFmtId="0" fontId="7" fillId="4" borderId="25" xfId="7" applyBorder="1" applyAlignment="1" applyProtection="1">
      <alignment horizontal="center" vertical="center"/>
    </xf>
    <xf numFmtId="0" fontId="7" fillId="4" borderId="24" xfId="7" applyBorder="1" applyAlignment="1" applyProtection="1">
      <alignment horizontal="center" vertical="center" wrapText="1"/>
      <protection hidden="1"/>
    </xf>
    <xf numFmtId="0" fontId="7" fillId="4" borderId="18" xfId="7" applyBorder="1" applyAlignment="1" applyProtection="1">
      <alignment horizontal="center" vertical="center" wrapText="1"/>
      <protection hidden="1"/>
    </xf>
    <xf numFmtId="0" fontId="11" fillId="9" borderId="0" xfId="4" quotePrefix="1" applyFill="1" applyBorder="1" applyAlignment="1">
      <alignment horizontal="center" vertical="center"/>
    </xf>
    <xf numFmtId="0" fontId="22" fillId="13" borderId="0" xfId="5" applyFont="1" applyFill="1" applyAlignment="1" applyProtection="1">
      <alignment horizontal="center" vertical="center" wrapText="1"/>
      <protection hidden="1"/>
    </xf>
    <xf numFmtId="0" fontId="11" fillId="9" borderId="33" xfId="4" quotePrefix="1" applyFill="1" applyBorder="1" applyAlignment="1">
      <alignment horizontal="center" vertical="center"/>
    </xf>
    <xf numFmtId="0" fontId="11" fillId="9" borderId="33" xfId="4" applyFill="1" applyBorder="1" applyAlignment="1">
      <alignment horizontal="center" vertical="center"/>
    </xf>
    <xf numFmtId="0" fontId="11" fillId="9" borderId="65" xfId="4" quotePrefix="1" applyFill="1" applyBorder="1" applyAlignment="1">
      <alignment horizontal="center" vertical="center"/>
    </xf>
    <xf numFmtId="0" fontId="11" fillId="9" borderId="66" xfId="4" quotePrefix="1" applyFill="1" applyBorder="1" applyAlignment="1">
      <alignment horizontal="center" vertical="center"/>
    </xf>
    <xf numFmtId="0" fontId="11" fillId="9" borderId="67" xfId="4" quotePrefix="1" applyFill="1" applyBorder="1" applyAlignment="1">
      <alignment horizontal="center" vertical="center"/>
    </xf>
    <xf numFmtId="0" fontId="11" fillId="9" borderId="45" xfId="4" quotePrefix="1" applyFill="1" applyBorder="1" applyAlignment="1">
      <alignment horizontal="center" vertical="center"/>
    </xf>
    <xf numFmtId="0" fontId="11" fillId="9" borderId="63" xfId="4" quotePrefix="1" applyFill="1" applyBorder="1" applyAlignment="1">
      <alignment horizontal="center" vertical="center"/>
    </xf>
    <xf numFmtId="0" fontId="11" fillId="9" borderId="64" xfId="4" applyFill="1" applyBorder="1" applyAlignment="1">
      <alignment horizontal="center" vertical="center"/>
    </xf>
    <xf numFmtId="0" fontId="22" fillId="9" borderId="0" xfId="0" applyFont="1" applyFill="1" applyAlignment="1">
      <alignment horizontal="left" vertical="center" wrapText="1"/>
    </xf>
    <xf numFmtId="3" fontId="0" fillId="16" borderId="0" xfId="8" applyNumberFormat="1" applyFont="1" applyFill="1" applyAlignment="1" applyProtection="1">
      <alignment horizontal="center" vertical="center"/>
    </xf>
    <xf numFmtId="3" fontId="8" fillId="16" borderId="0" xfId="8" applyNumberFormat="1" applyFill="1" applyAlignment="1" applyProtection="1">
      <alignment horizontal="center" vertical="center"/>
    </xf>
    <xf numFmtId="0" fontId="0" fillId="10" borderId="0" xfId="8" applyFont="1" applyFill="1" applyAlignment="1" applyProtection="1">
      <alignment horizontal="left" vertical="center" wrapText="1"/>
    </xf>
    <xf numFmtId="0" fontId="8" fillId="10" borderId="0" xfId="8" applyFill="1" applyAlignment="1" applyProtection="1">
      <alignment horizontal="left" vertical="center" wrapText="1"/>
    </xf>
    <xf numFmtId="0" fontId="13" fillId="3" borderId="0" xfId="18" applyFont="1" applyAlignment="1" applyProtection="1">
      <alignment horizontal="left" vertical="center"/>
      <protection hidden="1"/>
    </xf>
    <xf numFmtId="0" fontId="0" fillId="9" borderId="45" xfId="0" applyFill="1" applyBorder="1" applyAlignment="1">
      <alignment horizontal="center" vertical="center" textRotation="90"/>
    </xf>
    <xf numFmtId="0" fontId="0" fillId="9" borderId="46" xfId="0" applyFill="1" applyBorder="1" applyAlignment="1">
      <alignment horizontal="center" vertical="center" textRotation="90"/>
    </xf>
    <xf numFmtId="0" fontId="0" fillId="9" borderId="45" xfId="0" applyFill="1" applyBorder="1" applyAlignment="1">
      <alignment horizontal="center" vertical="center" textRotation="90" wrapText="1"/>
    </xf>
    <xf numFmtId="0" fontId="0" fillId="9" borderId="46" xfId="0" applyFill="1" applyBorder="1" applyAlignment="1">
      <alignment horizontal="center" vertical="center" textRotation="90" wrapText="1"/>
    </xf>
    <xf numFmtId="0" fontId="0" fillId="9" borderId="47" xfId="0" applyFill="1" applyBorder="1" applyAlignment="1">
      <alignment horizontal="center" vertical="center" textRotation="90" wrapText="1"/>
    </xf>
    <xf numFmtId="0" fontId="0" fillId="9" borderId="0" xfId="0" applyFill="1" applyAlignment="1">
      <alignment horizontal="left" vertical="center" wrapText="1"/>
    </xf>
    <xf numFmtId="0" fontId="22" fillId="17" borderId="62" xfId="0" applyFont="1" applyFill="1" applyBorder="1" applyAlignment="1">
      <alignment horizontal="center" vertical="center"/>
    </xf>
    <xf numFmtId="0" fontId="7" fillId="4" borderId="34" xfId="2" applyFont="1" applyBorder="1" applyAlignment="1">
      <alignment horizontal="center" vertical="center" wrapText="1"/>
    </xf>
    <xf numFmtId="0" fontId="13" fillId="3" borderId="0" xfId="18" applyFont="1" applyBorder="1" applyAlignment="1" applyProtection="1">
      <alignment horizontal="left" vertical="center" wrapText="1"/>
      <protection hidden="1"/>
    </xf>
    <xf numFmtId="0" fontId="13" fillId="3" borderId="0" xfId="18" applyFont="1" applyAlignment="1" applyProtection="1">
      <alignment vertical="center" wrapText="1"/>
      <protection hidden="1"/>
    </xf>
    <xf numFmtId="0" fontId="13" fillId="3" borderId="16" xfId="18" applyFont="1" applyBorder="1" applyAlignment="1" applyProtection="1">
      <alignment horizontal="left" vertical="center" wrapText="1"/>
      <protection hidden="1"/>
    </xf>
    <xf numFmtId="3" fontId="23" fillId="5" borderId="24" xfId="21" applyNumberFormat="1" applyFont="1" applyBorder="1" applyAlignment="1" applyProtection="1">
      <alignment horizontal="center" vertical="center"/>
      <protection hidden="1"/>
    </xf>
    <xf numFmtId="3" fontId="23" fillId="5" borderId="18" xfId="21" applyNumberFormat="1" applyFont="1" applyBorder="1" applyAlignment="1" applyProtection="1">
      <alignment horizontal="center" vertical="center"/>
      <protection hidden="1"/>
    </xf>
    <xf numFmtId="3" fontId="7" fillId="4" borderId="16" xfId="7" applyNumberFormat="1" applyBorder="1" applyAlignment="1" applyProtection="1">
      <alignment horizontal="left" vertical="center"/>
      <protection hidden="1"/>
    </xf>
    <xf numFmtId="3" fontId="7" fillId="4" borderId="18" xfId="7" applyNumberFormat="1" applyBorder="1" applyAlignment="1" applyProtection="1">
      <alignment horizontal="left" vertical="center"/>
      <protection hidden="1"/>
    </xf>
    <xf numFmtId="3" fontId="7" fillId="4" borderId="16" xfId="7" applyNumberFormat="1" applyBorder="1" applyAlignment="1" applyProtection="1">
      <alignment horizontal="left" vertical="center" wrapText="1"/>
      <protection hidden="1"/>
    </xf>
    <xf numFmtId="3" fontId="7" fillId="4" borderId="19" xfId="7" applyNumberFormat="1" applyBorder="1" applyAlignment="1" applyProtection="1">
      <alignment horizontal="left" vertical="center"/>
      <protection hidden="1"/>
    </xf>
    <xf numFmtId="0" fontId="13" fillId="3" borderId="13" xfId="18" applyFont="1" applyBorder="1" applyAlignment="1" applyProtection="1">
      <alignment horizontal="left" vertical="center" wrapText="1"/>
      <protection hidden="1"/>
    </xf>
    <xf numFmtId="0" fontId="13" fillId="3" borderId="17" xfId="18" applyFont="1" applyBorder="1" applyAlignment="1" applyProtection="1">
      <alignment horizontal="left" vertical="center" wrapText="1"/>
      <protection hidden="1"/>
    </xf>
    <xf numFmtId="0" fontId="0" fillId="5" borderId="30" xfId="21" applyFont="1" applyBorder="1" applyAlignment="1" applyProtection="1">
      <alignment horizontal="center" vertical="center" wrapText="1"/>
    </xf>
    <xf numFmtId="0" fontId="8" fillId="5" borderId="30" xfId="21" applyBorder="1" applyAlignment="1" applyProtection="1">
      <alignment horizontal="center" vertical="center" wrapText="1"/>
    </xf>
    <xf numFmtId="0" fontId="7" fillId="4" borderId="14" xfId="7" applyBorder="1" applyAlignment="1" applyProtection="1">
      <alignment horizontal="center" vertical="center" wrapText="1"/>
      <protection hidden="1"/>
    </xf>
    <xf numFmtId="0" fontId="13" fillId="3" borderId="13" xfId="18" applyFont="1" applyBorder="1" applyAlignment="1" applyProtection="1">
      <alignment vertical="center" wrapText="1"/>
      <protection hidden="1"/>
    </xf>
    <xf numFmtId="0" fontId="13" fillId="3" borderId="16" xfId="18" applyFont="1" applyBorder="1" applyAlignment="1" applyProtection="1">
      <alignment vertical="center" wrapText="1"/>
      <protection hidden="1"/>
    </xf>
    <xf numFmtId="0" fontId="13" fillId="3" borderId="17" xfId="18" applyFont="1" applyBorder="1" applyAlignment="1" applyProtection="1">
      <alignment vertical="center" wrapText="1"/>
      <protection hidden="1"/>
    </xf>
    <xf numFmtId="0" fontId="0" fillId="5" borderId="18" xfId="3" applyFont="1" applyBorder="1" applyAlignment="1" applyProtection="1">
      <alignment horizontal="center" vertical="center" wrapText="1"/>
      <protection hidden="1"/>
    </xf>
    <xf numFmtId="0" fontId="8" fillId="5" borderId="18" xfId="3" applyFont="1" applyBorder="1" applyAlignment="1" applyProtection="1">
      <alignment horizontal="center" vertical="center" wrapText="1"/>
      <protection hidden="1"/>
    </xf>
    <xf numFmtId="0" fontId="13" fillId="19" borderId="0" xfId="6" applyFont="1" applyFill="1" applyAlignment="1" applyProtection="1">
      <alignment horizontal="left"/>
    </xf>
    <xf numFmtId="3" fontId="0" fillId="13" borderId="18" xfId="8" applyNumberFormat="1" applyFont="1" applyFill="1" applyBorder="1" applyAlignment="1" applyProtection="1">
      <alignment horizontal="center" vertical="center"/>
      <protection hidden="1"/>
    </xf>
    <xf numFmtId="3" fontId="8" fillId="13" borderId="18" xfId="8" applyNumberFormat="1" applyFill="1" applyBorder="1" applyAlignment="1" applyProtection="1">
      <alignment horizontal="center" vertical="center"/>
      <protection hidden="1"/>
    </xf>
    <xf numFmtId="3" fontId="22" fillId="13" borderId="18" xfId="8" applyNumberFormat="1" applyFont="1" applyFill="1" applyBorder="1" applyAlignment="1" applyProtection="1">
      <alignment horizontal="center" vertical="center"/>
      <protection hidden="1"/>
    </xf>
    <xf numFmtId="3" fontId="7" fillId="4" borderId="14" xfId="7" applyNumberFormat="1" applyBorder="1" applyAlignment="1" applyProtection="1">
      <alignment horizontal="center" vertical="center" wrapText="1"/>
      <protection hidden="1"/>
    </xf>
    <xf numFmtId="3" fontId="7" fillId="4" borderId="13" xfId="7" applyNumberFormat="1" applyBorder="1" applyAlignment="1" applyProtection="1">
      <alignment horizontal="center" vertical="center" wrapText="1"/>
      <protection hidden="1"/>
    </xf>
    <xf numFmtId="3" fontId="7" fillId="4" borderId="16" xfId="7" applyNumberFormat="1" applyBorder="1" applyAlignment="1" applyProtection="1">
      <alignment horizontal="center" vertical="center" wrapText="1"/>
      <protection hidden="1"/>
    </xf>
    <xf numFmtId="3" fontId="7" fillId="4" borderId="17" xfId="7" applyNumberFormat="1" applyBorder="1" applyAlignment="1" applyProtection="1">
      <alignment horizontal="center" vertical="center" wrapText="1"/>
      <protection hidden="1"/>
    </xf>
    <xf numFmtId="0" fontId="34" fillId="6" borderId="0" xfId="10" applyFont="1" applyAlignment="1" applyProtection="1">
      <alignment horizontal="center" vertical="center" textRotation="90"/>
      <protection hidden="1"/>
    </xf>
    <xf numFmtId="0" fontId="35" fillId="6" borderId="0" xfId="10" applyFont="1" applyAlignment="1" applyProtection="1">
      <alignment horizontal="center" vertical="center" textRotation="90"/>
      <protection hidden="1"/>
    </xf>
    <xf numFmtId="0" fontId="11" fillId="9" borderId="0" xfId="4" applyFill="1" applyBorder="1" applyAlignment="1">
      <alignment horizontal="center" vertical="center"/>
    </xf>
    <xf numFmtId="0" fontId="8" fillId="5" borderId="14" xfId="14" applyFont="1" applyBorder="1" applyAlignment="1">
      <alignment horizontal="center" vertical="center"/>
    </xf>
    <xf numFmtId="0" fontId="7" fillId="4" borderId="14" xfId="15" applyFont="1" applyBorder="1" applyAlignment="1">
      <alignment horizontal="left" vertical="center" wrapText="1"/>
    </xf>
    <xf numFmtId="0" fontId="7" fillId="4" borderId="18" xfId="15" applyFont="1" applyBorder="1" applyAlignment="1">
      <alignment horizontal="center" vertical="center" wrapText="1"/>
    </xf>
    <xf numFmtId="0" fontId="7" fillId="4" borderId="25" xfId="15" applyFont="1" applyBorder="1" applyAlignment="1">
      <alignment horizontal="center" vertical="center" wrapText="1"/>
    </xf>
    <xf numFmtId="0" fontId="7" fillId="4" borderId="24" xfId="15" applyFont="1" applyBorder="1" applyAlignment="1">
      <alignment horizontal="center" vertical="center" wrapText="1"/>
    </xf>
    <xf numFmtId="0" fontId="7" fillId="4" borderId="13" xfId="15" applyFont="1" applyBorder="1" applyAlignment="1">
      <alignment horizontal="center" vertical="center" wrapText="1"/>
    </xf>
    <xf numFmtId="0" fontId="7" fillId="4" borderId="16" xfId="15" applyFont="1" applyBorder="1" applyAlignment="1">
      <alignment horizontal="center" vertical="center" wrapText="1"/>
    </xf>
    <xf numFmtId="0" fontId="7" fillId="4" borderId="42" xfId="15" applyFont="1" applyBorder="1" applyAlignment="1">
      <alignment horizontal="center" vertical="center" wrapText="1"/>
    </xf>
    <xf numFmtId="0" fontId="7" fillId="4" borderId="14" xfId="15" applyFont="1" applyBorder="1" applyAlignment="1">
      <alignment horizontal="center" vertical="center"/>
    </xf>
    <xf numFmtId="0" fontId="7" fillId="4" borderId="14" xfId="15" applyFont="1" applyBorder="1" applyAlignment="1">
      <alignment horizontal="center" vertical="center" wrapText="1"/>
    </xf>
    <xf numFmtId="0" fontId="7" fillId="4" borderId="36" xfId="15" applyFont="1" applyBorder="1" applyAlignment="1">
      <alignment horizontal="center" vertical="center"/>
    </xf>
    <xf numFmtId="0" fontId="7" fillId="4" borderId="4" xfId="15" applyFont="1" applyBorder="1" applyAlignment="1">
      <alignment horizontal="center" vertical="center"/>
    </xf>
    <xf numFmtId="0" fontId="7" fillId="4" borderId="36" xfId="15" applyFont="1" applyBorder="1" applyAlignment="1">
      <alignment horizontal="center" vertical="center" wrapText="1"/>
    </xf>
    <xf numFmtId="0" fontId="7" fillId="4" borderId="4" xfId="15" applyFont="1" applyBorder="1" applyAlignment="1">
      <alignment horizontal="center" vertical="center" wrapText="1"/>
    </xf>
    <xf numFmtId="0" fontId="7" fillId="4" borderId="34" xfId="15" applyFont="1" applyBorder="1" applyAlignment="1">
      <alignment horizontal="center" vertical="center" wrapText="1"/>
    </xf>
    <xf numFmtId="0" fontId="7" fillId="4" borderId="34" xfId="15" applyFont="1" applyBorder="1" applyAlignment="1">
      <alignment horizontal="center" vertical="center"/>
    </xf>
    <xf numFmtId="0" fontId="0" fillId="5" borderId="14" xfId="3" applyFont="1" applyBorder="1" applyAlignment="1" applyProtection="1">
      <alignment horizontal="center" vertical="center" wrapText="1"/>
      <protection hidden="1"/>
    </xf>
    <xf numFmtId="0" fontId="4" fillId="5" borderId="14" xfId="3" applyBorder="1" applyAlignment="1" applyProtection="1">
      <alignment horizontal="center" vertical="center" wrapText="1"/>
      <protection hidden="1"/>
    </xf>
    <xf numFmtId="0" fontId="45" fillId="9" borderId="43" xfId="0" applyFont="1" applyFill="1" applyBorder="1" applyAlignment="1">
      <alignment horizontal="left" vertical="center" wrapText="1"/>
    </xf>
  </cellXfs>
  <cellStyles count="41">
    <cellStyle name="20 % - Accent2" xfId="3" builtinId="34"/>
    <cellStyle name="20 % - Accent2 2" xfId="8" xr:uid="{00000000-0005-0000-0000-000001000000}"/>
    <cellStyle name="20 % - Accent2 3" xfId="14" xr:uid="{00000000-0005-0000-0000-000002000000}"/>
    <cellStyle name="20 % - Accent2 3 2" xfId="33" xr:uid="{00000000-0005-0000-0000-000003000000}"/>
    <cellStyle name="20 % - Accent2 4" xfId="30" xr:uid="{00000000-0005-0000-0000-000004000000}"/>
    <cellStyle name="20 % - Accent4 2" xfId="17" xr:uid="{00000000-0005-0000-0000-000005000000}"/>
    <cellStyle name="20 % - Accent4 2 2" xfId="34" xr:uid="{00000000-0005-0000-0000-000006000000}"/>
    <cellStyle name="20% - Accent2 2" xfId="21" xr:uid="{00000000-0005-0000-0000-000007000000}"/>
    <cellStyle name="40 % - Accent2 2" xfId="37" xr:uid="{00000000-0005-0000-0000-000008000000}"/>
    <cellStyle name="Accent1" xfId="18" builtinId="29"/>
    <cellStyle name="Accent1 2" xfId="6" xr:uid="{00000000-0005-0000-0000-00000A000000}"/>
    <cellStyle name="Accent2" xfId="2" builtinId="33"/>
    <cellStyle name="Accent2 2" xfId="7" xr:uid="{00000000-0005-0000-0000-00000C000000}"/>
    <cellStyle name="Accent2 3" xfId="15" xr:uid="{00000000-0005-0000-0000-00000D000000}"/>
    <cellStyle name="Accent4 2" xfId="10" xr:uid="{00000000-0005-0000-0000-00000E000000}"/>
    <cellStyle name="Lien hypertexte" xfId="4" builtinId="8"/>
    <cellStyle name="Milliers" xfId="40" builtinId="3"/>
    <cellStyle name="Milliers 2" xfId="35" xr:uid="{00000000-0005-0000-0000-000010000000}"/>
    <cellStyle name="Neutre 2" xfId="9" xr:uid="{00000000-0005-0000-0000-000011000000}"/>
    <cellStyle name="Normal" xfId="0" builtinId="0" customBuiltin="1"/>
    <cellStyle name="Normal 2" xfId="5" xr:uid="{00000000-0005-0000-0000-000013000000}"/>
    <cellStyle name="Normal 2 2" xfId="28" xr:uid="{00000000-0005-0000-0000-000014000000}"/>
    <cellStyle name="Normal 200" xfId="24" xr:uid="{00000000-0005-0000-0000-000015000000}"/>
    <cellStyle name="Normal 208" xfId="27" xr:uid="{00000000-0005-0000-0000-000016000000}"/>
    <cellStyle name="Normal 3" xfId="13" xr:uid="{00000000-0005-0000-0000-000017000000}"/>
    <cellStyle name="Normal 3 2" xfId="25" xr:uid="{00000000-0005-0000-0000-000018000000}"/>
    <cellStyle name="Normal 3 2 2" xfId="36" xr:uid="{00000000-0005-0000-0000-000019000000}"/>
    <cellStyle name="Normal 3 3" xfId="32" xr:uid="{00000000-0005-0000-0000-00001A000000}"/>
    <cellStyle name="Percent 2" xfId="20" xr:uid="{00000000-0005-0000-0000-00001B000000}"/>
    <cellStyle name="Percent 2 2" xfId="39" xr:uid="{00000000-0005-0000-0000-00001C000000}"/>
    <cellStyle name="Percent 3" xfId="38" xr:uid="{00000000-0005-0000-0000-00001D000000}"/>
    <cellStyle name="Pourcentage" xfId="1" builtinId="5"/>
    <cellStyle name="Pourcentage 2" xfId="11" xr:uid="{00000000-0005-0000-0000-00001F000000}"/>
    <cellStyle name="Pourcentage 2 2" xfId="31" xr:uid="{00000000-0005-0000-0000-000020000000}"/>
    <cellStyle name="Pourcentage 3" xfId="29" xr:uid="{00000000-0005-0000-0000-000021000000}"/>
    <cellStyle name="Standaard 3" xfId="23" xr:uid="{00000000-0005-0000-0000-000022000000}"/>
    <cellStyle name="Standaard_Balans IL-Glob. PLAU" xfId="22" xr:uid="{00000000-0005-0000-0000-000023000000}"/>
    <cellStyle name="Style 1" xfId="12" xr:uid="{00000000-0005-0000-0000-000024000000}"/>
    <cellStyle name="Style 1 2" xfId="16" xr:uid="{00000000-0005-0000-0000-000025000000}"/>
    <cellStyle name="Style 1 3" xfId="26" xr:uid="{00000000-0005-0000-0000-000026000000}"/>
    <cellStyle name="Style 2" xfId="19" xr:uid="{00000000-0005-0000-0000-000027000000}"/>
  </cellStyles>
  <dxfs count="192">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ont>
        <color theme="0"/>
      </font>
      <fill>
        <patternFill>
          <bgColor theme="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4.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57150</xdr:rowOff>
    </xdr:from>
    <xdr:to>
      <xdr:col>2</xdr:col>
      <xdr:colOff>342900</xdr:colOff>
      <xdr:row>4</xdr:row>
      <xdr:rowOff>93941</xdr:rowOff>
    </xdr:to>
    <xdr:pic>
      <xdr:nvPicPr>
        <xdr:cNvPr id="3" name="Image 2">
          <a:extLst>
            <a:ext uri="{FF2B5EF4-FFF2-40B4-BE49-F238E27FC236}">
              <a16:creationId xmlns:a16="http://schemas.microsoft.com/office/drawing/2014/main" id="{C8FEF842-65F2-423C-AA6E-C76677F2AE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228600"/>
          <a:ext cx="1552575" cy="5511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10%20Tarification/102.%20M&#233;thode%20de%20r&#233;gulation%20tarifaire%202015-2016/1028.%20M&#233;thode%20tarifaire%202015-2016/1028.3%20MODELES%20DE%20RAPPORT%20-%20TEMPLATE%20EXCEL/Versions%20ex-post%202016%2013.01.17/17a13%20-%20MODELE%20DE%20RAPPORT%20EX-POST%202016%20ELEC%20-%20VIERGE.xlsx?4FBE4DDA" TargetMode="External"/><Relationship Id="rId1" Type="http://schemas.openxmlformats.org/officeDocument/2006/relationships/externalLinkPath" Target="file:///\\4FBE4DDA\17a13%20-%20MODELE%20DE%20RAPPORT%20EX-POST%202016%20ELEC%20-%20VIERG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p-p-cont01\CtxFolderRedirection\Users\nikolai.triffet\Desktop\CWaPE\17f07%20-%20Rapport%20ex-post%20-%20Ga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00"/>
    </sheetNames>
    <sheetDataSet>
      <sheetData sheetId="0" refreshError="1"/>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7:M101"/>
  <sheetViews>
    <sheetView topLeftCell="A35" zoomScaleNormal="100" workbookViewId="0">
      <selection activeCell="Q27" sqref="Q27"/>
    </sheetView>
  </sheetViews>
  <sheetFormatPr baseColWidth="10" defaultColWidth="7" defaultRowHeight="13.5" x14ac:dyDescent="0.3"/>
  <cols>
    <col min="1" max="1" width="1.6640625" style="65" customWidth="1"/>
    <col min="2" max="2" width="21.5" style="65" customWidth="1"/>
    <col min="3" max="3" width="39" style="65" customWidth="1"/>
    <col min="4" max="10" width="12.33203125" style="65" customWidth="1"/>
    <col min="11" max="16384" width="7" style="65"/>
  </cols>
  <sheetData>
    <row r="7" spans="2:10" ht="30.6" customHeight="1" x14ac:dyDescent="0.3">
      <c r="B7" s="475" t="s">
        <v>772</v>
      </c>
      <c r="C7" s="475"/>
      <c r="D7" s="475"/>
      <c r="E7" s="475"/>
      <c r="F7" s="475"/>
      <c r="G7" s="475"/>
      <c r="H7" s="475"/>
      <c r="I7" s="475"/>
      <c r="J7" s="475"/>
    </row>
    <row r="9" spans="2:10" ht="15" x14ac:dyDescent="0.3">
      <c r="B9" s="475" t="s">
        <v>206</v>
      </c>
      <c r="C9" s="475"/>
      <c r="D9" s="475"/>
      <c r="E9" s="475"/>
      <c r="F9" s="475"/>
      <c r="G9" s="475"/>
      <c r="H9" s="475"/>
      <c r="I9" s="475"/>
      <c r="J9" s="475"/>
    </row>
    <row r="11" spans="2:10" x14ac:dyDescent="0.3">
      <c r="B11" s="65" t="s">
        <v>207</v>
      </c>
      <c r="C11" s="483"/>
      <c r="D11" s="483"/>
      <c r="E11" s="483"/>
    </row>
    <row r="12" spans="2:10" x14ac:dyDescent="0.3">
      <c r="B12" s="65" t="s">
        <v>208</v>
      </c>
      <c r="C12" s="483"/>
      <c r="D12" s="483"/>
      <c r="E12" s="483"/>
    </row>
    <row r="13" spans="2:10" x14ac:dyDescent="0.3">
      <c r="B13" s="65" t="s">
        <v>209</v>
      </c>
      <c r="C13" s="483"/>
      <c r="D13" s="483"/>
      <c r="E13" s="483"/>
    </row>
    <row r="14" spans="2:10" x14ac:dyDescent="0.3">
      <c r="B14" s="65" t="s">
        <v>475</v>
      </c>
      <c r="E14" s="65">
        <v>2023</v>
      </c>
    </row>
    <row r="16" spans="2:10" ht="14.25" thickBot="1" x14ac:dyDescent="0.35"/>
    <row r="17" spans="2:10" ht="28.9" customHeight="1" x14ac:dyDescent="0.3">
      <c r="B17" s="478" t="s">
        <v>897</v>
      </c>
      <c r="C17" s="479"/>
      <c r="D17" s="479"/>
      <c r="E17" s="479"/>
      <c r="F17" s="479"/>
      <c r="G17" s="479"/>
      <c r="H17" s="479"/>
      <c r="I17" s="479"/>
      <c r="J17" s="480"/>
    </row>
    <row r="18" spans="2:10" ht="15" x14ac:dyDescent="0.3">
      <c r="B18" s="372" t="s">
        <v>210</v>
      </c>
      <c r="C18" s="476"/>
      <c r="D18" s="476"/>
      <c r="E18" s="476"/>
      <c r="F18" s="476"/>
      <c r="G18" s="476"/>
      <c r="H18" s="476"/>
      <c r="I18" s="476"/>
      <c r="J18" s="477"/>
    </row>
    <row r="19" spans="2:10" ht="15" x14ac:dyDescent="0.3">
      <c r="B19" s="372" t="s">
        <v>211</v>
      </c>
      <c r="C19" s="476"/>
      <c r="D19" s="476"/>
      <c r="E19" s="476"/>
      <c r="F19" s="476"/>
      <c r="G19" s="476"/>
      <c r="H19" s="476"/>
      <c r="I19" s="476"/>
      <c r="J19" s="477"/>
    </row>
    <row r="20" spans="2:10" ht="15" x14ac:dyDescent="0.3">
      <c r="B20" s="372" t="s">
        <v>212</v>
      </c>
      <c r="C20" s="476"/>
      <c r="D20" s="476"/>
      <c r="E20" s="476"/>
      <c r="F20" s="476"/>
      <c r="G20" s="476"/>
      <c r="H20" s="476"/>
      <c r="I20" s="476"/>
      <c r="J20" s="477"/>
    </row>
    <row r="21" spans="2:10" ht="15" x14ac:dyDescent="0.3">
      <c r="B21" s="372" t="s">
        <v>213</v>
      </c>
      <c r="C21" s="476"/>
      <c r="D21" s="476"/>
      <c r="E21" s="476"/>
      <c r="F21" s="476"/>
      <c r="G21" s="476"/>
      <c r="H21" s="476"/>
      <c r="I21" s="476"/>
      <c r="J21" s="477"/>
    </row>
    <row r="22" spans="2:10" ht="15" x14ac:dyDescent="0.3">
      <c r="B22" s="372"/>
      <c r="C22" s="373"/>
      <c r="D22" s="373"/>
      <c r="E22" s="373"/>
      <c r="F22" s="373"/>
      <c r="G22" s="373"/>
      <c r="H22" s="373"/>
      <c r="I22" s="373"/>
      <c r="J22" s="374"/>
    </row>
    <row r="23" spans="2:10" ht="15" x14ac:dyDescent="0.3">
      <c r="B23" s="372" t="s">
        <v>214</v>
      </c>
      <c r="C23" s="476"/>
      <c r="D23" s="476"/>
      <c r="E23" s="476"/>
      <c r="F23" s="476"/>
      <c r="G23" s="476"/>
      <c r="H23" s="476"/>
      <c r="I23" s="476"/>
      <c r="J23" s="477"/>
    </row>
    <row r="24" spans="2:10" ht="15" x14ac:dyDescent="0.3">
      <c r="B24" s="372" t="s">
        <v>215</v>
      </c>
      <c r="C24" s="476"/>
      <c r="D24" s="476"/>
      <c r="E24" s="476"/>
      <c r="F24" s="476"/>
      <c r="G24" s="476"/>
      <c r="H24" s="476"/>
      <c r="I24" s="476"/>
      <c r="J24" s="477"/>
    </row>
    <row r="25" spans="2:10" ht="15.75" thickBot="1" x14ac:dyDescent="0.35">
      <c r="B25" s="375" t="s">
        <v>216</v>
      </c>
      <c r="C25" s="481"/>
      <c r="D25" s="481"/>
      <c r="E25" s="481"/>
      <c r="F25" s="481"/>
      <c r="G25" s="481"/>
      <c r="H25" s="481"/>
      <c r="I25" s="481"/>
      <c r="J25" s="482"/>
    </row>
    <row r="26" spans="2:10" ht="15" x14ac:dyDescent="0.3">
      <c r="B26" s="376"/>
      <c r="C26" s="377"/>
      <c r="D26" s="377"/>
      <c r="E26" s="377"/>
      <c r="F26" s="377"/>
      <c r="G26" s="377"/>
      <c r="H26" s="377"/>
      <c r="I26" s="377"/>
      <c r="J26" s="377"/>
    </row>
    <row r="27" spans="2:10" ht="15" x14ac:dyDescent="0.3">
      <c r="B27" s="65" t="s">
        <v>667</v>
      </c>
      <c r="C27" s="377"/>
      <c r="D27" s="377"/>
      <c r="E27" s="378"/>
      <c r="F27" s="377"/>
      <c r="G27" s="377"/>
      <c r="H27" s="377"/>
      <c r="I27" s="377"/>
      <c r="J27" s="377"/>
    </row>
    <row r="28" spans="2:10" ht="15" x14ac:dyDescent="0.3">
      <c r="B28" s="65" t="s">
        <v>833</v>
      </c>
      <c r="C28" s="377"/>
      <c r="D28" s="377"/>
      <c r="E28" s="378"/>
      <c r="F28" s="377"/>
      <c r="G28" s="377"/>
      <c r="H28" s="377"/>
      <c r="I28" s="377"/>
      <c r="J28" s="377"/>
    </row>
    <row r="30" spans="2:10" ht="15" x14ac:dyDescent="0.3">
      <c r="B30" s="475" t="s">
        <v>217</v>
      </c>
      <c r="C30" s="475"/>
      <c r="D30" s="475"/>
      <c r="E30" s="475"/>
      <c r="F30" s="475"/>
      <c r="G30" s="475"/>
      <c r="H30" s="475"/>
      <c r="I30" s="475"/>
      <c r="J30" s="475"/>
    </row>
    <row r="32" spans="2:10" x14ac:dyDescent="0.3">
      <c r="B32" s="197"/>
      <c r="C32" s="65" t="s">
        <v>218</v>
      </c>
    </row>
    <row r="33" spans="2:13" x14ac:dyDescent="0.3">
      <c r="B33" s="379" t="s">
        <v>219</v>
      </c>
      <c r="C33" s="65" t="s">
        <v>220</v>
      </c>
    </row>
    <row r="35" spans="2:13" ht="15" x14ac:dyDescent="0.3">
      <c r="B35" s="475" t="s">
        <v>515</v>
      </c>
      <c r="C35" s="475"/>
      <c r="D35" s="475"/>
      <c r="E35" s="475"/>
      <c r="F35" s="475"/>
      <c r="G35" s="475"/>
      <c r="H35" s="475"/>
      <c r="I35" s="475"/>
      <c r="J35" s="475"/>
    </row>
    <row r="37" spans="2:13" x14ac:dyDescent="0.3">
      <c r="D37" s="380">
        <v>2019</v>
      </c>
      <c r="E37" s="380">
        <f t="shared" ref="E37:H38" si="0">D37+1</f>
        <v>2020</v>
      </c>
      <c r="F37" s="380">
        <f t="shared" si="0"/>
        <v>2021</v>
      </c>
      <c r="G37" s="380">
        <f t="shared" si="0"/>
        <v>2022</v>
      </c>
      <c r="H37" s="380">
        <f t="shared" si="0"/>
        <v>2023</v>
      </c>
      <c r="M37" s="381">
        <v>1</v>
      </c>
    </row>
    <row r="38" spans="2:13" ht="4.9000000000000004" customHeight="1" x14ac:dyDescent="0.3">
      <c r="D38" s="381">
        <v>3</v>
      </c>
      <c r="E38" s="381">
        <f t="shared" si="0"/>
        <v>4</v>
      </c>
      <c r="F38" s="381">
        <f t="shared" si="0"/>
        <v>5</v>
      </c>
      <c r="G38" s="381">
        <f t="shared" si="0"/>
        <v>6</v>
      </c>
      <c r="H38" s="381">
        <f t="shared" si="0"/>
        <v>7</v>
      </c>
      <c r="M38" s="381">
        <f t="shared" ref="M38:M43" si="1">M37+1</f>
        <v>2</v>
      </c>
    </row>
    <row r="39" spans="2:13" x14ac:dyDescent="0.3">
      <c r="B39" s="88" t="s">
        <v>668</v>
      </c>
      <c r="D39" s="388">
        <v>4.0529999999999997E-2</v>
      </c>
      <c r="E39" s="388">
        <v>4.0529999999999997E-2</v>
      </c>
      <c r="F39" s="388">
        <v>4.0529999999999997E-2</v>
      </c>
      <c r="G39" s="388">
        <v>4.0529999999999997E-2</v>
      </c>
      <c r="H39" s="388">
        <v>4.0529999999999997E-2</v>
      </c>
      <c r="M39" s="381">
        <f t="shared" si="1"/>
        <v>3</v>
      </c>
    </row>
    <row r="40" spans="2:13" ht="24" customHeight="1" x14ac:dyDescent="0.3">
      <c r="B40" s="474" t="s">
        <v>670</v>
      </c>
      <c r="C40" s="474"/>
      <c r="D40" s="389">
        <v>28.4</v>
      </c>
      <c r="E40" s="389">
        <v>31.82</v>
      </c>
      <c r="F40" s="389">
        <v>29.35</v>
      </c>
      <c r="G40" s="389">
        <v>42.42</v>
      </c>
      <c r="H40" s="389">
        <v>103.8</v>
      </c>
      <c r="M40" s="381">
        <f t="shared" si="1"/>
        <v>4</v>
      </c>
    </row>
    <row r="41" spans="2:13" ht="24" customHeight="1" x14ac:dyDescent="0.3">
      <c r="B41" s="474" t="s">
        <v>669</v>
      </c>
      <c r="C41" s="474"/>
      <c r="D41" s="389">
        <v>67.67</v>
      </c>
      <c r="E41" s="389">
        <v>74.739999999999995</v>
      </c>
      <c r="F41" s="389">
        <v>69.63</v>
      </c>
      <c r="G41" s="389">
        <v>96.61</v>
      </c>
      <c r="H41" s="389">
        <v>223.19</v>
      </c>
      <c r="M41" s="381">
        <f t="shared" si="1"/>
        <v>5</v>
      </c>
    </row>
    <row r="42" spans="2:13" ht="24" customHeight="1" x14ac:dyDescent="0.3">
      <c r="B42" s="474" t="s">
        <v>671</v>
      </c>
      <c r="C42" s="474"/>
      <c r="D42" s="389">
        <v>28.4</v>
      </c>
      <c r="E42" s="389">
        <v>31.82</v>
      </c>
      <c r="F42" s="389">
        <v>29.35</v>
      </c>
      <c r="G42" s="389">
        <v>42.42</v>
      </c>
      <c r="H42" s="389">
        <v>103.8</v>
      </c>
      <c r="M42" s="381">
        <f t="shared" si="1"/>
        <v>6</v>
      </c>
    </row>
    <row r="43" spans="2:13" ht="24" customHeight="1" x14ac:dyDescent="0.3">
      <c r="B43" s="474" t="s">
        <v>672</v>
      </c>
      <c r="C43" s="474"/>
      <c r="D43" s="389">
        <v>68.75</v>
      </c>
      <c r="E43" s="389">
        <v>75.819999999999993</v>
      </c>
      <c r="F43" s="389">
        <v>70.709999999999994</v>
      </c>
      <c r="G43" s="389">
        <v>97.69</v>
      </c>
      <c r="H43" s="389">
        <v>224.27</v>
      </c>
      <c r="M43" s="381">
        <f t="shared" si="1"/>
        <v>7</v>
      </c>
    </row>
    <row r="44" spans="2:13" x14ac:dyDescent="0.3">
      <c r="B44" s="474" t="s">
        <v>673</v>
      </c>
      <c r="C44" s="474"/>
      <c r="D44" s="389">
        <v>59.77</v>
      </c>
      <c r="E44" s="389">
        <v>60.76</v>
      </c>
      <c r="F44" s="389">
        <v>60.24</v>
      </c>
      <c r="G44" s="389">
        <v>59.89</v>
      </c>
      <c r="H44" s="389">
        <v>59.95</v>
      </c>
      <c r="M44" s="381">
        <f>M43+1</f>
        <v>8</v>
      </c>
    </row>
    <row r="45" spans="2:13" ht="13.5" customHeight="1" x14ac:dyDescent="0.3">
      <c r="B45" s="474" t="s">
        <v>674</v>
      </c>
      <c r="C45" s="474"/>
      <c r="D45" s="389">
        <v>73.05</v>
      </c>
      <c r="E45" s="389">
        <v>73.52</v>
      </c>
      <c r="F45" s="389">
        <v>73.63</v>
      </c>
      <c r="G45" s="389">
        <v>73.2</v>
      </c>
      <c r="H45" s="389">
        <v>73.27</v>
      </c>
      <c r="M45" s="381">
        <f>M44+1</f>
        <v>9</v>
      </c>
    </row>
    <row r="46" spans="2:13" ht="25.15" customHeight="1" x14ac:dyDescent="0.3">
      <c r="B46" s="474" t="s">
        <v>675</v>
      </c>
      <c r="C46" s="474"/>
      <c r="D46" s="401"/>
      <c r="E46" s="401"/>
      <c r="F46" s="401"/>
      <c r="G46" s="157">
        <v>72</v>
      </c>
      <c r="H46" s="157">
        <v>66</v>
      </c>
      <c r="M46" s="381">
        <f>M45+1</f>
        <v>10</v>
      </c>
    </row>
    <row r="47" spans="2:13" ht="25.15" customHeight="1" x14ac:dyDescent="0.3">
      <c r="B47" s="474" t="s">
        <v>676</v>
      </c>
      <c r="C47" s="474"/>
      <c r="D47" s="401"/>
      <c r="E47" s="401"/>
      <c r="F47" s="401"/>
      <c r="G47" s="157">
        <v>40</v>
      </c>
      <c r="H47" s="157">
        <v>40</v>
      </c>
      <c r="M47" s="381">
        <f>M46+1</f>
        <v>11</v>
      </c>
    </row>
    <row r="50" spans="2:10" ht="15" x14ac:dyDescent="0.3">
      <c r="B50" s="475" t="s">
        <v>221</v>
      </c>
      <c r="C50" s="475"/>
      <c r="D50" s="475"/>
      <c r="E50" s="475"/>
      <c r="F50" s="475"/>
      <c r="G50" s="475"/>
      <c r="H50" s="475"/>
      <c r="I50" s="475"/>
      <c r="J50" s="475"/>
    </row>
    <row r="52" spans="2:10" ht="25.5" customHeight="1" x14ac:dyDescent="0.3">
      <c r="B52" s="65" t="s">
        <v>773</v>
      </c>
      <c r="C52" s="472" t="str">
        <f>'TAB A'!A3</f>
        <v>Liste des annexes à fournir</v>
      </c>
      <c r="D52" s="472"/>
      <c r="E52" s="472"/>
      <c r="F52" s="472"/>
      <c r="G52" s="472"/>
      <c r="H52" s="472"/>
      <c r="I52" s="472"/>
      <c r="J52" s="105"/>
    </row>
    <row r="53" spans="2:10" ht="25.5" customHeight="1" x14ac:dyDescent="0.3">
      <c r="B53" s="65" t="s">
        <v>774</v>
      </c>
      <c r="C53" s="472" t="str">
        <f>'TAB B'!A3</f>
        <v>Instructions pour compléter le modèle de rapport</v>
      </c>
      <c r="D53" s="472"/>
      <c r="E53" s="472"/>
      <c r="F53" s="472"/>
      <c r="G53" s="472"/>
      <c r="H53" s="472"/>
      <c r="I53" s="472"/>
      <c r="J53" s="105"/>
    </row>
    <row r="54" spans="2:10" ht="38.450000000000003" customHeight="1" x14ac:dyDescent="0.3">
      <c r="B54" s="65" t="s">
        <v>485</v>
      </c>
      <c r="C54" s="472" t="s">
        <v>678</v>
      </c>
      <c r="D54" s="472"/>
      <c r="E54" s="472"/>
      <c r="F54" s="472"/>
      <c r="G54" s="472"/>
      <c r="H54" s="472"/>
      <c r="I54" s="472"/>
      <c r="J54" s="105" t="s">
        <v>617</v>
      </c>
    </row>
    <row r="55" spans="2:10" ht="38.450000000000003" customHeight="1" x14ac:dyDescent="0.3">
      <c r="B55" s="65" t="s">
        <v>516</v>
      </c>
      <c r="C55" s="472" t="s">
        <v>517</v>
      </c>
      <c r="D55" s="472"/>
      <c r="E55" s="472"/>
      <c r="F55" s="472"/>
      <c r="G55" s="472"/>
      <c r="H55" s="472"/>
      <c r="I55" s="472"/>
      <c r="J55" s="105" t="s">
        <v>516</v>
      </c>
    </row>
    <row r="56" spans="2:10" ht="38.450000000000003" customHeight="1" x14ac:dyDescent="0.3">
      <c r="B56" s="65" t="s">
        <v>222</v>
      </c>
      <c r="C56" s="472" t="s">
        <v>141</v>
      </c>
      <c r="D56" s="472"/>
      <c r="E56" s="472"/>
      <c r="F56" s="472"/>
      <c r="G56" s="472"/>
      <c r="H56" s="472"/>
      <c r="I56" s="472"/>
      <c r="J56" s="105" t="s">
        <v>222</v>
      </c>
    </row>
    <row r="57" spans="2:10" ht="38.450000000000003" customHeight="1" x14ac:dyDescent="0.3">
      <c r="B57" s="65" t="s">
        <v>223</v>
      </c>
      <c r="C57" s="472" t="s">
        <v>889</v>
      </c>
      <c r="D57" s="472"/>
      <c r="E57" s="472"/>
      <c r="F57" s="472"/>
      <c r="G57" s="472"/>
      <c r="H57" s="472"/>
      <c r="I57" s="472"/>
      <c r="J57" s="105" t="s">
        <v>223</v>
      </c>
    </row>
    <row r="58" spans="2:10" ht="38.450000000000003" customHeight="1" x14ac:dyDescent="0.3">
      <c r="B58" s="65" t="s">
        <v>224</v>
      </c>
      <c r="C58" s="472" t="s">
        <v>922</v>
      </c>
      <c r="D58" s="472"/>
      <c r="E58" s="472"/>
      <c r="F58" s="472"/>
      <c r="G58" s="472"/>
      <c r="H58" s="472"/>
      <c r="I58" s="472"/>
      <c r="J58" s="105" t="s">
        <v>224</v>
      </c>
    </row>
    <row r="59" spans="2:10" ht="38.450000000000003" customHeight="1" x14ac:dyDescent="0.3">
      <c r="B59" s="65" t="s">
        <v>618</v>
      </c>
      <c r="C59" s="472" t="s">
        <v>904</v>
      </c>
      <c r="D59" s="472"/>
      <c r="E59" s="472"/>
      <c r="F59" s="472"/>
      <c r="G59" s="472"/>
      <c r="H59" s="472"/>
      <c r="I59" s="472"/>
      <c r="J59" s="105" t="s">
        <v>618</v>
      </c>
    </row>
    <row r="60" spans="2:10" ht="38.450000000000003" customHeight="1" x14ac:dyDescent="0.3">
      <c r="B60" s="65" t="s">
        <v>838</v>
      </c>
      <c r="C60" s="472" t="s">
        <v>887</v>
      </c>
      <c r="D60" s="472"/>
      <c r="E60" s="472"/>
      <c r="F60" s="472"/>
      <c r="G60" s="472"/>
      <c r="H60" s="472"/>
      <c r="I60" s="472"/>
      <c r="J60" s="105" t="s">
        <v>838</v>
      </c>
    </row>
    <row r="61" spans="2:10" ht="38.450000000000003" customHeight="1" x14ac:dyDescent="0.3">
      <c r="B61" s="65" t="s">
        <v>619</v>
      </c>
      <c r="C61" s="472" t="s">
        <v>746</v>
      </c>
      <c r="D61" s="472"/>
      <c r="E61" s="472"/>
      <c r="F61" s="472"/>
      <c r="G61" s="472"/>
      <c r="H61" s="472"/>
      <c r="I61" s="472"/>
      <c r="J61" s="105" t="s">
        <v>224</v>
      </c>
    </row>
    <row r="62" spans="2:10" ht="38.450000000000003" customHeight="1" x14ac:dyDescent="0.3">
      <c r="B62" s="65" t="s">
        <v>225</v>
      </c>
      <c r="C62" s="472" t="s">
        <v>747</v>
      </c>
      <c r="D62" s="472"/>
      <c r="E62" s="472"/>
      <c r="F62" s="472"/>
      <c r="G62" s="472"/>
      <c r="H62" s="472"/>
      <c r="I62" s="472"/>
      <c r="J62" s="105" t="s">
        <v>225</v>
      </c>
    </row>
    <row r="63" spans="2:10" ht="38.450000000000003" customHeight="1" x14ac:dyDescent="0.3">
      <c r="B63" s="65" t="s">
        <v>226</v>
      </c>
      <c r="C63" s="472" t="s">
        <v>749</v>
      </c>
      <c r="D63" s="472"/>
      <c r="E63" s="472"/>
      <c r="F63" s="472"/>
      <c r="G63" s="472"/>
      <c r="H63" s="472"/>
      <c r="I63" s="472"/>
      <c r="J63" s="105" t="s">
        <v>226</v>
      </c>
    </row>
    <row r="64" spans="2:10" ht="38.450000000000003" customHeight="1" x14ac:dyDescent="0.3">
      <c r="B64" s="65" t="s">
        <v>227</v>
      </c>
      <c r="C64" s="472" t="s">
        <v>750</v>
      </c>
      <c r="D64" s="472"/>
      <c r="E64" s="472"/>
      <c r="F64" s="472"/>
      <c r="G64" s="472"/>
      <c r="H64" s="472"/>
      <c r="I64" s="472"/>
      <c r="J64" s="106" t="s">
        <v>227</v>
      </c>
    </row>
    <row r="65" spans="2:10" ht="38.450000000000003" customHeight="1" x14ac:dyDescent="0.3">
      <c r="B65" s="65" t="s">
        <v>228</v>
      </c>
      <c r="C65" s="472" t="s">
        <v>751</v>
      </c>
      <c r="D65" s="472"/>
      <c r="E65" s="472"/>
      <c r="F65" s="472"/>
      <c r="G65" s="472"/>
      <c r="H65" s="472"/>
      <c r="I65" s="472"/>
      <c r="J65" s="106" t="s">
        <v>228</v>
      </c>
    </row>
    <row r="66" spans="2:10" ht="38.450000000000003" customHeight="1" x14ac:dyDescent="0.3">
      <c r="B66" s="65" t="s">
        <v>470</v>
      </c>
      <c r="C66" s="472" t="s">
        <v>752</v>
      </c>
      <c r="D66" s="472"/>
      <c r="E66" s="472"/>
      <c r="F66" s="472"/>
      <c r="G66" s="472"/>
      <c r="H66" s="472"/>
      <c r="I66" s="472"/>
      <c r="J66" s="106" t="s">
        <v>470</v>
      </c>
    </row>
    <row r="67" spans="2:10" ht="38.450000000000003" customHeight="1" x14ac:dyDescent="0.3">
      <c r="B67" s="65" t="s">
        <v>471</v>
      </c>
      <c r="C67" s="472" t="s">
        <v>753</v>
      </c>
      <c r="D67" s="472"/>
      <c r="E67" s="472"/>
      <c r="F67" s="472"/>
      <c r="G67" s="472"/>
      <c r="H67" s="472"/>
      <c r="I67" s="472"/>
      <c r="J67" s="105" t="s">
        <v>471</v>
      </c>
    </row>
    <row r="68" spans="2:10" ht="38.450000000000003" customHeight="1" x14ac:dyDescent="0.3">
      <c r="B68" s="65" t="s">
        <v>472</v>
      </c>
      <c r="C68" s="472" t="s">
        <v>754</v>
      </c>
      <c r="D68" s="472"/>
      <c r="E68" s="472"/>
      <c r="F68" s="472"/>
      <c r="G68" s="472"/>
      <c r="H68" s="472"/>
      <c r="I68" s="472"/>
      <c r="J68" s="106" t="s">
        <v>472</v>
      </c>
    </row>
    <row r="69" spans="2:10" ht="38.450000000000003" customHeight="1" x14ac:dyDescent="0.3">
      <c r="B69" s="65" t="s">
        <v>498</v>
      </c>
      <c r="C69" s="472" t="s">
        <v>755</v>
      </c>
      <c r="D69" s="472"/>
      <c r="E69" s="472"/>
      <c r="F69" s="472"/>
      <c r="G69" s="472"/>
      <c r="H69" s="472"/>
      <c r="I69" s="472"/>
      <c r="J69" s="106" t="s">
        <v>498</v>
      </c>
    </row>
    <row r="70" spans="2:10" ht="38.450000000000003" customHeight="1" x14ac:dyDescent="0.3">
      <c r="B70" s="65" t="s">
        <v>776</v>
      </c>
      <c r="C70" s="143" t="s">
        <v>616</v>
      </c>
      <c r="D70" s="143"/>
      <c r="E70" s="143"/>
      <c r="F70" s="143"/>
      <c r="G70" s="143"/>
      <c r="H70" s="143"/>
      <c r="I70" s="143"/>
      <c r="J70" s="106"/>
    </row>
    <row r="71" spans="2:10" ht="38.450000000000003" customHeight="1" x14ac:dyDescent="0.3">
      <c r="B71" s="65" t="s">
        <v>229</v>
      </c>
      <c r="C71" s="472" t="s">
        <v>789</v>
      </c>
      <c r="D71" s="472"/>
      <c r="E71" s="472"/>
      <c r="F71" s="472"/>
      <c r="G71" s="472"/>
      <c r="H71" s="472"/>
      <c r="I71" s="472"/>
      <c r="J71" s="105" t="s">
        <v>229</v>
      </c>
    </row>
    <row r="72" spans="2:10" ht="38.450000000000003" customHeight="1" x14ac:dyDescent="0.3">
      <c r="B72" s="65" t="s">
        <v>507</v>
      </c>
      <c r="C72" s="472" t="s">
        <v>756</v>
      </c>
      <c r="D72" s="472"/>
      <c r="E72" s="472"/>
      <c r="F72" s="472"/>
      <c r="G72" s="472"/>
      <c r="H72" s="472"/>
      <c r="I72" s="472"/>
      <c r="J72" s="106" t="s">
        <v>507</v>
      </c>
    </row>
    <row r="73" spans="2:10" ht="38.450000000000003" customHeight="1" x14ac:dyDescent="0.3">
      <c r="B73" s="65" t="s">
        <v>508</v>
      </c>
      <c r="C73" s="472" t="s">
        <v>757</v>
      </c>
      <c r="D73" s="472"/>
      <c r="E73" s="472"/>
      <c r="F73" s="472"/>
      <c r="G73" s="472"/>
      <c r="H73" s="472"/>
      <c r="I73" s="472"/>
      <c r="J73" s="106" t="s">
        <v>508</v>
      </c>
    </row>
    <row r="74" spans="2:10" ht="38.450000000000003" customHeight="1" x14ac:dyDescent="0.3">
      <c r="B74" s="65" t="s">
        <v>509</v>
      </c>
      <c r="C74" s="472" t="s">
        <v>758</v>
      </c>
      <c r="D74" s="472"/>
      <c r="E74" s="472"/>
      <c r="F74" s="472"/>
      <c r="G74" s="472"/>
      <c r="H74" s="472"/>
      <c r="I74" s="472"/>
      <c r="J74" s="106" t="s">
        <v>509</v>
      </c>
    </row>
    <row r="75" spans="2:10" ht="38.450000000000003" customHeight="1" x14ac:dyDescent="0.3">
      <c r="B75" s="65" t="s">
        <v>510</v>
      </c>
      <c r="C75" s="472" t="s">
        <v>518</v>
      </c>
      <c r="D75" s="472"/>
      <c r="E75" s="472"/>
      <c r="F75" s="472"/>
      <c r="G75" s="472"/>
      <c r="H75" s="472"/>
      <c r="I75" s="472"/>
      <c r="J75" s="106" t="s">
        <v>510</v>
      </c>
    </row>
    <row r="76" spans="2:10" ht="38.450000000000003" customHeight="1" x14ac:dyDescent="0.3">
      <c r="B76" s="65" t="s">
        <v>511</v>
      </c>
      <c r="C76" s="472" t="s">
        <v>519</v>
      </c>
      <c r="D76" s="472"/>
      <c r="E76" s="472"/>
      <c r="F76" s="472"/>
      <c r="G76" s="472"/>
      <c r="H76" s="472"/>
      <c r="I76" s="472"/>
      <c r="J76" s="106" t="s">
        <v>511</v>
      </c>
    </row>
    <row r="77" spans="2:10" ht="38.450000000000003" customHeight="1" x14ac:dyDescent="0.3">
      <c r="B77" s="65" t="s">
        <v>512</v>
      </c>
      <c r="C77" s="472" t="s">
        <v>520</v>
      </c>
      <c r="D77" s="472"/>
      <c r="E77" s="472"/>
      <c r="F77" s="472"/>
      <c r="G77" s="472"/>
      <c r="H77" s="472"/>
      <c r="I77" s="472"/>
      <c r="J77" s="106" t="s">
        <v>512</v>
      </c>
    </row>
    <row r="78" spans="2:10" ht="38.450000000000003" customHeight="1" x14ac:dyDescent="0.3">
      <c r="B78" s="65" t="s">
        <v>513</v>
      </c>
      <c r="C78" s="472" t="s">
        <v>759</v>
      </c>
      <c r="D78" s="472"/>
      <c r="E78" s="472"/>
      <c r="F78" s="472"/>
      <c r="G78" s="472"/>
      <c r="H78" s="472"/>
      <c r="I78" s="472"/>
      <c r="J78" s="105" t="s">
        <v>513</v>
      </c>
    </row>
    <row r="79" spans="2:10" ht="38.450000000000003" customHeight="1" x14ac:dyDescent="0.3">
      <c r="B79" s="65" t="s">
        <v>514</v>
      </c>
      <c r="C79" s="472" t="s">
        <v>847</v>
      </c>
      <c r="D79" s="472"/>
      <c r="E79" s="472"/>
      <c r="F79" s="472"/>
      <c r="G79" s="472"/>
      <c r="H79" s="472"/>
      <c r="I79" s="472"/>
      <c r="J79" s="106" t="s">
        <v>514</v>
      </c>
    </row>
    <row r="80" spans="2:10" ht="38.450000000000003" customHeight="1" x14ac:dyDescent="0.3">
      <c r="B80" s="65" t="s">
        <v>230</v>
      </c>
      <c r="C80" s="472" t="s">
        <v>790</v>
      </c>
      <c r="D80" s="472"/>
      <c r="E80" s="472"/>
      <c r="F80" s="472"/>
      <c r="G80" s="472"/>
      <c r="H80" s="472"/>
      <c r="I80" s="472"/>
      <c r="J80" s="105" t="s">
        <v>230</v>
      </c>
    </row>
    <row r="81" spans="2:10" ht="38.450000000000003" customHeight="1" x14ac:dyDescent="0.3">
      <c r="B81" s="65" t="s">
        <v>560</v>
      </c>
      <c r="C81" s="472" t="s">
        <v>760</v>
      </c>
      <c r="D81" s="472"/>
      <c r="E81" s="472"/>
      <c r="F81" s="472"/>
      <c r="G81" s="472"/>
      <c r="H81" s="472"/>
      <c r="I81" s="472"/>
      <c r="J81" s="105" t="s">
        <v>560</v>
      </c>
    </row>
    <row r="82" spans="2:10" ht="38.450000000000003" customHeight="1" x14ac:dyDescent="0.3">
      <c r="B82" s="65" t="s">
        <v>561</v>
      </c>
      <c r="C82" s="472" t="s">
        <v>761</v>
      </c>
      <c r="D82" s="472"/>
      <c r="E82" s="472"/>
      <c r="F82" s="472"/>
      <c r="G82" s="472"/>
      <c r="H82" s="472"/>
      <c r="I82" s="472"/>
      <c r="J82" s="105" t="s">
        <v>561</v>
      </c>
    </row>
    <row r="83" spans="2:10" ht="38.450000000000003" customHeight="1" x14ac:dyDescent="0.3">
      <c r="B83" s="65" t="s">
        <v>562</v>
      </c>
      <c r="C83" s="472" t="s">
        <v>762</v>
      </c>
      <c r="D83" s="472"/>
      <c r="E83" s="472"/>
      <c r="F83" s="472"/>
      <c r="G83" s="472"/>
      <c r="H83" s="472"/>
      <c r="I83" s="472"/>
      <c r="J83" s="105" t="s">
        <v>562</v>
      </c>
    </row>
    <row r="84" spans="2:10" ht="38.450000000000003" customHeight="1" x14ac:dyDescent="0.3">
      <c r="B84" s="65" t="s">
        <v>563</v>
      </c>
      <c r="C84" s="472" t="s">
        <v>763</v>
      </c>
      <c r="D84" s="472"/>
      <c r="E84" s="472"/>
      <c r="F84" s="472"/>
      <c r="G84" s="472"/>
      <c r="H84" s="472"/>
      <c r="I84" s="472"/>
      <c r="J84" s="105" t="s">
        <v>563</v>
      </c>
    </row>
    <row r="85" spans="2:10" ht="38.450000000000003" customHeight="1" x14ac:dyDescent="0.3">
      <c r="B85" s="65" t="s">
        <v>564</v>
      </c>
      <c r="C85" s="472" t="s">
        <v>764</v>
      </c>
      <c r="D85" s="472"/>
      <c r="E85" s="472"/>
      <c r="F85" s="472"/>
      <c r="G85" s="472"/>
      <c r="H85" s="472"/>
      <c r="I85" s="472"/>
      <c r="J85" s="106" t="s">
        <v>564</v>
      </c>
    </row>
    <row r="86" spans="2:10" ht="38.450000000000003" customHeight="1" x14ac:dyDescent="0.3">
      <c r="B86" s="65" t="s">
        <v>565</v>
      </c>
      <c r="C86" s="472" t="s">
        <v>590</v>
      </c>
      <c r="D86" s="472"/>
      <c r="E86" s="472"/>
      <c r="F86" s="472"/>
      <c r="G86" s="472"/>
      <c r="H86" s="472"/>
      <c r="I86" s="472"/>
      <c r="J86" s="106" t="s">
        <v>565</v>
      </c>
    </row>
    <row r="87" spans="2:10" ht="38.450000000000003" customHeight="1" x14ac:dyDescent="0.3">
      <c r="B87" s="65" t="s">
        <v>566</v>
      </c>
      <c r="C87" s="472" t="s">
        <v>804</v>
      </c>
      <c r="D87" s="472"/>
      <c r="E87" s="472"/>
      <c r="F87" s="472"/>
      <c r="G87" s="472"/>
      <c r="H87" s="472"/>
      <c r="I87" s="472"/>
      <c r="J87" s="106" t="s">
        <v>566</v>
      </c>
    </row>
    <row r="88" spans="2:10" ht="38.450000000000003" customHeight="1" x14ac:dyDescent="0.3">
      <c r="B88" s="65" t="s">
        <v>567</v>
      </c>
      <c r="C88" s="472" t="s">
        <v>616</v>
      </c>
      <c r="D88" s="472"/>
      <c r="E88" s="472"/>
      <c r="F88" s="472"/>
      <c r="G88" s="472"/>
      <c r="H88" s="472"/>
      <c r="I88" s="472"/>
      <c r="J88" s="106" t="s">
        <v>616</v>
      </c>
    </row>
    <row r="89" spans="2:10" ht="38.450000000000003" customHeight="1" x14ac:dyDescent="0.3">
      <c r="B89" s="65" t="s">
        <v>231</v>
      </c>
      <c r="C89" s="472" t="s">
        <v>765</v>
      </c>
      <c r="D89" s="472"/>
      <c r="E89" s="472"/>
      <c r="F89" s="472"/>
      <c r="G89" s="472"/>
      <c r="H89" s="472"/>
      <c r="I89" s="472"/>
      <c r="J89" s="105" t="s">
        <v>231</v>
      </c>
    </row>
    <row r="90" spans="2:10" s="410" customFormat="1" ht="38.450000000000003" customHeight="1" x14ac:dyDescent="0.3">
      <c r="B90" s="410" t="s">
        <v>958</v>
      </c>
      <c r="C90" s="471" t="s">
        <v>976</v>
      </c>
      <c r="D90" s="471"/>
      <c r="E90" s="471"/>
      <c r="F90" s="471"/>
      <c r="G90" s="471"/>
      <c r="H90" s="471"/>
      <c r="I90" s="471"/>
      <c r="J90" s="105" t="s">
        <v>958</v>
      </c>
    </row>
    <row r="91" spans="2:10" ht="38.450000000000003" customHeight="1" x14ac:dyDescent="0.3">
      <c r="B91" s="65" t="s">
        <v>232</v>
      </c>
      <c r="C91" s="472" t="s">
        <v>591</v>
      </c>
      <c r="D91" s="472"/>
      <c r="E91" s="472"/>
      <c r="F91" s="472"/>
      <c r="G91" s="472"/>
      <c r="H91" s="472"/>
      <c r="I91" s="472"/>
      <c r="J91" s="105" t="s">
        <v>232</v>
      </c>
    </row>
    <row r="92" spans="2:10" s="410" customFormat="1" ht="38.450000000000003" customHeight="1" x14ac:dyDescent="0.3">
      <c r="B92" s="410" t="s">
        <v>978</v>
      </c>
      <c r="C92" s="471" t="s">
        <v>956</v>
      </c>
      <c r="D92" s="471"/>
      <c r="E92" s="471"/>
      <c r="F92" s="471"/>
      <c r="G92" s="471"/>
      <c r="H92" s="471"/>
      <c r="I92" s="471"/>
      <c r="J92" s="105" t="s">
        <v>955</v>
      </c>
    </row>
    <row r="93" spans="2:10" ht="38.450000000000003" customHeight="1" x14ac:dyDescent="0.3">
      <c r="B93" s="65" t="s">
        <v>233</v>
      </c>
      <c r="C93" s="472" t="str">
        <f>"Comparaison de l'actif régulé budgété et réel de l'année "&amp;E14</f>
        <v>Comparaison de l'actif régulé budgété et réel de l'année 2023</v>
      </c>
      <c r="D93" s="472"/>
      <c r="E93" s="472"/>
      <c r="F93" s="472"/>
      <c r="G93" s="472"/>
      <c r="H93" s="472"/>
      <c r="I93" s="472"/>
      <c r="J93" s="105" t="s">
        <v>233</v>
      </c>
    </row>
    <row r="94" spans="2:10" s="410" customFormat="1" ht="38.450000000000003" customHeight="1" x14ac:dyDescent="0.3">
      <c r="B94" s="410" t="s">
        <v>979</v>
      </c>
      <c r="C94" s="471" t="s">
        <v>980</v>
      </c>
      <c r="D94" s="471"/>
      <c r="E94" s="471"/>
      <c r="F94" s="471"/>
      <c r="G94" s="471"/>
      <c r="H94" s="471"/>
      <c r="I94" s="471"/>
      <c r="J94" s="105" t="s">
        <v>957</v>
      </c>
    </row>
    <row r="95" spans="2:10" ht="38.450000000000003" customHeight="1" x14ac:dyDescent="0.3">
      <c r="B95" s="65" t="s">
        <v>456</v>
      </c>
      <c r="C95" s="472" t="s">
        <v>766</v>
      </c>
      <c r="D95" s="472"/>
      <c r="E95" s="472"/>
      <c r="F95" s="472"/>
      <c r="G95" s="472"/>
      <c r="H95" s="472"/>
      <c r="I95" s="472"/>
      <c r="J95" s="105" t="s">
        <v>456</v>
      </c>
    </row>
    <row r="96" spans="2:10" ht="38.450000000000003" customHeight="1" x14ac:dyDescent="0.3">
      <c r="B96" s="65" t="s">
        <v>595</v>
      </c>
      <c r="C96" s="472" t="s">
        <v>891</v>
      </c>
      <c r="D96" s="473"/>
      <c r="E96" s="473"/>
      <c r="F96" s="473"/>
      <c r="G96" s="473"/>
      <c r="H96" s="473"/>
      <c r="I96" s="473"/>
      <c r="J96" s="106" t="s">
        <v>595</v>
      </c>
    </row>
    <row r="97" spans="2:10" ht="38.450000000000003" customHeight="1" x14ac:dyDescent="0.3">
      <c r="B97" s="65" t="s">
        <v>459</v>
      </c>
      <c r="C97" s="472" t="s">
        <v>615</v>
      </c>
      <c r="D97" s="472"/>
      <c r="E97" s="472"/>
      <c r="F97" s="472"/>
      <c r="G97" s="472"/>
      <c r="H97" s="472"/>
      <c r="I97" s="472"/>
      <c r="J97" s="105" t="s">
        <v>459</v>
      </c>
    </row>
    <row r="98" spans="2:10" ht="38.450000000000003" customHeight="1" x14ac:dyDescent="0.3">
      <c r="B98" s="65" t="s">
        <v>611</v>
      </c>
      <c r="C98" s="472" t="s">
        <v>247</v>
      </c>
      <c r="D98" s="472"/>
      <c r="E98" s="472"/>
      <c r="F98" s="472"/>
      <c r="G98" s="472"/>
      <c r="H98" s="472"/>
      <c r="I98" s="472"/>
      <c r="J98" s="106" t="s">
        <v>611</v>
      </c>
    </row>
    <row r="99" spans="2:10" ht="38.450000000000003" customHeight="1" x14ac:dyDescent="0.3">
      <c r="B99" s="65" t="s">
        <v>612</v>
      </c>
      <c r="C99" s="472" t="s">
        <v>263</v>
      </c>
      <c r="D99" s="472"/>
      <c r="E99" s="472"/>
      <c r="F99" s="472"/>
      <c r="G99" s="472"/>
      <c r="H99" s="472"/>
      <c r="I99" s="472"/>
      <c r="J99" s="106" t="s">
        <v>612</v>
      </c>
    </row>
    <row r="100" spans="2:10" ht="38.450000000000003" customHeight="1" x14ac:dyDescent="0.3">
      <c r="B100" s="65" t="s">
        <v>613</v>
      </c>
      <c r="C100" s="472" t="s">
        <v>288</v>
      </c>
      <c r="D100" s="472"/>
      <c r="E100" s="472"/>
      <c r="F100" s="472"/>
      <c r="G100" s="472"/>
      <c r="H100" s="472"/>
      <c r="I100" s="472"/>
      <c r="J100" s="106" t="s">
        <v>613</v>
      </c>
    </row>
    <row r="101" spans="2:10" ht="38.450000000000003" customHeight="1" x14ac:dyDescent="0.3">
      <c r="B101" s="65" t="s">
        <v>614</v>
      </c>
      <c r="C101" s="472" t="s">
        <v>314</v>
      </c>
      <c r="D101" s="472"/>
      <c r="E101" s="472"/>
      <c r="F101" s="472"/>
      <c r="G101" s="472"/>
      <c r="H101" s="472"/>
      <c r="I101" s="472"/>
      <c r="J101" s="106" t="s">
        <v>614</v>
      </c>
    </row>
  </sheetData>
  <mergeCells count="73">
    <mergeCell ref="C20:J20"/>
    <mergeCell ref="B35:J35"/>
    <mergeCell ref="B7:J7"/>
    <mergeCell ref="B9:J9"/>
    <mergeCell ref="B17:J17"/>
    <mergeCell ref="C18:J18"/>
    <mergeCell ref="C19:J19"/>
    <mergeCell ref="C21:J21"/>
    <mergeCell ref="C23:J23"/>
    <mergeCell ref="C24:J24"/>
    <mergeCell ref="C25:J25"/>
    <mergeCell ref="B30:J30"/>
    <mergeCell ref="C11:E11"/>
    <mergeCell ref="C12:E12"/>
    <mergeCell ref="C13:E13"/>
    <mergeCell ref="C69:I69"/>
    <mergeCell ref="C54:I54"/>
    <mergeCell ref="C56:I56"/>
    <mergeCell ref="C57:I57"/>
    <mergeCell ref="C61:I61"/>
    <mergeCell ref="C63:I63"/>
    <mergeCell ref="C62:I62"/>
    <mergeCell ref="C64:I64"/>
    <mergeCell ref="C65:I65"/>
    <mergeCell ref="C66:I66"/>
    <mergeCell ref="C67:I67"/>
    <mergeCell ref="C68:I68"/>
    <mergeCell ref="C58:I58"/>
    <mergeCell ref="C59:I59"/>
    <mergeCell ref="C55:I55"/>
    <mergeCell ref="C60:I60"/>
    <mergeCell ref="C71:I71"/>
    <mergeCell ref="C72:I72"/>
    <mergeCell ref="C73:I73"/>
    <mergeCell ref="C74:I74"/>
    <mergeCell ref="C75:I75"/>
    <mergeCell ref="C76:I76"/>
    <mergeCell ref="C77:I77"/>
    <mergeCell ref="C78:I78"/>
    <mergeCell ref="C79:I79"/>
    <mergeCell ref="C80:I80"/>
    <mergeCell ref="C81:I81"/>
    <mergeCell ref="C82:I82"/>
    <mergeCell ref="C83:I83"/>
    <mergeCell ref="C84:I84"/>
    <mergeCell ref="C85:I85"/>
    <mergeCell ref="B40:C40"/>
    <mergeCell ref="B41:C41"/>
    <mergeCell ref="B43:C43"/>
    <mergeCell ref="B42:C42"/>
    <mergeCell ref="B44:C44"/>
    <mergeCell ref="B45:C45"/>
    <mergeCell ref="B46:C46"/>
    <mergeCell ref="B47:C47"/>
    <mergeCell ref="B50:J50"/>
    <mergeCell ref="C53:I53"/>
    <mergeCell ref="C52:I52"/>
    <mergeCell ref="C95:I95"/>
    <mergeCell ref="C101:I101"/>
    <mergeCell ref="C96:I96"/>
    <mergeCell ref="C97:I97"/>
    <mergeCell ref="C98:I98"/>
    <mergeCell ref="C99:I99"/>
    <mergeCell ref="C100:I100"/>
    <mergeCell ref="C92:I92"/>
    <mergeCell ref="C94:I94"/>
    <mergeCell ref="C90:I90"/>
    <mergeCell ref="C86:I86"/>
    <mergeCell ref="C87:I87"/>
    <mergeCell ref="C88:I88"/>
    <mergeCell ref="C89:I89"/>
    <mergeCell ref="C91:I91"/>
    <mergeCell ref="C93:I93"/>
  </mergeCells>
  <conditionalFormatting sqref="D39:E47">
    <cfRule type="expression" priority="15">
      <formula>$E$14&lt;2022</formula>
    </cfRule>
  </conditionalFormatting>
  <conditionalFormatting sqref="E27:E28">
    <cfRule type="expression" priority="24">
      <formula>$E$14&lt;2022</formula>
    </cfRule>
  </conditionalFormatting>
  <conditionalFormatting sqref="F1:F36">
    <cfRule type="expression" priority="28">
      <formula>$B$3=2020</formula>
    </cfRule>
  </conditionalFormatting>
  <conditionalFormatting sqref="F46:F47">
    <cfRule type="expression" priority="3">
      <formula>$E$14&lt;2022</formula>
    </cfRule>
  </conditionalFormatting>
  <conditionalFormatting sqref="F48:F51 F102:F1048576">
    <cfRule type="expression" priority="58">
      <formula>$B$3=2020</formula>
    </cfRule>
  </conditionalFormatting>
  <conditionalFormatting sqref="F39:G45">
    <cfRule type="expression" priority="4">
      <formula>$E$14&lt;2022</formula>
    </cfRule>
  </conditionalFormatting>
  <conditionalFormatting sqref="G1:J36">
    <cfRule type="expression" priority="27">
      <formula>$E$14&lt;2022</formula>
    </cfRule>
  </conditionalFormatting>
  <conditionalFormatting sqref="I42:J42">
    <cfRule type="expression" priority="47">
      <formula>$E$14&lt;2022</formula>
    </cfRule>
  </conditionalFormatting>
  <conditionalFormatting sqref="I37:J40 G48:J51 G102:J1048576">
    <cfRule type="expression" priority="57">
      <formula>$E$14&lt;2022</formula>
    </cfRule>
  </conditionalFormatting>
  <conditionalFormatting sqref="I41:J41">
    <cfRule type="expression" priority="52">
      <formula>$E$14&lt;2022</formula>
    </cfRule>
  </conditionalFormatting>
  <conditionalFormatting sqref="I43:J47">
    <cfRule type="expression" priority="42">
      <formula>$E$14&lt;2022</formula>
    </cfRule>
  </conditionalFormatting>
  <conditionalFormatting sqref="J52:J101">
    <cfRule type="expression" priority="8">
      <formula>$E$14&lt;2022</formula>
    </cfRule>
  </conditionalFormatting>
  <conditionalFormatting sqref="H39">
    <cfRule type="expression" priority="2">
      <formula>$E$14&lt;2022</formula>
    </cfRule>
  </conditionalFormatting>
  <conditionalFormatting sqref="H40:H45">
    <cfRule type="expression" priority="1">
      <formula>$E$14&lt;2022</formula>
    </cfRule>
  </conditionalFormatting>
  <dataValidations count="1">
    <dataValidation type="list" allowBlank="1" showInputMessage="1" showErrorMessage="1" sqref="E14" xr:uid="{00000000-0002-0000-0000-000000000000}">
      <formula1>"2019,2020,2021,2022,2023"</formula1>
    </dataValidation>
  </dataValidations>
  <hyperlinks>
    <hyperlink ref="J54" location="'TAB1'!A1" display="'TAB1'!A1" xr:uid="{00000000-0004-0000-0000-000000000000}"/>
    <hyperlink ref="J55" location="TAB1.1!A1" display="TAB1.1!A1" xr:uid="{00000000-0004-0000-0000-000001000000}"/>
    <hyperlink ref="J56" location="'TAB2'!A1" display="'TAB2'!A1" xr:uid="{00000000-0004-0000-0000-000002000000}"/>
    <hyperlink ref="J57" location="'TAB3'!A1" display="'TAB3'!A1" xr:uid="{00000000-0004-0000-0000-000003000000}"/>
    <hyperlink ref="J61" location="TAB3.1!A1" display="TAB3.1!A1" xr:uid="{00000000-0004-0000-0000-000004000000}"/>
    <hyperlink ref="J62" location="'TAB4'!A1" display="'TAB4'!A1" xr:uid="{00000000-0004-0000-0000-000005000000}"/>
    <hyperlink ref="J63" location="'TAB5'!A1" display="'TAB5'!A1" xr:uid="{00000000-0004-0000-0000-000006000000}"/>
    <hyperlink ref="J64" location="TAB5.1!A1" display="TAB5.1!A1" xr:uid="{00000000-0004-0000-0000-000007000000}"/>
    <hyperlink ref="J65" location="TAB5.2!A1" display="TAB5.2!A1" xr:uid="{00000000-0004-0000-0000-000008000000}"/>
    <hyperlink ref="J66" location="TAB5.3!A1" display="TAB5.3!A1" xr:uid="{00000000-0004-0000-0000-000009000000}"/>
    <hyperlink ref="J67" location="TAB5.4!A1" display="TAB5.4!A1" xr:uid="{00000000-0004-0000-0000-00000A000000}"/>
    <hyperlink ref="J68" location="TAB5.5!A1" display="TAB5.5!A1" xr:uid="{00000000-0004-0000-0000-00000B000000}"/>
    <hyperlink ref="J69" location="TAB5.6!A1" display="TAB5.6!A1" xr:uid="{00000000-0004-0000-0000-00000C000000}"/>
    <hyperlink ref="J71" location="'TAB6'!A1" display="'TAB6'!A1" xr:uid="{00000000-0004-0000-0000-00000D000000}"/>
    <hyperlink ref="J72" location="TAB6.1!A1" display="TAB6.1!A1" xr:uid="{00000000-0004-0000-0000-00000E000000}"/>
    <hyperlink ref="J73" location="TAB6.2!A1" display="TAB6.2!A1" xr:uid="{00000000-0004-0000-0000-00000F000000}"/>
    <hyperlink ref="J74" location="TAB6.3!A1" display="TAB6.3!A1" xr:uid="{00000000-0004-0000-0000-000010000000}"/>
    <hyperlink ref="J75" location="TAB6.4!A1" display="TAB6.4!A1" xr:uid="{00000000-0004-0000-0000-000011000000}"/>
    <hyperlink ref="J76" location="TAB6.5!A1" display="TAB6.5!A1" xr:uid="{00000000-0004-0000-0000-000012000000}"/>
    <hyperlink ref="J77" location="TAB6.6!A1" display="TAB6.6!A1" xr:uid="{00000000-0004-0000-0000-000013000000}"/>
    <hyperlink ref="J78" location="TAB6.7!A1" display="TAB6.7!A1" xr:uid="{00000000-0004-0000-0000-000014000000}"/>
    <hyperlink ref="J79" location="TAB6.8!A1" display="TAB6.8!A1" xr:uid="{00000000-0004-0000-0000-000015000000}"/>
    <hyperlink ref="J80" location="'TAB7'!A1" display="'TAB7'!A1" xr:uid="{00000000-0004-0000-0000-000016000000}"/>
    <hyperlink ref="J81" location="TAB7.1!A1" display="TAB7.1!A1" xr:uid="{00000000-0004-0000-0000-000017000000}"/>
    <hyperlink ref="J82" location="TAB7.2!A1" display="TAB7.2!A1" xr:uid="{00000000-0004-0000-0000-000018000000}"/>
    <hyperlink ref="J83" location="TAB7.3!A1" display="TAB7.3!A1" xr:uid="{00000000-0004-0000-0000-000019000000}"/>
    <hyperlink ref="J84" location="TAB7.4!A1" display="TAB7.4!A1" xr:uid="{00000000-0004-0000-0000-00001A000000}"/>
    <hyperlink ref="J85" location="TAB7.5!A1" display="TAB7.5!A1" xr:uid="{00000000-0004-0000-0000-00001B000000}"/>
    <hyperlink ref="J86" location="TAB7.6!A1" display="TAB7.6!A1" xr:uid="{00000000-0004-0000-0000-00001C000000}"/>
    <hyperlink ref="J87" location="TAB7.7!A1" display="TAB7.7!A1" xr:uid="{00000000-0004-0000-0000-00001D000000}"/>
    <hyperlink ref="J89" location="'TAB8'!A1" display="'TAB8'!A1" xr:uid="{00000000-0004-0000-0000-00001E000000}"/>
    <hyperlink ref="J91" location="'TAB9'!A1" display="'TAB9'!A1" xr:uid="{00000000-0004-0000-0000-00001F000000}"/>
    <hyperlink ref="J93" location="TAB9.1!A1" display="TAB9.1!A1" xr:uid="{00000000-0004-0000-0000-000020000000}"/>
    <hyperlink ref="J95" location="'TAB10'!A1" display="'TAB10'!A1" xr:uid="{00000000-0004-0000-0000-000021000000}"/>
    <hyperlink ref="J96" location="TAB10.1!A1" display="TAB10.1!A1" xr:uid="{00000000-0004-0000-0000-000022000000}"/>
    <hyperlink ref="J97" location="'TAB11'!A1" display="'TAB11'!A1" xr:uid="{00000000-0004-0000-0000-000023000000}"/>
    <hyperlink ref="J98" location="TAB11.1!A1" display="TAB11.1!A1" xr:uid="{00000000-0004-0000-0000-000024000000}"/>
    <hyperlink ref="J99" location="TAB11.2!A1" display="TAB11.2!A1" xr:uid="{00000000-0004-0000-0000-000025000000}"/>
    <hyperlink ref="J100" location="TAB11.3!A1" display="TAB11.3!A1" xr:uid="{00000000-0004-0000-0000-000026000000}"/>
    <hyperlink ref="J101" location="TAB11.4!A1" display="TAB11.4!A1" xr:uid="{00000000-0004-0000-0000-000027000000}"/>
    <hyperlink ref="J58" location="TAB3.1!A1" display="TAB3.1!A1" xr:uid="{00000000-0004-0000-0000-000028000000}"/>
    <hyperlink ref="J59" location="TAB3.2!A1" display="TAB3.2!A1" xr:uid="{00000000-0004-0000-0000-000029000000}"/>
    <hyperlink ref="J60" location="TAB3.2.1!A1" display="TAB3.2.1!A1" xr:uid="{00000000-0004-0000-0000-00002A000000}"/>
    <hyperlink ref="J92" location="'TAB9 CI'!A1" display="TAB9 CI" xr:uid="{626ED033-2072-4A65-814C-156C5DE8B2C7}"/>
    <hyperlink ref="J94" location="'TAB9.1 CI'!A1" display="TAB9.1 CI" xr:uid="{BCDC1812-C331-40B5-A1BE-A8B6ECD60657}"/>
    <hyperlink ref="J90" location="'TAB8 Arewal'!A1" display="TAB8 Arewal" xr:uid="{C0C506CF-64EC-4239-81D2-376E74EC951D}"/>
  </hyperlinks>
  <pageMargins left="0.7" right="0.7" top="0.75" bottom="0.75" header="0.3" footer="0.3"/>
  <pageSetup paperSize="9" scale="48" orientation="portrait" verticalDpi="300" r:id="rId1"/>
  <rowBreaks count="1" manualBreakCount="1">
    <brk id="49" max="9" man="1"/>
  </rowBreaks>
  <colBreaks count="1" manualBreakCount="1">
    <brk id="11" max="151" man="1"/>
  </colBreaks>
  <drawing r:id="rId2"/>
  <extLst>
    <ext xmlns:x14="http://schemas.microsoft.com/office/spreadsheetml/2009/9/main" uri="{78C0D931-6437-407d-A8EE-F0AAD7539E65}">
      <x14:conditionalFormattings>
        <x14:conditionalFormatting xmlns:xm="http://schemas.microsoft.com/office/excel/2006/main">
          <x14:cfRule type="expression" priority="25" id="{998A212C-1937-4505-9DA3-A721AA0E5ED5}">
            <xm:f>RIGHT('\\cwp-p-cont01\CtxFolderRedirection\Users\nikolai.triffet\Desktop\CWaPE\[17f07 - Rapport ex-post - Gaz.xlsx]TAB00'!#REF!,4)*1&lt;2022</xm:f>
            <x14:dxf>
              <font>
                <color theme="0"/>
              </font>
              <fill>
                <patternFill>
                  <bgColor theme="0"/>
                </patternFill>
              </fill>
              <border>
                <left/>
                <right/>
                <top/>
                <bottom/>
                <vertical/>
                <horizontal/>
              </border>
            </x14:dxf>
          </x14:cfRule>
          <xm:sqref>G27:H28</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dimension ref="A1:R24"/>
  <sheetViews>
    <sheetView zoomScaleNormal="100" workbookViewId="0">
      <selection activeCell="B49" sqref="B49:O49"/>
    </sheetView>
  </sheetViews>
  <sheetFormatPr baseColWidth="10" defaultColWidth="9.1640625" defaultRowHeight="13.5" x14ac:dyDescent="0.3"/>
  <cols>
    <col min="1" max="1" width="34.6640625" style="88" customWidth="1"/>
    <col min="2" max="9" width="16.6640625" style="88" customWidth="1"/>
    <col min="10" max="14" width="16.6640625" style="133" customWidth="1"/>
    <col min="15" max="17" width="12.1640625" style="133" customWidth="1"/>
    <col min="18" max="18" width="12.1640625" style="88" customWidth="1"/>
    <col min="19" max="19" width="9.5" style="88" customWidth="1"/>
    <col min="20" max="16384" width="9.1640625" style="88"/>
  </cols>
  <sheetData>
    <row r="1" spans="1:18" s="5" customFormat="1" ht="15" x14ac:dyDescent="0.3">
      <c r="A1" s="162" t="s">
        <v>42</v>
      </c>
    </row>
    <row r="2" spans="1:18" x14ac:dyDescent="0.3">
      <c r="A2" s="156"/>
      <c r="B2" s="155"/>
      <c r="C2" s="156"/>
      <c r="D2" s="156"/>
      <c r="E2" s="5"/>
      <c r="G2" s="120"/>
      <c r="J2" s="88"/>
      <c r="K2" s="88"/>
      <c r="L2" s="88"/>
      <c r="M2" s="88"/>
      <c r="N2" s="88"/>
      <c r="O2" s="88"/>
      <c r="P2" s="88"/>
      <c r="Q2" s="88"/>
    </row>
    <row r="3" spans="1:18" ht="21" x14ac:dyDescent="0.3">
      <c r="A3" s="512" t="str">
        <f>TAB00!B60&amp;" : "&amp;TAB00!C60</f>
        <v>TAB3.2.1 : Réconciliation charges/produits issus du tarif pour les soldes régulatoires</v>
      </c>
      <c r="B3" s="512"/>
      <c r="C3" s="512"/>
      <c r="D3" s="512"/>
      <c r="E3" s="512"/>
      <c r="F3" s="512"/>
      <c r="G3" s="512"/>
      <c r="H3" s="512"/>
      <c r="I3" s="512"/>
      <c r="J3" s="512"/>
      <c r="K3" s="512"/>
      <c r="L3" s="512"/>
      <c r="M3" s="512"/>
      <c r="N3" s="512"/>
      <c r="O3" s="512"/>
      <c r="P3" s="512"/>
      <c r="Q3" s="512"/>
      <c r="R3" s="512"/>
    </row>
    <row r="4" spans="1:18" x14ac:dyDescent="0.3">
      <c r="A4" s="156"/>
      <c r="B4" s="155"/>
      <c r="C4" s="156"/>
      <c r="D4" s="156"/>
      <c r="E4" s="5"/>
      <c r="G4" s="120"/>
      <c r="J4" s="88"/>
      <c r="K4" s="88"/>
      <c r="L4" s="88"/>
      <c r="M4" s="88"/>
      <c r="N4" s="88"/>
      <c r="O4" s="88"/>
      <c r="P4" s="88"/>
      <c r="Q4" s="88"/>
    </row>
    <row r="5" spans="1:18" x14ac:dyDescent="0.3">
      <c r="J5" s="88"/>
      <c r="K5" s="88"/>
      <c r="L5" s="88"/>
      <c r="M5" s="88"/>
      <c r="N5" s="88"/>
      <c r="O5" s="88"/>
      <c r="P5" s="88"/>
    </row>
    <row r="7" spans="1:18" ht="15" x14ac:dyDescent="0.3">
      <c r="A7" s="331"/>
      <c r="B7" s="519">
        <v>2022</v>
      </c>
      <c r="C7" s="519"/>
      <c r="D7" s="519"/>
      <c r="E7" s="519"/>
      <c r="F7" s="519"/>
      <c r="G7" s="519"/>
      <c r="H7" s="519"/>
      <c r="I7" s="519"/>
      <c r="J7" s="519"/>
      <c r="K7" s="519"/>
      <c r="L7" s="519"/>
      <c r="M7" s="519"/>
      <c r="N7" s="519"/>
    </row>
    <row r="8" spans="1:18" x14ac:dyDescent="0.3">
      <c r="B8" s="520" t="s">
        <v>597</v>
      </c>
      <c r="C8" s="520"/>
      <c r="D8" s="520"/>
      <c r="E8" s="520" t="s">
        <v>114</v>
      </c>
      <c r="F8" s="520"/>
      <c r="G8" s="520"/>
      <c r="H8" s="520" t="s">
        <v>115</v>
      </c>
      <c r="I8" s="520"/>
      <c r="J8" s="520"/>
      <c r="K8" s="520" t="s">
        <v>61</v>
      </c>
      <c r="L8" s="520"/>
      <c r="M8" s="520"/>
      <c r="N8" s="383" t="s">
        <v>22</v>
      </c>
    </row>
    <row r="9" spans="1:18" x14ac:dyDescent="0.3">
      <c r="B9" s="332" t="s">
        <v>836</v>
      </c>
      <c r="C9" s="332" t="s">
        <v>837</v>
      </c>
      <c r="D9" s="332" t="s">
        <v>137</v>
      </c>
      <c r="E9" s="332" t="s">
        <v>836</v>
      </c>
      <c r="F9" s="332" t="s">
        <v>837</v>
      </c>
      <c r="G9" s="332" t="s">
        <v>137</v>
      </c>
      <c r="H9" s="332" t="s">
        <v>836</v>
      </c>
      <c r="I9" s="332" t="s">
        <v>837</v>
      </c>
      <c r="J9" s="332" t="s">
        <v>137</v>
      </c>
      <c r="K9" s="332" t="s">
        <v>836</v>
      </c>
      <c r="L9" s="332" t="s">
        <v>837</v>
      </c>
      <c r="M9" s="332" t="s">
        <v>137</v>
      </c>
      <c r="N9" s="332" t="s">
        <v>137</v>
      </c>
    </row>
    <row r="10" spans="1:18" ht="27" x14ac:dyDescent="0.3">
      <c r="A10" s="27" t="s">
        <v>895</v>
      </c>
      <c r="B10" s="131"/>
      <c r="C10" s="29">
        <f>'TAB3.2'!Q58</f>
        <v>0</v>
      </c>
      <c r="D10" s="132">
        <f>B10*C10</f>
        <v>0</v>
      </c>
      <c r="E10" s="131"/>
      <c r="F10" s="29">
        <f>'TAB3.2'!Q59</f>
        <v>0</v>
      </c>
      <c r="G10" s="132">
        <f>E10*F10</f>
        <v>0</v>
      </c>
      <c r="H10" s="131"/>
      <c r="I10" s="29">
        <f>'TAB3.2'!Q60</f>
        <v>0</v>
      </c>
      <c r="J10" s="132">
        <f>H10*I10</f>
        <v>0</v>
      </c>
      <c r="K10" s="131"/>
      <c r="L10" s="29">
        <f>'TAB3.2'!Q61</f>
        <v>0</v>
      </c>
      <c r="M10" s="132">
        <f>K10*L10</f>
        <v>0</v>
      </c>
      <c r="N10" s="132">
        <f>SUM(D10,G10,J10,M10)</f>
        <v>0</v>
      </c>
    </row>
    <row r="11" spans="1:18" ht="27" x14ac:dyDescent="0.3">
      <c r="A11" s="27" t="s">
        <v>925</v>
      </c>
      <c r="B11" s="132"/>
      <c r="C11" s="132"/>
      <c r="D11" s="29"/>
      <c r="E11" s="132"/>
      <c r="F11" s="132"/>
      <c r="G11" s="29"/>
      <c r="H11" s="132"/>
      <c r="I11" s="132"/>
      <c r="J11" s="29"/>
      <c r="K11" s="132"/>
      <c r="L11" s="132"/>
      <c r="M11" s="29"/>
      <c r="N11" s="132">
        <f>D11+G11+J11+M11</f>
        <v>0</v>
      </c>
    </row>
    <row r="12" spans="1:18" ht="14.25" thickBot="1" x14ac:dyDescent="0.35">
      <c r="A12" s="333" t="s">
        <v>126</v>
      </c>
      <c r="B12" s="334"/>
      <c r="C12" s="334"/>
      <c r="D12" s="334">
        <f>D10-D11</f>
        <v>0</v>
      </c>
      <c r="E12" s="334"/>
      <c r="F12" s="334"/>
      <c r="G12" s="334">
        <f>G10-G11</f>
        <v>0</v>
      </c>
      <c r="H12" s="334"/>
      <c r="I12" s="334"/>
      <c r="J12" s="334">
        <f>J10-J11</f>
        <v>0</v>
      </c>
      <c r="K12" s="334"/>
      <c r="L12" s="334"/>
      <c r="M12" s="334">
        <f>M10-M11</f>
        <v>0</v>
      </c>
      <c r="N12" s="334">
        <f>N10-N11</f>
        <v>0</v>
      </c>
    </row>
    <row r="13" spans="1:18" ht="14.25" thickTop="1" x14ac:dyDescent="0.3">
      <c r="J13" s="88"/>
      <c r="K13" s="88"/>
      <c r="L13" s="88"/>
      <c r="M13" s="88"/>
      <c r="N13" s="88"/>
    </row>
    <row r="14" spans="1:18" x14ac:dyDescent="0.3">
      <c r="G14" s="132"/>
      <c r="J14" s="88"/>
      <c r="K14" s="88"/>
      <c r="L14" s="88"/>
      <c r="M14" s="88"/>
      <c r="N14" s="88"/>
    </row>
    <row r="15" spans="1:18" x14ac:dyDescent="0.3">
      <c r="A15" s="88" t="s">
        <v>926</v>
      </c>
      <c r="F15" s="132">
        <f>N11-'TAB3.2'!Q50</f>
        <v>0</v>
      </c>
    </row>
    <row r="17" spans="1:14" ht="15" x14ac:dyDescent="0.3">
      <c r="A17" s="331"/>
      <c r="B17" s="519">
        <v>2023</v>
      </c>
      <c r="C17" s="519"/>
      <c r="D17" s="519"/>
      <c r="E17" s="519"/>
      <c r="F17" s="519"/>
      <c r="G17" s="519"/>
      <c r="H17" s="519"/>
      <c r="I17" s="519"/>
      <c r="J17" s="519"/>
      <c r="K17" s="519"/>
      <c r="L17" s="519"/>
      <c r="M17" s="519"/>
      <c r="N17" s="519"/>
    </row>
    <row r="18" spans="1:14" x14ac:dyDescent="0.3">
      <c r="B18" s="520" t="s">
        <v>597</v>
      </c>
      <c r="C18" s="520"/>
      <c r="D18" s="520"/>
      <c r="E18" s="520" t="s">
        <v>114</v>
      </c>
      <c r="F18" s="520"/>
      <c r="G18" s="520"/>
      <c r="H18" s="520" t="s">
        <v>115</v>
      </c>
      <c r="I18" s="520"/>
      <c r="J18" s="520"/>
      <c r="K18" s="520" t="s">
        <v>61</v>
      </c>
      <c r="L18" s="520"/>
      <c r="M18" s="520"/>
      <c r="N18" s="383" t="s">
        <v>22</v>
      </c>
    </row>
    <row r="19" spans="1:14" x14ac:dyDescent="0.3">
      <c r="B19" s="332" t="s">
        <v>836</v>
      </c>
      <c r="C19" s="332" t="s">
        <v>837</v>
      </c>
      <c r="D19" s="332" t="s">
        <v>137</v>
      </c>
      <c r="E19" s="332" t="s">
        <v>836</v>
      </c>
      <c r="F19" s="332" t="s">
        <v>837</v>
      </c>
      <c r="G19" s="332" t="s">
        <v>137</v>
      </c>
      <c r="H19" s="332" t="s">
        <v>836</v>
      </c>
      <c r="I19" s="332" t="s">
        <v>837</v>
      </c>
      <c r="J19" s="332" t="s">
        <v>137</v>
      </c>
      <c r="K19" s="332" t="s">
        <v>836</v>
      </c>
      <c r="L19" s="332" t="s">
        <v>837</v>
      </c>
      <c r="M19" s="332" t="s">
        <v>137</v>
      </c>
      <c r="N19" s="332" t="s">
        <v>137</v>
      </c>
    </row>
    <row r="20" spans="1:14" ht="27" x14ac:dyDescent="0.3">
      <c r="A20" s="27" t="s">
        <v>895</v>
      </c>
      <c r="B20" s="131"/>
      <c r="C20" s="29">
        <f>'TAB3.2'!R58</f>
        <v>0</v>
      </c>
      <c r="D20" s="132">
        <f>B20*C20</f>
        <v>0</v>
      </c>
      <c r="E20" s="131"/>
      <c r="F20" s="29">
        <f>'TAB3.2'!R59</f>
        <v>0</v>
      </c>
      <c r="G20" s="132">
        <f>E20*F20</f>
        <v>0</v>
      </c>
      <c r="H20" s="131"/>
      <c r="I20" s="29">
        <f>'TAB3.2'!R60</f>
        <v>0</v>
      </c>
      <c r="J20" s="132">
        <f>H20*I20</f>
        <v>0</v>
      </c>
      <c r="K20" s="131"/>
      <c r="L20" s="29">
        <f>'TAB3.2'!R61</f>
        <v>0</v>
      </c>
      <c r="M20" s="132">
        <f>K20*L20</f>
        <v>0</v>
      </c>
      <c r="N20" s="132">
        <f>SUM(D20,G20,J20,M20)</f>
        <v>0</v>
      </c>
    </row>
    <row r="21" spans="1:14" ht="27" x14ac:dyDescent="0.3">
      <c r="A21" s="27" t="s">
        <v>925</v>
      </c>
      <c r="B21" s="132"/>
      <c r="C21" s="132"/>
      <c r="D21" s="29"/>
      <c r="E21" s="132"/>
      <c r="F21" s="132"/>
      <c r="G21" s="29"/>
      <c r="H21" s="132"/>
      <c r="I21" s="132"/>
      <c r="J21" s="29"/>
      <c r="K21" s="132"/>
      <c r="L21" s="132"/>
      <c r="M21" s="29"/>
      <c r="N21" s="132">
        <f>D21+G21+J21+M21</f>
        <v>0</v>
      </c>
    </row>
    <row r="22" spans="1:14" ht="14.25" thickBot="1" x14ac:dyDescent="0.35">
      <c r="A22" s="333" t="s">
        <v>126</v>
      </c>
      <c r="B22" s="334"/>
      <c r="C22" s="334"/>
      <c r="D22" s="334">
        <f>D20-D21</f>
        <v>0</v>
      </c>
      <c r="E22" s="334"/>
      <c r="F22" s="334"/>
      <c r="G22" s="334">
        <f>G20-G21</f>
        <v>0</v>
      </c>
      <c r="H22" s="334"/>
      <c r="I22" s="334"/>
      <c r="J22" s="334">
        <f>J20-J21</f>
        <v>0</v>
      </c>
      <c r="K22" s="334"/>
      <c r="L22" s="334"/>
      <c r="M22" s="334">
        <f>M20-M21</f>
        <v>0</v>
      </c>
      <c r="N22" s="334">
        <f>N20-N21</f>
        <v>0</v>
      </c>
    </row>
    <row r="23" spans="1:14" ht="14.25" thickTop="1" x14ac:dyDescent="0.3">
      <c r="J23" s="88"/>
      <c r="K23" s="88"/>
      <c r="L23" s="88"/>
      <c r="M23" s="88"/>
      <c r="N23" s="88"/>
    </row>
    <row r="24" spans="1:14" x14ac:dyDescent="0.3">
      <c r="A24" s="88" t="s">
        <v>926</v>
      </c>
      <c r="F24" s="132">
        <f>N21-'TAB3.2'!R50</f>
        <v>0</v>
      </c>
      <c r="G24" s="132"/>
      <c r="J24" s="88"/>
      <c r="K24" s="88"/>
      <c r="L24" s="88"/>
      <c r="M24" s="88"/>
      <c r="N24" s="88"/>
    </row>
  </sheetData>
  <mergeCells count="11">
    <mergeCell ref="A3:R3"/>
    <mergeCell ref="B7:N7"/>
    <mergeCell ref="B8:D8"/>
    <mergeCell ref="E8:G8"/>
    <mergeCell ref="H8:J8"/>
    <mergeCell ref="K8:M8"/>
    <mergeCell ref="B17:N17"/>
    <mergeCell ref="B18:D18"/>
    <mergeCell ref="E18:G18"/>
    <mergeCell ref="H18:J18"/>
    <mergeCell ref="K18:M18"/>
  </mergeCells>
  <conditionalFormatting sqref="B10:C10">
    <cfRule type="containsText" dxfId="154" priority="46" operator="containsText" text="libre">
      <formula>NOT(ISERROR(SEARCH("libre",B10)))</formula>
    </cfRule>
    <cfRule type="containsText" dxfId="153" priority="47" operator="containsText" text="ntitulé">
      <formula>NOT(ISERROR(SEARCH("ntitulé",B10)))</formula>
    </cfRule>
    <cfRule type="containsBlanks" dxfId="152" priority="48">
      <formula>LEN(TRIM(B10))=0</formula>
    </cfRule>
  </conditionalFormatting>
  <conditionalFormatting sqref="B20:C20">
    <cfRule type="containsText" dxfId="151" priority="22" operator="containsText" text="libre">
      <formula>NOT(ISERROR(SEARCH("libre",B20)))</formula>
    </cfRule>
    <cfRule type="containsText" dxfId="150" priority="23" operator="containsText" text="ntitulé">
      <formula>NOT(ISERROR(SEARCH("ntitulé",B20)))</formula>
    </cfRule>
    <cfRule type="containsBlanks" dxfId="149" priority="24">
      <formula>LEN(TRIM(B20))=0</formula>
    </cfRule>
  </conditionalFormatting>
  <conditionalFormatting sqref="D11">
    <cfRule type="containsText" dxfId="148" priority="34" operator="containsText" text="libre">
      <formula>NOT(ISERROR(SEARCH("libre",D11)))</formula>
    </cfRule>
    <cfRule type="containsText" dxfId="147" priority="35" operator="containsText" text="ntitulé">
      <formula>NOT(ISERROR(SEARCH("ntitulé",D11)))</formula>
    </cfRule>
    <cfRule type="containsBlanks" dxfId="146" priority="36">
      <formula>LEN(TRIM(D11))=0</formula>
    </cfRule>
  </conditionalFormatting>
  <conditionalFormatting sqref="D21">
    <cfRule type="containsText" dxfId="145" priority="10" operator="containsText" text="libre">
      <formula>NOT(ISERROR(SEARCH("libre",D21)))</formula>
    </cfRule>
    <cfRule type="containsText" dxfId="144" priority="11" operator="containsText" text="ntitulé">
      <formula>NOT(ISERROR(SEARCH("ntitulé",D21)))</formula>
    </cfRule>
    <cfRule type="containsBlanks" dxfId="143" priority="12">
      <formula>LEN(TRIM(D21))=0</formula>
    </cfRule>
  </conditionalFormatting>
  <conditionalFormatting sqref="E10:F10">
    <cfRule type="containsText" dxfId="142" priority="43" operator="containsText" text="libre">
      <formula>NOT(ISERROR(SEARCH("libre",E10)))</formula>
    </cfRule>
    <cfRule type="containsText" dxfId="141" priority="44" operator="containsText" text="ntitulé">
      <formula>NOT(ISERROR(SEARCH("ntitulé",E10)))</formula>
    </cfRule>
    <cfRule type="containsBlanks" dxfId="140" priority="45">
      <formula>LEN(TRIM(E10))=0</formula>
    </cfRule>
  </conditionalFormatting>
  <conditionalFormatting sqref="E20:F20">
    <cfRule type="containsText" dxfId="139" priority="19" operator="containsText" text="libre">
      <formula>NOT(ISERROR(SEARCH("libre",E20)))</formula>
    </cfRule>
    <cfRule type="containsText" dxfId="138" priority="20" operator="containsText" text="ntitulé">
      <formula>NOT(ISERROR(SEARCH("ntitulé",E20)))</formula>
    </cfRule>
    <cfRule type="containsBlanks" dxfId="137" priority="21">
      <formula>LEN(TRIM(E20))=0</formula>
    </cfRule>
  </conditionalFormatting>
  <conditionalFormatting sqref="G11">
    <cfRule type="containsText" dxfId="136" priority="31" operator="containsText" text="libre">
      <formula>NOT(ISERROR(SEARCH("libre",G11)))</formula>
    </cfRule>
    <cfRule type="containsText" dxfId="135" priority="32" operator="containsText" text="ntitulé">
      <formula>NOT(ISERROR(SEARCH("ntitulé",G11)))</formula>
    </cfRule>
    <cfRule type="containsBlanks" dxfId="134" priority="33">
      <formula>LEN(TRIM(G11))=0</formula>
    </cfRule>
  </conditionalFormatting>
  <conditionalFormatting sqref="G21">
    <cfRule type="containsText" dxfId="133" priority="7" operator="containsText" text="libre">
      <formula>NOT(ISERROR(SEARCH("libre",G21)))</formula>
    </cfRule>
    <cfRule type="containsText" dxfId="132" priority="8" operator="containsText" text="ntitulé">
      <formula>NOT(ISERROR(SEARCH("ntitulé",G21)))</formula>
    </cfRule>
    <cfRule type="containsBlanks" dxfId="131" priority="9">
      <formula>LEN(TRIM(G21))=0</formula>
    </cfRule>
  </conditionalFormatting>
  <conditionalFormatting sqref="H10:I10">
    <cfRule type="containsText" dxfId="130" priority="40" operator="containsText" text="libre">
      <formula>NOT(ISERROR(SEARCH("libre",H10)))</formula>
    </cfRule>
    <cfRule type="containsText" dxfId="129" priority="41" operator="containsText" text="ntitulé">
      <formula>NOT(ISERROR(SEARCH("ntitulé",H10)))</formula>
    </cfRule>
    <cfRule type="containsBlanks" dxfId="128" priority="42">
      <formula>LEN(TRIM(H10))=0</formula>
    </cfRule>
  </conditionalFormatting>
  <conditionalFormatting sqref="H20:I20">
    <cfRule type="containsText" dxfId="127" priority="16" operator="containsText" text="libre">
      <formula>NOT(ISERROR(SEARCH("libre",H20)))</formula>
    </cfRule>
    <cfRule type="containsText" dxfId="126" priority="17" operator="containsText" text="ntitulé">
      <formula>NOT(ISERROR(SEARCH("ntitulé",H20)))</formula>
    </cfRule>
    <cfRule type="containsBlanks" dxfId="125" priority="18">
      <formula>LEN(TRIM(H20))=0</formula>
    </cfRule>
  </conditionalFormatting>
  <conditionalFormatting sqref="J11">
    <cfRule type="containsText" dxfId="124" priority="28" operator="containsText" text="libre">
      <formula>NOT(ISERROR(SEARCH("libre",J11)))</formula>
    </cfRule>
    <cfRule type="containsText" dxfId="123" priority="29" operator="containsText" text="ntitulé">
      <formula>NOT(ISERROR(SEARCH("ntitulé",J11)))</formula>
    </cfRule>
    <cfRule type="containsBlanks" dxfId="122" priority="30">
      <formula>LEN(TRIM(J11))=0</formula>
    </cfRule>
  </conditionalFormatting>
  <conditionalFormatting sqref="J21">
    <cfRule type="containsText" dxfId="121" priority="4" operator="containsText" text="libre">
      <formula>NOT(ISERROR(SEARCH("libre",J21)))</formula>
    </cfRule>
    <cfRule type="containsText" dxfId="120" priority="5" operator="containsText" text="ntitulé">
      <formula>NOT(ISERROR(SEARCH("ntitulé",J21)))</formula>
    </cfRule>
    <cfRule type="containsBlanks" dxfId="119" priority="6">
      <formula>LEN(TRIM(J21))=0</formula>
    </cfRule>
  </conditionalFormatting>
  <conditionalFormatting sqref="K10:L10">
    <cfRule type="containsText" dxfId="118" priority="37" operator="containsText" text="libre">
      <formula>NOT(ISERROR(SEARCH("libre",K10)))</formula>
    </cfRule>
    <cfRule type="containsText" dxfId="117" priority="38" operator="containsText" text="ntitulé">
      <formula>NOT(ISERROR(SEARCH("ntitulé",K10)))</formula>
    </cfRule>
    <cfRule type="containsBlanks" dxfId="116" priority="39">
      <formula>LEN(TRIM(K10))=0</formula>
    </cfRule>
  </conditionalFormatting>
  <conditionalFormatting sqref="K20:L20">
    <cfRule type="containsText" dxfId="115" priority="13" operator="containsText" text="libre">
      <formula>NOT(ISERROR(SEARCH("libre",K20)))</formula>
    </cfRule>
    <cfRule type="containsText" dxfId="114" priority="14" operator="containsText" text="ntitulé">
      <formula>NOT(ISERROR(SEARCH("ntitulé",K20)))</formula>
    </cfRule>
    <cfRule type="containsBlanks" dxfId="113" priority="15">
      <formula>LEN(TRIM(K20))=0</formula>
    </cfRule>
  </conditionalFormatting>
  <conditionalFormatting sqref="M11">
    <cfRule type="containsText" dxfId="112" priority="25" operator="containsText" text="libre">
      <formula>NOT(ISERROR(SEARCH("libre",M11)))</formula>
    </cfRule>
    <cfRule type="containsText" dxfId="111" priority="26" operator="containsText" text="ntitulé">
      <formula>NOT(ISERROR(SEARCH("ntitulé",M11)))</formula>
    </cfRule>
    <cfRule type="containsBlanks" dxfId="110" priority="27">
      <formula>LEN(TRIM(M11))=0</formula>
    </cfRule>
  </conditionalFormatting>
  <conditionalFormatting sqref="M21">
    <cfRule type="containsText" dxfId="109" priority="1" operator="containsText" text="libre">
      <formula>NOT(ISERROR(SEARCH("libre",M21)))</formula>
    </cfRule>
    <cfRule type="containsText" dxfId="108" priority="2" operator="containsText" text="ntitulé">
      <formula>NOT(ISERROR(SEARCH("ntitulé",M21)))</formula>
    </cfRule>
    <cfRule type="containsBlanks" dxfId="107" priority="3">
      <formula>LEN(TRIM(M21))=0</formula>
    </cfRule>
  </conditionalFormatting>
  <hyperlinks>
    <hyperlink ref="A1" location="TAB00!A1" display="Retour page de garde" xr:uid="{00000000-0004-0000-0900-000000000000}"/>
  </hyperlinks>
  <pageMargins left="0.7" right="0.7" top="0.75" bottom="0.75" header="0.3" footer="0.3"/>
  <pageSetup paperSize="9" scale="90" orientation="landscape"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6"/>
  <sheetViews>
    <sheetView zoomScaleNormal="100" workbookViewId="0">
      <selection activeCell="B49" sqref="B49:O49"/>
    </sheetView>
  </sheetViews>
  <sheetFormatPr baseColWidth="10" defaultColWidth="9.1640625" defaultRowHeight="13.5" x14ac:dyDescent="0.3"/>
  <cols>
    <col min="1" max="1" width="67.5" style="88" customWidth="1"/>
    <col min="2" max="6" width="16.6640625" style="88" customWidth="1"/>
    <col min="7" max="7" width="1.33203125" style="323" customWidth="1"/>
    <col min="8" max="16384" width="9.1640625" style="88"/>
  </cols>
  <sheetData>
    <row r="1" spans="1:11" s="5" customFormat="1" ht="15" x14ac:dyDescent="0.3">
      <c r="A1" s="162" t="s">
        <v>42</v>
      </c>
      <c r="G1" s="322"/>
    </row>
    <row r="2" spans="1:11" ht="3" customHeight="1" x14ac:dyDescent="0.3">
      <c r="A2" s="156"/>
      <c r="B2" s="155"/>
      <c r="C2" s="156"/>
      <c r="D2" s="5"/>
      <c r="E2" s="120"/>
      <c r="H2" s="156"/>
    </row>
    <row r="3" spans="1:11" ht="22.15" customHeight="1" x14ac:dyDescent="0.3">
      <c r="A3" s="311" t="str">
        <f>TAB00!B61&amp;" : "&amp;TAB00!C61</f>
        <v xml:space="preserve">TAB3.3 : Budget 2019-2023 des charges nettes contrôlables </v>
      </c>
      <c r="B3" s="119"/>
      <c r="C3" s="119"/>
      <c r="D3" s="119"/>
      <c r="E3" s="119"/>
      <c r="F3" s="119"/>
      <c r="H3" s="119"/>
      <c r="I3" s="119"/>
      <c r="J3" s="119"/>
      <c r="K3" s="119"/>
    </row>
    <row r="4" spans="1:11" ht="4.9000000000000004" customHeight="1" x14ac:dyDescent="0.3">
      <c r="A4" s="156"/>
      <c r="B4" s="155"/>
      <c r="C4" s="156"/>
      <c r="D4" s="5"/>
      <c r="E4" s="120"/>
      <c r="H4" s="156"/>
    </row>
    <row r="5" spans="1:11" hidden="1" x14ac:dyDescent="0.3"/>
    <row r="6" spans="1:11" x14ac:dyDescent="0.3">
      <c r="A6" s="77"/>
      <c r="H6" s="492" t="s">
        <v>849</v>
      </c>
      <c r="I6" s="493"/>
      <c r="J6" s="493"/>
      <c r="K6" s="494"/>
    </row>
    <row r="7" spans="1:11" ht="27" x14ac:dyDescent="0.3">
      <c r="A7" s="156"/>
      <c r="B7" s="139" t="s">
        <v>476</v>
      </c>
      <c r="C7" s="142" t="s">
        <v>478</v>
      </c>
      <c r="D7" s="142" t="s">
        <v>480</v>
      </c>
      <c r="E7" s="142" t="s">
        <v>481</v>
      </c>
      <c r="F7" s="142" t="s">
        <v>482</v>
      </c>
      <c r="G7" s="133">
        <v>1</v>
      </c>
      <c r="H7" s="145" t="str">
        <f>RIGHT(C7,4)&amp;" - "&amp;RIGHT(B7,4)</f>
        <v>2020 - 2019</v>
      </c>
      <c r="I7" s="145" t="str">
        <f t="shared" ref="I7:K7" si="0">RIGHT(D7,4)&amp;" - "&amp;RIGHT(C7,4)</f>
        <v>2021 - 2020</v>
      </c>
      <c r="J7" s="145" t="str">
        <f t="shared" si="0"/>
        <v>2022 - 2021</v>
      </c>
      <c r="K7" s="145" t="str">
        <f t="shared" si="0"/>
        <v>2023 - 2022</v>
      </c>
    </row>
    <row r="8" spans="1:11" x14ac:dyDescent="0.3">
      <c r="A8" s="324" t="s">
        <v>5</v>
      </c>
      <c r="B8" s="49">
        <f>SUM(B9:B10)</f>
        <v>0</v>
      </c>
      <c r="C8" s="49">
        <f>SUM(C9:C10)</f>
        <v>0</v>
      </c>
      <c r="D8" s="49">
        <f>SUM(D9:D10)</f>
        <v>0</v>
      </c>
      <c r="E8" s="49">
        <f>SUM(E9:E10)</f>
        <v>0</v>
      </c>
      <c r="F8" s="49">
        <f>SUM(F9:F10)</f>
        <v>0</v>
      </c>
      <c r="G8" s="133">
        <f>G7+1</f>
        <v>2</v>
      </c>
      <c r="H8" s="325">
        <f t="shared" ref="H8:H44" si="1">IF(AND(ROUND(B8,0)=0,C8&gt;B8),"INF",IF(AND(ROUND(B8,0)=0,ROUND(C8,0)=0),0,(C8-B8)/B8))</f>
        <v>0</v>
      </c>
      <c r="I8" s="325">
        <f t="shared" ref="I8:I44" si="2">IF(AND(ROUND(C8,0)=0,D8&gt;C8),"INF",IF(AND(ROUND(C8,0)=0,ROUND(D8,0)=0),0,(D8-C8)/C8))</f>
        <v>0</v>
      </c>
      <c r="J8" s="325">
        <f t="shared" ref="J8:J44" si="3">IF(AND(ROUND(D8,0)=0,E8&gt;D8),"INF",IF(AND(ROUND(D8,0)=0,ROUND(E8,0)=0),0,(E8-D8)/D8))</f>
        <v>0</v>
      </c>
      <c r="K8" s="325">
        <f t="shared" ref="K8:K44" si="4">IF(AND(ROUND(E8,0)=0,F8&gt;E8),"INF",IF(AND(ROUND(E8,0)=0,ROUND(F8,0)=0),0,(F8-E8)/E8))</f>
        <v>0</v>
      </c>
    </row>
    <row r="9" spans="1:11" x14ac:dyDescent="0.3">
      <c r="A9" s="326" t="s">
        <v>698</v>
      </c>
      <c r="B9" s="157"/>
      <c r="C9" s="157"/>
      <c r="D9" s="157"/>
      <c r="E9" s="157"/>
      <c r="F9" s="157"/>
      <c r="G9" s="133">
        <f t="shared" ref="G9:G45" si="5">G8+1</f>
        <v>3</v>
      </c>
      <c r="H9" s="325">
        <f t="shared" si="1"/>
        <v>0</v>
      </c>
      <c r="I9" s="325">
        <f t="shared" si="2"/>
        <v>0</v>
      </c>
      <c r="J9" s="325">
        <f t="shared" si="3"/>
        <v>0</v>
      </c>
      <c r="K9" s="325">
        <f t="shared" si="4"/>
        <v>0</v>
      </c>
    </row>
    <row r="10" spans="1:11" x14ac:dyDescent="0.3">
      <c r="A10" s="326" t="s">
        <v>699</v>
      </c>
      <c r="B10" s="157"/>
      <c r="C10" s="157"/>
      <c r="D10" s="157"/>
      <c r="E10" s="157"/>
      <c r="F10" s="157"/>
      <c r="G10" s="133">
        <f t="shared" si="5"/>
        <v>4</v>
      </c>
      <c r="H10" s="325">
        <f t="shared" si="1"/>
        <v>0</v>
      </c>
      <c r="I10" s="325">
        <f t="shared" si="2"/>
        <v>0</v>
      </c>
      <c r="J10" s="325">
        <f t="shared" si="3"/>
        <v>0</v>
      </c>
      <c r="K10" s="325">
        <f t="shared" si="4"/>
        <v>0</v>
      </c>
    </row>
    <row r="11" spans="1:11" x14ac:dyDescent="0.3">
      <c r="A11" s="324" t="s">
        <v>6</v>
      </c>
      <c r="B11" s="49">
        <f>SUM(B12,B18,B24,B30,B36,B42)</f>
        <v>0</v>
      </c>
      <c r="C11" s="49">
        <f>SUM(C12,C18,C24,C30,C36,C42)</f>
        <v>0</v>
      </c>
      <c r="D11" s="49">
        <f>SUM(D12,D18,D24,D30,D36,D42)</f>
        <v>0</v>
      </c>
      <c r="E11" s="49">
        <f>SUM(E12,E18,E24,E30,E36,E42)</f>
        <v>0</v>
      </c>
      <c r="F11" s="49">
        <f>SUM(F12,F18,F24,F30,F36,F42)</f>
        <v>0</v>
      </c>
      <c r="G11" s="133">
        <f t="shared" si="5"/>
        <v>5</v>
      </c>
      <c r="H11" s="325">
        <f t="shared" si="1"/>
        <v>0</v>
      </c>
      <c r="I11" s="325">
        <f t="shared" si="2"/>
        <v>0</v>
      </c>
      <c r="J11" s="325">
        <f t="shared" si="3"/>
        <v>0</v>
      </c>
      <c r="K11" s="325">
        <f t="shared" si="4"/>
        <v>0</v>
      </c>
    </row>
    <row r="12" spans="1:11" x14ac:dyDescent="0.3">
      <c r="A12" s="327" t="s">
        <v>841</v>
      </c>
      <c r="B12" s="49">
        <f>SUM(B13:B14,B17)</f>
        <v>0</v>
      </c>
      <c r="C12" s="49">
        <f>SUM(C13:C14,C17)</f>
        <v>0</v>
      </c>
      <c r="D12" s="49">
        <f>SUM(D13:D14,D17)</f>
        <v>0</v>
      </c>
      <c r="E12" s="49">
        <f>SUM(E13:E14,E17)</f>
        <v>0</v>
      </c>
      <c r="F12" s="49">
        <f>SUM(F13:F14,F17)</f>
        <v>0</v>
      </c>
      <c r="G12" s="133">
        <f t="shared" si="5"/>
        <v>6</v>
      </c>
      <c r="H12" s="325">
        <f t="shared" si="1"/>
        <v>0</v>
      </c>
      <c r="I12" s="325">
        <f t="shared" si="2"/>
        <v>0</v>
      </c>
      <c r="J12" s="325">
        <f t="shared" si="3"/>
        <v>0</v>
      </c>
      <c r="K12" s="325">
        <f t="shared" si="4"/>
        <v>0</v>
      </c>
    </row>
    <row r="13" spans="1:11" x14ac:dyDescent="0.3">
      <c r="A13" s="81" t="s">
        <v>12</v>
      </c>
      <c r="B13" s="157"/>
      <c r="C13" s="157"/>
      <c r="D13" s="157"/>
      <c r="E13" s="157"/>
      <c r="F13" s="157"/>
      <c r="G13" s="133">
        <f t="shared" si="5"/>
        <v>7</v>
      </c>
      <c r="H13" s="325">
        <f t="shared" si="1"/>
        <v>0</v>
      </c>
      <c r="I13" s="325">
        <f t="shared" si="2"/>
        <v>0</v>
      </c>
      <c r="J13" s="325">
        <f t="shared" si="3"/>
        <v>0</v>
      </c>
      <c r="K13" s="325">
        <f t="shared" si="4"/>
        <v>0</v>
      </c>
    </row>
    <row r="14" spans="1:11" x14ac:dyDescent="0.3">
      <c r="A14" s="81" t="s">
        <v>13</v>
      </c>
      <c r="B14" s="49">
        <f>B16*B15</f>
        <v>0</v>
      </c>
      <c r="C14" s="49">
        <f>C16*C15</f>
        <v>0</v>
      </c>
      <c r="D14" s="49">
        <f>D16*D15</f>
        <v>0</v>
      </c>
      <c r="E14" s="49">
        <f>E16*E15</f>
        <v>0</v>
      </c>
      <c r="F14" s="49">
        <f>F16*F15</f>
        <v>0</v>
      </c>
      <c r="G14" s="133">
        <f t="shared" si="5"/>
        <v>8</v>
      </c>
      <c r="H14" s="325">
        <f t="shared" si="1"/>
        <v>0</v>
      </c>
      <c r="I14" s="325">
        <f t="shared" si="2"/>
        <v>0</v>
      </c>
      <c r="J14" s="325">
        <f t="shared" si="3"/>
        <v>0</v>
      </c>
      <c r="K14" s="325">
        <f t="shared" si="4"/>
        <v>0</v>
      </c>
    </row>
    <row r="15" spans="1:11" ht="27" x14ac:dyDescent="0.3">
      <c r="A15" s="81" t="s">
        <v>842</v>
      </c>
      <c r="B15" s="157"/>
      <c r="C15" s="157"/>
      <c r="D15" s="157"/>
      <c r="E15" s="157"/>
      <c r="F15" s="157"/>
      <c r="G15" s="133">
        <f t="shared" si="5"/>
        <v>9</v>
      </c>
      <c r="H15" s="325">
        <f t="shared" si="1"/>
        <v>0</v>
      </c>
      <c r="I15" s="325">
        <f t="shared" si="2"/>
        <v>0</v>
      </c>
      <c r="J15" s="325">
        <f t="shared" si="3"/>
        <v>0</v>
      </c>
      <c r="K15" s="325">
        <f t="shared" si="4"/>
        <v>0</v>
      </c>
    </row>
    <row r="16" spans="1:11" x14ac:dyDescent="0.3">
      <c r="A16" s="81" t="s">
        <v>17</v>
      </c>
      <c r="B16" s="157"/>
      <c r="C16" s="157"/>
      <c r="D16" s="157"/>
      <c r="E16" s="157"/>
      <c r="F16" s="157"/>
      <c r="G16" s="133">
        <f t="shared" si="5"/>
        <v>10</v>
      </c>
      <c r="H16" s="325">
        <f t="shared" si="1"/>
        <v>0</v>
      </c>
      <c r="I16" s="325">
        <f t="shared" si="2"/>
        <v>0</v>
      </c>
      <c r="J16" s="325">
        <f t="shared" si="3"/>
        <v>0</v>
      </c>
      <c r="K16" s="325">
        <f t="shared" si="4"/>
        <v>0</v>
      </c>
    </row>
    <row r="17" spans="1:11" x14ac:dyDescent="0.3">
      <c r="A17" s="81" t="s">
        <v>4</v>
      </c>
      <c r="B17" s="157"/>
      <c r="C17" s="157"/>
      <c r="D17" s="157"/>
      <c r="E17" s="157"/>
      <c r="F17" s="157"/>
      <c r="G17" s="133">
        <f t="shared" si="5"/>
        <v>11</v>
      </c>
      <c r="H17" s="325">
        <f t="shared" si="1"/>
        <v>0</v>
      </c>
      <c r="I17" s="325">
        <f t="shared" si="2"/>
        <v>0</v>
      </c>
      <c r="J17" s="325">
        <f t="shared" si="3"/>
        <v>0</v>
      </c>
      <c r="K17" s="325">
        <f t="shared" si="4"/>
        <v>0</v>
      </c>
    </row>
    <row r="18" spans="1:11" x14ac:dyDescent="0.3">
      <c r="A18" s="328" t="s">
        <v>234</v>
      </c>
      <c r="B18" s="49">
        <f>SUM(B19:B20,B23)</f>
        <v>0</v>
      </c>
      <c r="C18" s="49">
        <f>SUM(C19:C20,C23)</f>
        <v>0</v>
      </c>
      <c r="D18" s="49">
        <f>SUM(D19:D20,D23)</f>
        <v>0</v>
      </c>
      <c r="E18" s="49">
        <f>SUM(E19:E20,E23)</f>
        <v>0</v>
      </c>
      <c r="F18" s="49">
        <f>SUM(F19:F20,F23)</f>
        <v>0</v>
      </c>
      <c r="G18" s="133">
        <f t="shared" si="5"/>
        <v>12</v>
      </c>
      <c r="H18" s="325">
        <f t="shared" si="1"/>
        <v>0</v>
      </c>
      <c r="I18" s="325">
        <f t="shared" si="2"/>
        <v>0</v>
      </c>
      <c r="J18" s="325">
        <f t="shared" si="3"/>
        <v>0</v>
      </c>
      <c r="K18" s="325">
        <f t="shared" si="4"/>
        <v>0</v>
      </c>
    </row>
    <row r="19" spans="1:11" x14ac:dyDescent="0.3">
      <c r="A19" s="81" t="s">
        <v>12</v>
      </c>
      <c r="B19" s="157"/>
      <c r="C19" s="157"/>
      <c r="D19" s="157"/>
      <c r="E19" s="157"/>
      <c r="F19" s="157"/>
      <c r="G19" s="133">
        <f t="shared" si="5"/>
        <v>13</v>
      </c>
      <c r="H19" s="325">
        <f t="shared" si="1"/>
        <v>0</v>
      </c>
      <c r="I19" s="325">
        <f t="shared" si="2"/>
        <v>0</v>
      </c>
      <c r="J19" s="325">
        <f t="shared" si="3"/>
        <v>0</v>
      </c>
      <c r="K19" s="325">
        <f t="shared" si="4"/>
        <v>0</v>
      </c>
    </row>
    <row r="20" spans="1:11" x14ac:dyDescent="0.3">
      <c r="A20" s="81" t="s">
        <v>13</v>
      </c>
      <c r="B20" s="49">
        <f>B22*B21</f>
        <v>0</v>
      </c>
      <c r="C20" s="49">
        <f>C22*C21</f>
        <v>0</v>
      </c>
      <c r="D20" s="49">
        <f>D22*D21</f>
        <v>0</v>
      </c>
      <c r="E20" s="49">
        <f>E22*E21</f>
        <v>0</v>
      </c>
      <c r="F20" s="49">
        <f>F22*F21</f>
        <v>0</v>
      </c>
      <c r="G20" s="133">
        <f t="shared" si="5"/>
        <v>14</v>
      </c>
      <c r="H20" s="325">
        <f t="shared" si="1"/>
        <v>0</v>
      </c>
      <c r="I20" s="325">
        <f t="shared" si="2"/>
        <v>0</v>
      </c>
      <c r="J20" s="325">
        <f t="shared" si="3"/>
        <v>0</v>
      </c>
      <c r="K20" s="325">
        <f t="shared" si="4"/>
        <v>0</v>
      </c>
    </row>
    <row r="21" spans="1:11" ht="27" x14ac:dyDescent="0.3">
      <c r="A21" s="81" t="s">
        <v>238</v>
      </c>
      <c r="B21" s="157"/>
      <c r="C21" s="157"/>
      <c r="D21" s="157"/>
      <c r="E21" s="157"/>
      <c r="F21" s="157"/>
      <c r="G21" s="133">
        <f t="shared" si="5"/>
        <v>15</v>
      </c>
      <c r="H21" s="325">
        <f t="shared" si="1"/>
        <v>0</v>
      </c>
      <c r="I21" s="325">
        <f t="shared" si="2"/>
        <v>0</v>
      </c>
      <c r="J21" s="325">
        <f t="shared" si="3"/>
        <v>0</v>
      </c>
      <c r="K21" s="325">
        <f t="shared" si="4"/>
        <v>0</v>
      </c>
    </row>
    <row r="22" spans="1:11" x14ac:dyDescent="0.3">
      <c r="A22" s="81" t="s">
        <v>17</v>
      </c>
      <c r="B22" s="157"/>
      <c r="C22" s="157"/>
      <c r="D22" s="157"/>
      <c r="E22" s="157"/>
      <c r="F22" s="157"/>
      <c r="G22" s="133">
        <f t="shared" si="5"/>
        <v>16</v>
      </c>
      <c r="H22" s="325">
        <f t="shared" si="1"/>
        <v>0</v>
      </c>
      <c r="I22" s="325">
        <f t="shared" si="2"/>
        <v>0</v>
      </c>
      <c r="J22" s="325">
        <f t="shared" si="3"/>
        <v>0</v>
      </c>
      <c r="K22" s="325">
        <f t="shared" si="4"/>
        <v>0</v>
      </c>
    </row>
    <row r="23" spans="1:11" x14ac:dyDescent="0.3">
      <c r="A23" s="81" t="s">
        <v>4</v>
      </c>
      <c r="B23" s="157"/>
      <c r="C23" s="157"/>
      <c r="D23" s="157"/>
      <c r="E23" s="157"/>
      <c r="F23" s="157"/>
      <c r="G23" s="133">
        <f t="shared" si="5"/>
        <v>17</v>
      </c>
      <c r="H23" s="325">
        <f t="shared" si="1"/>
        <v>0</v>
      </c>
      <c r="I23" s="325">
        <f t="shared" si="2"/>
        <v>0</v>
      </c>
      <c r="J23" s="325">
        <f t="shared" si="3"/>
        <v>0</v>
      </c>
      <c r="K23" s="325">
        <f t="shared" si="4"/>
        <v>0</v>
      </c>
    </row>
    <row r="24" spans="1:11" x14ac:dyDescent="0.3">
      <c r="A24" s="328" t="s">
        <v>235</v>
      </c>
      <c r="B24" s="49">
        <f>SUM(B25:B26,B29)</f>
        <v>0</v>
      </c>
      <c r="C24" s="49">
        <f>SUM(C25:C26,C29)</f>
        <v>0</v>
      </c>
      <c r="D24" s="49">
        <f>SUM(D25:D26,D29)</f>
        <v>0</v>
      </c>
      <c r="E24" s="49">
        <f>SUM(E25:E26,E29)</f>
        <v>0</v>
      </c>
      <c r="F24" s="49">
        <f>SUM(F25:F26,F29)</f>
        <v>0</v>
      </c>
      <c r="G24" s="133">
        <f t="shared" si="5"/>
        <v>18</v>
      </c>
      <c r="H24" s="325">
        <f t="shared" si="1"/>
        <v>0</v>
      </c>
      <c r="I24" s="325">
        <f t="shared" si="2"/>
        <v>0</v>
      </c>
      <c r="J24" s="325">
        <f t="shared" si="3"/>
        <v>0</v>
      </c>
      <c r="K24" s="325">
        <f t="shared" si="4"/>
        <v>0</v>
      </c>
    </row>
    <row r="25" spans="1:11" x14ac:dyDescent="0.3">
      <c r="A25" s="81" t="s">
        <v>12</v>
      </c>
      <c r="B25" s="157"/>
      <c r="C25" s="157"/>
      <c r="D25" s="157"/>
      <c r="E25" s="157"/>
      <c r="F25" s="157"/>
      <c r="G25" s="133">
        <f t="shared" si="5"/>
        <v>19</v>
      </c>
      <c r="H25" s="325">
        <f t="shared" si="1"/>
        <v>0</v>
      </c>
      <c r="I25" s="325">
        <f t="shared" si="2"/>
        <v>0</v>
      </c>
      <c r="J25" s="325">
        <f t="shared" si="3"/>
        <v>0</v>
      </c>
      <c r="K25" s="325">
        <f t="shared" si="4"/>
        <v>0</v>
      </c>
    </row>
    <row r="26" spans="1:11" x14ac:dyDescent="0.3">
      <c r="A26" s="81" t="s">
        <v>13</v>
      </c>
      <c r="B26" s="49">
        <f>B28*B27</f>
        <v>0</v>
      </c>
      <c r="C26" s="49">
        <f>C28*C27</f>
        <v>0</v>
      </c>
      <c r="D26" s="49">
        <f>D28*D27</f>
        <v>0</v>
      </c>
      <c r="E26" s="49">
        <f>E28*E27</f>
        <v>0</v>
      </c>
      <c r="F26" s="49">
        <f>F28*F27</f>
        <v>0</v>
      </c>
      <c r="G26" s="133">
        <f t="shared" si="5"/>
        <v>20</v>
      </c>
      <c r="H26" s="325">
        <f t="shared" si="1"/>
        <v>0</v>
      </c>
      <c r="I26" s="325">
        <f t="shared" si="2"/>
        <v>0</v>
      </c>
      <c r="J26" s="325">
        <f t="shared" si="3"/>
        <v>0</v>
      </c>
      <c r="K26" s="325">
        <f t="shared" si="4"/>
        <v>0</v>
      </c>
    </row>
    <row r="27" spans="1:11" x14ac:dyDescent="0.3">
      <c r="A27" s="81" t="s">
        <v>239</v>
      </c>
      <c r="B27" s="157"/>
      <c r="C27" s="157"/>
      <c r="D27" s="157"/>
      <c r="E27" s="157"/>
      <c r="F27" s="157"/>
      <c r="G27" s="133">
        <f t="shared" si="5"/>
        <v>21</v>
      </c>
      <c r="H27" s="325">
        <f t="shared" si="1"/>
        <v>0</v>
      </c>
      <c r="I27" s="325">
        <f t="shared" si="2"/>
        <v>0</v>
      </c>
      <c r="J27" s="325">
        <f t="shared" si="3"/>
        <v>0</v>
      </c>
      <c r="K27" s="325">
        <f t="shared" si="4"/>
        <v>0</v>
      </c>
    </row>
    <row r="28" spans="1:11" x14ac:dyDescent="0.3">
      <c r="A28" s="81" t="s">
        <v>17</v>
      </c>
      <c r="B28" s="157"/>
      <c r="C28" s="157"/>
      <c r="D28" s="157"/>
      <c r="E28" s="157"/>
      <c r="F28" s="157"/>
      <c r="G28" s="133">
        <f t="shared" si="5"/>
        <v>22</v>
      </c>
      <c r="H28" s="325">
        <f t="shared" si="1"/>
        <v>0</v>
      </c>
      <c r="I28" s="325">
        <f t="shared" si="2"/>
        <v>0</v>
      </c>
      <c r="J28" s="325">
        <f t="shared" si="3"/>
        <v>0</v>
      </c>
      <c r="K28" s="325">
        <f t="shared" si="4"/>
        <v>0</v>
      </c>
    </row>
    <row r="29" spans="1:11" x14ac:dyDescent="0.3">
      <c r="A29" s="81" t="s">
        <v>4</v>
      </c>
      <c r="B29" s="157"/>
      <c r="C29" s="157"/>
      <c r="D29" s="157"/>
      <c r="E29" s="157"/>
      <c r="F29" s="157"/>
      <c r="G29" s="133">
        <f t="shared" si="5"/>
        <v>23</v>
      </c>
      <c r="H29" s="325">
        <f t="shared" si="1"/>
        <v>0</v>
      </c>
      <c r="I29" s="325">
        <f t="shared" si="2"/>
        <v>0</v>
      </c>
      <c r="J29" s="325">
        <f t="shared" si="3"/>
        <v>0</v>
      </c>
      <c r="K29" s="325">
        <f t="shared" si="4"/>
        <v>0</v>
      </c>
    </row>
    <row r="30" spans="1:11" x14ac:dyDescent="0.3">
      <c r="A30" s="328" t="s">
        <v>236</v>
      </c>
      <c r="B30" s="49">
        <f>SUM(B31:B32,B35)</f>
        <v>0</v>
      </c>
      <c r="C30" s="49">
        <f>SUM(C31:C32,C35)</f>
        <v>0</v>
      </c>
      <c r="D30" s="49">
        <f>SUM(D31:D32,D35)</f>
        <v>0</v>
      </c>
      <c r="E30" s="49">
        <f>SUM(E31:E32,E35)</f>
        <v>0</v>
      </c>
      <c r="F30" s="49">
        <f>SUM(F31:F32,F35)</f>
        <v>0</v>
      </c>
      <c r="G30" s="133">
        <f t="shared" si="5"/>
        <v>24</v>
      </c>
      <c r="H30" s="325">
        <f t="shared" si="1"/>
        <v>0</v>
      </c>
      <c r="I30" s="325">
        <f t="shared" si="2"/>
        <v>0</v>
      </c>
      <c r="J30" s="325">
        <f t="shared" si="3"/>
        <v>0</v>
      </c>
      <c r="K30" s="325">
        <f t="shared" si="4"/>
        <v>0</v>
      </c>
    </row>
    <row r="31" spans="1:11" x14ac:dyDescent="0.3">
      <c r="A31" s="81" t="s">
        <v>12</v>
      </c>
      <c r="B31" s="157"/>
      <c r="C31" s="157"/>
      <c r="D31" s="157"/>
      <c r="E31" s="157"/>
      <c r="F31" s="157"/>
      <c r="G31" s="133">
        <f t="shared" si="5"/>
        <v>25</v>
      </c>
      <c r="H31" s="325">
        <f t="shared" si="1"/>
        <v>0</v>
      </c>
      <c r="I31" s="325">
        <f t="shared" si="2"/>
        <v>0</v>
      </c>
      <c r="J31" s="325">
        <f t="shared" si="3"/>
        <v>0</v>
      </c>
      <c r="K31" s="325">
        <f t="shared" si="4"/>
        <v>0</v>
      </c>
    </row>
    <row r="32" spans="1:11" x14ac:dyDescent="0.3">
      <c r="A32" s="81" t="s">
        <v>13</v>
      </c>
      <c r="B32" s="49">
        <f>B34*B33</f>
        <v>0</v>
      </c>
      <c r="C32" s="49">
        <f>C34*C33</f>
        <v>0</v>
      </c>
      <c r="D32" s="49">
        <f>D34*D33</f>
        <v>0</v>
      </c>
      <c r="E32" s="49">
        <f>E34*E33</f>
        <v>0</v>
      </c>
      <c r="F32" s="49">
        <f>F34*F33</f>
        <v>0</v>
      </c>
      <c r="G32" s="133">
        <f t="shared" si="5"/>
        <v>26</v>
      </c>
      <c r="H32" s="325">
        <f t="shared" si="1"/>
        <v>0</v>
      </c>
      <c r="I32" s="325">
        <f t="shared" si="2"/>
        <v>0</v>
      </c>
      <c r="J32" s="325">
        <f t="shared" si="3"/>
        <v>0</v>
      </c>
      <c r="K32" s="325">
        <f t="shared" si="4"/>
        <v>0</v>
      </c>
    </row>
    <row r="33" spans="1:11" ht="27" x14ac:dyDescent="0.3">
      <c r="A33" s="81" t="s">
        <v>843</v>
      </c>
      <c r="B33" s="157"/>
      <c r="C33" s="157"/>
      <c r="D33" s="157"/>
      <c r="E33" s="157"/>
      <c r="F33" s="157"/>
      <c r="G33" s="133">
        <f t="shared" si="5"/>
        <v>27</v>
      </c>
      <c r="H33" s="325">
        <f t="shared" si="1"/>
        <v>0</v>
      </c>
      <c r="I33" s="325">
        <f t="shared" si="2"/>
        <v>0</v>
      </c>
      <c r="J33" s="325">
        <f t="shared" si="3"/>
        <v>0</v>
      </c>
      <c r="K33" s="325">
        <f t="shared" si="4"/>
        <v>0</v>
      </c>
    </row>
    <row r="34" spans="1:11" x14ac:dyDescent="0.3">
      <c r="A34" s="81" t="s">
        <v>17</v>
      </c>
      <c r="B34" s="157"/>
      <c r="C34" s="157"/>
      <c r="D34" s="157"/>
      <c r="E34" s="157"/>
      <c r="F34" s="157"/>
      <c r="G34" s="133">
        <f t="shared" si="5"/>
        <v>28</v>
      </c>
      <c r="H34" s="325">
        <f t="shared" si="1"/>
        <v>0</v>
      </c>
      <c r="I34" s="325">
        <f t="shared" si="2"/>
        <v>0</v>
      </c>
      <c r="J34" s="325">
        <f t="shared" si="3"/>
        <v>0</v>
      </c>
      <c r="K34" s="325">
        <f t="shared" si="4"/>
        <v>0</v>
      </c>
    </row>
    <row r="35" spans="1:11" x14ac:dyDescent="0.3">
      <c r="A35" s="81" t="s">
        <v>4</v>
      </c>
      <c r="B35" s="157"/>
      <c r="C35" s="157"/>
      <c r="D35" s="157"/>
      <c r="E35" s="157"/>
      <c r="F35" s="157"/>
      <c r="G35" s="133">
        <f t="shared" si="5"/>
        <v>29</v>
      </c>
      <c r="H35" s="325">
        <f t="shared" si="1"/>
        <v>0</v>
      </c>
      <c r="I35" s="325">
        <f t="shared" si="2"/>
        <v>0</v>
      </c>
      <c r="J35" s="325">
        <f t="shared" si="3"/>
        <v>0</v>
      </c>
      <c r="K35" s="325">
        <f t="shared" si="4"/>
        <v>0</v>
      </c>
    </row>
    <row r="36" spans="1:11" x14ac:dyDescent="0.3">
      <c r="A36" s="327" t="s">
        <v>477</v>
      </c>
      <c r="B36" s="49">
        <f>SUM(B37:B38,B41)</f>
        <v>0</v>
      </c>
      <c r="C36" s="49">
        <f>SUM(C37:C38,C41)</f>
        <v>0</v>
      </c>
      <c r="D36" s="49">
        <f>SUM(D37:D38,D41)</f>
        <v>0</v>
      </c>
      <c r="E36" s="49">
        <f>SUM(E37:E38,E41)</f>
        <v>0</v>
      </c>
      <c r="F36" s="49">
        <f>SUM(F37:F38,F41)</f>
        <v>0</v>
      </c>
      <c r="G36" s="133">
        <f t="shared" si="5"/>
        <v>30</v>
      </c>
      <c r="H36" s="325">
        <f t="shared" si="1"/>
        <v>0</v>
      </c>
      <c r="I36" s="325">
        <f t="shared" si="2"/>
        <v>0</v>
      </c>
      <c r="J36" s="325">
        <f t="shared" si="3"/>
        <v>0</v>
      </c>
      <c r="K36" s="325">
        <f t="shared" si="4"/>
        <v>0</v>
      </c>
    </row>
    <row r="37" spans="1:11" x14ac:dyDescent="0.3">
      <c r="A37" s="81" t="s">
        <v>12</v>
      </c>
      <c r="B37" s="157"/>
      <c r="C37" s="157"/>
      <c r="D37" s="157"/>
      <c r="E37" s="157"/>
      <c r="F37" s="157"/>
      <c r="G37" s="133">
        <f t="shared" si="5"/>
        <v>31</v>
      </c>
      <c r="H37" s="325">
        <f t="shared" si="1"/>
        <v>0</v>
      </c>
      <c r="I37" s="325">
        <f t="shared" si="2"/>
        <v>0</v>
      </c>
      <c r="J37" s="325">
        <f t="shared" si="3"/>
        <v>0</v>
      </c>
      <c r="K37" s="325">
        <f t="shared" si="4"/>
        <v>0</v>
      </c>
    </row>
    <row r="38" spans="1:11" x14ac:dyDescent="0.3">
      <c r="A38" s="81" t="s">
        <v>13</v>
      </c>
      <c r="B38" s="49">
        <f>B40*B39</f>
        <v>0</v>
      </c>
      <c r="C38" s="49">
        <f>C40*C39</f>
        <v>0</v>
      </c>
      <c r="D38" s="49">
        <f>D40*D39</f>
        <v>0</v>
      </c>
      <c r="E38" s="49">
        <f>E40*E39</f>
        <v>0</v>
      </c>
      <c r="F38" s="49">
        <f>F40*F39</f>
        <v>0</v>
      </c>
      <c r="G38" s="133">
        <f t="shared" si="5"/>
        <v>32</v>
      </c>
      <c r="H38" s="325">
        <f t="shared" si="1"/>
        <v>0</v>
      </c>
      <c r="I38" s="325">
        <f t="shared" si="2"/>
        <v>0</v>
      </c>
      <c r="J38" s="325">
        <f t="shared" si="3"/>
        <v>0</v>
      </c>
      <c r="K38" s="325">
        <f t="shared" si="4"/>
        <v>0</v>
      </c>
    </row>
    <row r="39" spans="1:11" ht="27" x14ac:dyDescent="0.3">
      <c r="A39" s="89" t="s">
        <v>886</v>
      </c>
      <c r="B39" s="157"/>
      <c r="C39" s="157"/>
      <c r="D39" s="157"/>
      <c r="E39" s="157"/>
      <c r="F39" s="157"/>
      <c r="G39" s="133">
        <f t="shared" si="5"/>
        <v>33</v>
      </c>
      <c r="H39" s="325">
        <f t="shared" si="1"/>
        <v>0</v>
      </c>
      <c r="I39" s="325">
        <f t="shared" si="2"/>
        <v>0</v>
      </c>
      <c r="J39" s="325">
        <f t="shared" si="3"/>
        <v>0</v>
      </c>
      <c r="K39" s="325">
        <f t="shared" si="4"/>
        <v>0</v>
      </c>
    </row>
    <row r="40" spans="1:11" x14ac:dyDescent="0.3">
      <c r="A40" s="81" t="s">
        <v>17</v>
      </c>
      <c r="B40" s="157"/>
      <c r="C40" s="157"/>
      <c r="D40" s="157"/>
      <c r="E40" s="157"/>
      <c r="F40" s="157"/>
      <c r="G40" s="133">
        <f t="shared" si="5"/>
        <v>34</v>
      </c>
      <c r="H40" s="325">
        <f t="shared" si="1"/>
        <v>0</v>
      </c>
      <c r="I40" s="325">
        <f t="shared" si="2"/>
        <v>0</v>
      </c>
      <c r="J40" s="325">
        <f t="shared" si="3"/>
        <v>0</v>
      </c>
      <c r="K40" s="325">
        <f t="shared" si="4"/>
        <v>0</v>
      </c>
    </row>
    <row r="41" spans="1:11" x14ac:dyDescent="0.3">
      <c r="A41" s="81" t="s">
        <v>4</v>
      </c>
      <c r="B41" s="157"/>
      <c r="C41" s="157"/>
      <c r="D41" s="157"/>
      <c r="E41" s="157"/>
      <c r="F41" s="157"/>
      <c r="G41" s="133">
        <f t="shared" si="5"/>
        <v>35</v>
      </c>
      <c r="H41" s="325">
        <f t="shared" si="1"/>
        <v>0</v>
      </c>
      <c r="I41" s="325">
        <f t="shared" si="2"/>
        <v>0</v>
      </c>
      <c r="J41" s="325">
        <f t="shared" si="3"/>
        <v>0</v>
      </c>
      <c r="K41" s="325">
        <f t="shared" si="4"/>
        <v>0</v>
      </c>
    </row>
    <row r="42" spans="1:11" x14ac:dyDescent="0.3">
      <c r="A42" s="328" t="s">
        <v>237</v>
      </c>
      <c r="B42" s="49">
        <f>SUM(B43:B44)</f>
        <v>0</v>
      </c>
      <c r="C42" s="49">
        <f>SUM(C43:C44)</f>
        <v>0</v>
      </c>
      <c r="D42" s="49">
        <f>SUM(D43:D44)</f>
        <v>0</v>
      </c>
      <c r="E42" s="49">
        <f>SUM(E43:E44)</f>
        <v>0</v>
      </c>
      <c r="F42" s="49">
        <f>SUM(F43:F44)</f>
        <v>0</v>
      </c>
      <c r="G42" s="133">
        <f t="shared" si="5"/>
        <v>36</v>
      </c>
      <c r="H42" s="325">
        <f t="shared" si="1"/>
        <v>0</v>
      </c>
      <c r="I42" s="325">
        <f t="shared" si="2"/>
        <v>0</v>
      </c>
      <c r="J42" s="325">
        <f t="shared" si="3"/>
        <v>0</v>
      </c>
      <c r="K42" s="325">
        <f t="shared" si="4"/>
        <v>0</v>
      </c>
    </row>
    <row r="43" spans="1:11" x14ac:dyDescent="0.3">
      <c r="A43" s="81" t="s">
        <v>12</v>
      </c>
      <c r="B43" s="157"/>
      <c r="C43" s="157"/>
      <c r="D43" s="157"/>
      <c r="E43" s="157"/>
      <c r="F43" s="157"/>
      <c r="G43" s="133">
        <f t="shared" si="5"/>
        <v>37</v>
      </c>
      <c r="H43" s="325">
        <f t="shared" si="1"/>
        <v>0</v>
      </c>
      <c r="I43" s="325">
        <f t="shared" si="2"/>
        <v>0</v>
      </c>
      <c r="J43" s="325">
        <f t="shared" si="3"/>
        <v>0</v>
      </c>
      <c r="K43" s="325">
        <f t="shared" si="4"/>
        <v>0</v>
      </c>
    </row>
    <row r="44" spans="1:11" x14ac:dyDescent="0.3">
      <c r="A44" s="81" t="s">
        <v>4</v>
      </c>
      <c r="B44" s="157"/>
      <c r="C44" s="157"/>
      <c r="D44" s="157"/>
      <c r="E44" s="157"/>
      <c r="F44" s="157"/>
      <c r="G44" s="133">
        <f t="shared" si="5"/>
        <v>38</v>
      </c>
      <c r="H44" s="325">
        <f t="shared" si="1"/>
        <v>0</v>
      </c>
      <c r="I44" s="325">
        <f t="shared" si="2"/>
        <v>0</v>
      </c>
      <c r="J44" s="325">
        <f t="shared" si="3"/>
        <v>0</v>
      </c>
      <c r="K44" s="325">
        <f t="shared" si="4"/>
        <v>0</v>
      </c>
    </row>
    <row r="45" spans="1:11" x14ac:dyDescent="0.3">
      <c r="A45" s="77"/>
      <c r="B45" s="155"/>
      <c r="C45" s="156"/>
      <c r="D45" s="77"/>
      <c r="E45" s="246"/>
      <c r="F45" s="246"/>
      <c r="G45" s="133">
        <f t="shared" si="5"/>
        <v>39</v>
      </c>
      <c r="H45" s="77"/>
      <c r="I45" s="246"/>
      <c r="J45" s="246"/>
      <c r="K45" s="77"/>
    </row>
    <row r="46" spans="1:11" x14ac:dyDescent="0.3">
      <c r="A46" s="212" t="s">
        <v>479</v>
      </c>
      <c r="B46" s="329">
        <f>SUM(B8,B11)</f>
        <v>0</v>
      </c>
      <c r="C46" s="329">
        <f>SUM(C8,C11)</f>
        <v>0</v>
      </c>
      <c r="D46" s="329">
        <f>SUM(D8,D11)</f>
        <v>0</v>
      </c>
      <c r="E46" s="329">
        <f>SUM(E8,E11)</f>
        <v>0</v>
      </c>
      <c r="F46" s="329">
        <f>SUM(F8,F11)</f>
        <v>0</v>
      </c>
      <c r="H46" s="330">
        <f>IF(AND(ROUND(B46,0)=0,C46&gt;B46),"INF",IF(AND(ROUND(B46,0)=0,ROUND(C46,0)=0),0,(C46-B46)/B46))</f>
        <v>0</v>
      </c>
      <c r="I46" s="330">
        <f>IF(AND(ROUND(C46,0)=0,D46&gt;C46),"INF",IF(AND(ROUND(C46,0)=0,ROUND(D46,0)=0),0,(D46-C46)/C46))</f>
        <v>0</v>
      </c>
      <c r="J46" s="330">
        <f>IF(AND(ROUND(D46,0)=0,E46&gt;D46),"INF",IF(AND(ROUND(D46,0)=0,ROUND(E46,0)=0),0,(E46-D46)/D46))</f>
        <v>0</v>
      </c>
      <c r="K46" s="330">
        <f>IF(AND(ROUND(E46,0)=0,F46&gt;E46),"INF",IF(AND(ROUND(E46,0)=0,ROUND(F46,0)=0),0,(F46-E46)/E46))</f>
        <v>0</v>
      </c>
    </row>
  </sheetData>
  <mergeCells count="1">
    <mergeCell ref="H6:K6"/>
  </mergeCells>
  <hyperlinks>
    <hyperlink ref="A1" location="TAB00!A1" display="Retour page de garde" xr:uid="{00000000-0004-0000-0A00-000000000000}"/>
  </hyperlinks>
  <pageMargins left="0.7" right="0.7" top="0.75" bottom="0.75" header="0.3" footer="0.3"/>
  <pageSetup paperSize="9" scale="90"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74"/>
  <sheetViews>
    <sheetView zoomScaleNormal="100" workbookViewId="0">
      <selection activeCell="B42" sqref="B42"/>
    </sheetView>
  </sheetViews>
  <sheetFormatPr baseColWidth="10" defaultColWidth="9.1640625" defaultRowHeight="13.5" x14ac:dyDescent="0.3"/>
  <cols>
    <col min="1" max="1" width="54.6640625" style="156" customWidth="1"/>
    <col min="2" max="2" width="16.6640625" style="155" customWidth="1"/>
    <col min="3" max="5" width="16.6640625" style="156" customWidth="1"/>
    <col min="6" max="10" width="16.6640625" style="88" customWidth="1"/>
    <col min="11" max="11" width="9.1640625" style="88"/>
    <col min="12" max="12" width="9.1640625" style="133"/>
    <col min="13" max="16384" width="9.1640625" style="88"/>
  </cols>
  <sheetData>
    <row r="1" spans="1:12" s="5" customFormat="1" ht="15" x14ac:dyDescent="0.3">
      <c r="A1" s="313" t="s">
        <v>42</v>
      </c>
      <c r="L1" s="154"/>
    </row>
    <row r="3" spans="1:12" ht="47.25" customHeight="1" x14ac:dyDescent="0.3">
      <c r="A3" s="485" t="str">
        <f>TAB00!B62&amp;" : "&amp;TAB00!C62</f>
        <v>TAB4 : Evolution des charges nettes contrôlables hors OSP réelles au cours de la période régulatoire</v>
      </c>
      <c r="B3" s="485"/>
      <c r="C3" s="485"/>
      <c r="D3" s="485"/>
      <c r="E3" s="485"/>
      <c r="F3" s="485"/>
      <c r="G3" s="485"/>
      <c r="H3" s="485"/>
      <c r="I3" s="485"/>
      <c r="J3" s="485"/>
    </row>
    <row r="4" spans="1:12" x14ac:dyDescent="0.3">
      <c r="A4" s="315" t="s">
        <v>844</v>
      </c>
    </row>
    <row r="5" spans="1:12" x14ac:dyDescent="0.3">
      <c r="A5" s="64" t="s">
        <v>18</v>
      </c>
      <c r="B5" s="20" t="str">
        <f>IF(TAB00!$E$14=2019,"BUDGET "&amp;TAB00!E14,"REALITE 2019")</f>
        <v>REALITE 2019</v>
      </c>
      <c r="C5" s="20" t="str">
        <f>IF(TAB00!$E$14=2019,"REALITE 2019","REALITE 2020")</f>
        <v>REALITE 2020</v>
      </c>
      <c r="D5" s="20" t="s">
        <v>8</v>
      </c>
      <c r="E5" s="20" t="s">
        <v>41</v>
      </c>
      <c r="F5" s="20" t="s">
        <v>8</v>
      </c>
      <c r="G5" s="20" t="s">
        <v>240</v>
      </c>
      <c r="H5" s="20" t="s">
        <v>8</v>
      </c>
      <c r="I5" s="20" t="s">
        <v>241</v>
      </c>
      <c r="J5" s="20" t="s">
        <v>8</v>
      </c>
      <c r="L5" s="133">
        <v>1</v>
      </c>
    </row>
    <row r="6" spans="1:12" s="77" customFormat="1" x14ac:dyDescent="0.3">
      <c r="A6" s="316" t="s">
        <v>36</v>
      </c>
      <c r="B6" s="157"/>
      <c r="C6" s="157"/>
      <c r="D6" s="158">
        <f>B6-C6</f>
        <v>0</v>
      </c>
      <c r="E6" s="157"/>
      <c r="F6" s="158">
        <f>C6-E6</f>
        <v>0</v>
      </c>
      <c r="G6" s="157"/>
      <c r="H6" s="158">
        <f t="shared" ref="H6:J37" si="0">E6-G6</f>
        <v>0</v>
      </c>
      <c r="I6" s="157"/>
      <c r="J6" s="158">
        <f t="shared" si="0"/>
        <v>0</v>
      </c>
      <c r="L6" s="133">
        <v>2</v>
      </c>
    </row>
    <row r="7" spans="1:12" s="77" customFormat="1" x14ac:dyDescent="0.3">
      <c r="A7" s="317" t="s">
        <v>35</v>
      </c>
      <c r="B7" s="158">
        <f>SUM(B8:B19)</f>
        <v>0</v>
      </c>
      <c r="C7" s="158">
        <f>SUM(C8:C19)</f>
        <v>0</v>
      </c>
      <c r="D7" s="158">
        <f t="shared" ref="D7:D37" si="1">B7-C7</f>
        <v>0</v>
      </c>
      <c r="E7" s="158">
        <f>SUM(E8:E19)</f>
        <v>0</v>
      </c>
      <c r="F7" s="158">
        <f t="shared" ref="F7:F37" si="2">C7-E7</f>
        <v>0</v>
      </c>
      <c r="G7" s="158">
        <f>SUM(G8:G19)</f>
        <v>0</v>
      </c>
      <c r="H7" s="158">
        <f t="shared" si="0"/>
        <v>0</v>
      </c>
      <c r="I7" s="158">
        <f>SUM(I8:I19)</f>
        <v>0</v>
      </c>
      <c r="J7" s="158">
        <f t="shared" si="0"/>
        <v>0</v>
      </c>
      <c r="L7" s="133">
        <v>3</v>
      </c>
    </row>
    <row r="8" spans="1:12" s="77" customFormat="1" x14ac:dyDescent="0.3">
      <c r="A8" s="318" t="s">
        <v>23</v>
      </c>
      <c r="B8" s="157"/>
      <c r="C8" s="157"/>
      <c r="D8" s="158">
        <f t="shared" si="1"/>
        <v>0</v>
      </c>
      <c r="E8" s="157"/>
      <c r="F8" s="158">
        <f t="shared" si="2"/>
        <v>0</v>
      </c>
      <c r="G8" s="157"/>
      <c r="H8" s="158">
        <f t="shared" si="0"/>
        <v>0</v>
      </c>
      <c r="I8" s="157"/>
      <c r="J8" s="158">
        <f t="shared" si="0"/>
        <v>0</v>
      </c>
      <c r="L8" s="133">
        <f>L7+1</f>
        <v>4</v>
      </c>
    </row>
    <row r="9" spans="1:12" s="77" customFormat="1" x14ac:dyDescent="0.3">
      <c r="A9" s="318" t="s">
        <v>24</v>
      </c>
      <c r="B9" s="157"/>
      <c r="C9" s="157"/>
      <c r="D9" s="158">
        <f t="shared" si="1"/>
        <v>0</v>
      </c>
      <c r="E9" s="157"/>
      <c r="F9" s="158">
        <f t="shared" si="2"/>
        <v>0</v>
      </c>
      <c r="G9" s="157"/>
      <c r="H9" s="158">
        <f t="shared" si="0"/>
        <v>0</v>
      </c>
      <c r="I9" s="157"/>
      <c r="J9" s="158">
        <f t="shared" si="0"/>
        <v>0</v>
      </c>
      <c r="L9" s="133">
        <f t="shared" ref="L9:L43" si="3">L8+1</f>
        <v>5</v>
      </c>
    </row>
    <row r="10" spans="1:12" s="77" customFormat="1" x14ac:dyDescent="0.3">
      <c r="A10" s="318" t="s">
        <v>25</v>
      </c>
      <c r="B10" s="157"/>
      <c r="C10" s="157"/>
      <c r="D10" s="158">
        <f t="shared" si="1"/>
        <v>0</v>
      </c>
      <c r="E10" s="157"/>
      <c r="F10" s="158">
        <f t="shared" si="2"/>
        <v>0</v>
      </c>
      <c r="G10" s="157"/>
      <c r="H10" s="158">
        <f t="shared" si="0"/>
        <v>0</v>
      </c>
      <c r="I10" s="157"/>
      <c r="J10" s="158">
        <f t="shared" si="0"/>
        <v>0</v>
      </c>
      <c r="L10" s="133">
        <f t="shared" si="3"/>
        <v>6</v>
      </c>
    </row>
    <row r="11" spans="1:12" s="77" customFormat="1" x14ac:dyDescent="0.3">
      <c r="A11" s="318" t="s">
        <v>26</v>
      </c>
      <c r="B11" s="157"/>
      <c r="C11" s="157"/>
      <c r="D11" s="158">
        <f t="shared" si="1"/>
        <v>0</v>
      </c>
      <c r="E11" s="157"/>
      <c r="F11" s="158">
        <f t="shared" si="2"/>
        <v>0</v>
      </c>
      <c r="G11" s="157"/>
      <c r="H11" s="158">
        <f t="shared" si="0"/>
        <v>0</v>
      </c>
      <c r="I11" s="157"/>
      <c r="J11" s="158">
        <f t="shared" si="0"/>
        <v>0</v>
      </c>
      <c r="L11" s="133">
        <f t="shared" si="3"/>
        <v>7</v>
      </c>
    </row>
    <row r="12" spans="1:12" s="77" customFormat="1" ht="24" customHeight="1" x14ac:dyDescent="0.3">
      <c r="A12" s="318" t="s">
        <v>27</v>
      </c>
      <c r="B12" s="157"/>
      <c r="C12" s="157"/>
      <c r="D12" s="158">
        <f t="shared" si="1"/>
        <v>0</v>
      </c>
      <c r="E12" s="157"/>
      <c r="F12" s="158">
        <f t="shared" si="2"/>
        <v>0</v>
      </c>
      <c r="G12" s="157"/>
      <c r="H12" s="158">
        <f t="shared" si="0"/>
        <v>0</v>
      </c>
      <c r="I12" s="157"/>
      <c r="J12" s="158">
        <f t="shared" si="0"/>
        <v>0</v>
      </c>
      <c r="L12" s="133">
        <f t="shared" si="3"/>
        <v>8</v>
      </c>
    </row>
    <row r="13" spans="1:12" s="77" customFormat="1" ht="12" customHeight="1" x14ac:dyDescent="0.3">
      <c r="A13" s="318" t="s">
        <v>28</v>
      </c>
      <c r="B13" s="157"/>
      <c r="C13" s="157"/>
      <c r="D13" s="158">
        <f t="shared" si="1"/>
        <v>0</v>
      </c>
      <c r="E13" s="157"/>
      <c r="F13" s="158">
        <f t="shared" si="2"/>
        <v>0</v>
      </c>
      <c r="G13" s="157"/>
      <c r="H13" s="158">
        <f t="shared" si="0"/>
        <v>0</v>
      </c>
      <c r="I13" s="157"/>
      <c r="J13" s="158">
        <f t="shared" si="0"/>
        <v>0</v>
      </c>
      <c r="L13" s="133">
        <f t="shared" si="3"/>
        <v>9</v>
      </c>
    </row>
    <row r="14" spans="1:12" s="77" customFormat="1" x14ac:dyDescent="0.3">
      <c r="A14" s="319" t="s">
        <v>29</v>
      </c>
      <c r="B14" s="157"/>
      <c r="C14" s="157"/>
      <c r="D14" s="158">
        <f t="shared" si="1"/>
        <v>0</v>
      </c>
      <c r="E14" s="157"/>
      <c r="F14" s="158">
        <f t="shared" si="2"/>
        <v>0</v>
      </c>
      <c r="G14" s="157"/>
      <c r="H14" s="158">
        <f t="shared" si="0"/>
        <v>0</v>
      </c>
      <c r="I14" s="157"/>
      <c r="J14" s="158">
        <f t="shared" si="0"/>
        <v>0</v>
      </c>
      <c r="L14" s="133">
        <f t="shared" si="3"/>
        <v>10</v>
      </c>
    </row>
    <row r="15" spans="1:12" s="77" customFormat="1" x14ac:dyDescent="0.3">
      <c r="A15" s="320" t="s">
        <v>37</v>
      </c>
      <c r="B15" s="157"/>
      <c r="C15" s="157"/>
      <c r="D15" s="158">
        <f t="shared" si="1"/>
        <v>0</v>
      </c>
      <c r="E15" s="157"/>
      <c r="F15" s="158">
        <f t="shared" si="2"/>
        <v>0</v>
      </c>
      <c r="G15" s="157"/>
      <c r="H15" s="158">
        <f t="shared" si="0"/>
        <v>0</v>
      </c>
      <c r="I15" s="157"/>
      <c r="J15" s="158">
        <f t="shared" si="0"/>
        <v>0</v>
      </c>
      <c r="L15" s="133">
        <f t="shared" si="3"/>
        <v>11</v>
      </c>
    </row>
    <row r="16" spans="1:12" s="77" customFormat="1" x14ac:dyDescent="0.3">
      <c r="A16" s="320" t="s">
        <v>110</v>
      </c>
      <c r="B16" s="157"/>
      <c r="C16" s="157"/>
      <c r="D16" s="158">
        <f t="shared" si="1"/>
        <v>0</v>
      </c>
      <c r="E16" s="157"/>
      <c r="F16" s="158">
        <f t="shared" si="2"/>
        <v>0</v>
      </c>
      <c r="G16" s="157"/>
      <c r="H16" s="158">
        <f t="shared" si="0"/>
        <v>0</v>
      </c>
      <c r="I16" s="157"/>
      <c r="J16" s="158">
        <f t="shared" si="0"/>
        <v>0</v>
      </c>
      <c r="L16" s="133">
        <f t="shared" si="3"/>
        <v>12</v>
      </c>
    </row>
    <row r="17" spans="1:12" s="77" customFormat="1" x14ac:dyDescent="0.3">
      <c r="A17" s="320" t="s">
        <v>111</v>
      </c>
      <c r="B17" s="157"/>
      <c r="C17" s="157"/>
      <c r="D17" s="158">
        <f t="shared" si="1"/>
        <v>0</v>
      </c>
      <c r="E17" s="157"/>
      <c r="F17" s="158">
        <f t="shared" si="2"/>
        <v>0</v>
      </c>
      <c r="G17" s="157"/>
      <c r="H17" s="158">
        <f t="shared" si="0"/>
        <v>0</v>
      </c>
      <c r="I17" s="157"/>
      <c r="J17" s="158">
        <f t="shared" si="0"/>
        <v>0</v>
      </c>
      <c r="L17" s="133">
        <f t="shared" si="3"/>
        <v>13</v>
      </c>
    </row>
    <row r="18" spans="1:12" s="77" customFormat="1" x14ac:dyDescent="0.3">
      <c r="A18" s="320" t="s">
        <v>112</v>
      </c>
      <c r="B18" s="157"/>
      <c r="C18" s="157"/>
      <c r="D18" s="158">
        <f t="shared" si="1"/>
        <v>0</v>
      </c>
      <c r="E18" s="157"/>
      <c r="F18" s="158">
        <f t="shared" si="2"/>
        <v>0</v>
      </c>
      <c r="G18" s="157"/>
      <c r="H18" s="158">
        <f t="shared" si="0"/>
        <v>0</v>
      </c>
      <c r="I18" s="157"/>
      <c r="J18" s="158">
        <f t="shared" si="0"/>
        <v>0</v>
      </c>
      <c r="L18" s="133">
        <f t="shared" si="3"/>
        <v>14</v>
      </c>
    </row>
    <row r="19" spans="1:12" s="77" customFormat="1" x14ac:dyDescent="0.3">
      <c r="A19" s="320" t="s">
        <v>113</v>
      </c>
      <c r="B19" s="157"/>
      <c r="C19" s="157"/>
      <c r="D19" s="158">
        <f t="shared" si="1"/>
        <v>0</v>
      </c>
      <c r="E19" s="157"/>
      <c r="F19" s="158">
        <f t="shared" si="2"/>
        <v>0</v>
      </c>
      <c r="G19" s="157"/>
      <c r="H19" s="158">
        <f t="shared" si="0"/>
        <v>0</v>
      </c>
      <c r="I19" s="157"/>
      <c r="J19" s="158">
        <f t="shared" si="0"/>
        <v>0</v>
      </c>
      <c r="L19" s="133">
        <f t="shared" si="3"/>
        <v>15</v>
      </c>
    </row>
    <row r="20" spans="1:12" s="77" customFormat="1" x14ac:dyDescent="0.3">
      <c r="A20" s="316" t="s">
        <v>38</v>
      </c>
      <c r="B20" s="158">
        <f>SUM(B21:B27)</f>
        <v>0</v>
      </c>
      <c r="C20" s="158">
        <f>SUM(C21:C27)</f>
        <v>0</v>
      </c>
      <c r="D20" s="158">
        <f t="shared" si="1"/>
        <v>0</v>
      </c>
      <c r="E20" s="158">
        <f>SUM(E21:E27)</f>
        <v>0</v>
      </c>
      <c r="F20" s="158">
        <f t="shared" si="2"/>
        <v>0</v>
      </c>
      <c r="G20" s="158">
        <f>SUM(G21:G27)</f>
        <v>0</v>
      </c>
      <c r="H20" s="158">
        <f t="shared" si="0"/>
        <v>0</v>
      </c>
      <c r="I20" s="158">
        <f>SUM(I21:I27)</f>
        <v>0</v>
      </c>
      <c r="J20" s="158">
        <f t="shared" si="0"/>
        <v>0</v>
      </c>
      <c r="L20" s="133">
        <f t="shared" si="3"/>
        <v>16</v>
      </c>
    </row>
    <row r="21" spans="1:12" s="77" customFormat="1" x14ac:dyDescent="0.3">
      <c r="A21" s="318" t="s">
        <v>489</v>
      </c>
      <c r="B21" s="157"/>
      <c r="C21" s="157"/>
      <c r="D21" s="158">
        <f t="shared" si="1"/>
        <v>0</v>
      </c>
      <c r="E21" s="157"/>
      <c r="F21" s="158">
        <f t="shared" si="2"/>
        <v>0</v>
      </c>
      <c r="G21" s="157"/>
      <c r="H21" s="158">
        <f t="shared" si="0"/>
        <v>0</v>
      </c>
      <c r="I21" s="157"/>
      <c r="J21" s="158">
        <f t="shared" si="0"/>
        <v>0</v>
      </c>
      <c r="L21" s="133">
        <f t="shared" si="3"/>
        <v>17</v>
      </c>
    </row>
    <row r="22" spans="1:12" s="77" customFormat="1" x14ac:dyDescent="0.3">
      <c r="A22" s="318" t="s">
        <v>490</v>
      </c>
      <c r="B22" s="157"/>
      <c r="C22" s="157"/>
      <c r="D22" s="158">
        <f t="shared" si="1"/>
        <v>0</v>
      </c>
      <c r="E22" s="157"/>
      <c r="F22" s="158">
        <f t="shared" si="2"/>
        <v>0</v>
      </c>
      <c r="G22" s="157"/>
      <c r="H22" s="158">
        <f t="shared" si="0"/>
        <v>0</v>
      </c>
      <c r="I22" s="157"/>
      <c r="J22" s="158">
        <f t="shared" si="0"/>
        <v>0</v>
      </c>
      <c r="L22" s="133">
        <f t="shared" si="3"/>
        <v>18</v>
      </c>
    </row>
    <row r="23" spans="1:12" s="77" customFormat="1" x14ac:dyDescent="0.3">
      <c r="A23" s="318" t="s">
        <v>491</v>
      </c>
      <c r="B23" s="157"/>
      <c r="C23" s="157"/>
      <c r="D23" s="158">
        <f t="shared" si="1"/>
        <v>0</v>
      </c>
      <c r="E23" s="157"/>
      <c r="F23" s="158">
        <f t="shared" si="2"/>
        <v>0</v>
      </c>
      <c r="G23" s="157"/>
      <c r="H23" s="158">
        <f t="shared" si="0"/>
        <v>0</v>
      </c>
      <c r="I23" s="157"/>
      <c r="J23" s="158">
        <f t="shared" si="0"/>
        <v>0</v>
      </c>
      <c r="L23" s="133">
        <f t="shared" si="3"/>
        <v>19</v>
      </c>
    </row>
    <row r="24" spans="1:12" s="77" customFormat="1" x14ac:dyDescent="0.3">
      <c r="A24" s="318" t="s">
        <v>492</v>
      </c>
      <c r="B24" s="157"/>
      <c r="C24" s="157"/>
      <c r="D24" s="158">
        <f t="shared" si="1"/>
        <v>0</v>
      </c>
      <c r="E24" s="157"/>
      <c r="F24" s="158">
        <f t="shared" si="2"/>
        <v>0</v>
      </c>
      <c r="G24" s="157"/>
      <c r="H24" s="158">
        <f t="shared" si="0"/>
        <v>0</v>
      </c>
      <c r="I24" s="157"/>
      <c r="J24" s="158">
        <f t="shared" si="0"/>
        <v>0</v>
      </c>
      <c r="L24" s="133">
        <f t="shared" si="3"/>
        <v>20</v>
      </c>
    </row>
    <row r="25" spans="1:12" s="77" customFormat="1" x14ac:dyDescent="0.3">
      <c r="A25" s="318" t="s">
        <v>845</v>
      </c>
      <c r="B25" s="157"/>
      <c r="C25" s="157"/>
      <c r="D25" s="158">
        <f t="shared" ref="D25" si="4">B25-C25</f>
        <v>0</v>
      </c>
      <c r="E25" s="157"/>
      <c r="F25" s="158">
        <f t="shared" ref="F25" si="5">C25-E25</f>
        <v>0</v>
      </c>
      <c r="G25" s="157"/>
      <c r="H25" s="158">
        <f t="shared" ref="H25" si="6">E25-G25</f>
        <v>0</v>
      </c>
      <c r="I25" s="157"/>
      <c r="J25" s="158">
        <f t="shared" ref="J25" si="7">G25-I25</f>
        <v>0</v>
      </c>
      <c r="L25" s="133">
        <f t="shared" si="3"/>
        <v>21</v>
      </c>
    </row>
    <row r="26" spans="1:12" s="77" customFormat="1" x14ac:dyDescent="0.3">
      <c r="A26" s="318" t="s">
        <v>846</v>
      </c>
      <c r="B26" s="157"/>
      <c r="C26" s="157"/>
      <c r="D26" s="158">
        <f t="shared" si="1"/>
        <v>0</v>
      </c>
      <c r="E26" s="157"/>
      <c r="F26" s="158">
        <f t="shared" si="2"/>
        <v>0</v>
      </c>
      <c r="G26" s="157"/>
      <c r="H26" s="158">
        <f t="shared" si="0"/>
        <v>0</v>
      </c>
      <c r="I26" s="157"/>
      <c r="J26" s="158">
        <f t="shared" si="0"/>
        <v>0</v>
      </c>
      <c r="L26" s="133">
        <f t="shared" si="3"/>
        <v>22</v>
      </c>
    </row>
    <row r="27" spans="1:12" s="77" customFormat="1" ht="12" customHeight="1" x14ac:dyDescent="0.3">
      <c r="A27" s="318" t="s">
        <v>493</v>
      </c>
      <c r="B27" s="157"/>
      <c r="C27" s="157"/>
      <c r="D27" s="158">
        <f t="shared" si="1"/>
        <v>0</v>
      </c>
      <c r="E27" s="157"/>
      <c r="F27" s="158">
        <f t="shared" si="2"/>
        <v>0</v>
      </c>
      <c r="G27" s="157"/>
      <c r="H27" s="158">
        <f t="shared" si="0"/>
        <v>0</v>
      </c>
      <c r="I27" s="157"/>
      <c r="J27" s="158">
        <f t="shared" si="0"/>
        <v>0</v>
      </c>
      <c r="L27" s="133">
        <f t="shared" si="3"/>
        <v>23</v>
      </c>
    </row>
    <row r="28" spans="1:12" s="77" customFormat="1" x14ac:dyDescent="0.3">
      <c r="A28" s="317" t="s">
        <v>39</v>
      </c>
      <c r="B28" s="157"/>
      <c r="C28" s="157"/>
      <c r="D28" s="158">
        <f>B28-C28</f>
        <v>0</v>
      </c>
      <c r="E28" s="157"/>
      <c r="F28" s="158">
        <f>C28-E28</f>
        <v>0</v>
      </c>
      <c r="G28" s="157"/>
      <c r="H28" s="158">
        <f>E28-G28</f>
        <v>0</v>
      </c>
      <c r="I28" s="157"/>
      <c r="J28" s="158">
        <f>G28-I28</f>
        <v>0</v>
      </c>
      <c r="L28" s="133">
        <f t="shared" si="3"/>
        <v>24</v>
      </c>
    </row>
    <row r="29" spans="1:12" s="77" customFormat="1" x14ac:dyDescent="0.3">
      <c r="A29" s="317" t="s">
        <v>40</v>
      </c>
      <c r="B29" s="158">
        <f>SUM(B30:B31)</f>
        <v>0</v>
      </c>
      <c r="C29" s="158">
        <f>SUM(C30:C31)</f>
        <v>0</v>
      </c>
      <c r="D29" s="158">
        <f t="shared" si="1"/>
        <v>0</v>
      </c>
      <c r="E29" s="158">
        <f>SUM(E30:E31)</f>
        <v>0</v>
      </c>
      <c r="F29" s="158">
        <f t="shared" si="2"/>
        <v>0</v>
      </c>
      <c r="G29" s="158">
        <f>SUM(G30:G31)</f>
        <v>0</v>
      </c>
      <c r="H29" s="158">
        <f t="shared" si="0"/>
        <v>0</v>
      </c>
      <c r="I29" s="158">
        <f>SUM(I30:I31)</f>
        <v>0</v>
      </c>
      <c r="J29" s="158">
        <f t="shared" si="0"/>
        <v>0</v>
      </c>
      <c r="L29" s="133">
        <f t="shared" si="3"/>
        <v>25</v>
      </c>
    </row>
    <row r="30" spans="1:12" s="77" customFormat="1" x14ac:dyDescent="0.3">
      <c r="A30" s="318" t="s">
        <v>30</v>
      </c>
      <c r="B30" s="157"/>
      <c r="C30" s="157"/>
      <c r="D30" s="158">
        <f t="shared" si="1"/>
        <v>0</v>
      </c>
      <c r="E30" s="157"/>
      <c r="F30" s="158">
        <f t="shared" si="2"/>
        <v>0</v>
      </c>
      <c r="G30" s="157"/>
      <c r="H30" s="158">
        <f t="shared" si="0"/>
        <v>0</v>
      </c>
      <c r="I30" s="157"/>
      <c r="J30" s="158">
        <f t="shared" si="0"/>
        <v>0</v>
      </c>
      <c r="L30" s="133">
        <f t="shared" si="3"/>
        <v>26</v>
      </c>
    </row>
    <row r="31" spans="1:12" s="77" customFormat="1" x14ac:dyDescent="0.3">
      <c r="A31" s="318" t="s">
        <v>31</v>
      </c>
      <c r="B31" s="157"/>
      <c r="C31" s="157"/>
      <c r="D31" s="158">
        <f t="shared" si="1"/>
        <v>0</v>
      </c>
      <c r="E31" s="157"/>
      <c r="F31" s="158">
        <f t="shared" si="2"/>
        <v>0</v>
      </c>
      <c r="G31" s="157"/>
      <c r="H31" s="158">
        <f t="shared" si="0"/>
        <v>0</v>
      </c>
      <c r="I31" s="157"/>
      <c r="J31" s="158">
        <f t="shared" si="0"/>
        <v>0</v>
      </c>
      <c r="L31" s="133">
        <f t="shared" si="3"/>
        <v>27</v>
      </c>
    </row>
    <row r="32" spans="1:12" s="77" customFormat="1" x14ac:dyDescent="0.3">
      <c r="A32" s="321" t="s">
        <v>32</v>
      </c>
      <c r="B32" s="157"/>
      <c r="C32" s="157"/>
      <c r="D32" s="158">
        <f>B32-C32</f>
        <v>0</v>
      </c>
      <c r="E32" s="157"/>
      <c r="F32" s="158">
        <f>C32-E32</f>
        <v>0</v>
      </c>
      <c r="G32" s="157"/>
      <c r="H32" s="158">
        <f>E32-G32</f>
        <v>0</v>
      </c>
      <c r="I32" s="157"/>
      <c r="J32" s="158">
        <f>G32-I32</f>
        <v>0</v>
      </c>
      <c r="L32" s="133">
        <f t="shared" si="3"/>
        <v>28</v>
      </c>
    </row>
    <row r="33" spans="1:12" s="77" customFormat="1" x14ac:dyDescent="0.3">
      <c r="A33" s="63" t="s">
        <v>320</v>
      </c>
      <c r="B33" s="157"/>
      <c r="C33" s="157"/>
      <c r="D33" s="158">
        <f t="shared" si="1"/>
        <v>0</v>
      </c>
      <c r="E33" s="157"/>
      <c r="F33" s="158">
        <f t="shared" si="2"/>
        <v>0</v>
      </c>
      <c r="G33" s="157"/>
      <c r="H33" s="158">
        <f t="shared" si="0"/>
        <v>0</v>
      </c>
      <c r="I33" s="157"/>
      <c r="J33" s="158">
        <f t="shared" si="0"/>
        <v>0</v>
      </c>
      <c r="L33" s="133">
        <f t="shared" si="3"/>
        <v>29</v>
      </c>
    </row>
    <row r="34" spans="1:12" s="77" customFormat="1" x14ac:dyDescent="0.3">
      <c r="A34" s="63" t="s">
        <v>494</v>
      </c>
      <c r="B34" s="157"/>
      <c r="C34" s="157"/>
      <c r="D34" s="158">
        <f t="shared" si="1"/>
        <v>0</v>
      </c>
      <c r="E34" s="157"/>
      <c r="F34" s="158">
        <f t="shared" si="2"/>
        <v>0</v>
      </c>
      <c r="G34" s="157"/>
      <c r="H34" s="158">
        <f t="shared" si="0"/>
        <v>0</v>
      </c>
      <c r="I34" s="157"/>
      <c r="J34" s="158">
        <f t="shared" si="0"/>
        <v>0</v>
      </c>
      <c r="L34" s="133">
        <f t="shared" si="3"/>
        <v>30</v>
      </c>
    </row>
    <row r="35" spans="1:12" s="77" customFormat="1" x14ac:dyDescent="0.3">
      <c r="A35" s="63" t="s">
        <v>878</v>
      </c>
      <c r="B35" s="157"/>
      <c r="C35" s="157"/>
      <c r="D35" s="158">
        <f t="shared" si="1"/>
        <v>0</v>
      </c>
      <c r="E35" s="157"/>
      <c r="F35" s="158">
        <f t="shared" si="2"/>
        <v>0</v>
      </c>
      <c r="G35" s="157"/>
      <c r="H35" s="158">
        <f t="shared" si="0"/>
        <v>0</v>
      </c>
      <c r="I35" s="157"/>
      <c r="J35" s="158">
        <f t="shared" si="0"/>
        <v>0</v>
      </c>
      <c r="L35" s="133">
        <f t="shared" si="3"/>
        <v>31</v>
      </c>
    </row>
    <row r="36" spans="1:12" s="77" customFormat="1" x14ac:dyDescent="0.3">
      <c r="A36" s="62" t="s">
        <v>698</v>
      </c>
      <c r="B36" s="158">
        <f>SUM(B6:B7,B20,B28:B29,B32:B35)</f>
        <v>0</v>
      </c>
      <c r="C36" s="158">
        <f>SUM(C6:C7,C20,C28:C29,C32:C35)</f>
        <v>0</v>
      </c>
      <c r="D36" s="158">
        <f t="shared" si="1"/>
        <v>0</v>
      </c>
      <c r="E36" s="158">
        <f>SUM(E6:E7,E20,E28:E29,E32:E35)</f>
        <v>0</v>
      </c>
      <c r="F36" s="158">
        <f t="shared" si="2"/>
        <v>0</v>
      </c>
      <c r="G36" s="158">
        <f>SUM(G6:G7,G20,G28:G29,G32:G35)</f>
        <v>0</v>
      </c>
      <c r="H36" s="158">
        <f t="shared" si="0"/>
        <v>0</v>
      </c>
      <c r="I36" s="158">
        <f>SUM(I6:I7,I20,I28:I29,I32:I35)</f>
        <v>0</v>
      </c>
      <c r="J36" s="158">
        <f t="shared" si="0"/>
        <v>0</v>
      </c>
      <c r="L36" s="133">
        <f t="shared" si="3"/>
        <v>32</v>
      </c>
    </row>
    <row r="37" spans="1:12" s="77" customFormat="1" x14ac:dyDescent="0.3">
      <c r="A37" s="63" t="s">
        <v>486</v>
      </c>
      <c r="B37" s="157"/>
      <c r="C37" s="157"/>
      <c r="D37" s="158">
        <f t="shared" si="1"/>
        <v>0</v>
      </c>
      <c r="E37" s="157"/>
      <c r="F37" s="158">
        <f t="shared" si="2"/>
        <v>0</v>
      </c>
      <c r="G37" s="157"/>
      <c r="H37" s="158">
        <f t="shared" si="0"/>
        <v>0</v>
      </c>
      <c r="I37" s="157"/>
      <c r="J37" s="158">
        <f t="shared" si="0"/>
        <v>0</v>
      </c>
      <c r="L37" s="133">
        <f t="shared" si="3"/>
        <v>33</v>
      </c>
    </row>
    <row r="38" spans="1:12" s="77" customFormat="1" ht="27" x14ac:dyDescent="0.3">
      <c r="A38" s="63" t="s">
        <v>487</v>
      </c>
      <c r="B38" s="157"/>
      <c r="C38" s="157"/>
      <c r="D38" s="158">
        <f t="shared" ref="D38:D43" si="8">B38-C38</f>
        <v>0</v>
      </c>
      <c r="E38" s="157"/>
      <c r="F38" s="158">
        <f t="shared" ref="F38:F43" si="9">C38-E38</f>
        <v>0</v>
      </c>
      <c r="G38" s="157"/>
      <c r="H38" s="158">
        <f t="shared" ref="H38:H43" si="10">E38-G38</f>
        <v>0</v>
      </c>
      <c r="I38" s="157"/>
      <c r="J38" s="158">
        <f t="shared" ref="J38:J43" si="11">G38-I38</f>
        <v>0</v>
      </c>
      <c r="L38" s="133">
        <f t="shared" si="3"/>
        <v>34</v>
      </c>
    </row>
    <row r="39" spans="1:12" s="77" customFormat="1" ht="27" x14ac:dyDescent="0.3">
      <c r="A39" s="63" t="s">
        <v>879</v>
      </c>
      <c r="B39" s="157"/>
      <c r="C39" s="157"/>
      <c r="D39" s="158">
        <f t="shared" si="8"/>
        <v>0</v>
      </c>
      <c r="E39" s="157"/>
      <c r="F39" s="158">
        <f t="shared" si="9"/>
        <v>0</v>
      </c>
      <c r="G39" s="157"/>
      <c r="H39" s="158">
        <f t="shared" si="10"/>
        <v>0</v>
      </c>
      <c r="I39" s="157"/>
      <c r="J39" s="158">
        <f t="shared" si="11"/>
        <v>0</v>
      </c>
      <c r="L39" s="133">
        <f t="shared" si="3"/>
        <v>35</v>
      </c>
    </row>
    <row r="40" spans="1:12" s="77" customFormat="1" ht="27" x14ac:dyDescent="0.3">
      <c r="A40" s="317" t="s">
        <v>33</v>
      </c>
      <c r="B40" s="157"/>
      <c r="C40" s="157"/>
      <c r="D40" s="158">
        <f t="shared" si="8"/>
        <v>0</v>
      </c>
      <c r="E40" s="157"/>
      <c r="F40" s="158">
        <f t="shared" si="9"/>
        <v>0</v>
      </c>
      <c r="G40" s="157"/>
      <c r="H40" s="158">
        <f t="shared" si="10"/>
        <v>0</v>
      </c>
      <c r="I40" s="157"/>
      <c r="J40" s="158">
        <f t="shared" si="11"/>
        <v>0</v>
      </c>
      <c r="L40" s="133">
        <f t="shared" si="3"/>
        <v>36</v>
      </c>
    </row>
    <row r="41" spans="1:12" s="77" customFormat="1" x14ac:dyDescent="0.3">
      <c r="A41" s="63" t="s">
        <v>488</v>
      </c>
      <c r="B41" s="157"/>
      <c r="C41" s="157"/>
      <c r="D41" s="158">
        <f t="shared" si="8"/>
        <v>0</v>
      </c>
      <c r="E41" s="157"/>
      <c r="F41" s="158">
        <f t="shared" si="9"/>
        <v>0</v>
      </c>
      <c r="G41" s="157"/>
      <c r="H41" s="158">
        <f t="shared" si="10"/>
        <v>0</v>
      </c>
      <c r="I41" s="157"/>
      <c r="J41" s="158">
        <f t="shared" si="11"/>
        <v>0</v>
      </c>
      <c r="L41" s="133">
        <f t="shared" si="3"/>
        <v>37</v>
      </c>
    </row>
    <row r="42" spans="1:12" s="77" customFormat="1" x14ac:dyDescent="0.3">
      <c r="A42" s="317" t="s">
        <v>34</v>
      </c>
      <c r="B42" s="157"/>
      <c r="C42" s="157"/>
      <c r="D42" s="158">
        <f t="shared" si="8"/>
        <v>0</v>
      </c>
      <c r="E42" s="157"/>
      <c r="F42" s="158">
        <f t="shared" si="9"/>
        <v>0</v>
      </c>
      <c r="G42" s="157"/>
      <c r="H42" s="158">
        <f t="shared" si="10"/>
        <v>0</v>
      </c>
      <c r="I42" s="157"/>
      <c r="J42" s="158">
        <f t="shared" si="11"/>
        <v>0</v>
      </c>
      <c r="L42" s="133">
        <f t="shared" si="3"/>
        <v>38</v>
      </c>
    </row>
    <row r="43" spans="1:12" s="77" customFormat="1" x14ac:dyDescent="0.3">
      <c r="A43" s="62" t="s">
        <v>699</v>
      </c>
      <c r="B43" s="158">
        <f>SUM(B37:B42)</f>
        <v>0</v>
      </c>
      <c r="C43" s="158">
        <f>SUM(C37:C42)</f>
        <v>0</v>
      </c>
      <c r="D43" s="158">
        <f t="shared" si="8"/>
        <v>0</v>
      </c>
      <c r="E43" s="158">
        <f>SUM(E37:E42)</f>
        <v>0</v>
      </c>
      <c r="F43" s="158">
        <f t="shared" si="9"/>
        <v>0</v>
      </c>
      <c r="G43" s="158">
        <f>SUM(G37:G42)</f>
        <v>0</v>
      </c>
      <c r="H43" s="158">
        <f t="shared" si="10"/>
        <v>0</v>
      </c>
      <c r="I43" s="158">
        <f>SUM(I37:I42)</f>
        <v>0</v>
      </c>
      <c r="J43" s="158">
        <f t="shared" si="11"/>
        <v>0</v>
      </c>
      <c r="L43" s="133">
        <f t="shared" si="3"/>
        <v>39</v>
      </c>
    </row>
    <row r="44" spans="1:12" s="77" customFormat="1" x14ac:dyDescent="0.3">
      <c r="A44" s="27"/>
      <c r="B44" s="155"/>
      <c r="C44" s="155"/>
      <c r="D44" s="156"/>
      <c r="E44" s="155"/>
      <c r="G44" s="155"/>
      <c r="I44" s="155"/>
      <c r="L44" s="133"/>
    </row>
    <row r="45" spans="1:12" s="77" customFormat="1" x14ac:dyDescent="0.3">
      <c r="A45" s="62" t="s">
        <v>748</v>
      </c>
      <c r="B45" s="159">
        <f>SUM(B36,B43)</f>
        <v>0</v>
      </c>
      <c r="C45" s="159">
        <f>SUM(C36,C43)</f>
        <v>0</v>
      </c>
      <c r="D45" s="159">
        <f>B45-C45</f>
        <v>0</v>
      </c>
      <c r="E45" s="159">
        <f>SUM(E36,E43)</f>
        <v>0</v>
      </c>
      <c r="F45" s="159">
        <f>C45-E45</f>
        <v>0</v>
      </c>
      <c r="G45" s="159">
        <f>SUM(G36,G43)</f>
        <v>0</v>
      </c>
      <c r="H45" s="159">
        <f>E45-G45</f>
        <v>0</v>
      </c>
      <c r="I45" s="159">
        <f>SUM(I36,I43)</f>
        <v>0</v>
      </c>
      <c r="J45" s="159">
        <f>G45-I45</f>
        <v>0</v>
      </c>
      <c r="L45" s="133"/>
    </row>
    <row r="46" spans="1:12" s="77" customFormat="1" x14ac:dyDescent="0.3">
      <c r="A46" s="156"/>
      <c r="B46" s="155"/>
      <c r="C46" s="156"/>
      <c r="D46" s="156"/>
      <c r="E46" s="156"/>
      <c r="L46" s="133"/>
    </row>
    <row r="47" spans="1:12" s="77" customFormat="1" x14ac:dyDescent="0.3">
      <c r="A47" s="156"/>
      <c r="B47" s="155"/>
      <c r="C47" s="156"/>
      <c r="D47" s="156"/>
      <c r="E47" s="156"/>
      <c r="L47" s="133"/>
    </row>
    <row r="48" spans="1:12" s="77" customFormat="1" x14ac:dyDescent="0.3">
      <c r="A48" s="156"/>
      <c r="B48" s="155"/>
      <c r="C48" s="156"/>
      <c r="D48" s="156"/>
      <c r="E48" s="156"/>
      <c r="L48" s="133"/>
    </row>
    <row r="49" spans="1:12" s="77" customFormat="1" x14ac:dyDescent="0.3">
      <c r="A49" s="156"/>
      <c r="B49" s="155"/>
      <c r="C49" s="156"/>
      <c r="D49" s="156"/>
      <c r="E49" s="156"/>
      <c r="L49" s="133"/>
    </row>
    <row r="50" spans="1:12" s="77" customFormat="1" x14ac:dyDescent="0.3">
      <c r="A50" s="156"/>
      <c r="B50" s="155"/>
      <c r="C50" s="156"/>
      <c r="D50" s="156"/>
      <c r="E50" s="156"/>
      <c r="L50" s="133"/>
    </row>
    <row r="51" spans="1:12" s="77" customFormat="1" x14ac:dyDescent="0.3">
      <c r="A51" s="156"/>
      <c r="B51" s="155"/>
      <c r="C51" s="156"/>
      <c r="D51" s="156"/>
      <c r="E51" s="156"/>
      <c r="L51" s="133"/>
    </row>
    <row r="52" spans="1:12" s="77" customFormat="1" x14ac:dyDescent="0.3">
      <c r="A52" s="156"/>
      <c r="B52" s="155"/>
      <c r="C52" s="156"/>
      <c r="D52" s="156"/>
      <c r="E52" s="156"/>
      <c r="L52" s="133"/>
    </row>
    <row r="53" spans="1:12" s="77" customFormat="1" x14ac:dyDescent="0.3">
      <c r="A53" s="156"/>
      <c r="B53" s="155"/>
      <c r="C53" s="156"/>
      <c r="D53" s="156"/>
      <c r="E53" s="156"/>
      <c r="L53" s="133"/>
    </row>
    <row r="54" spans="1:12" s="77" customFormat="1" x14ac:dyDescent="0.3">
      <c r="A54" s="156"/>
      <c r="B54" s="155"/>
      <c r="C54" s="156"/>
      <c r="D54" s="156"/>
      <c r="E54" s="156"/>
      <c r="L54" s="133"/>
    </row>
    <row r="55" spans="1:12" s="77" customFormat="1" x14ac:dyDescent="0.3">
      <c r="A55" s="156"/>
      <c r="B55" s="155"/>
      <c r="C55" s="156"/>
      <c r="D55" s="156"/>
      <c r="E55" s="156"/>
      <c r="L55" s="133"/>
    </row>
    <row r="56" spans="1:12" s="77" customFormat="1" x14ac:dyDescent="0.3">
      <c r="A56" s="156"/>
      <c r="B56" s="155"/>
      <c r="C56" s="156"/>
      <c r="D56" s="156"/>
      <c r="E56" s="156"/>
      <c r="L56" s="133"/>
    </row>
    <row r="57" spans="1:12" s="77" customFormat="1" x14ac:dyDescent="0.3">
      <c r="A57" s="156"/>
      <c r="B57" s="155"/>
      <c r="C57" s="156"/>
      <c r="D57" s="156"/>
      <c r="E57" s="156"/>
      <c r="L57" s="133"/>
    </row>
    <row r="58" spans="1:12" s="77" customFormat="1" x14ac:dyDescent="0.3">
      <c r="A58" s="156"/>
      <c r="B58" s="155"/>
      <c r="C58" s="156"/>
      <c r="D58" s="156"/>
      <c r="E58" s="156"/>
      <c r="L58" s="133"/>
    </row>
    <row r="59" spans="1:12" s="77" customFormat="1" x14ac:dyDescent="0.3">
      <c r="A59" s="156"/>
      <c r="B59" s="155"/>
      <c r="C59" s="156"/>
      <c r="D59" s="156"/>
      <c r="E59" s="156"/>
      <c r="L59" s="133"/>
    </row>
    <row r="60" spans="1:12" s="77" customFormat="1" x14ac:dyDescent="0.3">
      <c r="A60" s="156"/>
      <c r="B60" s="155"/>
      <c r="C60" s="156"/>
      <c r="D60" s="156"/>
      <c r="E60" s="156"/>
      <c r="L60" s="133"/>
    </row>
    <row r="61" spans="1:12" s="77" customFormat="1" x14ac:dyDescent="0.3">
      <c r="A61" s="156"/>
      <c r="B61" s="155"/>
      <c r="C61" s="156"/>
      <c r="D61" s="156"/>
      <c r="E61" s="156"/>
      <c r="L61" s="133"/>
    </row>
    <row r="62" spans="1:12" s="77" customFormat="1" x14ac:dyDescent="0.3">
      <c r="A62" s="156"/>
      <c r="B62" s="155"/>
      <c r="C62" s="156"/>
      <c r="D62" s="156"/>
      <c r="E62" s="156"/>
      <c r="L62" s="133"/>
    </row>
    <row r="63" spans="1:12" s="77" customFormat="1" x14ac:dyDescent="0.3">
      <c r="A63" s="156"/>
      <c r="B63" s="155"/>
      <c r="C63" s="156"/>
      <c r="D63" s="156"/>
      <c r="E63" s="156"/>
      <c r="L63" s="133"/>
    </row>
    <row r="64" spans="1:12" s="77" customFormat="1" x14ac:dyDescent="0.3">
      <c r="A64" s="156"/>
      <c r="B64" s="155"/>
      <c r="C64" s="156"/>
      <c r="D64" s="156"/>
      <c r="E64" s="156"/>
      <c r="L64" s="133"/>
    </row>
    <row r="65" spans="1:12" s="77" customFormat="1" x14ac:dyDescent="0.3">
      <c r="A65" s="156"/>
      <c r="B65" s="155"/>
      <c r="C65" s="156"/>
      <c r="D65" s="156"/>
      <c r="E65" s="156"/>
      <c r="L65" s="133"/>
    </row>
    <row r="66" spans="1:12" s="77" customFormat="1" x14ac:dyDescent="0.3">
      <c r="A66" s="156"/>
      <c r="B66" s="155"/>
      <c r="C66" s="156"/>
      <c r="D66" s="156"/>
      <c r="E66" s="156"/>
      <c r="L66" s="133"/>
    </row>
    <row r="67" spans="1:12" s="77" customFormat="1" x14ac:dyDescent="0.3">
      <c r="A67" s="156"/>
      <c r="B67" s="155"/>
      <c r="C67" s="156"/>
      <c r="D67" s="156"/>
      <c r="E67" s="156"/>
      <c r="L67" s="133"/>
    </row>
    <row r="68" spans="1:12" s="77" customFormat="1" x14ac:dyDescent="0.3">
      <c r="A68" s="156"/>
      <c r="B68" s="155"/>
      <c r="C68" s="156"/>
      <c r="D68" s="156"/>
      <c r="E68" s="156"/>
      <c r="L68" s="133"/>
    </row>
    <row r="69" spans="1:12" s="77" customFormat="1" x14ac:dyDescent="0.3">
      <c r="A69" s="156"/>
      <c r="B69" s="155"/>
      <c r="C69" s="156"/>
      <c r="D69" s="156"/>
      <c r="E69" s="156"/>
      <c r="L69" s="133"/>
    </row>
    <row r="70" spans="1:12" s="77" customFormat="1" x14ac:dyDescent="0.3">
      <c r="A70" s="156"/>
      <c r="B70" s="155"/>
      <c r="C70" s="156"/>
      <c r="D70" s="156"/>
      <c r="E70" s="156"/>
      <c r="L70" s="133"/>
    </row>
    <row r="71" spans="1:12" s="77" customFormat="1" x14ac:dyDescent="0.3">
      <c r="A71" s="156"/>
      <c r="B71" s="155"/>
      <c r="C71" s="156"/>
      <c r="D71" s="156"/>
      <c r="E71" s="156"/>
      <c r="L71" s="133"/>
    </row>
    <row r="72" spans="1:12" s="77" customFormat="1" x14ac:dyDescent="0.3">
      <c r="A72" s="156"/>
      <c r="B72" s="155"/>
      <c r="C72" s="156"/>
      <c r="D72" s="156"/>
      <c r="E72" s="156"/>
      <c r="L72" s="133"/>
    </row>
    <row r="73" spans="1:12" s="77" customFormat="1" x14ac:dyDescent="0.3">
      <c r="A73" s="156"/>
      <c r="B73" s="155"/>
      <c r="C73" s="156"/>
      <c r="D73" s="156"/>
      <c r="E73" s="156"/>
      <c r="L73" s="133"/>
    </row>
    <row r="74" spans="1:12" x14ac:dyDescent="0.3">
      <c r="F74" s="77"/>
      <c r="G74" s="77"/>
      <c r="H74" s="77"/>
      <c r="I74" s="77"/>
      <c r="J74" s="77"/>
    </row>
  </sheetData>
  <mergeCells count="1">
    <mergeCell ref="A3:J3"/>
  </mergeCells>
  <hyperlinks>
    <hyperlink ref="A1" location="TAB00!A1" display="Retour page de garde" xr:uid="{00000000-0004-0000-0B00-000000000000}"/>
  </hyperlinks>
  <pageMargins left="0.7" right="0.7" top="0.75" bottom="0.75" header="0.3" footer="0.3"/>
  <pageSetup paperSize="9" scale="80" orientation="landscape" verticalDpi="300" r:id="rId1"/>
  <ignoredErrors>
    <ignoredError sqref="D7 F7:G7 H7:I7 G20:I20 F20 D20" formula="1"/>
  </ignoredErrors>
  <extLst>
    <ext xmlns:x14="http://schemas.microsoft.com/office/spreadsheetml/2009/9/main" uri="{78C0D931-6437-407d-A8EE-F0AAD7539E65}">
      <x14:conditionalFormattings>
        <x14:conditionalFormatting xmlns:xm="http://schemas.microsoft.com/office/excel/2006/main">
          <x14:cfRule type="expression" priority="3" id="{D5C4D843-B861-4496-915A-8ED0AD905513}">
            <xm:f>RIGHT(TAB00!$E$14,4)*1&lt;2021</xm:f>
            <x14:dxf>
              <font>
                <color theme="0"/>
              </font>
              <fill>
                <patternFill>
                  <bgColor theme="0"/>
                </patternFill>
              </fill>
              <border>
                <left/>
                <right/>
                <top/>
                <bottom/>
                <vertical/>
                <horizontal/>
              </border>
            </x14:dxf>
          </x14:cfRule>
          <xm:sqref>E5:J45</xm:sqref>
        </x14:conditionalFormatting>
        <x14:conditionalFormatting xmlns:xm="http://schemas.microsoft.com/office/excel/2006/main">
          <x14:cfRule type="expression" priority="2" id="{F90B84D0-2493-4915-9459-D53B0C7E6EBE}">
            <xm:f>RIGHT(TAB00!$E$14,4)*1&lt;2022</xm:f>
            <x14:dxf>
              <font>
                <color theme="0"/>
              </font>
              <fill>
                <patternFill>
                  <bgColor theme="0"/>
                </patternFill>
              </fill>
              <border>
                <left/>
                <right/>
                <top/>
                <bottom/>
                <vertical/>
                <horizontal/>
              </border>
            </x14:dxf>
          </x14:cfRule>
          <xm:sqref>G5:J45</xm:sqref>
        </x14:conditionalFormatting>
        <x14:conditionalFormatting xmlns:xm="http://schemas.microsoft.com/office/excel/2006/main">
          <x14:cfRule type="expression" priority="1" id="{F91395E6-995C-405A-9109-ACDB65473700}">
            <xm:f>RIGHT(TAB00!$E$14,4)*1&lt;2023</xm:f>
            <x14:dxf>
              <font>
                <color theme="0"/>
              </font>
              <fill>
                <patternFill>
                  <bgColor theme="0"/>
                </patternFill>
              </fill>
              <border>
                <left/>
                <right/>
                <top/>
                <bottom/>
                <vertical/>
                <horizontal/>
              </border>
            </x14:dxf>
          </x14:cfRule>
          <xm:sqref>I5:J45</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8"/>
  <sheetViews>
    <sheetView zoomScaleNormal="100" workbookViewId="0"/>
  </sheetViews>
  <sheetFormatPr baseColWidth="10" defaultColWidth="9.1640625" defaultRowHeight="13.5" x14ac:dyDescent="0.3"/>
  <cols>
    <col min="1" max="1" width="60" style="156" customWidth="1"/>
    <col min="2" max="2" width="16.6640625" style="155" customWidth="1"/>
    <col min="3" max="4" width="16.6640625" style="156" customWidth="1"/>
    <col min="5" max="5" width="16.6640625" style="5" customWidth="1"/>
    <col min="6" max="6" width="16.6640625" style="88" customWidth="1"/>
    <col min="7" max="10" width="9.1640625" style="88"/>
    <col min="11" max="11" width="7.33203125" style="88" customWidth="1"/>
    <col min="12" max="12" width="9.1640625" style="88" hidden="1" customWidth="1"/>
    <col min="13" max="16384" width="9.1640625" style="88"/>
  </cols>
  <sheetData>
    <row r="1" spans="1:12" s="5" customFormat="1" ht="15" x14ac:dyDescent="0.3">
      <c r="A1" s="162" t="s">
        <v>42</v>
      </c>
    </row>
    <row r="3" spans="1:12" ht="22.15" customHeight="1" x14ac:dyDescent="0.3">
      <c r="A3" s="311" t="str">
        <f>TAB00!B63&amp;" : "&amp;TAB00!C63</f>
        <v>TAB5 : Synthèse des écarts de l'année N relatifs aux charges nettes contrôlables OSP</v>
      </c>
      <c r="B3" s="119"/>
      <c r="C3" s="119"/>
      <c r="D3" s="119"/>
      <c r="E3" s="119"/>
      <c r="F3" s="119"/>
      <c r="G3" s="119"/>
      <c r="H3" s="119"/>
    </row>
    <row r="4" spans="1:12" hidden="1" x14ac:dyDescent="0.3"/>
    <row r="5" spans="1:12" s="77" customFormat="1" ht="5.45" customHeight="1" x14ac:dyDescent="0.3">
      <c r="A5" s="156"/>
      <c r="B5" s="155"/>
      <c r="C5" s="156"/>
      <c r="D5" s="156"/>
      <c r="E5" s="5"/>
    </row>
    <row r="6" spans="1:12" s="103" customFormat="1" ht="27" x14ac:dyDescent="0.3">
      <c r="A6" s="156"/>
      <c r="B6" s="22" t="str">
        <f>"BUDGET "&amp;TAB00!E14</f>
        <v>BUDGET 2023</v>
      </c>
      <c r="C6" s="22" t="str">
        <f>"REALITE "&amp;TAB00!E14</f>
        <v>REALITE 2023</v>
      </c>
      <c r="D6" s="23" t="s">
        <v>126</v>
      </c>
      <c r="E6" s="23" t="s">
        <v>9</v>
      </c>
      <c r="F6" s="22" t="s">
        <v>10</v>
      </c>
      <c r="H6" s="60" t="s">
        <v>691</v>
      </c>
    </row>
    <row r="7" spans="1:12" s="77" customFormat="1" ht="14.45" customHeight="1" x14ac:dyDescent="0.3">
      <c r="A7" s="312" t="str">
        <f>'TAB3.3'!A12</f>
        <v>Gestion des placements des compteurs à budget</v>
      </c>
      <c r="B7" s="30">
        <f>SUM(B8:B9,B12)</f>
        <v>0</v>
      </c>
      <c r="C7" s="30">
        <f>SUM(C8:C9,C12)</f>
        <v>0</v>
      </c>
      <c r="D7" s="30">
        <f>B7-C7</f>
        <v>0</v>
      </c>
      <c r="E7" s="161">
        <f>SUM(E8:E9,E12)</f>
        <v>0</v>
      </c>
      <c r="F7" s="161">
        <f>SUM(F8:F9,F12)</f>
        <v>0</v>
      </c>
      <c r="H7" s="500" t="s">
        <v>227</v>
      </c>
    </row>
    <row r="8" spans="1:12" s="77" customFormat="1" x14ac:dyDescent="0.3">
      <c r="A8" s="81" t="s">
        <v>12</v>
      </c>
      <c r="B8" s="30">
        <f>HLOOKUP($B$6,'TAB3.3'!$B$7:$K$46,'TAB5'!J8,FALSE)</f>
        <v>0</v>
      </c>
      <c r="C8" s="30">
        <f>HLOOKUP($C$6,'TAB5.1'!$B$6:$J$37,18,FALSE)</f>
        <v>0</v>
      </c>
      <c r="D8" s="30">
        <f t="shared" ref="D8:D39" si="0">B8-C8</f>
        <v>0</v>
      </c>
      <c r="E8" s="259"/>
      <c r="F8" s="161">
        <f>B8-C8</f>
        <v>0</v>
      </c>
      <c r="H8" s="500"/>
      <c r="J8" s="133">
        <v>7</v>
      </c>
    </row>
    <row r="9" spans="1:12" s="77" customFormat="1" x14ac:dyDescent="0.3">
      <c r="A9" s="81" t="s">
        <v>13</v>
      </c>
      <c r="B9" s="30">
        <f>HLOOKUP($B$6,'TAB3.3'!$B$7:$K$46,'TAB5'!J9,FALSE)</f>
        <v>0</v>
      </c>
      <c r="C9" s="30">
        <f>HLOOKUP($C$6,'TAB5.1'!$B$6:$J$37,2,FALSE)</f>
        <v>0</v>
      </c>
      <c r="D9" s="30">
        <f t="shared" si="0"/>
        <v>0</v>
      </c>
      <c r="E9" s="163">
        <f>SUM(E10:E11)</f>
        <v>0</v>
      </c>
      <c r="F9" s="163">
        <f>SUM(F10:F11)</f>
        <v>0</v>
      </c>
      <c r="H9" s="500"/>
      <c r="J9" s="133">
        <f>J8+1</f>
        <v>8</v>
      </c>
    </row>
    <row r="10" spans="1:12" s="77" customFormat="1" ht="27" x14ac:dyDescent="0.3">
      <c r="A10" s="81" t="str">
        <f>'TAB3.3'!A15</f>
        <v>Variable : nombre de demandes de placement de CàB introduites et validées par le GRD</v>
      </c>
      <c r="B10" s="30">
        <f>HLOOKUP($B$6,'TAB3.3'!$B$7:$K$46,'TAB5'!J10,FALSE)</f>
        <v>0</v>
      </c>
      <c r="C10" s="30">
        <f>HLOOKUP($C$6,'TAB5.1'!$B$6:$J$37,14,FALSE)</f>
        <v>0</v>
      </c>
      <c r="D10" s="30">
        <f t="shared" si="0"/>
        <v>0</v>
      </c>
      <c r="E10" s="163">
        <f>(B10-C10)*B11</f>
        <v>0</v>
      </c>
      <c r="F10" s="259"/>
      <c r="H10" s="500"/>
      <c r="J10" s="133">
        <f t="shared" ref="J10:J39" si="1">J9+1</f>
        <v>9</v>
      </c>
    </row>
    <row r="11" spans="1:12" s="77" customFormat="1" x14ac:dyDescent="0.3">
      <c r="A11" s="81" t="s">
        <v>17</v>
      </c>
      <c r="B11" s="30">
        <f>HLOOKUP($B$6,'TAB3.3'!$B$7:$K$46,'TAB5'!J11,FALSE)</f>
        <v>0</v>
      </c>
      <c r="C11" s="30">
        <f>HLOOKUP($C$6,'TAB5.1'!$B$6:$J$37,16,FALSE)</f>
        <v>0</v>
      </c>
      <c r="D11" s="30">
        <f t="shared" si="0"/>
        <v>0</v>
      </c>
      <c r="E11" s="259"/>
      <c r="F11" s="246">
        <f>(B11-C11)*C10</f>
        <v>0</v>
      </c>
      <c r="H11" s="500"/>
      <c r="J11" s="133">
        <f t="shared" si="1"/>
        <v>10</v>
      </c>
      <c r="L11" s="88"/>
    </row>
    <row r="12" spans="1:12" s="77" customFormat="1" x14ac:dyDescent="0.3">
      <c r="A12" s="81" t="s">
        <v>4</v>
      </c>
      <c r="B12" s="30">
        <f>HLOOKUP($B$6,'TAB3.3'!$B$7:$K$46,'TAB5'!J12,FALSE)</f>
        <v>0</v>
      </c>
      <c r="C12" s="30">
        <f>HLOOKUP($C$6,'TAB5.1'!$B$6:$J$37,30,FALSE)</f>
        <v>0</v>
      </c>
      <c r="D12" s="30">
        <f t="shared" si="0"/>
        <v>0</v>
      </c>
      <c r="E12" s="259"/>
      <c r="F12" s="161">
        <f>B12-C12</f>
        <v>0</v>
      </c>
      <c r="H12" s="500"/>
      <c r="J12" s="133">
        <f t="shared" si="1"/>
        <v>11</v>
      </c>
    </row>
    <row r="13" spans="1:12" s="77" customFormat="1" x14ac:dyDescent="0.3">
      <c r="A13" s="312" t="str">
        <f>'TAB3.3'!A18</f>
        <v>Gestion des rechargements des compteurs à budget</v>
      </c>
      <c r="B13" s="161">
        <f>SUM(B14:B15,B18)</f>
        <v>0</v>
      </c>
      <c r="C13" s="161">
        <f>SUM(C14:C15,C18)</f>
        <v>0</v>
      </c>
      <c r="D13" s="30">
        <f t="shared" si="0"/>
        <v>0</v>
      </c>
      <c r="E13" s="161">
        <f>SUM(E14:E15,E18)</f>
        <v>0</v>
      </c>
      <c r="F13" s="161">
        <f>SUM(F14:F15,F18)</f>
        <v>0</v>
      </c>
      <c r="H13" s="500" t="s">
        <v>228</v>
      </c>
      <c r="J13" s="133">
        <f t="shared" si="1"/>
        <v>12</v>
      </c>
    </row>
    <row r="14" spans="1:12" s="77" customFormat="1" x14ac:dyDescent="0.3">
      <c r="A14" s="81" t="s">
        <v>12</v>
      </c>
      <c r="B14" s="30">
        <f>HLOOKUP($B$6,'TAB3.3'!$B$7:$K$46,'TAB5'!J14,FALSE)</f>
        <v>0</v>
      </c>
      <c r="C14" s="30">
        <f>HLOOKUP($C$6,'TAB5.2'!$B$6:$J$37,18,FALSE)</f>
        <v>0</v>
      </c>
      <c r="D14" s="30">
        <f t="shared" si="0"/>
        <v>0</v>
      </c>
      <c r="E14" s="259"/>
      <c r="F14" s="161">
        <f>B14-C14</f>
        <v>0</v>
      </c>
      <c r="H14" s="500"/>
      <c r="J14" s="133">
        <f t="shared" si="1"/>
        <v>13</v>
      </c>
    </row>
    <row r="15" spans="1:12" s="77" customFormat="1" x14ac:dyDescent="0.3">
      <c r="A15" s="81" t="s">
        <v>13</v>
      </c>
      <c r="B15" s="30">
        <f>HLOOKUP($B$6,'TAB3.3'!$B$7:$K$46,'TAB5'!J15,FALSE)</f>
        <v>0</v>
      </c>
      <c r="C15" s="30">
        <f>HLOOKUP($C$6,'TAB5.2'!$B$6:$J$37,2,FALSE)</f>
        <v>0</v>
      </c>
      <c r="D15" s="30">
        <f t="shared" si="0"/>
        <v>0</v>
      </c>
      <c r="E15" s="163">
        <f>SUM(E16:E17)</f>
        <v>0</v>
      </c>
      <c r="F15" s="163">
        <f>SUM(F16:F17)</f>
        <v>0</v>
      </c>
      <c r="H15" s="500"/>
      <c r="J15" s="133">
        <f t="shared" si="1"/>
        <v>14</v>
      </c>
    </row>
    <row r="16" spans="1:12" s="77" customFormat="1" ht="27" x14ac:dyDescent="0.3">
      <c r="A16" s="81" t="str">
        <f>'TAB3.3'!A21</f>
        <v>Variable : nombre de CàB pour lequel un rechargement est opéré au cours de la période concernée</v>
      </c>
      <c r="B16" s="30">
        <f>HLOOKUP($B$6,'TAB3.3'!$B$7:$K$46,'TAB5'!J16,FALSE)</f>
        <v>0</v>
      </c>
      <c r="C16" s="30">
        <f>HLOOKUP($C$6,'TAB5.2'!$B$6:$J$37,14,FALSE)</f>
        <v>0</v>
      </c>
      <c r="D16" s="30">
        <f t="shared" si="0"/>
        <v>0</v>
      </c>
      <c r="E16" s="163">
        <f>(B16-C16)*B17</f>
        <v>0</v>
      </c>
      <c r="F16" s="259"/>
      <c r="H16" s="500"/>
      <c r="J16" s="133">
        <f t="shared" si="1"/>
        <v>15</v>
      </c>
    </row>
    <row r="17" spans="1:10" s="77" customFormat="1" x14ac:dyDescent="0.3">
      <c r="A17" s="81" t="s">
        <v>17</v>
      </c>
      <c r="B17" s="30">
        <f>HLOOKUP($B$6,'TAB3.3'!$B$7:$K$46,'TAB5'!J17,FALSE)</f>
        <v>0</v>
      </c>
      <c r="C17" s="30">
        <f>HLOOKUP($C$6,'TAB5.2'!$B$6:$J$37,16,FALSE)</f>
        <v>0</v>
      </c>
      <c r="D17" s="30">
        <f t="shared" si="0"/>
        <v>0</v>
      </c>
      <c r="E17" s="259"/>
      <c r="F17" s="246">
        <f>(B17-C17)*C16</f>
        <v>0</v>
      </c>
      <c r="H17" s="500"/>
      <c r="J17" s="133">
        <f t="shared" si="1"/>
        <v>16</v>
      </c>
    </row>
    <row r="18" spans="1:10" s="77" customFormat="1" x14ac:dyDescent="0.3">
      <c r="A18" s="81" t="s">
        <v>4</v>
      </c>
      <c r="B18" s="30">
        <f>HLOOKUP($B$6,'TAB3.3'!$B$7:$K$46,'TAB5'!J18,FALSE)</f>
        <v>0</v>
      </c>
      <c r="C18" s="30">
        <f>HLOOKUP($C$6,'TAB5.2'!$B$6:$J$37,30,FALSE)</f>
        <v>0</v>
      </c>
      <c r="D18" s="30">
        <f t="shared" si="0"/>
        <v>0</v>
      </c>
      <c r="E18" s="259"/>
      <c r="F18" s="161">
        <f>B18-C18</f>
        <v>0</v>
      </c>
      <c r="H18" s="500"/>
      <c r="J18" s="133">
        <f t="shared" si="1"/>
        <v>17</v>
      </c>
    </row>
    <row r="19" spans="1:10" s="77" customFormat="1" x14ac:dyDescent="0.3">
      <c r="A19" s="312" t="str">
        <f>'TAB3.3'!A24</f>
        <v>Gestion de la clientèle</v>
      </c>
      <c r="B19" s="161">
        <f>SUM(B20:B21,B24)</f>
        <v>0</v>
      </c>
      <c r="C19" s="161">
        <f>SUM(C20:C21,C24)</f>
        <v>0</v>
      </c>
      <c r="D19" s="30">
        <f t="shared" si="0"/>
        <v>0</v>
      </c>
      <c r="E19" s="161">
        <f>SUM(E20:E21,E24)</f>
        <v>0</v>
      </c>
      <c r="F19" s="161">
        <f>SUM(F20:F21,F24)</f>
        <v>0</v>
      </c>
      <c r="H19" s="500" t="s">
        <v>470</v>
      </c>
      <c r="J19" s="133">
        <f t="shared" si="1"/>
        <v>18</v>
      </c>
    </row>
    <row r="20" spans="1:10" s="77" customFormat="1" x14ac:dyDescent="0.3">
      <c r="A20" s="81" t="s">
        <v>12</v>
      </c>
      <c r="B20" s="30">
        <f>HLOOKUP($B$6,'TAB3.3'!$B$7:$K$46,'TAB5'!J20,FALSE)</f>
        <v>0</v>
      </c>
      <c r="C20" s="30">
        <f>HLOOKUP($C$6,'TAB5.3'!$B$6:$J$37,18,FALSE)</f>
        <v>0</v>
      </c>
      <c r="D20" s="30">
        <f t="shared" si="0"/>
        <v>0</v>
      </c>
      <c r="E20" s="259"/>
      <c r="F20" s="161">
        <f>B20-C20</f>
        <v>0</v>
      </c>
      <c r="H20" s="500"/>
      <c r="J20" s="133">
        <f t="shared" si="1"/>
        <v>19</v>
      </c>
    </row>
    <row r="21" spans="1:10" s="77" customFormat="1" x14ac:dyDescent="0.3">
      <c r="A21" s="81" t="s">
        <v>13</v>
      </c>
      <c r="B21" s="30">
        <f>HLOOKUP($B$6,'TAB3.3'!$B$7:$K$46,'TAB5'!J21,FALSE)</f>
        <v>0</v>
      </c>
      <c r="C21" s="30">
        <f>HLOOKUP($C$6,'TAB5.3'!$B$6:$J$37,2,FALSE)</f>
        <v>0</v>
      </c>
      <c r="D21" s="30">
        <f t="shared" si="0"/>
        <v>0</v>
      </c>
      <c r="E21" s="163">
        <f>SUM(E22:E23)</f>
        <v>0</v>
      </c>
      <c r="F21" s="163">
        <f>SUM(F22:F23)</f>
        <v>0</v>
      </c>
      <c r="H21" s="500"/>
      <c r="J21" s="133">
        <f t="shared" si="1"/>
        <v>20</v>
      </c>
    </row>
    <row r="22" spans="1:10" s="77" customFormat="1" x14ac:dyDescent="0.3">
      <c r="A22" s="81" t="str">
        <f>'TAB3.3'!A27</f>
        <v>Variable : nombre de clients alimentés</v>
      </c>
      <c r="B22" s="30">
        <f>HLOOKUP($B$6,'TAB3.3'!$B$7:$K$46,'TAB5'!J22,FALSE)</f>
        <v>0</v>
      </c>
      <c r="C22" s="30">
        <f>HLOOKUP($C$6,'TAB5.3'!$B$6:$J$37,14,FALSE)</f>
        <v>0</v>
      </c>
      <c r="D22" s="30">
        <f t="shared" si="0"/>
        <v>0</v>
      </c>
      <c r="E22" s="163">
        <f>(B22-C22)*B23</f>
        <v>0</v>
      </c>
      <c r="F22" s="259"/>
      <c r="H22" s="500"/>
      <c r="J22" s="133">
        <f t="shared" si="1"/>
        <v>21</v>
      </c>
    </row>
    <row r="23" spans="1:10" s="77" customFormat="1" x14ac:dyDescent="0.3">
      <c r="A23" s="81" t="s">
        <v>17</v>
      </c>
      <c r="B23" s="30">
        <f>HLOOKUP($B$6,'TAB3.3'!$B$7:$K$46,'TAB5'!J23,FALSE)</f>
        <v>0</v>
      </c>
      <c r="C23" s="30">
        <f>HLOOKUP($C$6,'TAB5.3'!$B$6:$J$37,16,FALSE)</f>
        <v>0</v>
      </c>
      <c r="D23" s="30">
        <f t="shared" si="0"/>
        <v>0</v>
      </c>
      <c r="E23" s="259"/>
      <c r="F23" s="246">
        <f>(B23-C23)*C22</f>
        <v>0</v>
      </c>
      <c r="H23" s="500"/>
      <c r="J23" s="133">
        <f t="shared" si="1"/>
        <v>22</v>
      </c>
    </row>
    <row r="24" spans="1:10" s="77" customFormat="1" x14ac:dyDescent="0.3">
      <c r="A24" s="81" t="s">
        <v>4</v>
      </c>
      <c r="B24" s="30">
        <f>HLOOKUP($B$6,'TAB3.3'!$B$7:$K$46,'TAB5'!J24,FALSE)</f>
        <v>0</v>
      </c>
      <c r="C24" s="30">
        <f>HLOOKUP($C$6,'TAB5.3'!$B$6:$J$37,30,FALSE)</f>
        <v>0</v>
      </c>
      <c r="D24" s="30">
        <f t="shared" si="0"/>
        <v>0</v>
      </c>
      <c r="E24" s="259"/>
      <c r="F24" s="161">
        <f>B24-C24</f>
        <v>0</v>
      </c>
      <c r="H24" s="500"/>
      <c r="J24" s="133">
        <f t="shared" si="1"/>
        <v>23</v>
      </c>
    </row>
    <row r="25" spans="1:10" s="77" customFormat="1" x14ac:dyDescent="0.3">
      <c r="A25" s="312" t="str">
        <f>'TAB3.3'!A30</f>
        <v>Déménagements problématiques (MOZA) et fins de contrat (EOC)</v>
      </c>
      <c r="B25" s="161">
        <f>SUM(B26:B27,B30)</f>
        <v>0</v>
      </c>
      <c r="C25" s="161">
        <f>SUM(C26:C27,C30)</f>
        <v>0</v>
      </c>
      <c r="D25" s="30">
        <f t="shared" si="0"/>
        <v>0</v>
      </c>
      <c r="E25" s="161">
        <f>SUM(E26:E27,E30)</f>
        <v>0</v>
      </c>
      <c r="F25" s="161">
        <f>SUM(F26:F27,F30)</f>
        <v>0</v>
      </c>
      <c r="H25" s="500" t="s">
        <v>471</v>
      </c>
      <c r="J25" s="133">
        <f t="shared" si="1"/>
        <v>24</v>
      </c>
    </row>
    <row r="26" spans="1:10" s="77" customFormat="1" x14ac:dyDescent="0.3">
      <c r="A26" s="81" t="s">
        <v>12</v>
      </c>
      <c r="B26" s="30">
        <f>HLOOKUP($B$6,'TAB3.3'!$B$7:$K$46,'TAB5'!J26,FALSE)</f>
        <v>0</v>
      </c>
      <c r="C26" s="30">
        <f>HLOOKUP($C$6,'TAB5.4'!$B$7:$J$38,18,FALSE)</f>
        <v>0</v>
      </c>
      <c r="D26" s="30">
        <f t="shared" si="0"/>
        <v>0</v>
      </c>
      <c r="E26" s="259"/>
      <c r="F26" s="161">
        <f>B26-C26</f>
        <v>0</v>
      </c>
      <c r="H26" s="500"/>
      <c r="J26" s="133">
        <f t="shared" si="1"/>
        <v>25</v>
      </c>
    </row>
    <row r="27" spans="1:10" s="77" customFormat="1" x14ac:dyDescent="0.3">
      <c r="A27" s="81" t="s">
        <v>13</v>
      </c>
      <c r="B27" s="30">
        <f>HLOOKUP($B$6,'TAB3.3'!$B$7:$K$46,'TAB5'!J27,FALSE)</f>
        <v>0</v>
      </c>
      <c r="C27" s="30">
        <f>HLOOKUP($C$6,'TAB5.4'!$B$7:$J$38,2,FALSE)</f>
        <v>0</v>
      </c>
      <c r="D27" s="30">
        <f t="shared" si="0"/>
        <v>0</v>
      </c>
      <c r="E27" s="163">
        <f>SUM(E28:E29)</f>
        <v>0</v>
      </c>
      <c r="F27" s="163">
        <f>SUM(F28:F29)</f>
        <v>0</v>
      </c>
      <c r="H27" s="500"/>
      <c r="J27" s="133">
        <f t="shared" si="1"/>
        <v>26</v>
      </c>
    </row>
    <row r="28" spans="1:10" s="77" customFormat="1" ht="27" x14ac:dyDescent="0.3">
      <c r="A28" s="81" t="str">
        <f>'TAB3.3'!A33</f>
        <v>Variable : nombre de demandes de MOZA et EOC introduites et validées par le GRD</v>
      </c>
      <c r="B28" s="30">
        <f>HLOOKUP($B$6,'TAB3.3'!$B$7:$K$46,'TAB5'!J28,FALSE)</f>
        <v>0</v>
      </c>
      <c r="C28" s="30">
        <f>HLOOKUP($C$6,'TAB5.4'!$B$7:$J$38,14,FALSE)</f>
        <v>0</v>
      </c>
      <c r="D28" s="30">
        <f t="shared" si="0"/>
        <v>0</v>
      </c>
      <c r="E28" s="163">
        <f>(B28-C28)*B29</f>
        <v>0</v>
      </c>
      <c r="F28" s="259"/>
      <c r="H28" s="500"/>
      <c r="J28" s="133">
        <f t="shared" si="1"/>
        <v>27</v>
      </c>
    </row>
    <row r="29" spans="1:10" s="77" customFormat="1" x14ac:dyDescent="0.3">
      <c r="A29" s="81" t="s">
        <v>17</v>
      </c>
      <c r="B29" s="30">
        <f>HLOOKUP($B$6,'TAB3.3'!$B$7:$K$46,'TAB5'!J29,FALSE)</f>
        <v>0</v>
      </c>
      <c r="C29" s="30">
        <f>HLOOKUP($C$6,'TAB5.4'!$B$7:$J$38,16,FALSE)</f>
        <v>0</v>
      </c>
      <c r="D29" s="30">
        <f t="shared" si="0"/>
        <v>0</v>
      </c>
      <c r="E29" s="259"/>
      <c r="F29" s="246">
        <f>(B29-C29)*C28</f>
        <v>0</v>
      </c>
      <c r="H29" s="500"/>
      <c r="J29" s="133">
        <f t="shared" si="1"/>
        <v>28</v>
      </c>
    </row>
    <row r="30" spans="1:10" s="77" customFormat="1" x14ac:dyDescent="0.3">
      <c r="A30" s="81" t="s">
        <v>4</v>
      </c>
      <c r="B30" s="30">
        <f>HLOOKUP($B$6,'TAB3.3'!$B$7:$K$46,'TAB5'!J30,FALSE)</f>
        <v>0</v>
      </c>
      <c r="C30" s="30">
        <f>HLOOKUP($C$6,'TAB5.4'!$B$7:$J$38,30,FALSE)</f>
        <v>0</v>
      </c>
      <c r="D30" s="30">
        <f t="shared" si="0"/>
        <v>0</v>
      </c>
      <c r="E30" s="259"/>
      <c r="F30" s="161">
        <f>B30-C30</f>
        <v>0</v>
      </c>
      <c r="H30" s="500"/>
      <c r="J30" s="133">
        <f t="shared" si="1"/>
        <v>29</v>
      </c>
    </row>
    <row r="31" spans="1:10" s="77" customFormat="1" x14ac:dyDescent="0.3">
      <c r="A31" s="312" t="str">
        <f>'TAB3.3'!A36</f>
        <v xml:space="preserve">Charges nettes liées à la promotion des Energies Renouvelables </v>
      </c>
      <c r="B31" s="161">
        <f>SUM(B32:B33,B36)</f>
        <v>0</v>
      </c>
      <c r="C31" s="161">
        <f>SUM(C32:C33,C36)</f>
        <v>0</v>
      </c>
      <c r="D31" s="30">
        <f t="shared" si="0"/>
        <v>0</v>
      </c>
      <c r="E31" s="161">
        <f>SUM(E32:E33,E36)</f>
        <v>0</v>
      </c>
      <c r="F31" s="161">
        <f>SUM(F32:F33,F36)</f>
        <v>0</v>
      </c>
      <c r="H31" s="500" t="s">
        <v>472</v>
      </c>
      <c r="J31" s="133">
        <f t="shared" si="1"/>
        <v>30</v>
      </c>
    </row>
    <row r="32" spans="1:10" s="77" customFormat="1" x14ac:dyDescent="0.3">
      <c r="A32" s="81" t="s">
        <v>12</v>
      </c>
      <c r="B32" s="30">
        <f>HLOOKUP($B$6,'TAB3.3'!$B$7:$K$46,'TAB5'!J32,FALSE)</f>
        <v>0</v>
      </c>
      <c r="C32" s="30">
        <f>HLOOKUP($C$6,'TAB5.5'!$B$6:$J$37,18,FALSE)</f>
        <v>0</v>
      </c>
      <c r="D32" s="30">
        <f t="shared" si="0"/>
        <v>0</v>
      </c>
      <c r="E32" s="259"/>
      <c r="F32" s="161">
        <f>B32-C32</f>
        <v>0</v>
      </c>
      <c r="H32" s="500"/>
      <c r="J32" s="133">
        <f t="shared" si="1"/>
        <v>31</v>
      </c>
    </row>
    <row r="33" spans="1:10" s="77" customFormat="1" x14ac:dyDescent="0.3">
      <c r="A33" s="81" t="s">
        <v>13</v>
      </c>
      <c r="B33" s="30">
        <f>HLOOKUP($B$6,'TAB3.3'!$B$7:$K$46,'TAB5'!J33,FALSE)</f>
        <v>0</v>
      </c>
      <c r="C33" s="30">
        <f>HLOOKUP($C$6,'TAB5.5'!$B$6:$J$37,2,FALSE)</f>
        <v>0</v>
      </c>
      <c r="D33" s="30">
        <f t="shared" si="0"/>
        <v>0</v>
      </c>
      <c r="E33" s="163">
        <f>SUM(E34:E35)</f>
        <v>0</v>
      </c>
      <c r="F33" s="163">
        <f>SUM(F34:F35)</f>
        <v>0</v>
      </c>
      <c r="H33" s="500"/>
      <c r="J33" s="133">
        <f t="shared" si="1"/>
        <v>32</v>
      </c>
    </row>
    <row r="34" spans="1:10" s="77" customFormat="1" ht="27" x14ac:dyDescent="0.3">
      <c r="A34" s="81" t="str">
        <f>'TAB3.3'!A39</f>
        <v>Variable : nombre de dossiers « qualiwatt » et "solwatt" introduits  auprès du GRD</v>
      </c>
      <c r="B34" s="30">
        <f>HLOOKUP($B$6,'TAB3.3'!$B$7:$K$46,'TAB5'!J34,FALSE)</f>
        <v>0</v>
      </c>
      <c r="C34" s="30">
        <f>HLOOKUP($C$6,'TAB5.5'!$B$6:$J$37,14,FALSE)</f>
        <v>0</v>
      </c>
      <c r="D34" s="30">
        <f t="shared" si="0"/>
        <v>0</v>
      </c>
      <c r="E34" s="163">
        <f>(B34-C34)*B35</f>
        <v>0</v>
      </c>
      <c r="F34" s="259"/>
      <c r="H34" s="500"/>
      <c r="J34" s="133">
        <f t="shared" si="1"/>
        <v>33</v>
      </c>
    </row>
    <row r="35" spans="1:10" s="77" customFormat="1" x14ac:dyDescent="0.3">
      <c r="A35" s="81" t="s">
        <v>17</v>
      </c>
      <c r="B35" s="30">
        <f>HLOOKUP($B$6,'TAB3.3'!$B$7:$K$46,'TAB5'!J35,FALSE)</f>
        <v>0</v>
      </c>
      <c r="C35" s="30">
        <f>HLOOKUP($C$6,'TAB5.5'!$B$6:$J$37,16,FALSE)</f>
        <v>0</v>
      </c>
      <c r="D35" s="30">
        <f t="shared" si="0"/>
        <v>0</v>
      </c>
      <c r="E35" s="259"/>
      <c r="F35" s="246">
        <f>(B35-C35)*C34</f>
        <v>0</v>
      </c>
      <c r="H35" s="500"/>
      <c r="J35" s="133">
        <f t="shared" si="1"/>
        <v>34</v>
      </c>
    </row>
    <row r="36" spans="1:10" s="77" customFormat="1" x14ac:dyDescent="0.3">
      <c r="A36" s="81" t="s">
        <v>4</v>
      </c>
      <c r="B36" s="30">
        <f>HLOOKUP($B$6,'TAB3.3'!$B$7:$K$46,'TAB5'!J36,FALSE)</f>
        <v>0</v>
      </c>
      <c r="C36" s="30">
        <f>HLOOKUP($C$6,'TAB5.5'!$B$6:$J$37,30,FALSE)</f>
        <v>0</v>
      </c>
      <c r="D36" s="30">
        <f t="shared" si="0"/>
        <v>0</v>
      </c>
      <c r="E36" s="259"/>
      <c r="F36" s="161">
        <f>B36-C36</f>
        <v>0</v>
      </c>
      <c r="H36" s="500"/>
      <c r="J36" s="133">
        <f t="shared" si="1"/>
        <v>35</v>
      </c>
    </row>
    <row r="37" spans="1:10" s="77" customFormat="1" x14ac:dyDescent="0.3">
      <c r="A37" s="312" t="str">
        <f>'TAB3.3'!A42</f>
        <v>Eclairage public</v>
      </c>
      <c r="B37" s="161">
        <f>SUM(B38:B39)</f>
        <v>0</v>
      </c>
      <c r="C37" s="161">
        <f>SUM(C38:C39)</f>
        <v>0</v>
      </c>
      <c r="D37" s="30">
        <f t="shared" si="0"/>
        <v>0</v>
      </c>
      <c r="E37" s="259"/>
      <c r="F37" s="161">
        <f>SUM(F38:F39)</f>
        <v>0</v>
      </c>
      <c r="H37" s="500" t="s">
        <v>498</v>
      </c>
      <c r="J37" s="133">
        <f t="shared" si="1"/>
        <v>36</v>
      </c>
    </row>
    <row r="38" spans="1:10" s="77" customFormat="1" x14ac:dyDescent="0.3">
      <c r="A38" s="81" t="s">
        <v>12</v>
      </c>
      <c r="B38" s="30">
        <f>HLOOKUP($B$6,'TAB3.3'!$B$7:$K$46,'TAB5'!J38,FALSE)</f>
        <v>0</v>
      </c>
      <c r="C38" s="30">
        <f>HLOOKUP($C$6,'TAB5.6'!$B$6:$J$37,2,FALSE)</f>
        <v>0</v>
      </c>
      <c r="D38" s="30">
        <f t="shared" si="0"/>
        <v>0</v>
      </c>
      <c r="E38" s="259"/>
      <c r="F38" s="161">
        <f>B38-C38</f>
        <v>0</v>
      </c>
      <c r="H38" s="500"/>
      <c r="J38" s="133">
        <f t="shared" si="1"/>
        <v>37</v>
      </c>
    </row>
    <row r="39" spans="1:10" s="77" customFormat="1" x14ac:dyDescent="0.3">
      <c r="A39" s="81" t="s">
        <v>4</v>
      </c>
      <c r="B39" s="30">
        <f>HLOOKUP($B$6,'TAB3.3'!$B$7:$K$46,'TAB5'!J39,FALSE)</f>
        <v>0</v>
      </c>
      <c r="C39" s="30">
        <f>HLOOKUP($C$6,'TAB5.6'!$B$6:$J$37,14,FALSE)</f>
        <v>0</v>
      </c>
      <c r="D39" s="30">
        <f t="shared" si="0"/>
        <v>0</v>
      </c>
      <c r="E39" s="259"/>
      <c r="F39" s="161">
        <f>B39-C39</f>
        <v>0</v>
      </c>
      <c r="H39" s="500"/>
      <c r="J39" s="133">
        <f t="shared" si="1"/>
        <v>38</v>
      </c>
    </row>
    <row r="40" spans="1:10" s="77" customFormat="1" x14ac:dyDescent="0.3">
      <c r="B40" s="155"/>
      <c r="C40" s="156"/>
      <c r="D40" s="156"/>
      <c r="E40" s="5"/>
    </row>
    <row r="41" spans="1:10" s="77" customFormat="1" x14ac:dyDescent="0.3">
      <c r="A41" s="135" t="s">
        <v>22</v>
      </c>
      <c r="B41" s="98">
        <f>SUM(B37,B31,B25,B19,B13,B7)</f>
        <v>0</v>
      </c>
      <c r="C41" s="98">
        <f>SUM(C37,C31,C25,C19,C13,C7)</f>
        <v>0</v>
      </c>
      <c r="D41" s="98">
        <f>SUM(D37,D31,D25,D19,D13,D7)</f>
        <v>0</v>
      </c>
      <c r="E41" s="98">
        <f>SUM(E37,E31,E25,E19,E13,E7)</f>
        <v>0</v>
      </c>
      <c r="F41" s="98">
        <f>SUM(F37,F31,F25,F19,F13,F7)</f>
        <v>0</v>
      </c>
    </row>
    <row r="42" spans="1:10" s="77" customFormat="1" x14ac:dyDescent="0.3">
      <c r="A42" s="156"/>
      <c r="B42" s="155"/>
      <c r="C42" s="156"/>
      <c r="D42" s="156"/>
      <c r="E42" s="5"/>
    </row>
    <row r="43" spans="1:10" s="77" customFormat="1" x14ac:dyDescent="0.3">
      <c r="A43" s="156"/>
      <c r="B43" s="155"/>
      <c r="C43" s="156"/>
      <c r="D43" s="156"/>
      <c r="E43" s="5"/>
    </row>
    <row r="44" spans="1:10" s="77" customFormat="1" x14ac:dyDescent="0.3">
      <c r="A44" s="156"/>
      <c r="B44" s="155"/>
      <c r="C44" s="156"/>
      <c r="D44" s="156"/>
      <c r="E44" s="5"/>
    </row>
    <row r="45" spans="1:10" s="77" customFormat="1" x14ac:dyDescent="0.3">
      <c r="A45" s="156"/>
      <c r="B45" s="155"/>
      <c r="C45" s="156"/>
      <c r="D45" s="156"/>
      <c r="E45" s="5"/>
    </row>
    <row r="46" spans="1:10" s="77" customFormat="1" x14ac:dyDescent="0.3">
      <c r="A46" s="156"/>
      <c r="B46" s="155"/>
      <c r="C46" s="156"/>
      <c r="D46" s="156"/>
      <c r="E46" s="5"/>
    </row>
    <row r="47" spans="1:10" s="77" customFormat="1" x14ac:dyDescent="0.3">
      <c r="A47" s="156"/>
      <c r="B47" s="155"/>
      <c r="C47" s="156"/>
      <c r="D47" s="156"/>
      <c r="E47" s="5"/>
    </row>
    <row r="48" spans="1:10" s="77" customFormat="1" x14ac:dyDescent="0.3">
      <c r="A48" s="156"/>
      <c r="B48" s="155"/>
      <c r="C48" s="156"/>
      <c r="D48" s="156"/>
      <c r="E48" s="5"/>
    </row>
  </sheetData>
  <mergeCells count="6">
    <mergeCell ref="H37:H39"/>
    <mergeCell ref="H7:H12"/>
    <mergeCell ref="H13:H18"/>
    <mergeCell ref="H19:H24"/>
    <mergeCell ref="H25:H30"/>
    <mergeCell ref="H31:H36"/>
  </mergeCells>
  <hyperlinks>
    <hyperlink ref="H7" location="TAB5.1!A1" display="TAB5.1!A1" xr:uid="{00000000-0004-0000-0C00-000000000000}"/>
    <hyperlink ref="H13" location="TAB5.1!A1" display="TAB5.1!A1" xr:uid="{00000000-0004-0000-0C00-000001000000}"/>
    <hyperlink ref="H13:H18" location="TAB5.2!A1" display="TAB5.2" xr:uid="{00000000-0004-0000-0C00-000002000000}"/>
    <hyperlink ref="H19" location="TAB5.1!A1" display="TAB5.1!A1" xr:uid="{00000000-0004-0000-0C00-000003000000}"/>
    <hyperlink ref="H19:H24" location="TAB5.3!A1" display="TAB5.3" xr:uid="{00000000-0004-0000-0C00-000004000000}"/>
    <hyperlink ref="H25" location="TAB5.1!A1" display="TAB5.1!A1" xr:uid="{00000000-0004-0000-0C00-000005000000}"/>
    <hyperlink ref="H25:H30" location="TAB5.4!A1" display="TAB5.4" xr:uid="{00000000-0004-0000-0C00-000006000000}"/>
    <hyperlink ref="H31" location="TAB5.1!A1" display="TAB5.1!A1" xr:uid="{00000000-0004-0000-0C00-000007000000}"/>
    <hyperlink ref="H31:H36" location="TAB5.5!A1" display="TAB5.5" xr:uid="{00000000-0004-0000-0C00-000008000000}"/>
    <hyperlink ref="A1" location="TAB00!A1" display="Retour page de garde" xr:uid="{00000000-0004-0000-0C00-000009000000}"/>
    <hyperlink ref="H37:H39" location="TAB5.6!A1" display="TAB5.6!A1" xr:uid="{00000000-0004-0000-0C00-00000A000000}"/>
  </hyperlinks>
  <pageMargins left="0.7" right="0.7" top="0.75" bottom="0.75" header="0.3" footer="0.3"/>
  <pageSetup paperSize="9" scale="90" orientation="landscape"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75"/>
  <sheetViews>
    <sheetView zoomScaleNormal="100" workbookViewId="0">
      <selection activeCell="A37" sqref="A37:A38"/>
    </sheetView>
  </sheetViews>
  <sheetFormatPr baseColWidth="10" defaultColWidth="9.1640625" defaultRowHeight="13.5" x14ac:dyDescent="0.3"/>
  <cols>
    <col min="1" max="1" width="60" style="156" customWidth="1"/>
    <col min="2" max="2" width="16.6640625" style="155" customWidth="1"/>
    <col min="3" max="3" width="16.6640625" style="156" customWidth="1"/>
    <col min="4" max="4" width="16.6640625" style="5" customWidth="1"/>
    <col min="5" max="10" width="16.6640625" style="88" customWidth="1"/>
    <col min="11" max="11" width="16.6640625" style="133" customWidth="1"/>
    <col min="12" max="13" width="21.5" style="88" customWidth="1"/>
    <col min="14" max="16384" width="9.1640625" style="88"/>
  </cols>
  <sheetData>
    <row r="1" spans="1:11" s="5" customFormat="1" ht="15" x14ac:dyDescent="0.3">
      <c r="A1" s="162" t="s">
        <v>42</v>
      </c>
      <c r="K1" s="154"/>
    </row>
    <row r="3" spans="1:11" ht="43.9" customHeight="1" x14ac:dyDescent="0.3">
      <c r="A3" s="485" t="str">
        <f>TAB00!B64&amp;" : "&amp;TAB00!C64</f>
        <v>TAB5.1 : Evolution des charges nettes réelles liées à la gestion des compteurs à budget au cours de la période régulatoire</v>
      </c>
      <c r="B3" s="485"/>
      <c r="C3" s="485"/>
      <c r="D3" s="485"/>
      <c r="E3" s="485"/>
      <c r="F3" s="485"/>
      <c r="G3" s="485"/>
      <c r="H3" s="485"/>
      <c r="I3" s="485"/>
      <c r="J3" s="485"/>
    </row>
    <row r="6" spans="1:11" x14ac:dyDescent="0.3">
      <c r="B6" s="20" t="str">
        <f>IF(TAB00!$E$14=2019,"BUDGET "&amp;TAB00!E14,"REALITE 2019")</f>
        <v>REALITE 2019</v>
      </c>
      <c r="C6" s="20" t="str">
        <f>IF(TAB00!$E$14=2019,"REALITE 2019","REALITE 2020")</f>
        <v>REALITE 2020</v>
      </c>
      <c r="D6" s="20" t="s">
        <v>8</v>
      </c>
      <c r="E6" s="20" t="s">
        <v>41</v>
      </c>
      <c r="F6" s="20" t="s">
        <v>8</v>
      </c>
      <c r="G6" s="20" t="s">
        <v>240</v>
      </c>
      <c r="H6" s="20" t="s">
        <v>8</v>
      </c>
      <c r="I6" s="20" t="s">
        <v>241</v>
      </c>
      <c r="J6" s="20" t="s">
        <v>8</v>
      </c>
    </row>
    <row r="7" spans="1:11" x14ac:dyDescent="0.3">
      <c r="A7" s="160" t="s">
        <v>13</v>
      </c>
      <c r="B7" s="161">
        <f t="shared" ref="B7:J7" si="0">SUM(B8:B17)</f>
        <v>0</v>
      </c>
      <c r="C7" s="161">
        <f t="shared" si="0"/>
        <v>0</v>
      </c>
      <c r="D7" s="161">
        <f t="shared" si="0"/>
        <v>0</v>
      </c>
      <c r="E7" s="161">
        <f t="shared" si="0"/>
        <v>0</v>
      </c>
      <c r="F7" s="161">
        <f t="shared" si="0"/>
        <v>0</v>
      </c>
      <c r="G7" s="161">
        <f t="shared" si="0"/>
        <v>0</v>
      </c>
      <c r="H7" s="161">
        <f t="shared" si="0"/>
        <v>0</v>
      </c>
      <c r="I7" s="161">
        <f t="shared" si="0"/>
        <v>0</v>
      </c>
      <c r="J7" s="161">
        <f t="shared" si="0"/>
        <v>0</v>
      </c>
      <c r="K7" s="133">
        <v>2</v>
      </c>
    </row>
    <row r="8" spans="1:11" x14ac:dyDescent="0.3">
      <c r="A8" s="202" t="s">
        <v>200</v>
      </c>
      <c r="B8" s="157"/>
      <c r="C8" s="157"/>
      <c r="D8" s="163">
        <f t="shared" ref="D8:D17" si="1">B8-C8</f>
        <v>0</v>
      </c>
      <c r="E8" s="157"/>
      <c r="F8" s="163">
        <f t="shared" ref="F8:F17" si="2">C8-E8</f>
        <v>0</v>
      </c>
      <c r="G8" s="157"/>
      <c r="H8" s="163">
        <f t="shared" ref="H8:H17" si="3">E8-G8</f>
        <v>0</v>
      </c>
      <c r="I8" s="157"/>
      <c r="J8" s="163">
        <f t="shared" ref="J8:J17" si="4">G8-I8</f>
        <v>0</v>
      </c>
      <c r="K8" s="133">
        <f>K7+1</f>
        <v>3</v>
      </c>
    </row>
    <row r="9" spans="1:11" x14ac:dyDescent="0.3">
      <c r="A9" s="202" t="s">
        <v>201</v>
      </c>
      <c r="B9" s="157"/>
      <c r="C9" s="157"/>
      <c r="D9" s="163">
        <f t="shared" si="1"/>
        <v>0</v>
      </c>
      <c r="E9" s="157"/>
      <c r="F9" s="163">
        <f t="shared" si="2"/>
        <v>0</v>
      </c>
      <c r="G9" s="157"/>
      <c r="H9" s="163">
        <f t="shared" si="3"/>
        <v>0</v>
      </c>
      <c r="I9" s="157"/>
      <c r="J9" s="163">
        <f t="shared" si="4"/>
        <v>0</v>
      </c>
      <c r="K9" s="133">
        <f t="shared" ref="K9:K35" si="5">K8+1</f>
        <v>4</v>
      </c>
    </row>
    <row r="10" spans="1:11" x14ac:dyDescent="0.3">
      <c r="A10" s="202" t="s">
        <v>202</v>
      </c>
      <c r="B10" s="157"/>
      <c r="C10" s="157"/>
      <c r="D10" s="163">
        <f t="shared" si="1"/>
        <v>0</v>
      </c>
      <c r="E10" s="157"/>
      <c r="F10" s="163">
        <f t="shared" si="2"/>
        <v>0</v>
      </c>
      <c r="G10" s="157"/>
      <c r="H10" s="163">
        <f t="shared" si="3"/>
        <v>0</v>
      </c>
      <c r="I10" s="157"/>
      <c r="J10" s="163">
        <f t="shared" si="4"/>
        <v>0</v>
      </c>
      <c r="K10" s="133">
        <f t="shared" si="5"/>
        <v>5</v>
      </c>
    </row>
    <row r="11" spans="1:11" x14ac:dyDescent="0.3">
      <c r="A11" s="202" t="s">
        <v>203</v>
      </c>
      <c r="B11" s="157"/>
      <c r="C11" s="157"/>
      <c r="D11" s="163">
        <f t="shared" si="1"/>
        <v>0</v>
      </c>
      <c r="E11" s="157"/>
      <c r="F11" s="163">
        <f t="shared" si="2"/>
        <v>0</v>
      </c>
      <c r="G11" s="157"/>
      <c r="H11" s="163">
        <f t="shared" si="3"/>
        <v>0</v>
      </c>
      <c r="I11" s="157"/>
      <c r="J11" s="163">
        <f t="shared" si="4"/>
        <v>0</v>
      </c>
      <c r="K11" s="133">
        <f t="shared" si="5"/>
        <v>6</v>
      </c>
    </row>
    <row r="12" spans="1:11" x14ac:dyDescent="0.3">
      <c r="A12" s="202" t="s">
        <v>204</v>
      </c>
      <c r="B12" s="157"/>
      <c r="C12" s="157"/>
      <c r="D12" s="163">
        <f t="shared" si="1"/>
        <v>0</v>
      </c>
      <c r="E12" s="157"/>
      <c r="F12" s="163">
        <f t="shared" si="2"/>
        <v>0</v>
      </c>
      <c r="G12" s="157"/>
      <c r="H12" s="163">
        <f t="shared" si="3"/>
        <v>0</v>
      </c>
      <c r="I12" s="157"/>
      <c r="J12" s="163">
        <f t="shared" si="4"/>
        <v>0</v>
      </c>
      <c r="K12" s="133">
        <f t="shared" si="5"/>
        <v>7</v>
      </c>
    </row>
    <row r="13" spans="1:11" x14ac:dyDescent="0.3">
      <c r="A13" s="202" t="s">
        <v>242</v>
      </c>
      <c r="B13" s="157"/>
      <c r="C13" s="157"/>
      <c r="D13" s="163">
        <f t="shared" si="1"/>
        <v>0</v>
      </c>
      <c r="E13" s="157"/>
      <c r="F13" s="163">
        <f t="shared" si="2"/>
        <v>0</v>
      </c>
      <c r="G13" s="157"/>
      <c r="H13" s="163">
        <f t="shared" si="3"/>
        <v>0</v>
      </c>
      <c r="I13" s="157"/>
      <c r="J13" s="163">
        <f t="shared" si="4"/>
        <v>0</v>
      </c>
      <c r="K13" s="133">
        <f t="shared" si="5"/>
        <v>8</v>
      </c>
    </row>
    <row r="14" spans="1:11" x14ac:dyDescent="0.3">
      <c r="A14" s="202" t="s">
        <v>243</v>
      </c>
      <c r="B14" s="157"/>
      <c r="C14" s="157"/>
      <c r="D14" s="163">
        <f t="shared" si="1"/>
        <v>0</v>
      </c>
      <c r="E14" s="157"/>
      <c r="F14" s="163">
        <f t="shared" si="2"/>
        <v>0</v>
      </c>
      <c r="G14" s="157"/>
      <c r="H14" s="163">
        <f t="shared" si="3"/>
        <v>0</v>
      </c>
      <c r="I14" s="157"/>
      <c r="J14" s="163">
        <f t="shared" si="4"/>
        <v>0</v>
      </c>
      <c r="K14" s="133">
        <f t="shared" si="5"/>
        <v>9</v>
      </c>
    </row>
    <row r="15" spans="1:11" x14ac:dyDescent="0.3">
      <c r="A15" s="202" t="s">
        <v>244</v>
      </c>
      <c r="B15" s="157"/>
      <c r="C15" s="157"/>
      <c r="D15" s="163">
        <f t="shared" si="1"/>
        <v>0</v>
      </c>
      <c r="E15" s="157"/>
      <c r="F15" s="163">
        <f t="shared" si="2"/>
        <v>0</v>
      </c>
      <c r="G15" s="157"/>
      <c r="H15" s="163">
        <f t="shared" si="3"/>
        <v>0</v>
      </c>
      <c r="I15" s="157"/>
      <c r="J15" s="163">
        <f t="shared" si="4"/>
        <v>0</v>
      </c>
      <c r="K15" s="133">
        <f t="shared" si="5"/>
        <v>10</v>
      </c>
    </row>
    <row r="16" spans="1:11" x14ac:dyDescent="0.3">
      <c r="A16" s="202" t="s">
        <v>245</v>
      </c>
      <c r="B16" s="157"/>
      <c r="C16" s="157"/>
      <c r="D16" s="163">
        <f t="shared" si="1"/>
        <v>0</v>
      </c>
      <c r="E16" s="157"/>
      <c r="F16" s="163">
        <f t="shared" si="2"/>
        <v>0</v>
      </c>
      <c r="G16" s="157"/>
      <c r="H16" s="163">
        <f t="shared" si="3"/>
        <v>0</v>
      </c>
      <c r="I16" s="157"/>
      <c r="J16" s="163">
        <f t="shared" si="4"/>
        <v>0</v>
      </c>
      <c r="K16" s="133">
        <f t="shared" si="5"/>
        <v>11</v>
      </c>
    </row>
    <row r="17" spans="1:11" x14ac:dyDescent="0.3">
      <c r="A17" s="202" t="s">
        <v>246</v>
      </c>
      <c r="B17" s="157"/>
      <c r="C17" s="157"/>
      <c r="D17" s="163">
        <f t="shared" si="1"/>
        <v>0</v>
      </c>
      <c r="E17" s="157"/>
      <c r="F17" s="163">
        <f t="shared" si="2"/>
        <v>0</v>
      </c>
      <c r="G17" s="157"/>
      <c r="H17" s="163">
        <f t="shared" si="3"/>
        <v>0</v>
      </c>
      <c r="I17" s="157"/>
      <c r="J17" s="163">
        <f t="shared" si="4"/>
        <v>0</v>
      </c>
      <c r="K17" s="133">
        <f t="shared" si="5"/>
        <v>12</v>
      </c>
    </row>
    <row r="18" spans="1:11" x14ac:dyDescent="0.3">
      <c r="K18" s="133">
        <f t="shared" si="5"/>
        <v>13</v>
      </c>
    </row>
    <row r="19" spans="1:11" ht="27" x14ac:dyDescent="0.3">
      <c r="A19" s="156" t="str">
        <f>'TAB5'!A10</f>
        <v>Variable : nombre de demandes de placement de CàB introduites et validées par le GRD</v>
      </c>
      <c r="B19" s="157"/>
      <c r="C19" s="157"/>
      <c r="D19" s="163">
        <f>B19-C19</f>
        <v>0</v>
      </c>
      <c r="E19" s="157"/>
      <c r="F19" s="163">
        <f>C19-E19</f>
        <v>0</v>
      </c>
      <c r="G19" s="157"/>
      <c r="H19" s="163">
        <f>E19-G19</f>
        <v>0</v>
      </c>
      <c r="I19" s="157"/>
      <c r="J19" s="163">
        <f>G19-I19</f>
        <v>0</v>
      </c>
      <c r="K19" s="133">
        <f t="shared" si="5"/>
        <v>14</v>
      </c>
    </row>
    <row r="20" spans="1:11" x14ac:dyDescent="0.3">
      <c r="K20" s="133">
        <f t="shared" si="5"/>
        <v>15</v>
      </c>
    </row>
    <row r="21" spans="1:11" x14ac:dyDescent="0.3">
      <c r="A21" s="160" t="s">
        <v>17</v>
      </c>
      <c r="B21" s="260">
        <f>IFERROR(B7/B19,0)</f>
        <v>0</v>
      </c>
      <c r="C21" s="260">
        <f>IFERROR(C7/C19,0)</f>
        <v>0</v>
      </c>
      <c r="D21" s="260">
        <f>B21-C21</f>
        <v>0</v>
      </c>
      <c r="E21" s="308">
        <f>IFERROR(E7/E19,0)</f>
        <v>0</v>
      </c>
      <c r="F21" s="260">
        <f t="shared" ref="F21:J21" si="6">D21-E21</f>
        <v>0</v>
      </c>
      <c r="G21" s="308">
        <f>IFERROR(G7/G19,0)</f>
        <v>0</v>
      </c>
      <c r="H21" s="260">
        <f t="shared" si="6"/>
        <v>0</v>
      </c>
      <c r="I21" s="308">
        <f>IFERROR(I7/I19,0)</f>
        <v>0</v>
      </c>
      <c r="J21" s="260">
        <f t="shared" si="6"/>
        <v>0</v>
      </c>
      <c r="K21" s="133">
        <f t="shared" si="5"/>
        <v>16</v>
      </c>
    </row>
    <row r="22" spans="1:11" s="77" customFormat="1" x14ac:dyDescent="0.3">
      <c r="A22" s="156"/>
      <c r="B22" s="155"/>
      <c r="C22" s="156"/>
      <c r="D22" s="5"/>
      <c r="K22" s="133">
        <f t="shared" si="5"/>
        <v>17</v>
      </c>
    </row>
    <row r="23" spans="1:11" x14ac:dyDescent="0.3">
      <c r="A23" s="160" t="s">
        <v>12</v>
      </c>
      <c r="B23" s="161">
        <f t="shared" ref="B23:J23" si="7">SUM(B24:B33)</f>
        <v>0</v>
      </c>
      <c r="C23" s="161">
        <f t="shared" si="7"/>
        <v>0</v>
      </c>
      <c r="D23" s="161">
        <f t="shared" si="7"/>
        <v>0</v>
      </c>
      <c r="E23" s="161">
        <f t="shared" si="7"/>
        <v>0</v>
      </c>
      <c r="F23" s="161">
        <f t="shared" si="7"/>
        <v>0</v>
      </c>
      <c r="G23" s="161">
        <f t="shared" si="7"/>
        <v>0</v>
      </c>
      <c r="H23" s="161">
        <f t="shared" si="7"/>
        <v>0</v>
      </c>
      <c r="I23" s="161">
        <f t="shared" si="7"/>
        <v>0</v>
      </c>
      <c r="J23" s="161">
        <f t="shared" si="7"/>
        <v>0</v>
      </c>
      <c r="K23" s="133">
        <f t="shared" si="5"/>
        <v>18</v>
      </c>
    </row>
    <row r="24" spans="1:11" x14ac:dyDescent="0.3">
      <c r="A24" s="202" t="s">
        <v>200</v>
      </c>
      <c r="B24" s="157"/>
      <c r="C24" s="157"/>
      <c r="D24" s="163">
        <f t="shared" ref="D24:D33" si="8">B24-C24</f>
        <v>0</v>
      </c>
      <c r="E24" s="157"/>
      <c r="F24" s="163">
        <f t="shared" ref="F24:F33" si="9">C24-E24</f>
        <v>0</v>
      </c>
      <c r="G24" s="157"/>
      <c r="H24" s="163">
        <f t="shared" ref="H24:H33" si="10">E24-G24</f>
        <v>0</v>
      </c>
      <c r="I24" s="157"/>
      <c r="J24" s="163">
        <f t="shared" ref="J24:J33" si="11">G24-I24</f>
        <v>0</v>
      </c>
      <c r="K24" s="133">
        <f t="shared" si="5"/>
        <v>19</v>
      </c>
    </row>
    <row r="25" spans="1:11" x14ac:dyDescent="0.3">
      <c r="A25" s="202" t="s">
        <v>201</v>
      </c>
      <c r="B25" s="157"/>
      <c r="C25" s="157"/>
      <c r="D25" s="163">
        <f t="shared" si="8"/>
        <v>0</v>
      </c>
      <c r="E25" s="157"/>
      <c r="F25" s="163">
        <f t="shared" si="9"/>
        <v>0</v>
      </c>
      <c r="G25" s="157"/>
      <c r="H25" s="163">
        <f t="shared" si="10"/>
        <v>0</v>
      </c>
      <c r="I25" s="157"/>
      <c r="J25" s="163">
        <f t="shared" si="11"/>
        <v>0</v>
      </c>
      <c r="K25" s="133">
        <f t="shared" si="5"/>
        <v>20</v>
      </c>
    </row>
    <row r="26" spans="1:11" x14ac:dyDescent="0.3">
      <c r="A26" s="202" t="s">
        <v>202</v>
      </c>
      <c r="B26" s="157"/>
      <c r="C26" s="157"/>
      <c r="D26" s="163">
        <f t="shared" si="8"/>
        <v>0</v>
      </c>
      <c r="E26" s="157"/>
      <c r="F26" s="163">
        <f t="shared" si="9"/>
        <v>0</v>
      </c>
      <c r="G26" s="157"/>
      <c r="H26" s="163">
        <f t="shared" si="10"/>
        <v>0</v>
      </c>
      <c r="I26" s="157"/>
      <c r="J26" s="163">
        <f t="shared" si="11"/>
        <v>0</v>
      </c>
      <c r="K26" s="133">
        <f t="shared" si="5"/>
        <v>21</v>
      </c>
    </row>
    <row r="27" spans="1:11" x14ac:dyDescent="0.3">
      <c r="A27" s="202" t="s">
        <v>203</v>
      </c>
      <c r="B27" s="157"/>
      <c r="C27" s="157"/>
      <c r="D27" s="163">
        <f t="shared" si="8"/>
        <v>0</v>
      </c>
      <c r="E27" s="157"/>
      <c r="F27" s="163">
        <f t="shared" si="9"/>
        <v>0</v>
      </c>
      <c r="G27" s="157"/>
      <c r="H27" s="163">
        <f t="shared" si="10"/>
        <v>0</v>
      </c>
      <c r="I27" s="157"/>
      <c r="J27" s="163">
        <f t="shared" si="11"/>
        <v>0</v>
      </c>
      <c r="K27" s="133">
        <f t="shared" si="5"/>
        <v>22</v>
      </c>
    </row>
    <row r="28" spans="1:11" x14ac:dyDescent="0.3">
      <c r="A28" s="202" t="s">
        <v>204</v>
      </c>
      <c r="B28" s="157"/>
      <c r="C28" s="157"/>
      <c r="D28" s="163">
        <f t="shared" si="8"/>
        <v>0</v>
      </c>
      <c r="E28" s="157"/>
      <c r="F28" s="163">
        <f t="shared" si="9"/>
        <v>0</v>
      </c>
      <c r="G28" s="157"/>
      <c r="H28" s="163">
        <f t="shared" si="10"/>
        <v>0</v>
      </c>
      <c r="I28" s="157"/>
      <c r="J28" s="163">
        <f t="shared" si="11"/>
        <v>0</v>
      </c>
      <c r="K28" s="133">
        <f t="shared" si="5"/>
        <v>23</v>
      </c>
    </row>
    <row r="29" spans="1:11" x14ac:dyDescent="0.3">
      <c r="A29" s="202" t="s">
        <v>242</v>
      </c>
      <c r="B29" s="157"/>
      <c r="C29" s="157"/>
      <c r="D29" s="163">
        <f t="shared" si="8"/>
        <v>0</v>
      </c>
      <c r="E29" s="157"/>
      <c r="F29" s="163">
        <f t="shared" si="9"/>
        <v>0</v>
      </c>
      <c r="G29" s="157"/>
      <c r="H29" s="163">
        <f t="shared" si="10"/>
        <v>0</v>
      </c>
      <c r="I29" s="157"/>
      <c r="J29" s="163">
        <f t="shared" si="11"/>
        <v>0</v>
      </c>
      <c r="K29" s="133">
        <f t="shared" si="5"/>
        <v>24</v>
      </c>
    </row>
    <row r="30" spans="1:11" x14ac:dyDescent="0.3">
      <c r="A30" s="202" t="s">
        <v>243</v>
      </c>
      <c r="B30" s="157"/>
      <c r="C30" s="157"/>
      <c r="D30" s="163">
        <f t="shared" si="8"/>
        <v>0</v>
      </c>
      <c r="E30" s="157"/>
      <c r="F30" s="163">
        <f t="shared" si="9"/>
        <v>0</v>
      </c>
      <c r="G30" s="157"/>
      <c r="H30" s="163">
        <f t="shared" si="10"/>
        <v>0</v>
      </c>
      <c r="I30" s="157"/>
      <c r="J30" s="163">
        <f t="shared" si="11"/>
        <v>0</v>
      </c>
      <c r="K30" s="133">
        <f t="shared" si="5"/>
        <v>25</v>
      </c>
    </row>
    <row r="31" spans="1:11" x14ac:dyDescent="0.3">
      <c r="A31" s="202" t="s">
        <v>244</v>
      </c>
      <c r="B31" s="157"/>
      <c r="C31" s="157"/>
      <c r="D31" s="163">
        <f t="shared" si="8"/>
        <v>0</v>
      </c>
      <c r="E31" s="157"/>
      <c r="F31" s="163">
        <f t="shared" si="9"/>
        <v>0</v>
      </c>
      <c r="G31" s="157"/>
      <c r="H31" s="163">
        <f t="shared" si="10"/>
        <v>0</v>
      </c>
      <c r="I31" s="157"/>
      <c r="J31" s="163">
        <f t="shared" si="11"/>
        <v>0</v>
      </c>
      <c r="K31" s="133">
        <f t="shared" si="5"/>
        <v>26</v>
      </c>
    </row>
    <row r="32" spans="1:11" x14ac:dyDescent="0.3">
      <c r="A32" s="202" t="s">
        <v>245</v>
      </c>
      <c r="B32" s="157"/>
      <c r="C32" s="157"/>
      <c r="D32" s="163">
        <f t="shared" si="8"/>
        <v>0</v>
      </c>
      <c r="E32" s="157"/>
      <c r="F32" s="163">
        <f t="shared" si="9"/>
        <v>0</v>
      </c>
      <c r="G32" s="157"/>
      <c r="H32" s="163">
        <f t="shared" si="10"/>
        <v>0</v>
      </c>
      <c r="I32" s="157"/>
      <c r="J32" s="163">
        <f t="shared" si="11"/>
        <v>0</v>
      </c>
      <c r="K32" s="133">
        <f t="shared" si="5"/>
        <v>27</v>
      </c>
    </row>
    <row r="33" spans="1:11" x14ac:dyDescent="0.3">
      <c r="A33" s="202" t="s">
        <v>246</v>
      </c>
      <c r="B33" s="157"/>
      <c r="C33" s="157"/>
      <c r="D33" s="163">
        <f t="shared" si="8"/>
        <v>0</v>
      </c>
      <c r="E33" s="157"/>
      <c r="F33" s="163">
        <f t="shared" si="9"/>
        <v>0</v>
      </c>
      <c r="G33" s="157"/>
      <c r="H33" s="163">
        <f t="shared" si="10"/>
        <v>0</v>
      </c>
      <c r="I33" s="157"/>
      <c r="J33" s="163">
        <f t="shared" si="11"/>
        <v>0</v>
      </c>
      <c r="K33" s="133">
        <f t="shared" si="5"/>
        <v>28</v>
      </c>
    </row>
    <row r="34" spans="1:11" x14ac:dyDescent="0.3">
      <c r="K34" s="133">
        <f t="shared" si="5"/>
        <v>29</v>
      </c>
    </row>
    <row r="35" spans="1:11" x14ac:dyDescent="0.3">
      <c r="A35" s="160" t="s">
        <v>4</v>
      </c>
      <c r="B35" s="157"/>
      <c r="C35" s="157"/>
      <c r="D35" s="163">
        <f>B35-C35</f>
        <v>0</v>
      </c>
      <c r="E35" s="157"/>
      <c r="F35" s="163">
        <f>C35-E35</f>
        <v>0</v>
      </c>
      <c r="G35" s="157"/>
      <c r="H35" s="163">
        <f>E35-G35</f>
        <v>0</v>
      </c>
      <c r="I35" s="157"/>
      <c r="J35" s="163">
        <f>G35-I35</f>
        <v>0</v>
      </c>
      <c r="K35" s="133">
        <f t="shared" si="5"/>
        <v>30</v>
      </c>
    </row>
    <row r="36" spans="1:11" s="77" customFormat="1" x14ac:dyDescent="0.3">
      <c r="A36" s="156"/>
      <c r="B36" s="155"/>
      <c r="C36" s="156"/>
      <c r="D36" s="5"/>
      <c r="K36" s="133"/>
    </row>
    <row r="37" spans="1:11" s="77" customFormat="1" x14ac:dyDescent="0.3">
      <c r="A37" s="135" t="s">
        <v>22</v>
      </c>
      <c r="B37" s="98">
        <f t="shared" ref="B37:J37" si="12">SUM(B7,B23,B35)</f>
        <v>0</v>
      </c>
      <c r="C37" s="98">
        <f t="shared" si="12"/>
        <v>0</v>
      </c>
      <c r="D37" s="98">
        <f t="shared" si="12"/>
        <v>0</v>
      </c>
      <c r="E37" s="98">
        <f t="shared" si="12"/>
        <v>0</v>
      </c>
      <c r="F37" s="98">
        <f t="shared" si="12"/>
        <v>0</v>
      </c>
      <c r="G37" s="98">
        <f t="shared" si="12"/>
        <v>0</v>
      </c>
      <c r="H37" s="98">
        <f t="shared" si="12"/>
        <v>0</v>
      </c>
      <c r="I37" s="98">
        <f t="shared" si="12"/>
        <v>0</v>
      </c>
      <c r="J37" s="98">
        <f t="shared" si="12"/>
        <v>0</v>
      </c>
      <c r="K37" s="133"/>
    </row>
    <row r="38" spans="1:11" s="77" customFormat="1" x14ac:dyDescent="0.3">
      <c r="A38" s="156"/>
      <c r="B38" s="155"/>
      <c r="C38" s="156"/>
      <c r="D38" s="5"/>
      <c r="K38" s="133"/>
    </row>
    <row r="39" spans="1:11" s="77" customFormat="1" x14ac:dyDescent="0.3">
      <c r="A39" s="156"/>
      <c r="B39" s="155"/>
      <c r="C39" s="156"/>
      <c r="D39" s="5"/>
      <c r="K39" s="133"/>
    </row>
    <row r="40" spans="1:11" s="77" customFormat="1" x14ac:dyDescent="0.3">
      <c r="A40" s="156"/>
      <c r="B40" s="155"/>
      <c r="C40" s="156"/>
      <c r="D40" s="5"/>
      <c r="K40" s="133"/>
    </row>
    <row r="41" spans="1:11" s="77" customFormat="1" x14ac:dyDescent="0.3">
      <c r="A41" s="156"/>
      <c r="B41" s="155"/>
      <c r="C41" s="156"/>
      <c r="D41" s="5"/>
      <c r="K41" s="133"/>
    </row>
    <row r="42" spans="1:11" s="77" customFormat="1" x14ac:dyDescent="0.3">
      <c r="A42" s="156"/>
      <c r="B42" s="155"/>
      <c r="C42" s="156"/>
      <c r="D42" s="5"/>
      <c r="K42" s="133"/>
    </row>
    <row r="43" spans="1:11" s="77" customFormat="1" x14ac:dyDescent="0.3">
      <c r="A43" s="156"/>
      <c r="B43" s="155"/>
      <c r="C43" s="156"/>
      <c r="D43" s="5"/>
      <c r="K43" s="133"/>
    </row>
    <row r="44" spans="1:11" s="77" customFormat="1" x14ac:dyDescent="0.3">
      <c r="A44" s="156"/>
      <c r="B44" s="155"/>
      <c r="C44" s="156"/>
      <c r="D44" s="5"/>
      <c r="K44" s="133"/>
    </row>
    <row r="45" spans="1:11" s="77" customFormat="1" x14ac:dyDescent="0.3">
      <c r="A45" s="156"/>
      <c r="B45" s="155"/>
      <c r="C45" s="156"/>
      <c r="D45" s="5"/>
      <c r="K45" s="133"/>
    </row>
    <row r="46" spans="1:11" s="77" customFormat="1" x14ac:dyDescent="0.3">
      <c r="A46" s="156"/>
      <c r="B46" s="155"/>
      <c r="C46" s="156"/>
      <c r="D46" s="5"/>
      <c r="K46" s="133"/>
    </row>
    <row r="47" spans="1:11" s="77" customFormat="1" x14ac:dyDescent="0.3">
      <c r="A47" s="156"/>
      <c r="B47" s="155"/>
      <c r="C47" s="156"/>
      <c r="D47" s="5"/>
      <c r="K47" s="133"/>
    </row>
    <row r="48" spans="1:11" s="77" customFormat="1" x14ac:dyDescent="0.3">
      <c r="A48" s="156"/>
      <c r="B48" s="155"/>
      <c r="C48" s="156"/>
      <c r="D48" s="5"/>
      <c r="K48" s="133"/>
    </row>
    <row r="49" spans="1:11" s="77" customFormat="1" x14ac:dyDescent="0.3">
      <c r="A49" s="156"/>
      <c r="B49" s="155"/>
      <c r="C49" s="156"/>
      <c r="D49" s="5"/>
      <c r="K49" s="133"/>
    </row>
    <row r="50" spans="1:11" s="77" customFormat="1" x14ac:dyDescent="0.3">
      <c r="A50" s="156"/>
      <c r="B50" s="155"/>
      <c r="C50" s="156"/>
      <c r="D50" s="5"/>
      <c r="K50" s="133"/>
    </row>
    <row r="51" spans="1:11" s="77" customFormat="1" x14ac:dyDescent="0.3">
      <c r="A51" s="156"/>
      <c r="B51" s="155"/>
      <c r="C51" s="156"/>
      <c r="D51" s="5"/>
      <c r="K51" s="133"/>
    </row>
    <row r="52" spans="1:11" s="77" customFormat="1" x14ac:dyDescent="0.3">
      <c r="A52" s="156"/>
      <c r="B52" s="155"/>
      <c r="C52" s="156"/>
      <c r="D52" s="5"/>
      <c r="K52" s="133"/>
    </row>
    <row r="53" spans="1:11" s="77" customFormat="1" x14ac:dyDescent="0.3">
      <c r="A53" s="156"/>
      <c r="B53" s="155"/>
      <c r="C53" s="156"/>
      <c r="D53" s="5"/>
      <c r="K53" s="133"/>
    </row>
    <row r="54" spans="1:11" s="77" customFormat="1" x14ac:dyDescent="0.3">
      <c r="A54" s="156"/>
      <c r="B54" s="155"/>
      <c r="C54" s="156"/>
      <c r="D54" s="5"/>
      <c r="K54" s="133"/>
    </row>
    <row r="55" spans="1:11" s="77" customFormat="1" x14ac:dyDescent="0.3">
      <c r="A55" s="156"/>
      <c r="B55" s="155"/>
      <c r="C55" s="156"/>
      <c r="D55" s="5"/>
      <c r="K55" s="133"/>
    </row>
    <row r="56" spans="1:11" s="77" customFormat="1" x14ac:dyDescent="0.3">
      <c r="A56" s="156"/>
      <c r="B56" s="155"/>
      <c r="C56" s="156"/>
      <c r="D56" s="5"/>
      <c r="K56" s="133"/>
    </row>
    <row r="57" spans="1:11" s="77" customFormat="1" x14ac:dyDescent="0.3">
      <c r="A57" s="156"/>
      <c r="B57" s="155"/>
      <c r="C57" s="156"/>
      <c r="D57" s="5"/>
      <c r="K57" s="133"/>
    </row>
    <row r="58" spans="1:11" s="77" customFormat="1" x14ac:dyDescent="0.3">
      <c r="A58" s="156"/>
      <c r="B58" s="155"/>
      <c r="C58" s="156"/>
      <c r="D58" s="5"/>
      <c r="K58" s="133"/>
    </row>
    <row r="59" spans="1:11" s="77" customFormat="1" x14ac:dyDescent="0.3">
      <c r="A59" s="156"/>
      <c r="B59" s="155"/>
      <c r="C59" s="156"/>
      <c r="D59" s="5"/>
      <c r="K59" s="133"/>
    </row>
    <row r="60" spans="1:11" s="77" customFormat="1" x14ac:dyDescent="0.3">
      <c r="A60" s="156"/>
      <c r="B60" s="155"/>
      <c r="C60" s="156"/>
      <c r="D60" s="5"/>
      <c r="K60" s="133"/>
    </row>
    <row r="61" spans="1:11" s="77" customFormat="1" x14ac:dyDescent="0.3">
      <c r="A61" s="156"/>
      <c r="B61" s="155"/>
      <c r="C61" s="156"/>
      <c r="D61" s="5"/>
      <c r="K61" s="133"/>
    </row>
    <row r="62" spans="1:11" s="77" customFormat="1" x14ac:dyDescent="0.3">
      <c r="A62" s="156"/>
      <c r="B62" s="155"/>
      <c r="C62" s="156"/>
      <c r="D62" s="5"/>
      <c r="K62" s="133"/>
    </row>
    <row r="63" spans="1:11" s="77" customFormat="1" x14ac:dyDescent="0.3">
      <c r="A63" s="156"/>
      <c r="B63" s="155"/>
      <c r="C63" s="156"/>
      <c r="D63" s="5"/>
      <c r="K63" s="133"/>
    </row>
    <row r="64" spans="1:11" s="77" customFormat="1" x14ac:dyDescent="0.3">
      <c r="A64" s="156"/>
      <c r="B64" s="155"/>
      <c r="C64" s="156"/>
      <c r="D64" s="5"/>
      <c r="K64" s="133"/>
    </row>
    <row r="65" spans="1:11" s="77" customFormat="1" x14ac:dyDescent="0.3">
      <c r="A65" s="156"/>
      <c r="B65" s="155"/>
      <c r="C65" s="156"/>
      <c r="D65" s="5"/>
      <c r="K65" s="133"/>
    </row>
    <row r="66" spans="1:11" s="77" customFormat="1" x14ac:dyDescent="0.3">
      <c r="A66" s="156"/>
      <c r="B66" s="155"/>
      <c r="C66" s="156"/>
      <c r="D66" s="5"/>
      <c r="K66" s="133"/>
    </row>
    <row r="67" spans="1:11" s="77" customFormat="1" x14ac:dyDescent="0.3">
      <c r="A67" s="156"/>
      <c r="B67" s="155"/>
      <c r="C67" s="156"/>
      <c r="D67" s="5"/>
      <c r="K67" s="133"/>
    </row>
    <row r="68" spans="1:11" s="77" customFormat="1" x14ac:dyDescent="0.3">
      <c r="A68" s="156"/>
      <c r="B68" s="155"/>
      <c r="C68" s="156"/>
      <c r="D68" s="5"/>
      <c r="K68" s="133"/>
    </row>
    <row r="69" spans="1:11" s="77" customFormat="1" x14ac:dyDescent="0.3">
      <c r="A69" s="156"/>
      <c r="B69" s="155"/>
      <c r="C69" s="156"/>
      <c r="D69" s="5"/>
      <c r="K69" s="133"/>
    </row>
    <row r="70" spans="1:11" s="77" customFormat="1" x14ac:dyDescent="0.3">
      <c r="A70" s="156"/>
      <c r="B70" s="155"/>
      <c r="C70" s="156"/>
      <c r="D70" s="5"/>
      <c r="K70" s="133"/>
    </row>
    <row r="71" spans="1:11" s="77" customFormat="1" x14ac:dyDescent="0.3">
      <c r="A71" s="156"/>
      <c r="B71" s="155"/>
      <c r="C71" s="156"/>
      <c r="D71" s="5"/>
      <c r="K71" s="133"/>
    </row>
    <row r="72" spans="1:11" s="77" customFormat="1" x14ac:dyDescent="0.3">
      <c r="A72" s="156"/>
      <c r="B72" s="155"/>
      <c r="C72" s="156"/>
      <c r="D72" s="5"/>
      <c r="K72" s="133"/>
    </row>
    <row r="73" spans="1:11" s="77" customFormat="1" x14ac:dyDescent="0.3">
      <c r="A73" s="156"/>
      <c r="B73" s="155"/>
      <c r="C73" s="156"/>
      <c r="D73" s="5"/>
      <c r="K73" s="133"/>
    </row>
    <row r="74" spans="1:11" s="77" customFormat="1" x14ac:dyDescent="0.3">
      <c r="A74" s="156"/>
      <c r="B74" s="155"/>
      <c r="C74" s="156"/>
      <c r="D74" s="5"/>
      <c r="K74" s="133"/>
    </row>
    <row r="75" spans="1:11" s="77" customFormat="1" x14ac:dyDescent="0.3">
      <c r="A75" s="156"/>
      <c r="B75" s="155"/>
      <c r="C75" s="156"/>
      <c r="D75" s="5"/>
      <c r="K75" s="133"/>
    </row>
  </sheetData>
  <mergeCells count="1">
    <mergeCell ref="A3:J3"/>
  </mergeCells>
  <hyperlinks>
    <hyperlink ref="A1" location="TAB00!A1" display="Retour page de garde" xr:uid="{00000000-0004-0000-0D00-000000000000}"/>
  </hyperlinks>
  <pageMargins left="0.7" right="0.7" top="0.75" bottom="0.75" header="0.3" footer="0.3"/>
  <pageSetup paperSize="9" scale="81" orientation="landscape" verticalDpi="300" r:id="rId1"/>
  <rowBreaks count="1" manualBreakCount="1">
    <brk id="37" max="9" man="1"/>
  </rowBreaks>
  <extLst>
    <ext xmlns:x14="http://schemas.microsoft.com/office/spreadsheetml/2009/9/main" uri="{78C0D931-6437-407d-A8EE-F0AAD7539E65}">
      <x14:conditionalFormattings>
        <x14:conditionalFormatting xmlns:xm="http://schemas.microsoft.com/office/excel/2006/main">
          <x14:cfRule type="expression" priority="3" id="{DC8557ED-986C-4CB5-A37A-B0457BA515B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E1:K2 K3 E4:K1048576</xm:sqref>
        </x14:conditionalFormatting>
        <x14:conditionalFormatting xmlns:xm="http://schemas.microsoft.com/office/excel/2006/main">
          <x14:cfRule type="expression" priority="2" id="{9031FD3E-B93D-46BF-81F5-685E1ACA6596}">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G1:K2 K3 G4:K1048576</xm:sqref>
        </x14:conditionalFormatting>
        <x14:conditionalFormatting xmlns:xm="http://schemas.microsoft.com/office/excel/2006/main">
          <x14:cfRule type="expression" priority="1" id="{AC64D4CE-2850-42BB-9CE4-56D4346C8BB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I1:K2 K3 I4:K1048576</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74"/>
  <sheetViews>
    <sheetView zoomScaleNormal="100" workbookViewId="0">
      <selection activeCell="A37" sqref="A37:A38"/>
    </sheetView>
  </sheetViews>
  <sheetFormatPr baseColWidth="10" defaultColWidth="9.1640625" defaultRowHeight="13.5" x14ac:dyDescent="0.3"/>
  <cols>
    <col min="1" max="1" width="53.1640625" style="156" customWidth="1"/>
    <col min="2" max="2" width="16.6640625" style="155" customWidth="1"/>
    <col min="3" max="3" width="16.6640625" style="156" customWidth="1"/>
    <col min="4" max="4" width="16.6640625" style="5" customWidth="1"/>
    <col min="5" max="11" width="16.6640625" style="88" customWidth="1"/>
    <col min="12" max="13" width="21.5" style="88" customWidth="1"/>
    <col min="14" max="16384" width="9.1640625" style="88"/>
  </cols>
  <sheetData>
    <row r="1" spans="1:10" s="5" customFormat="1" ht="15" x14ac:dyDescent="0.3">
      <c r="A1" s="162" t="s">
        <v>42</v>
      </c>
    </row>
    <row r="3" spans="1:10" ht="43.15" customHeight="1" x14ac:dyDescent="0.3">
      <c r="A3" s="521" t="str">
        <f>TAB00!B65&amp;" : "&amp;TAB00!C65</f>
        <v>TAB5.2 : Evolution des charges nettes réelles liées au rechargement des compteurs à budget au cours de la période régulatoire</v>
      </c>
      <c r="B3" s="521"/>
      <c r="C3" s="521"/>
      <c r="D3" s="521"/>
      <c r="E3" s="521"/>
      <c r="F3" s="521"/>
      <c r="G3" s="521"/>
      <c r="H3" s="521"/>
      <c r="I3" s="521"/>
      <c r="J3" s="521"/>
    </row>
    <row r="6" spans="1:10" x14ac:dyDescent="0.3">
      <c r="B6" s="20" t="str">
        <f>IF(TAB00!$E$14=2019,"BUDGET "&amp;TAB00!E14,"REALITE 2019")</f>
        <v>REALITE 2019</v>
      </c>
      <c r="C6" s="20" t="str">
        <f>IF(TAB00!$E$14=2019,"REALITE 2019","REALITE 2020")</f>
        <v>REALITE 2020</v>
      </c>
      <c r="D6" s="20" t="s">
        <v>8</v>
      </c>
      <c r="E6" s="20" t="s">
        <v>41</v>
      </c>
      <c r="F6" s="20" t="s">
        <v>8</v>
      </c>
      <c r="G6" s="20" t="s">
        <v>240</v>
      </c>
      <c r="H6" s="20" t="s">
        <v>8</v>
      </c>
      <c r="I6" s="20" t="s">
        <v>241</v>
      </c>
      <c r="J6" s="20" t="s">
        <v>8</v>
      </c>
    </row>
    <row r="7" spans="1:10" ht="27" x14ac:dyDescent="0.3">
      <c r="A7" s="160" t="s">
        <v>13</v>
      </c>
      <c r="B7" s="161">
        <f t="shared" ref="B7:J7" si="0">SUM(B8:B17)</f>
        <v>0</v>
      </c>
      <c r="C7" s="161">
        <f t="shared" si="0"/>
        <v>0</v>
      </c>
      <c r="D7" s="161">
        <f t="shared" si="0"/>
        <v>0</v>
      </c>
      <c r="E7" s="161">
        <f t="shared" si="0"/>
        <v>0</v>
      </c>
      <c r="F7" s="161">
        <f t="shared" si="0"/>
        <v>0</v>
      </c>
      <c r="G7" s="161">
        <f t="shared" si="0"/>
        <v>0</v>
      </c>
      <c r="H7" s="161">
        <f t="shared" si="0"/>
        <v>0</v>
      </c>
      <c r="I7" s="161">
        <f t="shared" si="0"/>
        <v>0</v>
      </c>
      <c r="J7" s="161">
        <f t="shared" si="0"/>
        <v>0</v>
      </c>
    </row>
    <row r="8" spans="1:10" x14ac:dyDescent="0.3">
      <c r="A8" s="202" t="s">
        <v>200</v>
      </c>
      <c r="B8" s="157"/>
      <c r="C8" s="157"/>
      <c r="D8" s="163">
        <f t="shared" ref="D8:D17" si="1">B8-C8</f>
        <v>0</v>
      </c>
      <c r="E8" s="157"/>
      <c r="F8" s="163">
        <f t="shared" ref="F8:F17" si="2">C8-E8</f>
        <v>0</v>
      </c>
      <c r="G8" s="157"/>
      <c r="H8" s="163">
        <f t="shared" ref="H8:H17" si="3">E8-G8</f>
        <v>0</v>
      </c>
      <c r="I8" s="157"/>
      <c r="J8" s="163">
        <f t="shared" ref="J8:J17" si="4">G8-I8</f>
        <v>0</v>
      </c>
    </row>
    <row r="9" spans="1:10" x14ac:dyDescent="0.3">
      <c r="A9" s="202" t="s">
        <v>201</v>
      </c>
      <c r="B9" s="157"/>
      <c r="C9" s="157"/>
      <c r="D9" s="163">
        <f t="shared" si="1"/>
        <v>0</v>
      </c>
      <c r="E9" s="157"/>
      <c r="F9" s="163">
        <f t="shared" si="2"/>
        <v>0</v>
      </c>
      <c r="G9" s="157"/>
      <c r="H9" s="163">
        <f t="shared" si="3"/>
        <v>0</v>
      </c>
      <c r="I9" s="157"/>
      <c r="J9" s="163">
        <f t="shared" si="4"/>
        <v>0</v>
      </c>
    </row>
    <row r="10" spans="1:10" x14ac:dyDescent="0.3">
      <c r="A10" s="202" t="s">
        <v>202</v>
      </c>
      <c r="B10" s="157"/>
      <c r="C10" s="157"/>
      <c r="D10" s="163">
        <f t="shared" si="1"/>
        <v>0</v>
      </c>
      <c r="E10" s="157"/>
      <c r="F10" s="163">
        <f t="shared" si="2"/>
        <v>0</v>
      </c>
      <c r="G10" s="157"/>
      <c r="H10" s="163">
        <f t="shared" si="3"/>
        <v>0</v>
      </c>
      <c r="I10" s="157"/>
      <c r="J10" s="163">
        <f t="shared" si="4"/>
        <v>0</v>
      </c>
    </row>
    <row r="11" spans="1:10" x14ac:dyDescent="0.3">
      <c r="A11" s="202" t="s">
        <v>203</v>
      </c>
      <c r="B11" s="157"/>
      <c r="C11" s="157"/>
      <c r="D11" s="163">
        <f t="shared" si="1"/>
        <v>0</v>
      </c>
      <c r="E11" s="157"/>
      <c r="F11" s="163">
        <f t="shared" si="2"/>
        <v>0</v>
      </c>
      <c r="G11" s="157"/>
      <c r="H11" s="163">
        <f t="shared" si="3"/>
        <v>0</v>
      </c>
      <c r="I11" s="157"/>
      <c r="J11" s="163">
        <f t="shared" si="4"/>
        <v>0</v>
      </c>
    </row>
    <row r="12" spans="1:10" x14ac:dyDescent="0.3">
      <c r="A12" s="202" t="s">
        <v>204</v>
      </c>
      <c r="B12" s="157"/>
      <c r="C12" s="157"/>
      <c r="D12" s="163">
        <f t="shared" si="1"/>
        <v>0</v>
      </c>
      <c r="E12" s="157"/>
      <c r="F12" s="163">
        <f t="shared" si="2"/>
        <v>0</v>
      </c>
      <c r="G12" s="157"/>
      <c r="H12" s="163">
        <f t="shared" si="3"/>
        <v>0</v>
      </c>
      <c r="I12" s="157"/>
      <c r="J12" s="163">
        <f t="shared" si="4"/>
        <v>0</v>
      </c>
    </row>
    <row r="13" spans="1:10" x14ac:dyDescent="0.3">
      <c r="A13" s="202" t="s">
        <v>242</v>
      </c>
      <c r="B13" s="157"/>
      <c r="C13" s="157"/>
      <c r="D13" s="163">
        <f t="shared" si="1"/>
        <v>0</v>
      </c>
      <c r="E13" s="157"/>
      <c r="F13" s="163">
        <f t="shared" si="2"/>
        <v>0</v>
      </c>
      <c r="G13" s="157"/>
      <c r="H13" s="163">
        <f t="shared" si="3"/>
        <v>0</v>
      </c>
      <c r="I13" s="157"/>
      <c r="J13" s="163">
        <f t="shared" si="4"/>
        <v>0</v>
      </c>
    </row>
    <row r="14" spans="1:10" x14ac:dyDescent="0.3">
      <c r="A14" s="202" t="s">
        <v>243</v>
      </c>
      <c r="B14" s="157"/>
      <c r="C14" s="157"/>
      <c r="D14" s="163">
        <f t="shared" si="1"/>
        <v>0</v>
      </c>
      <c r="E14" s="157"/>
      <c r="F14" s="163">
        <f t="shared" si="2"/>
        <v>0</v>
      </c>
      <c r="G14" s="157"/>
      <c r="H14" s="163">
        <f t="shared" si="3"/>
        <v>0</v>
      </c>
      <c r="I14" s="157"/>
      <c r="J14" s="163">
        <f t="shared" si="4"/>
        <v>0</v>
      </c>
    </row>
    <row r="15" spans="1:10" x14ac:dyDescent="0.3">
      <c r="A15" s="202" t="s">
        <v>244</v>
      </c>
      <c r="B15" s="157"/>
      <c r="C15" s="157"/>
      <c r="D15" s="163">
        <f t="shared" si="1"/>
        <v>0</v>
      </c>
      <c r="E15" s="157"/>
      <c r="F15" s="163">
        <f t="shared" si="2"/>
        <v>0</v>
      </c>
      <c r="G15" s="157"/>
      <c r="H15" s="163">
        <f t="shared" si="3"/>
        <v>0</v>
      </c>
      <c r="I15" s="157"/>
      <c r="J15" s="163">
        <f t="shared" si="4"/>
        <v>0</v>
      </c>
    </row>
    <row r="16" spans="1:10" x14ac:dyDescent="0.3">
      <c r="A16" s="202" t="s">
        <v>245</v>
      </c>
      <c r="B16" s="157"/>
      <c r="C16" s="157"/>
      <c r="D16" s="163">
        <f t="shared" si="1"/>
        <v>0</v>
      </c>
      <c r="E16" s="157"/>
      <c r="F16" s="163">
        <f t="shared" si="2"/>
        <v>0</v>
      </c>
      <c r="G16" s="157"/>
      <c r="H16" s="163">
        <f t="shared" si="3"/>
        <v>0</v>
      </c>
      <c r="I16" s="157"/>
      <c r="J16" s="163">
        <f t="shared" si="4"/>
        <v>0</v>
      </c>
    </row>
    <row r="17" spans="1:10" x14ac:dyDescent="0.3">
      <c r="A17" s="202" t="s">
        <v>246</v>
      </c>
      <c r="B17" s="157"/>
      <c r="C17" s="157"/>
      <c r="D17" s="163">
        <f t="shared" si="1"/>
        <v>0</v>
      </c>
      <c r="E17" s="157"/>
      <c r="F17" s="163">
        <f t="shared" si="2"/>
        <v>0</v>
      </c>
      <c r="G17" s="157"/>
      <c r="H17" s="163">
        <f t="shared" si="3"/>
        <v>0</v>
      </c>
      <c r="I17" s="157"/>
      <c r="J17" s="163">
        <f t="shared" si="4"/>
        <v>0</v>
      </c>
    </row>
    <row r="19" spans="1:10" ht="27" x14ac:dyDescent="0.3">
      <c r="A19" s="310" t="str">
        <f>'TAB5'!A16</f>
        <v>Variable : nombre de CàB pour lequel un rechargement est opéré au cours de la période concernée</v>
      </c>
      <c r="B19" s="157"/>
      <c r="C19" s="157"/>
      <c r="D19" s="163">
        <f>B19-C19</f>
        <v>0</v>
      </c>
      <c r="E19" s="157"/>
      <c r="F19" s="163">
        <f>C19-E19</f>
        <v>0</v>
      </c>
      <c r="G19" s="157"/>
      <c r="H19" s="163">
        <f>E19-G19</f>
        <v>0</v>
      </c>
      <c r="I19" s="157"/>
      <c r="J19" s="163">
        <f>G19-I19</f>
        <v>0</v>
      </c>
    </row>
    <row r="21" spans="1:10" x14ac:dyDescent="0.3">
      <c r="A21" s="160" t="s">
        <v>17</v>
      </c>
      <c r="B21" s="260">
        <f>IFERROR(B7/B19,0)</f>
        <v>0</v>
      </c>
      <c r="C21" s="260">
        <f>IFERROR(C7/C19,0)</f>
        <v>0</v>
      </c>
      <c r="D21" s="260">
        <f>B21-C21</f>
        <v>0</v>
      </c>
      <c r="E21" s="308">
        <f>IFERROR(E7/E19,0)</f>
        <v>0</v>
      </c>
      <c r="F21" s="260">
        <f t="shared" ref="F21:J21" si="5">D21-E21</f>
        <v>0</v>
      </c>
      <c r="G21" s="308">
        <f>IFERROR(G7/G19,0)</f>
        <v>0</v>
      </c>
      <c r="H21" s="260">
        <f t="shared" si="5"/>
        <v>0</v>
      </c>
      <c r="I21" s="308">
        <f>IFERROR(I7/I19,0)</f>
        <v>0</v>
      </c>
      <c r="J21" s="260">
        <f t="shared" si="5"/>
        <v>0</v>
      </c>
    </row>
    <row r="22" spans="1:10" s="77" customFormat="1" x14ac:dyDescent="0.3">
      <c r="A22" s="156"/>
      <c r="B22" s="155"/>
      <c r="C22" s="156"/>
      <c r="D22" s="5"/>
    </row>
    <row r="23" spans="1:10" ht="27" x14ac:dyDescent="0.3">
      <c r="A23" s="160" t="s">
        <v>12</v>
      </c>
      <c r="B23" s="161">
        <f t="shared" ref="B23:J23" si="6">SUM(B24:B33)</f>
        <v>0</v>
      </c>
      <c r="C23" s="161">
        <f t="shared" si="6"/>
        <v>0</v>
      </c>
      <c r="D23" s="161">
        <f t="shared" si="6"/>
        <v>0</v>
      </c>
      <c r="E23" s="161">
        <f t="shared" si="6"/>
        <v>0</v>
      </c>
      <c r="F23" s="161">
        <f t="shared" si="6"/>
        <v>0</v>
      </c>
      <c r="G23" s="161">
        <f t="shared" si="6"/>
        <v>0</v>
      </c>
      <c r="H23" s="161">
        <f t="shared" si="6"/>
        <v>0</v>
      </c>
      <c r="I23" s="161">
        <f t="shared" si="6"/>
        <v>0</v>
      </c>
      <c r="J23" s="161">
        <f t="shared" si="6"/>
        <v>0</v>
      </c>
    </row>
    <row r="24" spans="1:10" x14ac:dyDescent="0.3">
      <c r="A24" s="202" t="s">
        <v>200</v>
      </c>
      <c r="B24" s="157"/>
      <c r="C24" s="157"/>
      <c r="D24" s="163">
        <f t="shared" ref="D24:D33" si="7">B24-C24</f>
        <v>0</v>
      </c>
      <c r="E24" s="157"/>
      <c r="F24" s="163">
        <f t="shared" ref="F24:F33" si="8">C24-E24</f>
        <v>0</v>
      </c>
      <c r="G24" s="157"/>
      <c r="H24" s="163">
        <f t="shared" ref="H24:H33" si="9">E24-G24</f>
        <v>0</v>
      </c>
      <c r="I24" s="157"/>
      <c r="J24" s="163">
        <f t="shared" ref="J24:J33" si="10">G24-I24</f>
        <v>0</v>
      </c>
    </row>
    <row r="25" spans="1:10" x14ac:dyDescent="0.3">
      <c r="A25" s="202" t="s">
        <v>201</v>
      </c>
      <c r="B25" s="157"/>
      <c r="C25" s="157"/>
      <c r="D25" s="163">
        <f t="shared" si="7"/>
        <v>0</v>
      </c>
      <c r="E25" s="157"/>
      <c r="F25" s="163">
        <f t="shared" si="8"/>
        <v>0</v>
      </c>
      <c r="G25" s="157"/>
      <c r="H25" s="163">
        <f t="shared" si="9"/>
        <v>0</v>
      </c>
      <c r="I25" s="157"/>
      <c r="J25" s="163">
        <f t="shared" si="10"/>
        <v>0</v>
      </c>
    </row>
    <row r="26" spans="1:10" x14ac:dyDescent="0.3">
      <c r="A26" s="202" t="s">
        <v>202</v>
      </c>
      <c r="B26" s="157"/>
      <c r="C26" s="157"/>
      <c r="D26" s="163">
        <f t="shared" si="7"/>
        <v>0</v>
      </c>
      <c r="E26" s="157"/>
      <c r="F26" s="163">
        <f t="shared" si="8"/>
        <v>0</v>
      </c>
      <c r="G26" s="157"/>
      <c r="H26" s="163">
        <f t="shared" si="9"/>
        <v>0</v>
      </c>
      <c r="I26" s="157"/>
      <c r="J26" s="163">
        <f t="shared" si="10"/>
        <v>0</v>
      </c>
    </row>
    <row r="27" spans="1:10" x14ac:dyDescent="0.3">
      <c r="A27" s="202" t="s">
        <v>203</v>
      </c>
      <c r="B27" s="157"/>
      <c r="C27" s="157"/>
      <c r="D27" s="163">
        <f t="shared" si="7"/>
        <v>0</v>
      </c>
      <c r="E27" s="157"/>
      <c r="F27" s="163">
        <f t="shared" si="8"/>
        <v>0</v>
      </c>
      <c r="G27" s="157"/>
      <c r="H27" s="163">
        <f t="shared" si="9"/>
        <v>0</v>
      </c>
      <c r="I27" s="157"/>
      <c r="J27" s="163">
        <f t="shared" si="10"/>
        <v>0</v>
      </c>
    </row>
    <row r="28" spans="1:10" x14ac:dyDescent="0.3">
      <c r="A28" s="202" t="s">
        <v>204</v>
      </c>
      <c r="B28" s="157"/>
      <c r="C28" s="157"/>
      <c r="D28" s="163">
        <f t="shared" si="7"/>
        <v>0</v>
      </c>
      <c r="E28" s="157"/>
      <c r="F28" s="163">
        <f t="shared" si="8"/>
        <v>0</v>
      </c>
      <c r="G28" s="157"/>
      <c r="H28" s="163">
        <f t="shared" si="9"/>
        <v>0</v>
      </c>
      <c r="I28" s="157"/>
      <c r="J28" s="163">
        <f t="shared" si="10"/>
        <v>0</v>
      </c>
    </row>
    <row r="29" spans="1:10" x14ac:dyDescent="0.3">
      <c r="A29" s="202" t="s">
        <v>242</v>
      </c>
      <c r="B29" s="157"/>
      <c r="C29" s="157"/>
      <c r="D29" s="163">
        <f t="shared" si="7"/>
        <v>0</v>
      </c>
      <c r="E29" s="157"/>
      <c r="F29" s="163">
        <f t="shared" si="8"/>
        <v>0</v>
      </c>
      <c r="G29" s="157"/>
      <c r="H29" s="163">
        <f t="shared" si="9"/>
        <v>0</v>
      </c>
      <c r="I29" s="157"/>
      <c r="J29" s="163">
        <f t="shared" si="10"/>
        <v>0</v>
      </c>
    </row>
    <row r="30" spans="1:10" x14ac:dyDescent="0.3">
      <c r="A30" s="202" t="s">
        <v>243</v>
      </c>
      <c r="B30" s="157"/>
      <c r="C30" s="157"/>
      <c r="D30" s="163">
        <f t="shared" si="7"/>
        <v>0</v>
      </c>
      <c r="E30" s="157"/>
      <c r="F30" s="163">
        <f t="shared" si="8"/>
        <v>0</v>
      </c>
      <c r="G30" s="157"/>
      <c r="H30" s="163">
        <f t="shared" si="9"/>
        <v>0</v>
      </c>
      <c r="I30" s="157"/>
      <c r="J30" s="163">
        <f t="shared" si="10"/>
        <v>0</v>
      </c>
    </row>
    <row r="31" spans="1:10" x14ac:dyDescent="0.3">
      <c r="A31" s="202" t="s">
        <v>244</v>
      </c>
      <c r="B31" s="157"/>
      <c r="C31" s="157"/>
      <c r="D31" s="163">
        <f t="shared" si="7"/>
        <v>0</v>
      </c>
      <c r="E31" s="157"/>
      <c r="F31" s="163">
        <f t="shared" si="8"/>
        <v>0</v>
      </c>
      <c r="G31" s="157"/>
      <c r="H31" s="163">
        <f t="shared" si="9"/>
        <v>0</v>
      </c>
      <c r="I31" s="157"/>
      <c r="J31" s="163">
        <f t="shared" si="10"/>
        <v>0</v>
      </c>
    </row>
    <row r="32" spans="1:10" x14ac:dyDescent="0.3">
      <c r="A32" s="202" t="s">
        <v>245</v>
      </c>
      <c r="B32" s="157"/>
      <c r="C32" s="157"/>
      <c r="D32" s="163">
        <f t="shared" si="7"/>
        <v>0</v>
      </c>
      <c r="E32" s="157"/>
      <c r="F32" s="163">
        <f t="shared" si="8"/>
        <v>0</v>
      </c>
      <c r="G32" s="157"/>
      <c r="H32" s="163">
        <f t="shared" si="9"/>
        <v>0</v>
      </c>
      <c r="I32" s="157"/>
      <c r="J32" s="163">
        <f t="shared" si="10"/>
        <v>0</v>
      </c>
    </row>
    <row r="33" spans="1:10" x14ac:dyDescent="0.3">
      <c r="A33" s="202" t="s">
        <v>246</v>
      </c>
      <c r="B33" s="157"/>
      <c r="C33" s="157"/>
      <c r="D33" s="163">
        <f t="shared" si="7"/>
        <v>0</v>
      </c>
      <c r="E33" s="157"/>
      <c r="F33" s="163">
        <f t="shared" si="8"/>
        <v>0</v>
      </c>
      <c r="G33" s="157"/>
      <c r="H33" s="163">
        <f t="shared" si="9"/>
        <v>0</v>
      </c>
      <c r="I33" s="157"/>
      <c r="J33" s="163">
        <f t="shared" si="10"/>
        <v>0</v>
      </c>
    </row>
    <row r="35" spans="1:10" x14ac:dyDescent="0.3">
      <c r="A35" s="160" t="s">
        <v>4</v>
      </c>
      <c r="B35" s="157"/>
      <c r="C35" s="157"/>
      <c r="D35" s="163">
        <f>B35-C35</f>
        <v>0</v>
      </c>
      <c r="E35" s="157"/>
      <c r="F35" s="163">
        <f>C35-E35</f>
        <v>0</v>
      </c>
      <c r="G35" s="157"/>
      <c r="H35" s="163">
        <f>E35-G35</f>
        <v>0</v>
      </c>
      <c r="I35" s="157"/>
      <c r="J35" s="163">
        <f>G35-I35</f>
        <v>0</v>
      </c>
    </row>
    <row r="36" spans="1:10" s="77" customFormat="1" x14ac:dyDescent="0.3">
      <c r="A36" s="156"/>
      <c r="B36" s="155"/>
      <c r="C36" s="156"/>
      <c r="D36" s="5"/>
    </row>
    <row r="37" spans="1:10" s="77" customFormat="1" x14ac:dyDescent="0.3">
      <c r="A37" s="135" t="s">
        <v>22</v>
      </c>
      <c r="B37" s="98">
        <f t="shared" ref="B37:J37" si="11">SUM(B7,B23,B35)</f>
        <v>0</v>
      </c>
      <c r="C37" s="98">
        <f t="shared" si="11"/>
        <v>0</v>
      </c>
      <c r="D37" s="98">
        <f t="shared" si="11"/>
        <v>0</v>
      </c>
      <c r="E37" s="98">
        <f t="shared" si="11"/>
        <v>0</v>
      </c>
      <c r="F37" s="98">
        <f t="shared" si="11"/>
        <v>0</v>
      </c>
      <c r="G37" s="98">
        <f t="shared" si="11"/>
        <v>0</v>
      </c>
      <c r="H37" s="98">
        <f t="shared" si="11"/>
        <v>0</v>
      </c>
      <c r="I37" s="98">
        <f t="shared" si="11"/>
        <v>0</v>
      </c>
      <c r="J37" s="98">
        <f t="shared" si="11"/>
        <v>0</v>
      </c>
    </row>
    <row r="38" spans="1:10" s="77" customFormat="1" x14ac:dyDescent="0.3">
      <c r="A38" s="156"/>
      <c r="B38" s="155"/>
      <c r="C38" s="156"/>
      <c r="D38" s="5"/>
    </row>
    <row r="39" spans="1:10" s="77" customFormat="1" x14ac:dyDescent="0.3">
      <c r="A39" s="156"/>
      <c r="B39" s="155"/>
      <c r="C39" s="156"/>
      <c r="D39" s="5"/>
    </row>
    <row r="40" spans="1:10" s="77" customFormat="1" x14ac:dyDescent="0.3">
      <c r="A40" s="156"/>
      <c r="B40" s="155"/>
      <c r="C40" s="156"/>
      <c r="D40" s="5"/>
    </row>
    <row r="41" spans="1:10" s="77" customFormat="1" x14ac:dyDescent="0.3">
      <c r="A41" s="156"/>
      <c r="B41" s="155"/>
      <c r="C41" s="156"/>
      <c r="D41" s="5"/>
    </row>
    <row r="42" spans="1:10" s="77" customFormat="1" x14ac:dyDescent="0.3">
      <c r="A42" s="156"/>
      <c r="B42" s="155"/>
      <c r="C42" s="156"/>
      <c r="D42" s="5"/>
    </row>
    <row r="43" spans="1:10" s="77" customFormat="1" x14ac:dyDescent="0.3">
      <c r="A43" s="156"/>
      <c r="B43" s="155"/>
      <c r="C43" s="156"/>
      <c r="D43" s="5"/>
    </row>
    <row r="44" spans="1:10" s="77" customFormat="1" x14ac:dyDescent="0.3">
      <c r="A44" s="156"/>
      <c r="B44" s="155"/>
      <c r="C44" s="156"/>
      <c r="D44" s="5"/>
    </row>
    <row r="45" spans="1:10" s="77" customFormat="1" x14ac:dyDescent="0.3">
      <c r="A45" s="156"/>
      <c r="B45" s="155"/>
      <c r="C45" s="156"/>
      <c r="D45" s="5"/>
    </row>
    <row r="46" spans="1:10" s="77" customFormat="1" x14ac:dyDescent="0.3">
      <c r="A46" s="156"/>
      <c r="B46" s="155"/>
      <c r="C46" s="156"/>
      <c r="D46" s="5"/>
    </row>
    <row r="47" spans="1:10" s="77" customFormat="1" x14ac:dyDescent="0.3">
      <c r="A47" s="156"/>
      <c r="B47" s="155"/>
      <c r="C47" s="156"/>
      <c r="D47" s="5"/>
    </row>
    <row r="48" spans="1:10" s="77" customFormat="1" x14ac:dyDescent="0.3">
      <c r="A48" s="156"/>
      <c r="B48" s="155"/>
      <c r="C48" s="156"/>
      <c r="D48" s="5"/>
    </row>
    <row r="49" spans="1:4" s="77" customFormat="1" x14ac:dyDescent="0.3">
      <c r="A49" s="156"/>
      <c r="B49" s="155"/>
      <c r="C49" s="156"/>
      <c r="D49" s="5"/>
    </row>
    <row r="50" spans="1:4" s="77" customFormat="1" x14ac:dyDescent="0.3">
      <c r="A50" s="156"/>
      <c r="B50" s="155"/>
      <c r="C50" s="156"/>
      <c r="D50" s="5"/>
    </row>
    <row r="51" spans="1:4" s="77" customFormat="1" x14ac:dyDescent="0.3">
      <c r="A51" s="156"/>
      <c r="B51" s="155"/>
      <c r="C51" s="156"/>
      <c r="D51" s="5"/>
    </row>
    <row r="52" spans="1:4" s="77" customFormat="1" x14ac:dyDescent="0.3">
      <c r="A52" s="156"/>
      <c r="B52" s="155"/>
      <c r="C52" s="156"/>
      <c r="D52" s="5"/>
    </row>
    <row r="53" spans="1:4" s="77" customFormat="1" x14ac:dyDescent="0.3">
      <c r="A53" s="156"/>
      <c r="B53" s="155"/>
      <c r="C53" s="156"/>
      <c r="D53" s="5"/>
    </row>
    <row r="54" spans="1:4" s="77" customFormat="1" x14ac:dyDescent="0.3">
      <c r="A54" s="156"/>
      <c r="B54" s="155"/>
      <c r="C54" s="156"/>
      <c r="D54" s="5"/>
    </row>
    <row r="55" spans="1:4" s="77" customFormat="1" x14ac:dyDescent="0.3">
      <c r="A55" s="156"/>
      <c r="B55" s="155"/>
      <c r="C55" s="156"/>
      <c r="D55" s="5"/>
    </row>
    <row r="56" spans="1:4" s="77" customFormat="1" x14ac:dyDescent="0.3">
      <c r="A56" s="156"/>
      <c r="B56" s="155"/>
      <c r="C56" s="156"/>
      <c r="D56" s="5"/>
    </row>
    <row r="57" spans="1:4" s="77" customFormat="1" x14ac:dyDescent="0.3">
      <c r="A57" s="156"/>
      <c r="B57" s="155"/>
      <c r="C57" s="156"/>
      <c r="D57" s="5"/>
    </row>
    <row r="58" spans="1:4" s="77" customFormat="1" x14ac:dyDescent="0.3">
      <c r="A58" s="156"/>
      <c r="B58" s="155"/>
      <c r="C58" s="156"/>
      <c r="D58" s="5"/>
    </row>
    <row r="59" spans="1:4" s="77" customFormat="1" x14ac:dyDescent="0.3">
      <c r="A59" s="156"/>
      <c r="B59" s="155"/>
      <c r="C59" s="156"/>
      <c r="D59" s="5"/>
    </row>
    <row r="60" spans="1:4" s="77" customFormat="1" x14ac:dyDescent="0.3">
      <c r="A60" s="156"/>
      <c r="B60" s="155"/>
      <c r="C60" s="156"/>
      <c r="D60" s="5"/>
    </row>
    <row r="61" spans="1:4" s="77" customFormat="1" x14ac:dyDescent="0.3">
      <c r="A61" s="156"/>
      <c r="B61" s="155"/>
      <c r="C61" s="156"/>
      <c r="D61" s="5"/>
    </row>
    <row r="62" spans="1:4" s="77" customFormat="1" x14ac:dyDescent="0.3">
      <c r="A62" s="156"/>
      <c r="B62" s="155"/>
      <c r="C62" s="156"/>
      <c r="D62" s="5"/>
    </row>
    <row r="63" spans="1:4" s="77" customFormat="1" x14ac:dyDescent="0.3">
      <c r="A63" s="156"/>
      <c r="B63" s="155"/>
      <c r="C63" s="156"/>
      <c r="D63" s="5"/>
    </row>
    <row r="64" spans="1:4" s="77" customFormat="1" x14ac:dyDescent="0.3">
      <c r="A64" s="156"/>
      <c r="B64" s="155"/>
      <c r="C64" s="156"/>
      <c r="D64" s="5"/>
    </row>
    <row r="65" spans="1:4" s="77" customFormat="1" x14ac:dyDescent="0.3">
      <c r="A65" s="156"/>
      <c r="B65" s="155"/>
      <c r="C65" s="156"/>
      <c r="D65" s="5"/>
    </row>
    <row r="66" spans="1:4" s="77" customFormat="1" x14ac:dyDescent="0.3">
      <c r="A66" s="156"/>
      <c r="B66" s="155"/>
      <c r="C66" s="156"/>
      <c r="D66" s="5"/>
    </row>
    <row r="67" spans="1:4" s="77" customFormat="1" x14ac:dyDescent="0.3">
      <c r="A67" s="156"/>
      <c r="B67" s="155"/>
      <c r="C67" s="156"/>
      <c r="D67" s="5"/>
    </row>
    <row r="68" spans="1:4" s="77" customFormat="1" x14ac:dyDescent="0.3">
      <c r="A68" s="156"/>
      <c r="B68" s="155"/>
      <c r="C68" s="156"/>
      <c r="D68" s="5"/>
    </row>
    <row r="69" spans="1:4" s="77" customFormat="1" x14ac:dyDescent="0.3">
      <c r="A69" s="156"/>
      <c r="B69" s="155"/>
      <c r="C69" s="156"/>
      <c r="D69" s="5"/>
    </row>
    <row r="70" spans="1:4" s="77" customFormat="1" x14ac:dyDescent="0.3">
      <c r="A70" s="156"/>
      <c r="B70" s="155"/>
      <c r="C70" s="156"/>
      <c r="D70" s="5"/>
    </row>
    <row r="71" spans="1:4" s="77" customFormat="1" x14ac:dyDescent="0.3">
      <c r="A71" s="156"/>
      <c r="B71" s="155"/>
      <c r="C71" s="156"/>
      <c r="D71" s="5"/>
    </row>
    <row r="72" spans="1:4" s="77" customFormat="1" x14ac:dyDescent="0.3">
      <c r="A72" s="156"/>
      <c r="B72" s="155"/>
      <c r="C72" s="156"/>
      <c r="D72" s="5"/>
    </row>
    <row r="73" spans="1:4" s="77" customFormat="1" x14ac:dyDescent="0.3">
      <c r="A73" s="156"/>
      <c r="B73" s="155"/>
      <c r="C73" s="156"/>
      <c r="D73" s="5"/>
    </row>
    <row r="74" spans="1:4" s="77" customFormat="1" x14ac:dyDescent="0.3">
      <c r="A74" s="156"/>
      <c r="B74" s="155"/>
      <c r="C74" s="156"/>
      <c r="D74" s="5"/>
    </row>
  </sheetData>
  <mergeCells count="1">
    <mergeCell ref="A3:J3"/>
  </mergeCells>
  <hyperlinks>
    <hyperlink ref="A1" location="TAB00!A1" display="Retour page de garde" xr:uid="{00000000-0004-0000-0E00-000000000000}"/>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F80C4FAF-A5B1-4CE7-92DA-EE77911AEB05}">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E1:K2 K3</xm:sqref>
        </x14:conditionalFormatting>
        <x14:conditionalFormatting xmlns:xm="http://schemas.microsoft.com/office/excel/2006/main">
          <x14:cfRule type="expression" priority="3" id="{B0B3A2EB-F213-4B11-80E4-6D1307004D0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E4:K1048576</xm:sqref>
        </x14:conditionalFormatting>
        <x14:conditionalFormatting xmlns:xm="http://schemas.microsoft.com/office/excel/2006/main">
          <x14:cfRule type="expression" priority="5" id="{638308F4-35B0-4417-A837-76A45FF6806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G1:K2 K3</xm:sqref>
        </x14:conditionalFormatting>
        <x14:conditionalFormatting xmlns:xm="http://schemas.microsoft.com/office/excel/2006/main">
          <x14:cfRule type="expression" priority="2" id="{F3B395C9-DDC3-4F27-8E12-F9D296AFE18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G4:K1048576</xm:sqref>
        </x14:conditionalFormatting>
        <x14:conditionalFormatting xmlns:xm="http://schemas.microsoft.com/office/excel/2006/main">
          <x14:cfRule type="expression" priority="4" id="{75332C75-5C93-4841-A571-09CEB23680E9}">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I1:K2 K3</xm:sqref>
        </x14:conditionalFormatting>
        <x14:conditionalFormatting xmlns:xm="http://schemas.microsoft.com/office/excel/2006/main">
          <x14:cfRule type="expression" priority="1" id="{F4DC0E66-F499-47DA-8AB3-465918B44C96}">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I4:K1048576</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74"/>
  <sheetViews>
    <sheetView zoomScaleNormal="100" workbookViewId="0">
      <selection activeCell="A37" sqref="A37:A38"/>
    </sheetView>
  </sheetViews>
  <sheetFormatPr baseColWidth="10" defaultColWidth="9.1640625" defaultRowHeight="13.5" x14ac:dyDescent="0.3"/>
  <cols>
    <col min="1" max="1" width="49" style="156" customWidth="1"/>
    <col min="2" max="2" width="16.6640625" style="155" customWidth="1"/>
    <col min="3" max="3" width="16.6640625" style="156" customWidth="1"/>
    <col min="4" max="4" width="16.6640625" style="5" customWidth="1"/>
    <col min="5" max="11" width="16.6640625" style="88" customWidth="1"/>
    <col min="12" max="13" width="21.5" style="88" customWidth="1"/>
    <col min="14" max="16384" width="9.1640625" style="88"/>
  </cols>
  <sheetData>
    <row r="1" spans="1:10" s="5" customFormat="1" ht="15" x14ac:dyDescent="0.3">
      <c r="A1" s="162" t="s">
        <v>42</v>
      </c>
    </row>
    <row r="3" spans="1:10" ht="43.9" customHeight="1" x14ac:dyDescent="0.3">
      <c r="A3" s="485" t="str">
        <f>TAB00!B66&amp;" : "&amp;TAB00!C66</f>
        <v>TAB5.3 : Evolution des charges nettes réelles liées à la gestion de la clientèle propre au cours de la période régulatoire</v>
      </c>
      <c r="B3" s="485"/>
      <c r="C3" s="485"/>
      <c r="D3" s="485"/>
      <c r="E3" s="485"/>
      <c r="F3" s="485"/>
      <c r="G3" s="485"/>
      <c r="H3" s="485"/>
      <c r="I3" s="485"/>
      <c r="J3" s="485"/>
    </row>
    <row r="6" spans="1:10" x14ac:dyDescent="0.3">
      <c r="B6" s="20" t="str">
        <f>IF(TAB00!$E$14=2019,"BUDGET "&amp;TAB00!E14,"REALITE 2019")</f>
        <v>REALITE 2019</v>
      </c>
      <c r="C6" s="20" t="str">
        <f>IF(TAB00!$E$14=2019,"REALITE 2019","REALITE 2020")</f>
        <v>REALITE 2020</v>
      </c>
      <c r="D6" s="20" t="s">
        <v>8</v>
      </c>
      <c r="E6" s="20" t="s">
        <v>41</v>
      </c>
      <c r="F6" s="20" t="s">
        <v>8</v>
      </c>
      <c r="G6" s="20" t="s">
        <v>240</v>
      </c>
      <c r="H6" s="20" t="s">
        <v>8</v>
      </c>
      <c r="I6" s="20" t="s">
        <v>241</v>
      </c>
      <c r="J6" s="20" t="s">
        <v>8</v>
      </c>
    </row>
    <row r="7" spans="1:10" ht="27" x14ac:dyDescent="0.3">
      <c r="A7" s="160" t="s">
        <v>13</v>
      </c>
      <c r="B7" s="161">
        <f t="shared" ref="B7:J7" si="0">SUM(B8:B17)</f>
        <v>0</v>
      </c>
      <c r="C7" s="161">
        <f t="shared" si="0"/>
        <v>0</v>
      </c>
      <c r="D7" s="161">
        <f t="shared" si="0"/>
        <v>0</v>
      </c>
      <c r="E7" s="161">
        <f t="shared" si="0"/>
        <v>0</v>
      </c>
      <c r="F7" s="161">
        <f t="shared" si="0"/>
        <v>0</v>
      </c>
      <c r="G7" s="161">
        <f t="shared" si="0"/>
        <v>0</v>
      </c>
      <c r="H7" s="161">
        <f t="shared" si="0"/>
        <v>0</v>
      </c>
      <c r="I7" s="161">
        <f t="shared" si="0"/>
        <v>0</v>
      </c>
      <c r="J7" s="161">
        <f t="shared" si="0"/>
        <v>0</v>
      </c>
    </row>
    <row r="8" spans="1:10" x14ac:dyDescent="0.3">
      <c r="A8" s="202" t="s">
        <v>200</v>
      </c>
      <c r="B8" s="157"/>
      <c r="C8" s="157"/>
      <c r="D8" s="163">
        <f t="shared" ref="D8:D17" si="1">B8-C8</f>
        <v>0</v>
      </c>
      <c r="E8" s="157"/>
      <c r="F8" s="163">
        <f t="shared" ref="F8:F17" si="2">C8-E8</f>
        <v>0</v>
      </c>
      <c r="G8" s="157"/>
      <c r="H8" s="163">
        <f t="shared" ref="H8:H17" si="3">E8-G8</f>
        <v>0</v>
      </c>
      <c r="I8" s="157"/>
      <c r="J8" s="163">
        <f t="shared" ref="J8:J17" si="4">G8-I8</f>
        <v>0</v>
      </c>
    </row>
    <row r="9" spans="1:10" x14ac:dyDescent="0.3">
      <c r="A9" s="202" t="s">
        <v>201</v>
      </c>
      <c r="B9" s="157"/>
      <c r="C9" s="157"/>
      <c r="D9" s="163">
        <f t="shared" si="1"/>
        <v>0</v>
      </c>
      <c r="E9" s="157"/>
      <c r="F9" s="163">
        <f t="shared" si="2"/>
        <v>0</v>
      </c>
      <c r="G9" s="157"/>
      <c r="H9" s="163">
        <f t="shared" si="3"/>
        <v>0</v>
      </c>
      <c r="I9" s="157"/>
      <c r="J9" s="163">
        <f t="shared" si="4"/>
        <v>0</v>
      </c>
    </row>
    <row r="10" spans="1:10" x14ac:dyDescent="0.3">
      <c r="A10" s="202" t="s">
        <v>202</v>
      </c>
      <c r="B10" s="157"/>
      <c r="C10" s="157"/>
      <c r="D10" s="163">
        <f t="shared" si="1"/>
        <v>0</v>
      </c>
      <c r="E10" s="157"/>
      <c r="F10" s="163">
        <f t="shared" si="2"/>
        <v>0</v>
      </c>
      <c r="G10" s="157"/>
      <c r="H10" s="163">
        <f t="shared" si="3"/>
        <v>0</v>
      </c>
      <c r="I10" s="157"/>
      <c r="J10" s="163">
        <f t="shared" si="4"/>
        <v>0</v>
      </c>
    </row>
    <row r="11" spans="1:10" x14ac:dyDescent="0.3">
      <c r="A11" s="202" t="s">
        <v>203</v>
      </c>
      <c r="B11" s="157"/>
      <c r="C11" s="157"/>
      <c r="D11" s="163">
        <f t="shared" si="1"/>
        <v>0</v>
      </c>
      <c r="E11" s="157"/>
      <c r="F11" s="163">
        <f t="shared" si="2"/>
        <v>0</v>
      </c>
      <c r="G11" s="157"/>
      <c r="H11" s="163">
        <f t="shared" si="3"/>
        <v>0</v>
      </c>
      <c r="I11" s="157"/>
      <c r="J11" s="163">
        <f t="shared" si="4"/>
        <v>0</v>
      </c>
    </row>
    <row r="12" spans="1:10" x14ac:dyDescent="0.3">
      <c r="A12" s="202" t="s">
        <v>204</v>
      </c>
      <c r="B12" s="157"/>
      <c r="C12" s="157"/>
      <c r="D12" s="163">
        <f t="shared" si="1"/>
        <v>0</v>
      </c>
      <c r="E12" s="157"/>
      <c r="F12" s="163">
        <f t="shared" si="2"/>
        <v>0</v>
      </c>
      <c r="G12" s="157"/>
      <c r="H12" s="163">
        <f t="shared" si="3"/>
        <v>0</v>
      </c>
      <c r="I12" s="157"/>
      <c r="J12" s="163">
        <f t="shared" si="4"/>
        <v>0</v>
      </c>
    </row>
    <row r="13" spans="1:10" x14ac:dyDescent="0.3">
      <c r="A13" s="202" t="s">
        <v>242</v>
      </c>
      <c r="B13" s="157"/>
      <c r="C13" s="157"/>
      <c r="D13" s="163">
        <f t="shared" si="1"/>
        <v>0</v>
      </c>
      <c r="E13" s="157"/>
      <c r="F13" s="163">
        <f t="shared" si="2"/>
        <v>0</v>
      </c>
      <c r="G13" s="157"/>
      <c r="H13" s="163">
        <f t="shared" si="3"/>
        <v>0</v>
      </c>
      <c r="I13" s="157"/>
      <c r="J13" s="163">
        <f t="shared" si="4"/>
        <v>0</v>
      </c>
    </row>
    <row r="14" spans="1:10" x14ac:dyDescent="0.3">
      <c r="A14" s="202" t="s">
        <v>243</v>
      </c>
      <c r="B14" s="157"/>
      <c r="C14" s="157"/>
      <c r="D14" s="163">
        <f t="shared" si="1"/>
        <v>0</v>
      </c>
      <c r="E14" s="157"/>
      <c r="F14" s="163">
        <f t="shared" si="2"/>
        <v>0</v>
      </c>
      <c r="G14" s="157"/>
      <c r="H14" s="163">
        <f t="shared" si="3"/>
        <v>0</v>
      </c>
      <c r="I14" s="157"/>
      <c r="J14" s="163">
        <f t="shared" si="4"/>
        <v>0</v>
      </c>
    </row>
    <row r="15" spans="1:10" x14ac:dyDescent="0.3">
      <c r="A15" s="202" t="s">
        <v>244</v>
      </c>
      <c r="B15" s="157"/>
      <c r="C15" s="157"/>
      <c r="D15" s="163">
        <f t="shared" si="1"/>
        <v>0</v>
      </c>
      <c r="E15" s="157"/>
      <c r="F15" s="163">
        <f t="shared" si="2"/>
        <v>0</v>
      </c>
      <c r="G15" s="157"/>
      <c r="H15" s="163">
        <f t="shared" si="3"/>
        <v>0</v>
      </c>
      <c r="I15" s="157"/>
      <c r="J15" s="163">
        <f t="shared" si="4"/>
        <v>0</v>
      </c>
    </row>
    <row r="16" spans="1:10" x14ac:dyDescent="0.3">
      <c r="A16" s="202" t="s">
        <v>245</v>
      </c>
      <c r="B16" s="157"/>
      <c r="C16" s="157"/>
      <c r="D16" s="163">
        <f t="shared" si="1"/>
        <v>0</v>
      </c>
      <c r="E16" s="157"/>
      <c r="F16" s="163">
        <f t="shared" si="2"/>
        <v>0</v>
      </c>
      <c r="G16" s="157"/>
      <c r="H16" s="163">
        <f t="shared" si="3"/>
        <v>0</v>
      </c>
      <c r="I16" s="157"/>
      <c r="J16" s="163">
        <f t="shared" si="4"/>
        <v>0</v>
      </c>
    </row>
    <row r="17" spans="1:10" x14ac:dyDescent="0.3">
      <c r="A17" s="202" t="s">
        <v>246</v>
      </c>
      <c r="B17" s="157"/>
      <c r="C17" s="157"/>
      <c r="D17" s="163">
        <f t="shared" si="1"/>
        <v>0</v>
      </c>
      <c r="E17" s="157"/>
      <c r="F17" s="163">
        <f t="shared" si="2"/>
        <v>0</v>
      </c>
      <c r="G17" s="157"/>
      <c r="H17" s="163">
        <f t="shared" si="3"/>
        <v>0</v>
      </c>
      <c r="I17" s="157"/>
      <c r="J17" s="163">
        <f t="shared" si="4"/>
        <v>0</v>
      </c>
    </row>
    <row r="19" spans="1:10" x14ac:dyDescent="0.3">
      <c r="A19" s="310" t="str">
        <f>'TAB5'!A22</f>
        <v>Variable : nombre de clients alimentés</v>
      </c>
      <c r="B19" s="157"/>
      <c r="C19" s="157"/>
      <c r="D19" s="163">
        <f>B19-C19</f>
        <v>0</v>
      </c>
      <c r="E19" s="157"/>
      <c r="F19" s="163">
        <f>C19-E19</f>
        <v>0</v>
      </c>
      <c r="G19" s="157"/>
      <c r="H19" s="163">
        <f>E19-G19</f>
        <v>0</v>
      </c>
      <c r="I19" s="157"/>
      <c r="J19" s="163">
        <f>G19-I19</f>
        <v>0</v>
      </c>
    </row>
    <row r="21" spans="1:10" x14ac:dyDescent="0.3">
      <c r="A21" s="160" t="s">
        <v>17</v>
      </c>
      <c r="B21" s="260">
        <f>IFERROR(B7/B19,0)</f>
        <v>0</v>
      </c>
      <c r="C21" s="260">
        <f>IFERROR(C7/C19,0)</f>
        <v>0</v>
      </c>
      <c r="D21" s="260">
        <f>B21-C21</f>
        <v>0</v>
      </c>
      <c r="E21" s="308">
        <f>IFERROR(E7/E19,0)</f>
        <v>0</v>
      </c>
      <c r="F21" s="260">
        <f t="shared" ref="F21:J21" si="5">D21-E21</f>
        <v>0</v>
      </c>
      <c r="G21" s="308">
        <f>IFERROR(G7/G19,0)</f>
        <v>0</v>
      </c>
      <c r="H21" s="260">
        <f t="shared" si="5"/>
        <v>0</v>
      </c>
      <c r="I21" s="308">
        <f>IFERROR(I7/I19,0)</f>
        <v>0</v>
      </c>
      <c r="J21" s="260">
        <f t="shared" si="5"/>
        <v>0</v>
      </c>
    </row>
    <row r="22" spans="1:10" s="77" customFormat="1" x14ac:dyDescent="0.3">
      <c r="A22" s="156"/>
      <c r="B22" s="155"/>
      <c r="C22" s="156"/>
      <c r="D22" s="5"/>
    </row>
    <row r="23" spans="1:10" ht="27" x14ac:dyDescent="0.3">
      <c r="A23" s="160" t="s">
        <v>12</v>
      </c>
      <c r="B23" s="161">
        <f t="shared" ref="B23:J23" si="6">SUM(B24:B33)</f>
        <v>0</v>
      </c>
      <c r="C23" s="161">
        <f t="shared" si="6"/>
        <v>0</v>
      </c>
      <c r="D23" s="161">
        <f t="shared" si="6"/>
        <v>0</v>
      </c>
      <c r="E23" s="161">
        <f t="shared" si="6"/>
        <v>0</v>
      </c>
      <c r="F23" s="161">
        <f t="shared" si="6"/>
        <v>0</v>
      </c>
      <c r="G23" s="161">
        <f t="shared" si="6"/>
        <v>0</v>
      </c>
      <c r="H23" s="161">
        <f t="shared" si="6"/>
        <v>0</v>
      </c>
      <c r="I23" s="161">
        <f t="shared" si="6"/>
        <v>0</v>
      </c>
      <c r="J23" s="161">
        <f t="shared" si="6"/>
        <v>0</v>
      </c>
    </row>
    <row r="24" spans="1:10" x14ac:dyDescent="0.3">
      <c r="A24" s="202" t="s">
        <v>200</v>
      </c>
      <c r="B24" s="157"/>
      <c r="C24" s="157"/>
      <c r="D24" s="163">
        <f t="shared" ref="D24:D33" si="7">B24-C24</f>
        <v>0</v>
      </c>
      <c r="E24" s="157"/>
      <c r="F24" s="163">
        <f t="shared" ref="F24:F33" si="8">C24-E24</f>
        <v>0</v>
      </c>
      <c r="G24" s="157"/>
      <c r="H24" s="163">
        <f t="shared" ref="H24:H33" si="9">E24-G24</f>
        <v>0</v>
      </c>
      <c r="I24" s="157"/>
      <c r="J24" s="163">
        <f t="shared" ref="J24:J33" si="10">G24-I24</f>
        <v>0</v>
      </c>
    </row>
    <row r="25" spans="1:10" x14ac:dyDescent="0.3">
      <c r="A25" s="202" t="s">
        <v>201</v>
      </c>
      <c r="B25" s="157"/>
      <c r="C25" s="157"/>
      <c r="D25" s="163">
        <f t="shared" si="7"/>
        <v>0</v>
      </c>
      <c r="E25" s="157"/>
      <c r="F25" s="163">
        <f t="shared" si="8"/>
        <v>0</v>
      </c>
      <c r="G25" s="157"/>
      <c r="H25" s="163">
        <f t="shared" si="9"/>
        <v>0</v>
      </c>
      <c r="I25" s="157"/>
      <c r="J25" s="163">
        <f t="shared" si="10"/>
        <v>0</v>
      </c>
    </row>
    <row r="26" spans="1:10" x14ac:dyDescent="0.3">
      <c r="A26" s="202" t="s">
        <v>202</v>
      </c>
      <c r="B26" s="157"/>
      <c r="C26" s="157"/>
      <c r="D26" s="163">
        <f t="shared" si="7"/>
        <v>0</v>
      </c>
      <c r="E26" s="157"/>
      <c r="F26" s="163">
        <f t="shared" si="8"/>
        <v>0</v>
      </c>
      <c r="G26" s="157"/>
      <c r="H26" s="163">
        <f t="shared" si="9"/>
        <v>0</v>
      </c>
      <c r="I26" s="157"/>
      <c r="J26" s="163">
        <f t="shared" si="10"/>
        <v>0</v>
      </c>
    </row>
    <row r="27" spans="1:10" x14ac:dyDescent="0.3">
      <c r="A27" s="202" t="s">
        <v>203</v>
      </c>
      <c r="B27" s="157"/>
      <c r="C27" s="157"/>
      <c r="D27" s="163">
        <f t="shared" si="7"/>
        <v>0</v>
      </c>
      <c r="E27" s="157"/>
      <c r="F27" s="163">
        <f t="shared" si="8"/>
        <v>0</v>
      </c>
      <c r="G27" s="157"/>
      <c r="H27" s="163">
        <f t="shared" si="9"/>
        <v>0</v>
      </c>
      <c r="I27" s="157"/>
      <c r="J27" s="163">
        <f t="shared" si="10"/>
        <v>0</v>
      </c>
    </row>
    <row r="28" spans="1:10" x14ac:dyDescent="0.3">
      <c r="A28" s="202" t="s">
        <v>204</v>
      </c>
      <c r="B28" s="157"/>
      <c r="C28" s="157"/>
      <c r="D28" s="163">
        <f t="shared" si="7"/>
        <v>0</v>
      </c>
      <c r="E28" s="157"/>
      <c r="F28" s="163">
        <f t="shared" si="8"/>
        <v>0</v>
      </c>
      <c r="G28" s="157"/>
      <c r="H28" s="163">
        <f t="shared" si="9"/>
        <v>0</v>
      </c>
      <c r="I28" s="157"/>
      <c r="J28" s="163">
        <f t="shared" si="10"/>
        <v>0</v>
      </c>
    </row>
    <row r="29" spans="1:10" x14ac:dyDescent="0.3">
      <c r="A29" s="202" t="s">
        <v>242</v>
      </c>
      <c r="B29" s="157"/>
      <c r="C29" s="157"/>
      <c r="D29" s="163">
        <f t="shared" si="7"/>
        <v>0</v>
      </c>
      <c r="E29" s="157"/>
      <c r="F29" s="163">
        <f t="shared" si="8"/>
        <v>0</v>
      </c>
      <c r="G29" s="157"/>
      <c r="H29" s="163">
        <f t="shared" si="9"/>
        <v>0</v>
      </c>
      <c r="I29" s="157"/>
      <c r="J29" s="163">
        <f t="shared" si="10"/>
        <v>0</v>
      </c>
    </row>
    <row r="30" spans="1:10" x14ac:dyDescent="0.3">
      <c r="A30" s="202" t="s">
        <v>243</v>
      </c>
      <c r="B30" s="157"/>
      <c r="C30" s="157"/>
      <c r="D30" s="163">
        <f t="shared" si="7"/>
        <v>0</v>
      </c>
      <c r="E30" s="157"/>
      <c r="F30" s="163">
        <f t="shared" si="8"/>
        <v>0</v>
      </c>
      <c r="G30" s="157"/>
      <c r="H30" s="163">
        <f t="shared" si="9"/>
        <v>0</v>
      </c>
      <c r="I30" s="157"/>
      <c r="J30" s="163">
        <f t="shared" si="10"/>
        <v>0</v>
      </c>
    </row>
    <row r="31" spans="1:10" x14ac:dyDescent="0.3">
      <c r="A31" s="202" t="s">
        <v>244</v>
      </c>
      <c r="B31" s="157"/>
      <c r="C31" s="157"/>
      <c r="D31" s="163">
        <f t="shared" si="7"/>
        <v>0</v>
      </c>
      <c r="E31" s="157"/>
      <c r="F31" s="163">
        <f t="shared" si="8"/>
        <v>0</v>
      </c>
      <c r="G31" s="157"/>
      <c r="H31" s="163">
        <f t="shared" si="9"/>
        <v>0</v>
      </c>
      <c r="I31" s="157"/>
      <c r="J31" s="163">
        <f t="shared" si="10"/>
        <v>0</v>
      </c>
    </row>
    <row r="32" spans="1:10" x14ac:dyDescent="0.3">
      <c r="A32" s="202" t="s">
        <v>245</v>
      </c>
      <c r="B32" s="157"/>
      <c r="C32" s="157"/>
      <c r="D32" s="163">
        <f t="shared" si="7"/>
        <v>0</v>
      </c>
      <c r="E32" s="157"/>
      <c r="F32" s="163">
        <f t="shared" si="8"/>
        <v>0</v>
      </c>
      <c r="G32" s="157"/>
      <c r="H32" s="163">
        <f t="shared" si="9"/>
        <v>0</v>
      </c>
      <c r="I32" s="157"/>
      <c r="J32" s="163">
        <f t="shared" si="10"/>
        <v>0</v>
      </c>
    </row>
    <row r="33" spans="1:10" x14ac:dyDescent="0.3">
      <c r="A33" s="202" t="s">
        <v>246</v>
      </c>
      <c r="B33" s="157"/>
      <c r="C33" s="157"/>
      <c r="D33" s="163">
        <f t="shared" si="7"/>
        <v>0</v>
      </c>
      <c r="E33" s="157"/>
      <c r="F33" s="163">
        <f t="shared" si="8"/>
        <v>0</v>
      </c>
      <c r="G33" s="157"/>
      <c r="H33" s="163">
        <f t="shared" si="9"/>
        <v>0</v>
      </c>
      <c r="I33" s="157"/>
      <c r="J33" s="163">
        <f t="shared" si="10"/>
        <v>0</v>
      </c>
    </row>
    <row r="35" spans="1:10" x14ac:dyDescent="0.3">
      <c r="A35" s="160" t="s">
        <v>4</v>
      </c>
      <c r="B35" s="157"/>
      <c r="C35" s="157"/>
      <c r="D35" s="163">
        <f>B35-C35</f>
        <v>0</v>
      </c>
      <c r="E35" s="157"/>
      <c r="F35" s="163">
        <f>C35-E35</f>
        <v>0</v>
      </c>
      <c r="G35" s="157"/>
      <c r="H35" s="163">
        <f>E35-G35</f>
        <v>0</v>
      </c>
      <c r="I35" s="157"/>
      <c r="J35" s="163">
        <f>G35-I35</f>
        <v>0</v>
      </c>
    </row>
    <row r="36" spans="1:10" s="77" customFormat="1" x14ac:dyDescent="0.3">
      <c r="A36" s="156"/>
      <c r="B36" s="155"/>
      <c r="C36" s="156"/>
      <c r="D36" s="5"/>
    </row>
    <row r="37" spans="1:10" s="77" customFormat="1" x14ac:dyDescent="0.3">
      <c r="A37" s="135" t="s">
        <v>22</v>
      </c>
      <c r="B37" s="98">
        <f t="shared" ref="B37:J37" si="11">SUM(B7,B23,B35)</f>
        <v>0</v>
      </c>
      <c r="C37" s="98">
        <f t="shared" si="11"/>
        <v>0</v>
      </c>
      <c r="D37" s="98">
        <f t="shared" si="11"/>
        <v>0</v>
      </c>
      <c r="E37" s="98">
        <f t="shared" si="11"/>
        <v>0</v>
      </c>
      <c r="F37" s="98">
        <f t="shared" si="11"/>
        <v>0</v>
      </c>
      <c r="G37" s="98">
        <f t="shared" si="11"/>
        <v>0</v>
      </c>
      <c r="H37" s="98">
        <f t="shared" si="11"/>
        <v>0</v>
      </c>
      <c r="I37" s="98">
        <f t="shared" si="11"/>
        <v>0</v>
      </c>
      <c r="J37" s="98">
        <f t="shared" si="11"/>
        <v>0</v>
      </c>
    </row>
    <row r="38" spans="1:10" s="77" customFormat="1" x14ac:dyDescent="0.3">
      <c r="A38" s="156"/>
      <c r="B38" s="155"/>
      <c r="C38" s="156"/>
      <c r="D38" s="5"/>
    </row>
    <row r="39" spans="1:10" s="77" customFormat="1" x14ac:dyDescent="0.3">
      <c r="A39" s="156"/>
      <c r="B39" s="155"/>
      <c r="C39" s="156"/>
      <c r="D39" s="5"/>
    </row>
    <row r="40" spans="1:10" s="77" customFormat="1" x14ac:dyDescent="0.3">
      <c r="A40" s="156"/>
      <c r="B40" s="155"/>
      <c r="C40" s="156"/>
      <c r="D40" s="5"/>
    </row>
    <row r="41" spans="1:10" s="77" customFormat="1" x14ac:dyDescent="0.3">
      <c r="A41" s="156"/>
      <c r="B41" s="155"/>
      <c r="C41" s="156"/>
      <c r="D41" s="5"/>
    </row>
    <row r="42" spans="1:10" s="77" customFormat="1" x14ac:dyDescent="0.3">
      <c r="A42" s="156"/>
      <c r="B42" s="155"/>
      <c r="C42" s="156"/>
      <c r="D42" s="5"/>
    </row>
    <row r="43" spans="1:10" s="77" customFormat="1" x14ac:dyDescent="0.3">
      <c r="A43" s="156"/>
      <c r="B43" s="155"/>
      <c r="C43" s="156"/>
      <c r="D43" s="5"/>
    </row>
    <row r="44" spans="1:10" s="77" customFormat="1" x14ac:dyDescent="0.3">
      <c r="A44" s="156"/>
      <c r="B44" s="155"/>
      <c r="C44" s="156"/>
      <c r="D44" s="5"/>
    </row>
    <row r="45" spans="1:10" s="77" customFormat="1" x14ac:dyDescent="0.3">
      <c r="A45" s="156"/>
      <c r="B45" s="155"/>
      <c r="C45" s="156"/>
      <c r="D45" s="5"/>
    </row>
    <row r="46" spans="1:10" s="77" customFormat="1" x14ac:dyDescent="0.3">
      <c r="A46" s="156"/>
      <c r="B46" s="155"/>
      <c r="C46" s="156"/>
      <c r="D46" s="5"/>
    </row>
    <row r="47" spans="1:10" s="77" customFormat="1" x14ac:dyDescent="0.3">
      <c r="A47" s="156"/>
      <c r="B47" s="155"/>
      <c r="C47" s="156"/>
      <c r="D47" s="5"/>
    </row>
    <row r="48" spans="1:10" s="77" customFormat="1" x14ac:dyDescent="0.3">
      <c r="A48" s="156"/>
      <c r="B48" s="155"/>
      <c r="C48" s="156"/>
      <c r="D48" s="5"/>
    </row>
    <row r="49" spans="1:4" s="77" customFormat="1" x14ac:dyDescent="0.3">
      <c r="A49" s="156"/>
      <c r="B49" s="155"/>
      <c r="C49" s="156"/>
      <c r="D49" s="5"/>
    </row>
    <row r="50" spans="1:4" s="77" customFormat="1" x14ac:dyDescent="0.3">
      <c r="A50" s="156"/>
      <c r="B50" s="155"/>
      <c r="C50" s="156"/>
      <c r="D50" s="5"/>
    </row>
    <row r="51" spans="1:4" s="77" customFormat="1" x14ac:dyDescent="0.3">
      <c r="A51" s="156"/>
      <c r="B51" s="155"/>
      <c r="C51" s="156"/>
      <c r="D51" s="5"/>
    </row>
    <row r="52" spans="1:4" s="77" customFormat="1" x14ac:dyDescent="0.3">
      <c r="A52" s="156"/>
      <c r="B52" s="155"/>
      <c r="C52" s="156"/>
      <c r="D52" s="5"/>
    </row>
    <row r="53" spans="1:4" s="77" customFormat="1" x14ac:dyDescent="0.3">
      <c r="A53" s="156"/>
      <c r="B53" s="155"/>
      <c r="C53" s="156"/>
      <c r="D53" s="5"/>
    </row>
    <row r="54" spans="1:4" s="77" customFormat="1" x14ac:dyDescent="0.3">
      <c r="A54" s="156"/>
      <c r="B54" s="155"/>
      <c r="C54" s="156"/>
      <c r="D54" s="5"/>
    </row>
    <row r="55" spans="1:4" s="77" customFormat="1" x14ac:dyDescent="0.3">
      <c r="A55" s="156"/>
      <c r="B55" s="155"/>
      <c r="C55" s="156"/>
      <c r="D55" s="5"/>
    </row>
    <row r="56" spans="1:4" s="77" customFormat="1" x14ac:dyDescent="0.3">
      <c r="A56" s="156"/>
      <c r="B56" s="155"/>
      <c r="C56" s="156"/>
      <c r="D56" s="5"/>
    </row>
    <row r="57" spans="1:4" s="77" customFormat="1" x14ac:dyDescent="0.3">
      <c r="A57" s="156"/>
      <c r="B57" s="155"/>
      <c r="C57" s="156"/>
      <c r="D57" s="5"/>
    </row>
    <row r="58" spans="1:4" s="77" customFormat="1" x14ac:dyDescent="0.3">
      <c r="A58" s="156"/>
      <c r="B58" s="155"/>
      <c r="C58" s="156"/>
      <c r="D58" s="5"/>
    </row>
    <row r="59" spans="1:4" s="77" customFormat="1" x14ac:dyDescent="0.3">
      <c r="A59" s="156"/>
      <c r="B59" s="155"/>
      <c r="C59" s="156"/>
      <c r="D59" s="5"/>
    </row>
    <row r="60" spans="1:4" s="77" customFormat="1" x14ac:dyDescent="0.3">
      <c r="A60" s="156"/>
      <c r="B60" s="155"/>
      <c r="C60" s="156"/>
      <c r="D60" s="5"/>
    </row>
    <row r="61" spans="1:4" s="77" customFormat="1" x14ac:dyDescent="0.3">
      <c r="A61" s="156"/>
      <c r="B61" s="155"/>
      <c r="C61" s="156"/>
      <c r="D61" s="5"/>
    </row>
    <row r="62" spans="1:4" s="77" customFormat="1" x14ac:dyDescent="0.3">
      <c r="A62" s="156"/>
      <c r="B62" s="155"/>
      <c r="C62" s="156"/>
      <c r="D62" s="5"/>
    </row>
    <row r="63" spans="1:4" s="77" customFormat="1" x14ac:dyDescent="0.3">
      <c r="A63" s="156"/>
      <c r="B63" s="155"/>
      <c r="C63" s="156"/>
      <c r="D63" s="5"/>
    </row>
    <row r="64" spans="1:4" s="77" customFormat="1" x14ac:dyDescent="0.3">
      <c r="A64" s="156"/>
      <c r="B64" s="155"/>
      <c r="C64" s="156"/>
      <c r="D64" s="5"/>
    </row>
    <row r="65" spans="1:4" s="77" customFormat="1" x14ac:dyDescent="0.3">
      <c r="A65" s="156"/>
      <c r="B65" s="155"/>
      <c r="C65" s="156"/>
      <c r="D65" s="5"/>
    </row>
    <row r="66" spans="1:4" s="77" customFormat="1" x14ac:dyDescent="0.3">
      <c r="A66" s="156"/>
      <c r="B66" s="155"/>
      <c r="C66" s="156"/>
      <c r="D66" s="5"/>
    </row>
    <row r="67" spans="1:4" s="77" customFormat="1" x14ac:dyDescent="0.3">
      <c r="A67" s="156"/>
      <c r="B67" s="155"/>
      <c r="C67" s="156"/>
      <c r="D67" s="5"/>
    </row>
    <row r="68" spans="1:4" s="77" customFormat="1" x14ac:dyDescent="0.3">
      <c r="A68" s="156"/>
      <c r="B68" s="155"/>
      <c r="C68" s="156"/>
      <c r="D68" s="5"/>
    </row>
    <row r="69" spans="1:4" s="77" customFormat="1" x14ac:dyDescent="0.3">
      <c r="A69" s="156"/>
      <c r="B69" s="155"/>
      <c r="C69" s="156"/>
      <c r="D69" s="5"/>
    </row>
    <row r="70" spans="1:4" s="77" customFormat="1" x14ac:dyDescent="0.3">
      <c r="A70" s="156"/>
      <c r="B70" s="155"/>
      <c r="C70" s="156"/>
      <c r="D70" s="5"/>
    </row>
    <row r="71" spans="1:4" s="77" customFormat="1" x14ac:dyDescent="0.3">
      <c r="A71" s="156"/>
      <c r="B71" s="155"/>
      <c r="C71" s="156"/>
      <c r="D71" s="5"/>
    </row>
    <row r="72" spans="1:4" s="77" customFormat="1" x14ac:dyDescent="0.3">
      <c r="A72" s="156"/>
      <c r="B72" s="155"/>
      <c r="C72" s="156"/>
      <c r="D72" s="5"/>
    </row>
    <row r="73" spans="1:4" s="77" customFormat="1" x14ac:dyDescent="0.3">
      <c r="A73" s="156"/>
      <c r="B73" s="155"/>
      <c r="C73" s="156"/>
      <c r="D73" s="5"/>
    </row>
    <row r="74" spans="1:4" s="77" customFormat="1" x14ac:dyDescent="0.3">
      <c r="A74" s="156"/>
      <c r="B74" s="155"/>
      <c r="C74" s="156"/>
      <c r="D74" s="5"/>
    </row>
  </sheetData>
  <mergeCells count="1">
    <mergeCell ref="A3:J3"/>
  </mergeCells>
  <hyperlinks>
    <hyperlink ref="A1" location="TAB00!A1" display="Retour page de garde" xr:uid="{00000000-0004-0000-0F00-000000000000}"/>
  </hyperlinks>
  <pageMargins left="0.7" right="0.7" top="0.75" bottom="0.75" header="0.3" footer="0.3"/>
  <pageSetup paperSize="9" scale="86"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A71BA549-D496-478D-969B-BC879B906C7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E1:K2 K3</xm:sqref>
        </x14:conditionalFormatting>
        <x14:conditionalFormatting xmlns:xm="http://schemas.microsoft.com/office/excel/2006/main">
          <x14:cfRule type="expression" priority="3" id="{77A423BB-0BBF-43C6-A12C-35A07CE625C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E4:K1048576</xm:sqref>
        </x14:conditionalFormatting>
        <x14:conditionalFormatting xmlns:xm="http://schemas.microsoft.com/office/excel/2006/main">
          <x14:cfRule type="expression" priority="5" id="{B71F1E72-5ADC-4F60-A272-6EA541EEBB9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G1:K2 K3</xm:sqref>
        </x14:conditionalFormatting>
        <x14:conditionalFormatting xmlns:xm="http://schemas.microsoft.com/office/excel/2006/main">
          <x14:cfRule type="expression" priority="2" id="{CEED276D-3CCB-4332-A53C-988FE8B9533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G4:K1048576</xm:sqref>
        </x14:conditionalFormatting>
        <x14:conditionalFormatting xmlns:xm="http://schemas.microsoft.com/office/excel/2006/main">
          <x14:cfRule type="expression" priority="4" id="{D4EEE491-DE26-4DC2-BBF0-B9D5E74A12A6}">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I1:K2 K3</xm:sqref>
        </x14:conditionalFormatting>
        <x14:conditionalFormatting xmlns:xm="http://schemas.microsoft.com/office/excel/2006/main">
          <x14:cfRule type="expression" priority="1" id="{936C78EC-C9E9-4F8D-8743-E4857DF277B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I4:K1048576</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75"/>
  <sheetViews>
    <sheetView zoomScaleNormal="100" workbookViewId="0">
      <selection activeCell="A37" sqref="A37:A38"/>
    </sheetView>
  </sheetViews>
  <sheetFormatPr baseColWidth="10" defaultColWidth="9.1640625" defaultRowHeight="13.5" x14ac:dyDescent="0.3"/>
  <cols>
    <col min="1" max="1" width="54.5" style="156" customWidth="1"/>
    <col min="2" max="2" width="16.6640625" style="155" customWidth="1"/>
    <col min="3" max="3" width="16.6640625" style="156" customWidth="1"/>
    <col min="4" max="4" width="16.6640625" style="5" customWidth="1"/>
    <col min="5" max="9" width="16.6640625" style="88" customWidth="1"/>
    <col min="10" max="10" width="13.5" style="88" customWidth="1"/>
    <col min="11" max="11" width="16.6640625" style="88" customWidth="1"/>
    <col min="12" max="13" width="21.5" style="88" customWidth="1"/>
    <col min="14" max="16384" width="9.1640625" style="88"/>
  </cols>
  <sheetData>
    <row r="1" spans="1:10" s="5" customFormat="1" ht="15" x14ac:dyDescent="0.3">
      <c r="A1" s="162" t="s">
        <v>42</v>
      </c>
    </row>
    <row r="3" spans="1:10" ht="40.9" customHeight="1" x14ac:dyDescent="0.3">
      <c r="A3" s="485" t="str">
        <f>TAB00!B67&amp;" : "&amp;TAB00!C67</f>
        <v>TAB5.4 : Evolution des charges nettes réelles liées à la gestion des MOZA et EOC au cours de la période régulatoire</v>
      </c>
      <c r="B3" s="485"/>
      <c r="C3" s="485"/>
      <c r="D3" s="485"/>
      <c r="E3" s="485"/>
      <c r="F3" s="485"/>
      <c r="G3" s="485"/>
      <c r="H3" s="485"/>
      <c r="I3" s="485"/>
      <c r="J3" s="485"/>
    </row>
    <row r="4" spans="1:10" ht="22.15" customHeight="1" x14ac:dyDescent="0.3">
      <c r="B4" s="156"/>
      <c r="D4" s="156"/>
      <c r="E4" s="134"/>
      <c r="F4" s="309"/>
      <c r="G4" s="309"/>
      <c r="H4" s="309"/>
      <c r="I4" s="309"/>
      <c r="J4" s="309"/>
    </row>
    <row r="5" spans="1:10" x14ac:dyDescent="0.3">
      <c r="B5" s="156"/>
      <c r="D5" s="156"/>
    </row>
    <row r="7" spans="1:10" x14ac:dyDescent="0.3">
      <c r="B7" s="20" t="str">
        <f>IF(TAB00!$E$14=2019,"BUDGET "&amp;TAB00!E14,"REALITE 2019")</f>
        <v>REALITE 2019</v>
      </c>
      <c r="C7" s="20" t="str">
        <f>IF(TAB00!$E$14=2019,"REALITE 2019","REALITE 2020")</f>
        <v>REALITE 2020</v>
      </c>
      <c r="D7" s="20" t="s">
        <v>8</v>
      </c>
      <c r="E7" s="20" t="s">
        <v>41</v>
      </c>
      <c r="F7" s="20" t="s">
        <v>8</v>
      </c>
      <c r="G7" s="20" t="s">
        <v>240</v>
      </c>
      <c r="H7" s="20" t="s">
        <v>8</v>
      </c>
      <c r="I7" s="20" t="s">
        <v>241</v>
      </c>
      <c r="J7" s="20" t="s">
        <v>8</v>
      </c>
    </row>
    <row r="8" spans="1:10" ht="27" x14ac:dyDescent="0.3">
      <c r="A8" s="160" t="s">
        <v>13</v>
      </c>
      <c r="B8" s="161">
        <f t="shared" ref="B8:J8" si="0">SUM(B9:B18)</f>
        <v>0</v>
      </c>
      <c r="C8" s="161">
        <f t="shared" si="0"/>
        <v>0</v>
      </c>
      <c r="D8" s="161">
        <f t="shared" si="0"/>
        <v>0</v>
      </c>
      <c r="E8" s="161">
        <f t="shared" si="0"/>
        <v>0</v>
      </c>
      <c r="F8" s="161">
        <f t="shared" si="0"/>
        <v>0</v>
      </c>
      <c r="G8" s="161">
        <f t="shared" si="0"/>
        <v>0</v>
      </c>
      <c r="H8" s="161">
        <f t="shared" si="0"/>
        <v>0</v>
      </c>
      <c r="I8" s="161">
        <f t="shared" si="0"/>
        <v>0</v>
      </c>
      <c r="J8" s="161">
        <f t="shared" si="0"/>
        <v>0</v>
      </c>
    </row>
    <row r="9" spans="1:10" x14ac:dyDescent="0.3">
      <c r="A9" s="202" t="s">
        <v>200</v>
      </c>
      <c r="B9" s="157"/>
      <c r="C9" s="157"/>
      <c r="D9" s="163">
        <f t="shared" ref="D9:D18" si="1">B9-C9</f>
        <v>0</v>
      </c>
      <c r="E9" s="157"/>
      <c r="F9" s="163">
        <f t="shared" ref="F9:F18" si="2">C9-E9</f>
        <v>0</v>
      </c>
      <c r="G9" s="157"/>
      <c r="H9" s="163">
        <f t="shared" ref="H9:H18" si="3">E9-G9</f>
        <v>0</v>
      </c>
      <c r="I9" s="157"/>
      <c r="J9" s="163">
        <f t="shared" ref="J9:J18" si="4">G9-I9</f>
        <v>0</v>
      </c>
    </row>
    <row r="10" spans="1:10" x14ac:dyDescent="0.3">
      <c r="A10" s="202" t="s">
        <v>201</v>
      </c>
      <c r="B10" s="157"/>
      <c r="C10" s="157"/>
      <c r="D10" s="163">
        <f t="shared" si="1"/>
        <v>0</v>
      </c>
      <c r="E10" s="157"/>
      <c r="F10" s="163">
        <f t="shared" si="2"/>
        <v>0</v>
      </c>
      <c r="G10" s="157"/>
      <c r="H10" s="163">
        <f t="shared" si="3"/>
        <v>0</v>
      </c>
      <c r="I10" s="157"/>
      <c r="J10" s="163">
        <f t="shared" si="4"/>
        <v>0</v>
      </c>
    </row>
    <row r="11" spans="1:10" x14ac:dyDescent="0.3">
      <c r="A11" s="202" t="s">
        <v>202</v>
      </c>
      <c r="B11" s="157"/>
      <c r="C11" s="157"/>
      <c r="D11" s="163">
        <f t="shared" si="1"/>
        <v>0</v>
      </c>
      <c r="E11" s="157"/>
      <c r="F11" s="163">
        <f t="shared" si="2"/>
        <v>0</v>
      </c>
      <c r="G11" s="157"/>
      <c r="H11" s="163">
        <f t="shared" si="3"/>
        <v>0</v>
      </c>
      <c r="I11" s="157"/>
      <c r="J11" s="163">
        <f t="shared" si="4"/>
        <v>0</v>
      </c>
    </row>
    <row r="12" spans="1:10" x14ac:dyDescent="0.3">
      <c r="A12" s="202" t="s">
        <v>203</v>
      </c>
      <c r="B12" s="157"/>
      <c r="C12" s="157"/>
      <c r="D12" s="163">
        <f t="shared" si="1"/>
        <v>0</v>
      </c>
      <c r="E12" s="157"/>
      <c r="F12" s="163">
        <f t="shared" si="2"/>
        <v>0</v>
      </c>
      <c r="G12" s="157"/>
      <c r="H12" s="163">
        <f t="shared" si="3"/>
        <v>0</v>
      </c>
      <c r="I12" s="157"/>
      <c r="J12" s="163">
        <f t="shared" si="4"/>
        <v>0</v>
      </c>
    </row>
    <row r="13" spans="1:10" x14ac:dyDescent="0.3">
      <c r="A13" s="202" t="s">
        <v>204</v>
      </c>
      <c r="B13" s="157"/>
      <c r="C13" s="157"/>
      <c r="D13" s="163">
        <f t="shared" si="1"/>
        <v>0</v>
      </c>
      <c r="E13" s="157"/>
      <c r="F13" s="163">
        <f t="shared" si="2"/>
        <v>0</v>
      </c>
      <c r="G13" s="157"/>
      <c r="H13" s="163">
        <f t="shared" si="3"/>
        <v>0</v>
      </c>
      <c r="I13" s="157"/>
      <c r="J13" s="163">
        <f t="shared" si="4"/>
        <v>0</v>
      </c>
    </row>
    <row r="14" spans="1:10" x14ac:dyDescent="0.3">
      <c r="A14" s="202" t="s">
        <v>242</v>
      </c>
      <c r="B14" s="157"/>
      <c r="C14" s="157"/>
      <c r="D14" s="163">
        <f t="shared" si="1"/>
        <v>0</v>
      </c>
      <c r="E14" s="157"/>
      <c r="F14" s="163">
        <f t="shared" si="2"/>
        <v>0</v>
      </c>
      <c r="G14" s="157"/>
      <c r="H14" s="163">
        <f t="shared" si="3"/>
        <v>0</v>
      </c>
      <c r="I14" s="157"/>
      <c r="J14" s="163">
        <f t="shared" si="4"/>
        <v>0</v>
      </c>
    </row>
    <row r="15" spans="1:10" x14ac:dyDescent="0.3">
      <c r="A15" s="202" t="s">
        <v>243</v>
      </c>
      <c r="B15" s="157"/>
      <c r="C15" s="157"/>
      <c r="D15" s="163">
        <f t="shared" si="1"/>
        <v>0</v>
      </c>
      <c r="E15" s="157"/>
      <c r="F15" s="163">
        <f t="shared" si="2"/>
        <v>0</v>
      </c>
      <c r="G15" s="157"/>
      <c r="H15" s="163">
        <f t="shared" si="3"/>
        <v>0</v>
      </c>
      <c r="I15" s="157"/>
      <c r="J15" s="163">
        <f t="shared" si="4"/>
        <v>0</v>
      </c>
    </row>
    <row r="16" spans="1:10" x14ac:dyDescent="0.3">
      <c r="A16" s="202" t="s">
        <v>244</v>
      </c>
      <c r="B16" s="157"/>
      <c r="C16" s="157"/>
      <c r="D16" s="163">
        <f t="shared" si="1"/>
        <v>0</v>
      </c>
      <c r="E16" s="157"/>
      <c r="F16" s="163">
        <f t="shared" si="2"/>
        <v>0</v>
      </c>
      <c r="G16" s="157"/>
      <c r="H16" s="163">
        <f t="shared" si="3"/>
        <v>0</v>
      </c>
      <c r="I16" s="157"/>
      <c r="J16" s="163">
        <f t="shared" si="4"/>
        <v>0</v>
      </c>
    </row>
    <row r="17" spans="1:10" x14ac:dyDescent="0.3">
      <c r="A17" s="202" t="s">
        <v>245</v>
      </c>
      <c r="B17" s="157"/>
      <c r="C17" s="157"/>
      <c r="D17" s="163">
        <f t="shared" si="1"/>
        <v>0</v>
      </c>
      <c r="E17" s="157"/>
      <c r="F17" s="163">
        <f t="shared" si="2"/>
        <v>0</v>
      </c>
      <c r="G17" s="157"/>
      <c r="H17" s="163">
        <f t="shared" si="3"/>
        <v>0</v>
      </c>
      <c r="I17" s="157"/>
      <c r="J17" s="163">
        <f t="shared" si="4"/>
        <v>0</v>
      </c>
    </row>
    <row r="18" spans="1:10" x14ac:dyDescent="0.3">
      <c r="A18" s="202" t="s">
        <v>246</v>
      </c>
      <c r="B18" s="157"/>
      <c r="C18" s="157"/>
      <c r="D18" s="163">
        <f t="shared" si="1"/>
        <v>0</v>
      </c>
      <c r="E18" s="157"/>
      <c r="F18" s="163">
        <f t="shared" si="2"/>
        <v>0</v>
      </c>
      <c r="G18" s="157"/>
      <c r="H18" s="163">
        <f t="shared" si="3"/>
        <v>0</v>
      </c>
      <c r="I18" s="157"/>
      <c r="J18" s="163">
        <f t="shared" si="4"/>
        <v>0</v>
      </c>
    </row>
    <row r="20" spans="1:10" ht="27" x14ac:dyDescent="0.3">
      <c r="A20" s="310" t="str">
        <f>'TAB5'!A28</f>
        <v>Variable : nombre de demandes de MOZA et EOC introduites et validées par le GRD</v>
      </c>
      <c r="B20" s="157"/>
      <c r="C20" s="157"/>
      <c r="D20" s="163">
        <f>B20-C20</f>
        <v>0</v>
      </c>
      <c r="E20" s="157"/>
      <c r="F20" s="163">
        <f>C20-E20</f>
        <v>0</v>
      </c>
      <c r="G20" s="157"/>
      <c r="H20" s="163">
        <f>E20-G20</f>
        <v>0</v>
      </c>
      <c r="I20" s="157"/>
      <c r="J20" s="163">
        <f>G20-I20</f>
        <v>0</v>
      </c>
    </row>
    <row r="22" spans="1:10" x14ac:dyDescent="0.3">
      <c r="A22" s="160" t="s">
        <v>17</v>
      </c>
      <c r="B22" s="260">
        <f>IFERROR(B8/B20,0)</f>
        <v>0</v>
      </c>
      <c r="C22" s="260">
        <f>IFERROR(C8/C20,0)</f>
        <v>0</v>
      </c>
      <c r="D22" s="260">
        <f>B22-C22</f>
        <v>0</v>
      </c>
      <c r="E22" s="308">
        <f>IFERROR(E8/E20,0)</f>
        <v>0</v>
      </c>
      <c r="F22" s="260">
        <f t="shared" ref="F22:J22" si="5">D22-E22</f>
        <v>0</v>
      </c>
      <c r="G22" s="308">
        <f>IFERROR(G8/G20,0)</f>
        <v>0</v>
      </c>
      <c r="H22" s="260">
        <f t="shared" si="5"/>
        <v>0</v>
      </c>
      <c r="I22" s="308">
        <f>IFERROR(I8/I20,0)</f>
        <v>0</v>
      </c>
      <c r="J22" s="260">
        <f t="shared" si="5"/>
        <v>0</v>
      </c>
    </row>
    <row r="23" spans="1:10" s="77" customFormat="1" x14ac:dyDescent="0.3">
      <c r="A23" s="156"/>
      <c r="B23" s="155"/>
      <c r="C23" s="156"/>
      <c r="D23" s="5"/>
    </row>
    <row r="24" spans="1:10" ht="27" x14ac:dyDescent="0.3">
      <c r="A24" s="160" t="s">
        <v>12</v>
      </c>
      <c r="B24" s="161">
        <f t="shared" ref="B24:J24" si="6">SUM(B25:B34)</f>
        <v>0</v>
      </c>
      <c r="C24" s="161">
        <f t="shared" si="6"/>
        <v>0</v>
      </c>
      <c r="D24" s="161">
        <f t="shared" si="6"/>
        <v>0</v>
      </c>
      <c r="E24" s="161">
        <f t="shared" si="6"/>
        <v>0</v>
      </c>
      <c r="F24" s="161">
        <f t="shared" si="6"/>
        <v>0</v>
      </c>
      <c r="G24" s="161">
        <f t="shared" si="6"/>
        <v>0</v>
      </c>
      <c r="H24" s="161">
        <f t="shared" si="6"/>
        <v>0</v>
      </c>
      <c r="I24" s="161">
        <f t="shared" si="6"/>
        <v>0</v>
      </c>
      <c r="J24" s="161">
        <f t="shared" si="6"/>
        <v>0</v>
      </c>
    </row>
    <row r="25" spans="1:10" x14ac:dyDescent="0.3">
      <c r="A25" s="202" t="s">
        <v>200</v>
      </c>
      <c r="B25" s="157"/>
      <c r="C25" s="157"/>
      <c r="D25" s="163">
        <f t="shared" ref="D25:D34" si="7">B25-C25</f>
        <v>0</v>
      </c>
      <c r="E25" s="157"/>
      <c r="F25" s="163">
        <f t="shared" ref="F25:F34" si="8">C25-E25</f>
        <v>0</v>
      </c>
      <c r="G25" s="157"/>
      <c r="H25" s="163">
        <f t="shared" ref="H25:H34" si="9">E25-G25</f>
        <v>0</v>
      </c>
      <c r="I25" s="157"/>
      <c r="J25" s="163">
        <f t="shared" ref="J25:J34" si="10">G25-I25</f>
        <v>0</v>
      </c>
    </row>
    <row r="26" spans="1:10" x14ac:dyDescent="0.3">
      <c r="A26" s="202" t="s">
        <v>201</v>
      </c>
      <c r="B26" s="157"/>
      <c r="C26" s="157"/>
      <c r="D26" s="163">
        <f t="shared" si="7"/>
        <v>0</v>
      </c>
      <c r="E26" s="157"/>
      <c r="F26" s="163">
        <f t="shared" si="8"/>
        <v>0</v>
      </c>
      <c r="G26" s="157"/>
      <c r="H26" s="163">
        <f t="shared" si="9"/>
        <v>0</v>
      </c>
      <c r="I26" s="157"/>
      <c r="J26" s="163">
        <f t="shared" si="10"/>
        <v>0</v>
      </c>
    </row>
    <row r="27" spans="1:10" x14ac:dyDescent="0.3">
      <c r="A27" s="202" t="s">
        <v>202</v>
      </c>
      <c r="B27" s="157"/>
      <c r="C27" s="157"/>
      <c r="D27" s="163">
        <f t="shared" si="7"/>
        <v>0</v>
      </c>
      <c r="E27" s="157"/>
      <c r="F27" s="163">
        <f t="shared" si="8"/>
        <v>0</v>
      </c>
      <c r="G27" s="157"/>
      <c r="H27" s="163">
        <f t="shared" si="9"/>
        <v>0</v>
      </c>
      <c r="I27" s="157"/>
      <c r="J27" s="163">
        <f t="shared" si="10"/>
        <v>0</v>
      </c>
    </row>
    <row r="28" spans="1:10" x14ac:dyDescent="0.3">
      <c r="A28" s="202" t="s">
        <v>203</v>
      </c>
      <c r="B28" s="157"/>
      <c r="C28" s="157"/>
      <c r="D28" s="163">
        <f t="shared" si="7"/>
        <v>0</v>
      </c>
      <c r="E28" s="157"/>
      <c r="F28" s="163">
        <f t="shared" si="8"/>
        <v>0</v>
      </c>
      <c r="G28" s="157"/>
      <c r="H28" s="163">
        <f t="shared" si="9"/>
        <v>0</v>
      </c>
      <c r="I28" s="157"/>
      <c r="J28" s="163">
        <f t="shared" si="10"/>
        <v>0</v>
      </c>
    </row>
    <row r="29" spans="1:10" x14ac:dyDescent="0.3">
      <c r="A29" s="202" t="s">
        <v>204</v>
      </c>
      <c r="B29" s="157"/>
      <c r="C29" s="157"/>
      <c r="D29" s="163">
        <f t="shared" si="7"/>
        <v>0</v>
      </c>
      <c r="E29" s="157"/>
      <c r="F29" s="163">
        <f t="shared" si="8"/>
        <v>0</v>
      </c>
      <c r="G29" s="157"/>
      <c r="H29" s="163">
        <f t="shared" si="9"/>
        <v>0</v>
      </c>
      <c r="I29" s="157"/>
      <c r="J29" s="163">
        <f t="shared" si="10"/>
        <v>0</v>
      </c>
    </row>
    <row r="30" spans="1:10" x14ac:dyDescent="0.3">
      <c r="A30" s="202" t="s">
        <v>242</v>
      </c>
      <c r="B30" s="157"/>
      <c r="C30" s="157"/>
      <c r="D30" s="163">
        <f t="shared" si="7"/>
        <v>0</v>
      </c>
      <c r="E30" s="157"/>
      <c r="F30" s="163">
        <f t="shared" si="8"/>
        <v>0</v>
      </c>
      <c r="G30" s="157"/>
      <c r="H30" s="163">
        <f t="shared" si="9"/>
        <v>0</v>
      </c>
      <c r="I30" s="157"/>
      <c r="J30" s="163">
        <f t="shared" si="10"/>
        <v>0</v>
      </c>
    </row>
    <row r="31" spans="1:10" x14ac:dyDescent="0.3">
      <c r="A31" s="202" t="s">
        <v>243</v>
      </c>
      <c r="B31" s="157"/>
      <c r="C31" s="157"/>
      <c r="D31" s="163">
        <f t="shared" si="7"/>
        <v>0</v>
      </c>
      <c r="E31" s="157"/>
      <c r="F31" s="163">
        <f t="shared" si="8"/>
        <v>0</v>
      </c>
      <c r="G31" s="157"/>
      <c r="H31" s="163">
        <f t="shared" si="9"/>
        <v>0</v>
      </c>
      <c r="I31" s="157"/>
      <c r="J31" s="163">
        <f t="shared" si="10"/>
        <v>0</v>
      </c>
    </row>
    <row r="32" spans="1:10" x14ac:dyDescent="0.3">
      <c r="A32" s="202" t="s">
        <v>244</v>
      </c>
      <c r="B32" s="157"/>
      <c r="C32" s="157"/>
      <c r="D32" s="163">
        <f t="shared" si="7"/>
        <v>0</v>
      </c>
      <c r="E32" s="157"/>
      <c r="F32" s="163">
        <f t="shared" si="8"/>
        <v>0</v>
      </c>
      <c r="G32" s="157"/>
      <c r="H32" s="163">
        <f t="shared" si="9"/>
        <v>0</v>
      </c>
      <c r="I32" s="157"/>
      <c r="J32" s="163">
        <f t="shared" si="10"/>
        <v>0</v>
      </c>
    </row>
    <row r="33" spans="1:10" x14ac:dyDescent="0.3">
      <c r="A33" s="202" t="s">
        <v>245</v>
      </c>
      <c r="B33" s="157"/>
      <c r="C33" s="157"/>
      <c r="D33" s="163">
        <f t="shared" si="7"/>
        <v>0</v>
      </c>
      <c r="E33" s="157"/>
      <c r="F33" s="163">
        <f t="shared" si="8"/>
        <v>0</v>
      </c>
      <c r="G33" s="157"/>
      <c r="H33" s="163">
        <f t="shared" si="9"/>
        <v>0</v>
      </c>
      <c r="I33" s="157"/>
      <c r="J33" s="163">
        <f t="shared" si="10"/>
        <v>0</v>
      </c>
    </row>
    <row r="34" spans="1:10" x14ac:dyDescent="0.3">
      <c r="A34" s="202" t="s">
        <v>246</v>
      </c>
      <c r="B34" s="157"/>
      <c r="C34" s="157"/>
      <c r="D34" s="163">
        <f t="shared" si="7"/>
        <v>0</v>
      </c>
      <c r="E34" s="157"/>
      <c r="F34" s="163">
        <f t="shared" si="8"/>
        <v>0</v>
      </c>
      <c r="G34" s="157"/>
      <c r="H34" s="163">
        <f t="shared" si="9"/>
        <v>0</v>
      </c>
      <c r="I34" s="157"/>
      <c r="J34" s="163">
        <f t="shared" si="10"/>
        <v>0</v>
      </c>
    </row>
    <row r="36" spans="1:10" x14ac:dyDescent="0.3">
      <c r="A36" s="160" t="s">
        <v>4</v>
      </c>
      <c r="B36" s="157"/>
      <c r="C36" s="157"/>
      <c r="D36" s="163">
        <f>B36-C36</f>
        <v>0</v>
      </c>
      <c r="E36" s="157"/>
      <c r="F36" s="163">
        <f>C36-E36</f>
        <v>0</v>
      </c>
      <c r="G36" s="157"/>
      <c r="H36" s="163">
        <f>E36-G36</f>
        <v>0</v>
      </c>
      <c r="I36" s="157"/>
      <c r="J36" s="163">
        <f>G36-I36</f>
        <v>0</v>
      </c>
    </row>
    <row r="37" spans="1:10" s="77" customFormat="1" x14ac:dyDescent="0.3">
      <c r="A37" s="156"/>
      <c r="B37" s="155"/>
      <c r="C37" s="156"/>
      <c r="D37" s="5"/>
    </row>
    <row r="38" spans="1:10" s="77" customFormat="1" x14ac:dyDescent="0.3">
      <c r="A38" s="135" t="s">
        <v>22</v>
      </c>
      <c r="B38" s="98">
        <f t="shared" ref="B38:J38" si="11">SUM(B8,B24,B36)</f>
        <v>0</v>
      </c>
      <c r="C38" s="98">
        <f t="shared" si="11"/>
        <v>0</v>
      </c>
      <c r="D38" s="98">
        <f t="shared" si="11"/>
        <v>0</v>
      </c>
      <c r="E38" s="98">
        <f t="shared" si="11"/>
        <v>0</v>
      </c>
      <c r="F38" s="98">
        <f t="shared" si="11"/>
        <v>0</v>
      </c>
      <c r="G38" s="98">
        <f t="shared" si="11"/>
        <v>0</v>
      </c>
      <c r="H38" s="98">
        <f t="shared" si="11"/>
        <v>0</v>
      </c>
      <c r="I38" s="98">
        <f t="shared" si="11"/>
        <v>0</v>
      </c>
      <c r="J38" s="98">
        <f t="shared" si="11"/>
        <v>0</v>
      </c>
    </row>
    <row r="39" spans="1:10" s="77" customFormat="1" x14ac:dyDescent="0.3">
      <c r="A39" s="156"/>
      <c r="B39" s="155"/>
      <c r="C39" s="156"/>
      <c r="D39" s="5"/>
    </row>
    <row r="40" spans="1:10" s="77" customFormat="1" x14ac:dyDescent="0.3">
      <c r="A40" s="156"/>
      <c r="B40" s="155"/>
      <c r="C40" s="156"/>
      <c r="D40" s="5"/>
    </row>
    <row r="41" spans="1:10" s="77" customFormat="1" x14ac:dyDescent="0.3">
      <c r="A41" s="156"/>
      <c r="B41" s="155"/>
      <c r="C41" s="156"/>
      <c r="D41" s="5"/>
    </row>
    <row r="42" spans="1:10" s="77" customFormat="1" x14ac:dyDescent="0.3">
      <c r="A42" s="156"/>
      <c r="B42" s="155"/>
      <c r="C42" s="156"/>
      <c r="D42" s="5"/>
    </row>
    <row r="43" spans="1:10" s="77" customFormat="1" x14ac:dyDescent="0.3">
      <c r="A43" s="156"/>
      <c r="B43" s="155"/>
      <c r="C43" s="156"/>
      <c r="D43" s="5"/>
    </row>
    <row r="44" spans="1:10" s="77" customFormat="1" x14ac:dyDescent="0.3">
      <c r="A44" s="156"/>
      <c r="B44" s="155"/>
      <c r="C44" s="156"/>
      <c r="D44" s="5"/>
    </row>
    <row r="45" spans="1:10" s="77" customFormat="1" x14ac:dyDescent="0.3">
      <c r="A45" s="156"/>
      <c r="B45" s="155"/>
      <c r="C45" s="156"/>
      <c r="D45" s="5"/>
    </row>
    <row r="46" spans="1:10" s="77" customFormat="1" x14ac:dyDescent="0.3">
      <c r="A46" s="156"/>
      <c r="B46" s="155"/>
      <c r="C46" s="156"/>
      <c r="D46" s="5"/>
    </row>
    <row r="47" spans="1:10" s="77" customFormat="1" x14ac:dyDescent="0.3">
      <c r="A47" s="156"/>
      <c r="B47" s="155"/>
      <c r="C47" s="156"/>
      <c r="D47" s="5"/>
    </row>
    <row r="48" spans="1:10" s="77" customFormat="1" x14ac:dyDescent="0.3">
      <c r="A48" s="156"/>
      <c r="B48" s="155"/>
      <c r="C48" s="156"/>
      <c r="D48" s="5"/>
    </row>
    <row r="49" spans="1:4" s="77" customFormat="1" x14ac:dyDescent="0.3">
      <c r="A49" s="156"/>
      <c r="B49" s="155"/>
      <c r="C49" s="156"/>
      <c r="D49" s="5"/>
    </row>
    <row r="50" spans="1:4" s="77" customFormat="1" x14ac:dyDescent="0.3">
      <c r="A50" s="156"/>
      <c r="B50" s="155"/>
      <c r="C50" s="156"/>
      <c r="D50" s="5"/>
    </row>
    <row r="51" spans="1:4" s="77" customFormat="1" x14ac:dyDescent="0.3">
      <c r="A51" s="156"/>
      <c r="B51" s="155"/>
      <c r="C51" s="156"/>
      <c r="D51" s="5"/>
    </row>
    <row r="52" spans="1:4" s="77" customFormat="1" x14ac:dyDescent="0.3">
      <c r="A52" s="156"/>
      <c r="B52" s="155"/>
      <c r="C52" s="156"/>
      <c r="D52" s="5"/>
    </row>
    <row r="53" spans="1:4" s="77" customFormat="1" x14ac:dyDescent="0.3">
      <c r="A53" s="156"/>
      <c r="B53" s="155"/>
      <c r="C53" s="156"/>
      <c r="D53" s="5"/>
    </row>
    <row r="54" spans="1:4" s="77" customFormat="1" x14ac:dyDescent="0.3">
      <c r="A54" s="156"/>
      <c r="B54" s="155"/>
      <c r="C54" s="156"/>
      <c r="D54" s="5"/>
    </row>
    <row r="55" spans="1:4" s="77" customFormat="1" x14ac:dyDescent="0.3">
      <c r="A55" s="156"/>
      <c r="B55" s="155"/>
      <c r="C55" s="156"/>
      <c r="D55" s="5"/>
    </row>
    <row r="56" spans="1:4" s="77" customFormat="1" x14ac:dyDescent="0.3">
      <c r="A56" s="156"/>
      <c r="B56" s="155"/>
      <c r="C56" s="156"/>
      <c r="D56" s="5"/>
    </row>
    <row r="57" spans="1:4" s="77" customFormat="1" x14ac:dyDescent="0.3">
      <c r="A57" s="156"/>
      <c r="B57" s="155"/>
      <c r="C57" s="156"/>
      <c r="D57" s="5"/>
    </row>
    <row r="58" spans="1:4" s="77" customFormat="1" x14ac:dyDescent="0.3">
      <c r="A58" s="156"/>
      <c r="B58" s="155"/>
      <c r="C58" s="156"/>
      <c r="D58" s="5"/>
    </row>
    <row r="59" spans="1:4" s="77" customFormat="1" x14ac:dyDescent="0.3">
      <c r="A59" s="156"/>
      <c r="B59" s="155"/>
      <c r="C59" s="156"/>
      <c r="D59" s="5"/>
    </row>
    <row r="60" spans="1:4" s="77" customFormat="1" x14ac:dyDescent="0.3">
      <c r="A60" s="156"/>
      <c r="B60" s="155"/>
      <c r="C60" s="156"/>
      <c r="D60" s="5"/>
    </row>
    <row r="61" spans="1:4" s="77" customFormat="1" x14ac:dyDescent="0.3">
      <c r="A61" s="156"/>
      <c r="B61" s="155"/>
      <c r="C61" s="156"/>
      <c r="D61" s="5"/>
    </row>
    <row r="62" spans="1:4" s="77" customFormat="1" x14ac:dyDescent="0.3">
      <c r="A62" s="156"/>
      <c r="B62" s="155"/>
      <c r="C62" s="156"/>
      <c r="D62" s="5"/>
    </row>
    <row r="63" spans="1:4" s="77" customFormat="1" x14ac:dyDescent="0.3">
      <c r="A63" s="156"/>
      <c r="B63" s="155"/>
      <c r="C63" s="156"/>
      <c r="D63" s="5"/>
    </row>
    <row r="64" spans="1:4" s="77" customFormat="1" x14ac:dyDescent="0.3">
      <c r="A64" s="156"/>
      <c r="B64" s="155"/>
      <c r="C64" s="156"/>
      <c r="D64" s="5"/>
    </row>
    <row r="65" spans="1:4" s="77" customFormat="1" x14ac:dyDescent="0.3">
      <c r="A65" s="156"/>
      <c r="B65" s="155"/>
      <c r="C65" s="156"/>
      <c r="D65" s="5"/>
    </row>
    <row r="66" spans="1:4" s="77" customFormat="1" x14ac:dyDescent="0.3">
      <c r="A66" s="156"/>
      <c r="B66" s="155"/>
      <c r="C66" s="156"/>
      <c r="D66" s="5"/>
    </row>
    <row r="67" spans="1:4" s="77" customFormat="1" x14ac:dyDescent="0.3">
      <c r="A67" s="156"/>
      <c r="B67" s="155"/>
      <c r="C67" s="156"/>
      <c r="D67" s="5"/>
    </row>
    <row r="68" spans="1:4" s="77" customFormat="1" x14ac:dyDescent="0.3">
      <c r="A68" s="156"/>
      <c r="B68" s="155"/>
      <c r="C68" s="156"/>
      <c r="D68" s="5"/>
    </row>
    <row r="69" spans="1:4" s="77" customFormat="1" x14ac:dyDescent="0.3">
      <c r="A69" s="156"/>
      <c r="B69" s="155"/>
      <c r="C69" s="156"/>
      <c r="D69" s="5"/>
    </row>
    <row r="70" spans="1:4" s="77" customFormat="1" x14ac:dyDescent="0.3">
      <c r="A70" s="156"/>
      <c r="B70" s="155"/>
      <c r="C70" s="156"/>
      <c r="D70" s="5"/>
    </row>
    <row r="71" spans="1:4" s="77" customFormat="1" x14ac:dyDescent="0.3">
      <c r="A71" s="156"/>
      <c r="B71" s="155"/>
      <c r="C71" s="156"/>
      <c r="D71" s="5"/>
    </row>
    <row r="72" spans="1:4" s="77" customFormat="1" x14ac:dyDescent="0.3">
      <c r="A72" s="156"/>
      <c r="B72" s="155"/>
      <c r="C72" s="156"/>
      <c r="D72" s="5"/>
    </row>
    <row r="73" spans="1:4" s="77" customFormat="1" x14ac:dyDescent="0.3">
      <c r="A73" s="156"/>
      <c r="B73" s="155"/>
      <c r="C73" s="156"/>
      <c r="D73" s="5"/>
    </row>
    <row r="74" spans="1:4" s="77" customFormat="1" x14ac:dyDescent="0.3">
      <c r="A74" s="156"/>
      <c r="B74" s="155"/>
      <c r="C74" s="156"/>
      <c r="D74" s="5"/>
    </row>
    <row r="75" spans="1:4" s="77" customFormat="1" x14ac:dyDescent="0.3">
      <c r="A75" s="156"/>
      <c r="B75" s="155"/>
      <c r="C75" s="156"/>
      <c r="D75" s="5"/>
    </row>
  </sheetData>
  <mergeCells count="1">
    <mergeCell ref="A3:J3"/>
  </mergeCells>
  <hyperlinks>
    <hyperlink ref="A1" location="TAB00!A1" display="Retour page de garde" xr:uid="{00000000-0004-0000-1000-000000000000}"/>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392CC1D1-2B7B-4F08-B364-42D91DDB4084}">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E1:K2 K3</xm:sqref>
        </x14:conditionalFormatting>
        <x14:conditionalFormatting xmlns:xm="http://schemas.microsoft.com/office/excel/2006/main">
          <x14:cfRule type="expression" priority="3" id="{1A5B5E65-C5A0-4B15-8069-C8ED23E4B49B}">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E4:K1048576</xm:sqref>
        </x14:conditionalFormatting>
        <x14:conditionalFormatting xmlns:xm="http://schemas.microsoft.com/office/excel/2006/main">
          <x14:cfRule type="expression" priority="5" id="{283B7F87-3634-4032-94AB-73566FC00E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G1:K2 K3</xm:sqref>
        </x14:conditionalFormatting>
        <x14:conditionalFormatting xmlns:xm="http://schemas.microsoft.com/office/excel/2006/main">
          <x14:cfRule type="expression" priority="2" id="{6745B044-2321-4394-BD6A-B471D887A2D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G4:K1048576</xm:sqref>
        </x14:conditionalFormatting>
        <x14:conditionalFormatting xmlns:xm="http://schemas.microsoft.com/office/excel/2006/main">
          <x14:cfRule type="expression" priority="4" id="{BA5226E3-F101-4209-951E-2911E138784A}">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I1:K2 K3</xm:sqref>
        </x14:conditionalFormatting>
        <x14:conditionalFormatting xmlns:xm="http://schemas.microsoft.com/office/excel/2006/main">
          <x14:cfRule type="expression" priority="1" id="{4B468DDB-030A-47E6-A9EE-445FBA9FAF68}">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I4:K1048576</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72"/>
  <sheetViews>
    <sheetView zoomScaleNormal="100" workbookViewId="0">
      <selection activeCell="A37" sqref="A37:A38"/>
    </sheetView>
  </sheetViews>
  <sheetFormatPr baseColWidth="10" defaultColWidth="9.1640625" defaultRowHeight="13.5" x14ac:dyDescent="0.3"/>
  <cols>
    <col min="1" max="1" width="51.6640625" style="156" customWidth="1"/>
    <col min="2" max="2" width="16.6640625" style="155" customWidth="1"/>
    <col min="3" max="3" width="16.6640625" style="156" customWidth="1"/>
    <col min="4" max="4" width="16.6640625" style="5" customWidth="1"/>
    <col min="5" max="11" width="16.6640625" style="88" customWidth="1"/>
    <col min="12" max="13" width="21.5" style="88" customWidth="1"/>
    <col min="14" max="16384" width="9.1640625" style="88"/>
  </cols>
  <sheetData>
    <row r="1" spans="1:10" s="5" customFormat="1" ht="15" x14ac:dyDescent="0.3">
      <c r="A1" s="162" t="s">
        <v>42</v>
      </c>
    </row>
    <row r="3" spans="1:10" ht="22.15" customHeight="1" x14ac:dyDescent="0.3">
      <c r="A3" s="521" t="str">
        <f>TAB00!B68&amp;" : "&amp;TAB00!C68</f>
        <v>TAB5.5 : Evolution des charges nettes réelles liées à la promotion des énergies renouvelables au cours de la période régulatoire</v>
      </c>
      <c r="B3" s="521"/>
      <c r="C3" s="521"/>
      <c r="D3" s="521"/>
      <c r="E3" s="521"/>
      <c r="F3" s="521"/>
      <c r="G3" s="521"/>
      <c r="H3" s="521"/>
      <c r="I3" s="521"/>
      <c r="J3" s="521"/>
    </row>
    <row r="4" spans="1:10" ht="22.15" customHeight="1" x14ac:dyDescent="0.3">
      <c r="A4" s="521"/>
      <c r="B4" s="521"/>
      <c r="C4" s="521"/>
      <c r="D4" s="521"/>
      <c r="E4" s="521"/>
      <c r="F4" s="521"/>
      <c r="G4" s="521"/>
      <c r="H4" s="521"/>
      <c r="I4" s="521"/>
      <c r="J4" s="521"/>
    </row>
    <row r="6" spans="1:10" x14ac:dyDescent="0.3">
      <c r="B6" s="20" t="str">
        <f>IF(TAB00!$E$14=2019,"BUDGET "&amp;TAB00!E14,"REALITE 2019")</f>
        <v>REALITE 2019</v>
      </c>
      <c r="C6" s="20" t="str">
        <f>IF(TAB00!$E$14=2019,"REALITE 2019","REALITE 2020")</f>
        <v>REALITE 2020</v>
      </c>
      <c r="D6" s="20" t="s">
        <v>8</v>
      </c>
      <c r="E6" s="20" t="s">
        <v>41</v>
      </c>
      <c r="F6" s="20" t="s">
        <v>8</v>
      </c>
      <c r="G6" s="20" t="s">
        <v>240</v>
      </c>
      <c r="H6" s="20" t="s">
        <v>8</v>
      </c>
      <c r="I6" s="20" t="s">
        <v>241</v>
      </c>
      <c r="J6" s="20" t="s">
        <v>8</v>
      </c>
    </row>
    <row r="7" spans="1:10" ht="27" x14ac:dyDescent="0.3">
      <c r="A7" s="160" t="s">
        <v>13</v>
      </c>
      <c r="B7" s="161">
        <f t="shared" ref="B7:J7" si="0">SUM(B8:B17)</f>
        <v>0</v>
      </c>
      <c r="C7" s="161">
        <f t="shared" si="0"/>
        <v>0</v>
      </c>
      <c r="D7" s="161">
        <f t="shared" si="0"/>
        <v>0</v>
      </c>
      <c r="E7" s="161">
        <f t="shared" si="0"/>
        <v>0</v>
      </c>
      <c r="F7" s="161">
        <f t="shared" si="0"/>
        <v>0</v>
      </c>
      <c r="G7" s="161">
        <f t="shared" si="0"/>
        <v>0</v>
      </c>
      <c r="H7" s="161">
        <f t="shared" si="0"/>
        <v>0</v>
      </c>
      <c r="I7" s="161">
        <f t="shared" si="0"/>
        <v>0</v>
      </c>
      <c r="J7" s="161">
        <f t="shared" si="0"/>
        <v>0</v>
      </c>
    </row>
    <row r="8" spans="1:10" x14ac:dyDescent="0.3">
      <c r="A8" s="202" t="s">
        <v>200</v>
      </c>
      <c r="B8" s="157"/>
      <c r="C8" s="157"/>
      <c r="D8" s="163">
        <f t="shared" ref="D8:D17" si="1">B8-C8</f>
        <v>0</v>
      </c>
      <c r="E8" s="157"/>
      <c r="F8" s="163">
        <f t="shared" ref="F8:F17" si="2">C8-E8</f>
        <v>0</v>
      </c>
      <c r="G8" s="157"/>
      <c r="H8" s="163">
        <f t="shared" ref="H8:H17" si="3">E8-G8</f>
        <v>0</v>
      </c>
      <c r="I8" s="157"/>
      <c r="J8" s="163">
        <f t="shared" ref="J8:J17" si="4">G8-I8</f>
        <v>0</v>
      </c>
    </row>
    <row r="9" spans="1:10" x14ac:dyDescent="0.3">
      <c r="A9" s="202" t="s">
        <v>201</v>
      </c>
      <c r="B9" s="157"/>
      <c r="C9" s="157"/>
      <c r="D9" s="163">
        <f t="shared" si="1"/>
        <v>0</v>
      </c>
      <c r="E9" s="157"/>
      <c r="F9" s="163">
        <f t="shared" si="2"/>
        <v>0</v>
      </c>
      <c r="G9" s="157"/>
      <c r="H9" s="163">
        <f t="shared" si="3"/>
        <v>0</v>
      </c>
      <c r="I9" s="157"/>
      <c r="J9" s="163">
        <f t="shared" si="4"/>
        <v>0</v>
      </c>
    </row>
    <row r="10" spans="1:10" x14ac:dyDescent="0.3">
      <c r="A10" s="202" t="s">
        <v>202</v>
      </c>
      <c r="B10" s="157"/>
      <c r="C10" s="157"/>
      <c r="D10" s="163">
        <f t="shared" si="1"/>
        <v>0</v>
      </c>
      <c r="E10" s="157"/>
      <c r="F10" s="163">
        <f t="shared" si="2"/>
        <v>0</v>
      </c>
      <c r="G10" s="157"/>
      <c r="H10" s="163">
        <f t="shared" si="3"/>
        <v>0</v>
      </c>
      <c r="I10" s="157"/>
      <c r="J10" s="163">
        <f t="shared" si="4"/>
        <v>0</v>
      </c>
    </row>
    <row r="11" spans="1:10" x14ac:dyDescent="0.3">
      <c r="A11" s="202" t="s">
        <v>203</v>
      </c>
      <c r="B11" s="157"/>
      <c r="C11" s="157"/>
      <c r="D11" s="163">
        <f t="shared" si="1"/>
        <v>0</v>
      </c>
      <c r="E11" s="157"/>
      <c r="F11" s="163">
        <f t="shared" si="2"/>
        <v>0</v>
      </c>
      <c r="G11" s="157"/>
      <c r="H11" s="163">
        <f t="shared" si="3"/>
        <v>0</v>
      </c>
      <c r="I11" s="157"/>
      <c r="J11" s="163">
        <f t="shared" si="4"/>
        <v>0</v>
      </c>
    </row>
    <row r="12" spans="1:10" x14ac:dyDescent="0.3">
      <c r="A12" s="202" t="s">
        <v>204</v>
      </c>
      <c r="B12" s="157"/>
      <c r="C12" s="157"/>
      <c r="D12" s="163">
        <f t="shared" si="1"/>
        <v>0</v>
      </c>
      <c r="E12" s="157"/>
      <c r="F12" s="163">
        <f t="shared" si="2"/>
        <v>0</v>
      </c>
      <c r="G12" s="157"/>
      <c r="H12" s="163">
        <f t="shared" si="3"/>
        <v>0</v>
      </c>
      <c r="I12" s="157"/>
      <c r="J12" s="163">
        <f t="shared" si="4"/>
        <v>0</v>
      </c>
    </row>
    <row r="13" spans="1:10" x14ac:dyDescent="0.3">
      <c r="A13" s="202" t="s">
        <v>242</v>
      </c>
      <c r="B13" s="157"/>
      <c r="C13" s="157"/>
      <c r="D13" s="163">
        <f t="shared" si="1"/>
        <v>0</v>
      </c>
      <c r="E13" s="157"/>
      <c r="F13" s="163">
        <f t="shared" si="2"/>
        <v>0</v>
      </c>
      <c r="G13" s="157"/>
      <c r="H13" s="163">
        <f t="shared" si="3"/>
        <v>0</v>
      </c>
      <c r="I13" s="157"/>
      <c r="J13" s="163">
        <f t="shared" si="4"/>
        <v>0</v>
      </c>
    </row>
    <row r="14" spans="1:10" x14ac:dyDescent="0.3">
      <c r="A14" s="202" t="s">
        <v>243</v>
      </c>
      <c r="B14" s="157"/>
      <c r="C14" s="157"/>
      <c r="D14" s="163">
        <f t="shared" si="1"/>
        <v>0</v>
      </c>
      <c r="E14" s="157"/>
      <c r="F14" s="163">
        <f t="shared" si="2"/>
        <v>0</v>
      </c>
      <c r="G14" s="157"/>
      <c r="H14" s="163">
        <f t="shared" si="3"/>
        <v>0</v>
      </c>
      <c r="I14" s="157"/>
      <c r="J14" s="163">
        <f t="shared" si="4"/>
        <v>0</v>
      </c>
    </row>
    <row r="15" spans="1:10" x14ac:dyDescent="0.3">
      <c r="A15" s="202" t="s">
        <v>244</v>
      </c>
      <c r="B15" s="157"/>
      <c r="C15" s="157"/>
      <c r="D15" s="163">
        <f t="shared" si="1"/>
        <v>0</v>
      </c>
      <c r="E15" s="157"/>
      <c r="F15" s="163">
        <f t="shared" si="2"/>
        <v>0</v>
      </c>
      <c r="G15" s="157"/>
      <c r="H15" s="163">
        <f t="shared" si="3"/>
        <v>0</v>
      </c>
      <c r="I15" s="157"/>
      <c r="J15" s="163">
        <f t="shared" si="4"/>
        <v>0</v>
      </c>
    </row>
    <row r="16" spans="1:10" x14ac:dyDescent="0.3">
      <c r="A16" s="202" t="s">
        <v>245</v>
      </c>
      <c r="B16" s="157"/>
      <c r="C16" s="157"/>
      <c r="D16" s="163">
        <f t="shared" si="1"/>
        <v>0</v>
      </c>
      <c r="E16" s="157"/>
      <c r="F16" s="163">
        <f t="shared" si="2"/>
        <v>0</v>
      </c>
      <c r="G16" s="157"/>
      <c r="H16" s="163">
        <f t="shared" si="3"/>
        <v>0</v>
      </c>
      <c r="I16" s="157"/>
      <c r="J16" s="163">
        <f t="shared" si="4"/>
        <v>0</v>
      </c>
    </row>
    <row r="17" spans="1:10" x14ac:dyDescent="0.3">
      <c r="A17" s="202" t="s">
        <v>246</v>
      </c>
      <c r="B17" s="157"/>
      <c r="C17" s="157"/>
      <c r="D17" s="163">
        <f t="shared" si="1"/>
        <v>0</v>
      </c>
      <c r="E17" s="157"/>
      <c r="F17" s="163">
        <f t="shared" si="2"/>
        <v>0</v>
      </c>
      <c r="G17" s="157"/>
      <c r="H17" s="163">
        <f t="shared" si="3"/>
        <v>0</v>
      </c>
      <c r="I17" s="157"/>
      <c r="J17" s="163">
        <f t="shared" si="4"/>
        <v>0</v>
      </c>
    </row>
    <row r="19" spans="1:10" x14ac:dyDescent="0.3">
      <c r="A19" s="288" t="str">
        <f>'TAB5'!A34</f>
        <v>Variable : nombre de dossiers « qualiwatt » et "solwatt" introduits  auprès du GRD</v>
      </c>
      <c r="B19" s="157"/>
      <c r="C19" s="157"/>
      <c r="D19" s="163">
        <f>B19-C19</f>
        <v>0</v>
      </c>
      <c r="E19" s="157"/>
      <c r="F19" s="163">
        <f>C19-E19</f>
        <v>0</v>
      </c>
      <c r="G19" s="157"/>
      <c r="H19" s="163">
        <f>E19-G19</f>
        <v>0</v>
      </c>
      <c r="I19" s="157"/>
      <c r="J19" s="163">
        <f>G19-I19</f>
        <v>0</v>
      </c>
    </row>
    <row r="21" spans="1:10" x14ac:dyDescent="0.3">
      <c r="A21" s="160" t="s">
        <v>17</v>
      </c>
      <c r="B21" s="260">
        <f>IFERROR(B7/B19,0)</f>
        <v>0</v>
      </c>
      <c r="C21" s="260">
        <f>IFERROR(C7/C19,0)</f>
        <v>0</v>
      </c>
      <c r="D21" s="260">
        <f>B21-C21</f>
        <v>0</v>
      </c>
      <c r="E21" s="308">
        <f>IFERROR(E7/E19,0)</f>
        <v>0</v>
      </c>
      <c r="F21" s="260">
        <f t="shared" ref="F21:J21" si="5">D21-E21</f>
        <v>0</v>
      </c>
      <c r="G21" s="308">
        <f>IFERROR(G7/G19,0)</f>
        <v>0</v>
      </c>
      <c r="H21" s="260">
        <f t="shared" si="5"/>
        <v>0</v>
      </c>
      <c r="I21" s="308">
        <f>IFERROR(I7/I19,0)</f>
        <v>0</v>
      </c>
      <c r="J21" s="260">
        <f t="shared" si="5"/>
        <v>0</v>
      </c>
    </row>
    <row r="22" spans="1:10" s="77" customFormat="1" x14ac:dyDescent="0.3">
      <c r="A22" s="156"/>
      <c r="B22" s="155"/>
      <c r="C22" s="156"/>
      <c r="D22" s="5"/>
    </row>
    <row r="23" spans="1:10" ht="27" x14ac:dyDescent="0.3">
      <c r="A23" s="160" t="s">
        <v>12</v>
      </c>
      <c r="B23" s="161">
        <f t="shared" ref="B23:J23" si="6">SUM(B24:B33)</f>
        <v>0</v>
      </c>
      <c r="C23" s="161">
        <f t="shared" si="6"/>
        <v>0</v>
      </c>
      <c r="D23" s="161">
        <f t="shared" si="6"/>
        <v>0</v>
      </c>
      <c r="E23" s="161">
        <f t="shared" si="6"/>
        <v>0</v>
      </c>
      <c r="F23" s="161">
        <f t="shared" si="6"/>
        <v>0</v>
      </c>
      <c r="G23" s="161">
        <f t="shared" si="6"/>
        <v>0</v>
      </c>
      <c r="H23" s="161">
        <f t="shared" si="6"/>
        <v>0</v>
      </c>
      <c r="I23" s="161">
        <f t="shared" si="6"/>
        <v>0</v>
      </c>
      <c r="J23" s="161">
        <f t="shared" si="6"/>
        <v>0</v>
      </c>
    </row>
    <row r="24" spans="1:10" x14ac:dyDescent="0.3">
      <c r="A24" s="202" t="s">
        <v>200</v>
      </c>
      <c r="B24" s="157"/>
      <c r="C24" s="157"/>
      <c r="D24" s="163">
        <f t="shared" ref="D24:D33" si="7">B24-C24</f>
        <v>0</v>
      </c>
      <c r="E24" s="157"/>
      <c r="F24" s="163">
        <f t="shared" ref="F24:F33" si="8">C24-E24</f>
        <v>0</v>
      </c>
      <c r="G24" s="157"/>
      <c r="H24" s="163">
        <f t="shared" ref="H24:H33" si="9">E24-G24</f>
        <v>0</v>
      </c>
      <c r="I24" s="157"/>
      <c r="J24" s="163">
        <f t="shared" ref="J24:J33" si="10">G24-I24</f>
        <v>0</v>
      </c>
    </row>
    <row r="25" spans="1:10" x14ac:dyDescent="0.3">
      <c r="A25" s="202" t="s">
        <v>201</v>
      </c>
      <c r="B25" s="157"/>
      <c r="C25" s="157"/>
      <c r="D25" s="163">
        <f t="shared" si="7"/>
        <v>0</v>
      </c>
      <c r="E25" s="157"/>
      <c r="F25" s="163">
        <f t="shared" si="8"/>
        <v>0</v>
      </c>
      <c r="G25" s="157"/>
      <c r="H25" s="163">
        <f t="shared" si="9"/>
        <v>0</v>
      </c>
      <c r="I25" s="157"/>
      <c r="J25" s="163">
        <f t="shared" si="10"/>
        <v>0</v>
      </c>
    </row>
    <row r="26" spans="1:10" x14ac:dyDescent="0.3">
      <c r="A26" s="202" t="s">
        <v>202</v>
      </c>
      <c r="B26" s="157"/>
      <c r="C26" s="157"/>
      <c r="D26" s="163">
        <f t="shared" si="7"/>
        <v>0</v>
      </c>
      <c r="E26" s="157"/>
      <c r="F26" s="163">
        <f t="shared" si="8"/>
        <v>0</v>
      </c>
      <c r="G26" s="157"/>
      <c r="H26" s="163">
        <f t="shared" si="9"/>
        <v>0</v>
      </c>
      <c r="I26" s="157"/>
      <c r="J26" s="163">
        <f t="shared" si="10"/>
        <v>0</v>
      </c>
    </row>
    <row r="27" spans="1:10" x14ac:dyDescent="0.3">
      <c r="A27" s="202" t="s">
        <v>203</v>
      </c>
      <c r="B27" s="157"/>
      <c r="C27" s="157"/>
      <c r="D27" s="163">
        <f t="shared" si="7"/>
        <v>0</v>
      </c>
      <c r="E27" s="157"/>
      <c r="F27" s="163">
        <f t="shared" si="8"/>
        <v>0</v>
      </c>
      <c r="G27" s="157"/>
      <c r="H27" s="163">
        <f t="shared" si="9"/>
        <v>0</v>
      </c>
      <c r="I27" s="157"/>
      <c r="J27" s="163">
        <f t="shared" si="10"/>
        <v>0</v>
      </c>
    </row>
    <row r="28" spans="1:10" x14ac:dyDescent="0.3">
      <c r="A28" s="202" t="s">
        <v>204</v>
      </c>
      <c r="B28" s="157"/>
      <c r="C28" s="157"/>
      <c r="D28" s="163">
        <f t="shared" si="7"/>
        <v>0</v>
      </c>
      <c r="E28" s="157"/>
      <c r="F28" s="163">
        <f t="shared" si="8"/>
        <v>0</v>
      </c>
      <c r="G28" s="157"/>
      <c r="H28" s="163">
        <f t="shared" si="9"/>
        <v>0</v>
      </c>
      <c r="I28" s="157"/>
      <c r="J28" s="163">
        <f t="shared" si="10"/>
        <v>0</v>
      </c>
    </row>
    <row r="29" spans="1:10" x14ac:dyDescent="0.3">
      <c r="A29" s="202" t="s">
        <v>242</v>
      </c>
      <c r="B29" s="157"/>
      <c r="C29" s="157"/>
      <c r="D29" s="163">
        <f t="shared" si="7"/>
        <v>0</v>
      </c>
      <c r="E29" s="157"/>
      <c r="F29" s="163">
        <f t="shared" si="8"/>
        <v>0</v>
      </c>
      <c r="G29" s="157"/>
      <c r="H29" s="163">
        <f t="shared" si="9"/>
        <v>0</v>
      </c>
      <c r="I29" s="157"/>
      <c r="J29" s="163">
        <f t="shared" si="10"/>
        <v>0</v>
      </c>
    </row>
    <row r="30" spans="1:10" x14ac:dyDescent="0.3">
      <c r="A30" s="202" t="s">
        <v>243</v>
      </c>
      <c r="B30" s="157"/>
      <c r="C30" s="157"/>
      <c r="D30" s="163">
        <f t="shared" si="7"/>
        <v>0</v>
      </c>
      <c r="E30" s="157"/>
      <c r="F30" s="163">
        <f t="shared" si="8"/>
        <v>0</v>
      </c>
      <c r="G30" s="157"/>
      <c r="H30" s="163">
        <f t="shared" si="9"/>
        <v>0</v>
      </c>
      <c r="I30" s="157"/>
      <c r="J30" s="163">
        <f t="shared" si="10"/>
        <v>0</v>
      </c>
    </row>
    <row r="31" spans="1:10" x14ac:dyDescent="0.3">
      <c r="A31" s="202" t="s">
        <v>244</v>
      </c>
      <c r="B31" s="157"/>
      <c r="C31" s="157"/>
      <c r="D31" s="163">
        <f t="shared" si="7"/>
        <v>0</v>
      </c>
      <c r="E31" s="157"/>
      <c r="F31" s="163">
        <f t="shared" si="8"/>
        <v>0</v>
      </c>
      <c r="G31" s="157"/>
      <c r="H31" s="163">
        <f t="shared" si="9"/>
        <v>0</v>
      </c>
      <c r="I31" s="157"/>
      <c r="J31" s="163">
        <f t="shared" si="10"/>
        <v>0</v>
      </c>
    </row>
    <row r="32" spans="1:10" x14ac:dyDescent="0.3">
      <c r="A32" s="202" t="s">
        <v>245</v>
      </c>
      <c r="B32" s="157"/>
      <c r="C32" s="157"/>
      <c r="D32" s="163">
        <f t="shared" si="7"/>
        <v>0</v>
      </c>
      <c r="E32" s="157"/>
      <c r="F32" s="163">
        <f t="shared" si="8"/>
        <v>0</v>
      </c>
      <c r="G32" s="157"/>
      <c r="H32" s="163">
        <f t="shared" si="9"/>
        <v>0</v>
      </c>
      <c r="I32" s="157"/>
      <c r="J32" s="163">
        <f t="shared" si="10"/>
        <v>0</v>
      </c>
    </row>
    <row r="33" spans="1:10" x14ac:dyDescent="0.3">
      <c r="A33" s="202" t="s">
        <v>246</v>
      </c>
      <c r="B33" s="157"/>
      <c r="C33" s="157"/>
      <c r="D33" s="163">
        <f t="shared" si="7"/>
        <v>0</v>
      </c>
      <c r="E33" s="157"/>
      <c r="F33" s="163">
        <f t="shared" si="8"/>
        <v>0</v>
      </c>
      <c r="G33" s="157"/>
      <c r="H33" s="163">
        <f t="shared" si="9"/>
        <v>0</v>
      </c>
      <c r="I33" s="157"/>
      <c r="J33" s="163">
        <f t="shared" si="10"/>
        <v>0</v>
      </c>
    </row>
    <row r="35" spans="1:10" x14ac:dyDescent="0.3">
      <c r="A35" s="160" t="s">
        <v>4</v>
      </c>
      <c r="B35" s="157"/>
      <c r="C35" s="157"/>
      <c r="D35" s="163">
        <f>B35-C35</f>
        <v>0</v>
      </c>
      <c r="E35" s="157"/>
      <c r="F35" s="163">
        <f>C35-E35</f>
        <v>0</v>
      </c>
      <c r="G35" s="157"/>
      <c r="H35" s="163">
        <f>E35-G35</f>
        <v>0</v>
      </c>
      <c r="I35" s="157"/>
      <c r="J35" s="163">
        <f>G35-I35</f>
        <v>0</v>
      </c>
    </row>
    <row r="36" spans="1:10" s="77" customFormat="1" x14ac:dyDescent="0.3">
      <c r="A36" s="156"/>
      <c r="B36" s="155"/>
      <c r="C36" s="156"/>
      <c r="D36" s="5"/>
    </row>
    <row r="37" spans="1:10" s="77" customFormat="1" x14ac:dyDescent="0.3">
      <c r="A37" s="135" t="s">
        <v>22</v>
      </c>
      <c r="B37" s="98">
        <f t="shared" ref="B37:J37" si="11">SUM(B7,B23,B35)</f>
        <v>0</v>
      </c>
      <c r="C37" s="98">
        <f t="shared" si="11"/>
        <v>0</v>
      </c>
      <c r="D37" s="98">
        <f t="shared" si="11"/>
        <v>0</v>
      </c>
      <c r="E37" s="98">
        <f t="shared" si="11"/>
        <v>0</v>
      </c>
      <c r="F37" s="98">
        <f t="shared" si="11"/>
        <v>0</v>
      </c>
      <c r="G37" s="98">
        <f t="shared" si="11"/>
        <v>0</v>
      </c>
      <c r="H37" s="98">
        <f t="shared" si="11"/>
        <v>0</v>
      </c>
      <c r="I37" s="98">
        <f t="shared" si="11"/>
        <v>0</v>
      </c>
      <c r="J37" s="98">
        <f t="shared" si="11"/>
        <v>0</v>
      </c>
    </row>
    <row r="38" spans="1:10" s="77" customFormat="1" x14ac:dyDescent="0.3">
      <c r="A38" s="156"/>
      <c r="B38" s="155"/>
      <c r="C38" s="156"/>
      <c r="D38" s="5"/>
    </row>
    <row r="39" spans="1:10" s="77" customFormat="1" x14ac:dyDescent="0.3">
      <c r="A39" s="156"/>
      <c r="B39" s="155"/>
      <c r="C39" s="156"/>
      <c r="D39" s="5"/>
    </row>
    <row r="40" spans="1:10" s="77" customFormat="1" x14ac:dyDescent="0.3">
      <c r="A40" s="156"/>
      <c r="B40" s="155"/>
      <c r="C40" s="156"/>
      <c r="D40" s="5"/>
    </row>
    <row r="41" spans="1:10" s="77" customFormat="1" x14ac:dyDescent="0.3">
      <c r="A41" s="156"/>
      <c r="B41" s="155"/>
      <c r="C41" s="156"/>
      <c r="D41" s="5"/>
    </row>
    <row r="42" spans="1:10" s="77" customFormat="1" x14ac:dyDescent="0.3">
      <c r="A42" s="156"/>
      <c r="B42" s="155"/>
      <c r="C42" s="156"/>
      <c r="D42" s="5"/>
    </row>
    <row r="43" spans="1:10" s="77" customFormat="1" x14ac:dyDescent="0.3">
      <c r="A43" s="156"/>
      <c r="B43" s="155"/>
      <c r="C43" s="156"/>
      <c r="D43" s="5"/>
    </row>
    <row r="44" spans="1:10" s="77" customFormat="1" x14ac:dyDescent="0.3">
      <c r="A44" s="156"/>
      <c r="B44" s="155"/>
      <c r="C44" s="156"/>
      <c r="D44" s="5"/>
    </row>
    <row r="45" spans="1:10" s="77" customFormat="1" x14ac:dyDescent="0.3">
      <c r="A45" s="156"/>
      <c r="B45" s="155"/>
      <c r="C45" s="156"/>
      <c r="D45" s="5"/>
    </row>
    <row r="46" spans="1:10" s="77" customFormat="1" x14ac:dyDescent="0.3">
      <c r="A46" s="156"/>
      <c r="B46" s="155"/>
      <c r="C46" s="156"/>
      <c r="D46" s="5"/>
    </row>
    <row r="47" spans="1:10" s="77" customFormat="1" x14ac:dyDescent="0.3">
      <c r="A47" s="156"/>
      <c r="B47" s="155"/>
      <c r="C47" s="156"/>
      <c r="D47" s="5"/>
    </row>
    <row r="48" spans="1:10" s="77" customFormat="1" x14ac:dyDescent="0.3">
      <c r="A48" s="156"/>
      <c r="B48" s="155"/>
      <c r="C48" s="156"/>
      <c r="D48" s="5"/>
    </row>
    <row r="49" spans="1:4" s="77" customFormat="1" x14ac:dyDescent="0.3">
      <c r="A49" s="156"/>
      <c r="B49" s="155"/>
      <c r="C49" s="156"/>
      <c r="D49" s="5"/>
    </row>
    <row r="50" spans="1:4" s="77" customFormat="1" x14ac:dyDescent="0.3">
      <c r="A50" s="156"/>
      <c r="B50" s="155"/>
      <c r="C50" s="156"/>
      <c r="D50" s="5"/>
    </row>
    <row r="51" spans="1:4" s="77" customFormat="1" x14ac:dyDescent="0.3">
      <c r="A51" s="156"/>
      <c r="B51" s="155"/>
      <c r="C51" s="156"/>
      <c r="D51" s="5"/>
    </row>
    <row r="52" spans="1:4" s="77" customFormat="1" x14ac:dyDescent="0.3">
      <c r="A52" s="156"/>
      <c r="B52" s="155"/>
      <c r="C52" s="156"/>
      <c r="D52" s="5"/>
    </row>
    <row r="53" spans="1:4" s="77" customFormat="1" x14ac:dyDescent="0.3">
      <c r="A53" s="156"/>
      <c r="B53" s="155"/>
      <c r="C53" s="156"/>
      <c r="D53" s="5"/>
    </row>
    <row r="54" spans="1:4" s="77" customFormat="1" x14ac:dyDescent="0.3">
      <c r="A54" s="156"/>
      <c r="B54" s="155"/>
      <c r="C54" s="156"/>
      <c r="D54" s="5"/>
    </row>
    <row r="55" spans="1:4" s="77" customFormat="1" x14ac:dyDescent="0.3">
      <c r="A55" s="156"/>
      <c r="B55" s="155"/>
      <c r="C55" s="156"/>
      <c r="D55" s="5"/>
    </row>
    <row r="56" spans="1:4" s="77" customFormat="1" x14ac:dyDescent="0.3">
      <c r="A56" s="156"/>
      <c r="B56" s="155"/>
      <c r="C56" s="156"/>
      <c r="D56" s="5"/>
    </row>
    <row r="57" spans="1:4" s="77" customFormat="1" x14ac:dyDescent="0.3">
      <c r="A57" s="156"/>
      <c r="B57" s="155"/>
      <c r="C57" s="156"/>
      <c r="D57" s="5"/>
    </row>
    <row r="58" spans="1:4" s="77" customFormat="1" x14ac:dyDescent="0.3">
      <c r="A58" s="156"/>
      <c r="B58" s="155"/>
      <c r="C58" s="156"/>
      <c r="D58" s="5"/>
    </row>
    <row r="59" spans="1:4" s="77" customFormat="1" x14ac:dyDescent="0.3">
      <c r="A59" s="156"/>
      <c r="B59" s="155"/>
      <c r="C59" s="156"/>
      <c r="D59" s="5"/>
    </row>
    <row r="60" spans="1:4" s="77" customFormat="1" x14ac:dyDescent="0.3">
      <c r="A60" s="156"/>
      <c r="B60" s="155"/>
      <c r="C60" s="156"/>
      <c r="D60" s="5"/>
    </row>
    <row r="61" spans="1:4" s="77" customFormat="1" x14ac:dyDescent="0.3">
      <c r="A61" s="156"/>
      <c r="B61" s="155"/>
      <c r="C61" s="156"/>
      <c r="D61" s="5"/>
    </row>
    <row r="62" spans="1:4" s="77" customFormat="1" x14ac:dyDescent="0.3">
      <c r="A62" s="156"/>
      <c r="B62" s="155"/>
      <c r="C62" s="156"/>
      <c r="D62" s="5"/>
    </row>
    <row r="63" spans="1:4" s="77" customFormat="1" x14ac:dyDescent="0.3">
      <c r="A63" s="156"/>
      <c r="B63" s="155"/>
      <c r="C63" s="156"/>
      <c r="D63" s="5"/>
    </row>
    <row r="64" spans="1:4" s="77" customFormat="1" x14ac:dyDescent="0.3">
      <c r="A64" s="156"/>
      <c r="B64" s="155"/>
      <c r="C64" s="156"/>
      <c r="D64" s="5"/>
    </row>
    <row r="65" spans="1:4" s="77" customFormat="1" x14ac:dyDescent="0.3">
      <c r="A65" s="156"/>
      <c r="B65" s="155"/>
      <c r="C65" s="156"/>
      <c r="D65" s="5"/>
    </row>
    <row r="66" spans="1:4" s="77" customFormat="1" x14ac:dyDescent="0.3">
      <c r="A66" s="156"/>
      <c r="B66" s="155"/>
      <c r="C66" s="156"/>
      <c r="D66" s="5"/>
    </row>
    <row r="67" spans="1:4" s="77" customFormat="1" x14ac:dyDescent="0.3">
      <c r="A67" s="156"/>
      <c r="B67" s="155"/>
      <c r="C67" s="156"/>
      <c r="D67" s="5"/>
    </row>
    <row r="68" spans="1:4" s="77" customFormat="1" x14ac:dyDescent="0.3">
      <c r="A68" s="156"/>
      <c r="B68" s="155"/>
      <c r="C68" s="156"/>
      <c r="D68" s="5"/>
    </row>
    <row r="69" spans="1:4" s="77" customFormat="1" x14ac:dyDescent="0.3">
      <c r="A69" s="156"/>
      <c r="B69" s="155"/>
      <c r="C69" s="156"/>
      <c r="D69" s="5"/>
    </row>
    <row r="70" spans="1:4" s="77" customFormat="1" x14ac:dyDescent="0.3">
      <c r="A70" s="156"/>
      <c r="B70" s="155"/>
      <c r="C70" s="156"/>
      <c r="D70" s="5"/>
    </row>
    <row r="71" spans="1:4" s="77" customFormat="1" x14ac:dyDescent="0.3">
      <c r="A71" s="156"/>
      <c r="B71" s="155"/>
      <c r="C71" s="156"/>
      <c r="D71" s="5"/>
    </row>
    <row r="72" spans="1:4" s="77" customFormat="1" x14ac:dyDescent="0.3">
      <c r="A72" s="156"/>
      <c r="B72" s="155"/>
      <c r="C72" s="156"/>
      <c r="D72" s="5"/>
    </row>
  </sheetData>
  <mergeCells count="1">
    <mergeCell ref="A3:J4"/>
  </mergeCells>
  <hyperlinks>
    <hyperlink ref="A1" location="TAB00!A1" display="Retour page de garde" xr:uid="{00000000-0004-0000-1100-000000000000}"/>
  </hyperlinks>
  <pageMargins left="0.7" right="0.7" top="0.75" bottom="0.75" header="0.3" footer="0.3"/>
  <pageSetup paperSize="9" scale="85" orientation="landscape" verticalDpi="300" r:id="rId1"/>
  <colBreaks count="1" manualBreakCount="1">
    <brk id="10" max="1048575" man="1"/>
  </colBreaks>
  <extLst>
    <ext xmlns:x14="http://schemas.microsoft.com/office/spreadsheetml/2009/9/main" uri="{78C0D931-6437-407d-A8EE-F0AAD7539E65}">
      <x14:conditionalFormattings>
        <x14:conditionalFormatting xmlns:xm="http://schemas.microsoft.com/office/excel/2006/main">
          <x14:cfRule type="expression" priority="6" id="{13B19B26-D03C-4046-AE16-DFAB382870A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E1:K2 K3:K4</xm:sqref>
        </x14:conditionalFormatting>
        <x14:conditionalFormatting xmlns:xm="http://schemas.microsoft.com/office/excel/2006/main">
          <x14:cfRule type="expression" priority="3" id="{C802F528-0DD1-4033-8AA1-AE7C87D8C19A}">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E5:K1048576</xm:sqref>
        </x14:conditionalFormatting>
        <x14:conditionalFormatting xmlns:xm="http://schemas.microsoft.com/office/excel/2006/main">
          <x14:cfRule type="expression" priority="5" id="{06A38B47-1F03-461F-91A6-F74EB9592918}">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G1:K2 K3:K4</xm:sqref>
        </x14:conditionalFormatting>
        <x14:conditionalFormatting xmlns:xm="http://schemas.microsoft.com/office/excel/2006/main">
          <x14:cfRule type="expression" priority="2" id="{7B8A5C9F-2329-4448-94C4-0F0896A96DE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G5:K1048576</xm:sqref>
        </x14:conditionalFormatting>
        <x14:conditionalFormatting xmlns:xm="http://schemas.microsoft.com/office/excel/2006/main">
          <x14:cfRule type="expression" priority="4" id="{4E556A05-D019-444F-AA81-DC7FBA396E24}">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I1:K2 K3:K4</xm:sqref>
        </x14:conditionalFormatting>
        <x14:conditionalFormatting xmlns:xm="http://schemas.microsoft.com/office/excel/2006/main">
          <x14:cfRule type="expression" priority="1" id="{E4CB7B23-42BB-4019-B159-155F63F09B5B}">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I5:K1048576</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3"/>
  <sheetViews>
    <sheetView zoomScaleNormal="100" workbookViewId="0">
      <selection activeCell="A13" sqref="A13"/>
    </sheetView>
  </sheetViews>
  <sheetFormatPr baseColWidth="10" defaultColWidth="9.1640625" defaultRowHeight="13.5" x14ac:dyDescent="0.3"/>
  <cols>
    <col min="1" max="1" width="51.83203125" style="156" customWidth="1"/>
    <col min="2" max="2" width="16.6640625" style="155" customWidth="1"/>
    <col min="3" max="3" width="16.6640625" style="156" customWidth="1"/>
    <col min="4" max="4" width="16.6640625" style="5" customWidth="1"/>
    <col min="5" max="11" width="16.6640625" style="88" customWidth="1"/>
    <col min="12" max="13" width="21.5" style="88" customWidth="1"/>
    <col min="14" max="16384" width="9.1640625" style="88"/>
  </cols>
  <sheetData>
    <row r="1" spans="1:10" s="5" customFormat="1" ht="15" x14ac:dyDescent="0.3">
      <c r="A1" s="162" t="s">
        <v>42</v>
      </c>
    </row>
    <row r="3" spans="1:10" ht="41.45" customHeight="1" x14ac:dyDescent="0.3">
      <c r="A3" s="522" t="str">
        <f>TAB00!B69&amp;" : "&amp;TAB00!C69</f>
        <v>TAB5.6 : Evolution des charges nettes réelles liées à l'éclairage public au cours de la période régulatoire</v>
      </c>
      <c r="B3" s="522"/>
      <c r="C3" s="522"/>
      <c r="D3" s="522"/>
      <c r="E3" s="522"/>
      <c r="F3" s="522"/>
      <c r="G3" s="136"/>
      <c r="H3" s="136"/>
      <c r="I3" s="136"/>
      <c r="J3" s="136"/>
    </row>
    <row r="6" spans="1:10" x14ac:dyDescent="0.3">
      <c r="B6" s="20" t="str">
        <f>IF(TAB00!$E$14=2019,"BUDGET "&amp;TAB00!E14,"REALITE 2019")</f>
        <v>REALITE 2019</v>
      </c>
      <c r="C6" s="20" t="str">
        <f>IF(TAB00!$E$14=2019,"REALITE 2019","REALITE 2020")</f>
        <v>REALITE 2020</v>
      </c>
      <c r="D6" s="20" t="s">
        <v>8</v>
      </c>
      <c r="E6" s="20" t="s">
        <v>41</v>
      </c>
      <c r="F6" s="20" t="s">
        <v>8</v>
      </c>
      <c r="G6" s="20" t="s">
        <v>240</v>
      </c>
      <c r="H6" s="20" t="s">
        <v>8</v>
      </c>
      <c r="I6" s="20" t="s">
        <v>241</v>
      </c>
      <c r="J6" s="20" t="s">
        <v>8</v>
      </c>
    </row>
    <row r="7" spans="1:10" ht="27" x14ac:dyDescent="0.3">
      <c r="A7" s="269" t="s">
        <v>12</v>
      </c>
      <c r="B7" s="161">
        <f t="shared" ref="B7:J7" si="0">SUM(B8:B18)</f>
        <v>0</v>
      </c>
      <c r="C7" s="161">
        <f t="shared" si="0"/>
        <v>0</v>
      </c>
      <c r="D7" s="161">
        <f t="shared" si="0"/>
        <v>0</v>
      </c>
      <c r="E7" s="161">
        <f t="shared" si="0"/>
        <v>0</v>
      </c>
      <c r="F7" s="161">
        <f t="shared" si="0"/>
        <v>0</v>
      </c>
      <c r="G7" s="161">
        <f t="shared" si="0"/>
        <v>0</v>
      </c>
      <c r="H7" s="161">
        <f t="shared" si="0"/>
        <v>0</v>
      </c>
      <c r="I7" s="161">
        <f t="shared" si="0"/>
        <v>0</v>
      </c>
      <c r="J7" s="161">
        <f t="shared" si="0"/>
        <v>0</v>
      </c>
    </row>
    <row r="8" spans="1:10" x14ac:dyDescent="0.3">
      <c r="A8" s="156" t="s">
        <v>499</v>
      </c>
      <c r="B8" s="157"/>
      <c r="C8" s="157"/>
      <c r="D8" s="163">
        <f t="shared" ref="D8:D18" si="1">B8-C8</f>
        <v>0</v>
      </c>
      <c r="E8" s="157"/>
      <c r="F8" s="163">
        <f t="shared" ref="F8:F18" si="2">C8-E8</f>
        <v>0</v>
      </c>
      <c r="G8" s="157"/>
      <c r="H8" s="163">
        <f t="shared" ref="H8:H18" si="3">E8-G8</f>
        <v>0</v>
      </c>
      <c r="I8" s="157"/>
      <c r="J8" s="163">
        <f t="shared" ref="J8:J18" si="4">G8-I8</f>
        <v>0</v>
      </c>
    </row>
    <row r="9" spans="1:10" x14ac:dyDescent="0.3">
      <c r="A9" s="156" t="s">
        <v>500</v>
      </c>
      <c r="B9" s="157"/>
      <c r="C9" s="157"/>
      <c r="D9" s="163">
        <f t="shared" si="1"/>
        <v>0</v>
      </c>
      <c r="E9" s="157"/>
      <c r="F9" s="163">
        <f t="shared" si="2"/>
        <v>0</v>
      </c>
      <c r="G9" s="157"/>
      <c r="H9" s="163">
        <f t="shared" si="3"/>
        <v>0</v>
      </c>
      <c r="I9" s="157"/>
      <c r="J9" s="163">
        <f t="shared" si="4"/>
        <v>0</v>
      </c>
    </row>
    <row r="10" spans="1:10" x14ac:dyDescent="0.3">
      <c r="A10" s="156" t="s">
        <v>501</v>
      </c>
      <c r="B10" s="157"/>
      <c r="C10" s="157"/>
      <c r="D10" s="163">
        <f t="shared" si="1"/>
        <v>0</v>
      </c>
      <c r="E10" s="157"/>
      <c r="F10" s="163">
        <f t="shared" si="2"/>
        <v>0</v>
      </c>
      <c r="G10" s="157"/>
      <c r="H10" s="163">
        <f t="shared" si="3"/>
        <v>0</v>
      </c>
      <c r="I10" s="157"/>
      <c r="J10" s="163">
        <f t="shared" si="4"/>
        <v>0</v>
      </c>
    </row>
    <row r="11" spans="1:10" x14ac:dyDescent="0.3">
      <c r="A11" s="156" t="s">
        <v>502</v>
      </c>
      <c r="B11" s="157"/>
      <c r="C11" s="157"/>
      <c r="D11" s="163">
        <f t="shared" si="1"/>
        <v>0</v>
      </c>
      <c r="E11" s="157"/>
      <c r="F11" s="163">
        <f t="shared" si="2"/>
        <v>0</v>
      </c>
      <c r="G11" s="157"/>
      <c r="H11" s="163">
        <f t="shared" si="3"/>
        <v>0</v>
      </c>
      <c r="I11" s="157"/>
      <c r="J11" s="163">
        <f t="shared" si="4"/>
        <v>0</v>
      </c>
    </row>
    <row r="12" spans="1:10" x14ac:dyDescent="0.3">
      <c r="A12" s="156" t="s">
        <v>503</v>
      </c>
      <c r="B12" s="157"/>
      <c r="C12" s="157"/>
      <c r="D12" s="163">
        <f t="shared" si="1"/>
        <v>0</v>
      </c>
      <c r="E12" s="157"/>
      <c r="F12" s="163">
        <f t="shared" si="2"/>
        <v>0</v>
      </c>
      <c r="G12" s="157"/>
      <c r="H12" s="163">
        <f t="shared" si="3"/>
        <v>0</v>
      </c>
      <c r="I12" s="157"/>
      <c r="J12" s="163">
        <f t="shared" si="4"/>
        <v>0</v>
      </c>
    </row>
    <row r="13" spans="1:10" x14ac:dyDescent="0.3">
      <c r="A13" s="263" t="s">
        <v>939</v>
      </c>
      <c r="B13" s="157"/>
      <c r="C13" s="157"/>
      <c r="D13" s="163">
        <f t="shared" si="1"/>
        <v>0</v>
      </c>
      <c r="E13" s="157"/>
      <c r="F13" s="163"/>
      <c r="G13" s="157"/>
      <c r="H13" s="163"/>
      <c r="I13" s="157"/>
      <c r="J13" s="163"/>
    </row>
    <row r="14" spans="1:10" x14ac:dyDescent="0.3">
      <c r="A14" s="156" t="s">
        <v>504</v>
      </c>
      <c r="B14" s="157"/>
      <c r="C14" s="157"/>
      <c r="D14" s="163">
        <f t="shared" si="1"/>
        <v>0</v>
      </c>
      <c r="E14" s="157"/>
      <c r="F14" s="163">
        <f t="shared" si="2"/>
        <v>0</v>
      </c>
      <c r="G14" s="157"/>
      <c r="H14" s="163">
        <f t="shared" si="3"/>
        <v>0</v>
      </c>
      <c r="I14" s="157"/>
      <c r="J14" s="163">
        <f t="shared" si="4"/>
        <v>0</v>
      </c>
    </row>
    <row r="15" spans="1:10" x14ac:dyDescent="0.3">
      <c r="A15" s="156" t="s">
        <v>505</v>
      </c>
      <c r="B15" s="157"/>
      <c r="C15" s="157"/>
      <c r="D15" s="163">
        <f t="shared" si="1"/>
        <v>0</v>
      </c>
      <c r="E15" s="157"/>
      <c r="F15" s="163">
        <f t="shared" si="2"/>
        <v>0</v>
      </c>
      <c r="G15" s="157"/>
      <c r="H15" s="163">
        <f t="shared" si="3"/>
        <v>0</v>
      </c>
      <c r="I15" s="157"/>
      <c r="J15" s="163">
        <f t="shared" si="4"/>
        <v>0</v>
      </c>
    </row>
    <row r="16" spans="1:10" x14ac:dyDescent="0.3">
      <c r="A16" s="202" t="s">
        <v>200</v>
      </c>
      <c r="B16" s="157"/>
      <c r="C16" s="157"/>
      <c r="D16" s="163">
        <f t="shared" si="1"/>
        <v>0</v>
      </c>
      <c r="E16" s="157"/>
      <c r="F16" s="163">
        <f t="shared" si="2"/>
        <v>0</v>
      </c>
      <c r="G16" s="157"/>
      <c r="H16" s="307" t="s">
        <v>893</v>
      </c>
      <c r="I16" s="157"/>
      <c r="J16" s="163">
        <f t="shared" si="4"/>
        <v>0</v>
      </c>
    </row>
    <row r="17" spans="1:10" x14ac:dyDescent="0.3">
      <c r="A17" s="202" t="s">
        <v>201</v>
      </c>
      <c r="B17" s="157"/>
      <c r="C17" s="157"/>
      <c r="D17" s="163">
        <f t="shared" si="1"/>
        <v>0</v>
      </c>
      <c r="E17" s="157"/>
      <c r="F17" s="163">
        <f t="shared" si="2"/>
        <v>0</v>
      </c>
      <c r="G17" s="157"/>
      <c r="H17" s="163">
        <f t="shared" si="3"/>
        <v>0</v>
      </c>
      <c r="I17" s="157"/>
      <c r="J17" s="163">
        <f t="shared" si="4"/>
        <v>0</v>
      </c>
    </row>
    <row r="18" spans="1:10" x14ac:dyDescent="0.3">
      <c r="A18" s="202" t="s">
        <v>202</v>
      </c>
      <c r="B18" s="157"/>
      <c r="C18" s="157"/>
      <c r="D18" s="163">
        <f t="shared" si="1"/>
        <v>0</v>
      </c>
      <c r="E18" s="157"/>
      <c r="F18" s="163">
        <f t="shared" si="2"/>
        <v>0</v>
      </c>
      <c r="G18" s="157"/>
      <c r="H18" s="163">
        <f t="shared" si="3"/>
        <v>0</v>
      </c>
      <c r="I18" s="157"/>
      <c r="J18" s="163">
        <f t="shared" si="4"/>
        <v>0</v>
      </c>
    </row>
    <row r="20" spans="1:10" x14ac:dyDescent="0.3">
      <c r="A20" s="160" t="s">
        <v>4</v>
      </c>
      <c r="B20" s="157"/>
      <c r="C20" s="157"/>
      <c r="D20" s="163">
        <f>B20-C20</f>
        <v>0</v>
      </c>
      <c r="E20" s="157"/>
      <c r="F20" s="163">
        <f>C20-E20</f>
        <v>0</v>
      </c>
      <c r="G20" s="157"/>
      <c r="H20" s="163">
        <f>E20-G20</f>
        <v>0</v>
      </c>
      <c r="I20" s="157"/>
      <c r="J20" s="163">
        <f>G20-I20</f>
        <v>0</v>
      </c>
    </row>
    <row r="21" spans="1:10" s="77" customFormat="1" x14ac:dyDescent="0.3">
      <c r="A21" s="156"/>
      <c r="B21" s="155"/>
      <c r="C21" s="156"/>
      <c r="D21" s="5"/>
    </row>
    <row r="22" spans="1:10" s="77" customFormat="1" x14ac:dyDescent="0.3">
      <c r="A22" s="135" t="s">
        <v>22</v>
      </c>
      <c r="B22" s="98">
        <f t="shared" ref="B22:J22" si="5">SUM(B7,B20)</f>
        <v>0</v>
      </c>
      <c r="C22" s="98">
        <f t="shared" si="5"/>
        <v>0</v>
      </c>
      <c r="D22" s="98">
        <f t="shared" si="5"/>
        <v>0</v>
      </c>
      <c r="E22" s="98">
        <f t="shared" si="5"/>
        <v>0</v>
      </c>
      <c r="F22" s="98">
        <f t="shared" si="5"/>
        <v>0</v>
      </c>
      <c r="G22" s="98">
        <f t="shared" si="5"/>
        <v>0</v>
      </c>
      <c r="H22" s="98">
        <f t="shared" si="5"/>
        <v>0</v>
      </c>
      <c r="I22" s="98">
        <f t="shared" si="5"/>
        <v>0</v>
      </c>
      <c r="J22" s="98">
        <f t="shared" si="5"/>
        <v>0</v>
      </c>
    </row>
    <row r="23" spans="1:10" s="77" customFormat="1" x14ac:dyDescent="0.3">
      <c r="A23" s="156"/>
      <c r="B23" s="155"/>
      <c r="C23" s="156"/>
      <c r="D23" s="5"/>
    </row>
    <row r="24" spans="1:10" s="77" customFormat="1" x14ac:dyDescent="0.3">
      <c r="A24" s="156"/>
      <c r="B24" s="155"/>
      <c r="C24" s="156"/>
      <c r="D24" s="5"/>
    </row>
    <row r="25" spans="1:10" s="77" customFormat="1" x14ac:dyDescent="0.3">
      <c r="A25" s="156"/>
      <c r="B25" s="155"/>
      <c r="C25" s="156"/>
      <c r="D25" s="5"/>
    </row>
    <row r="26" spans="1:10" s="77" customFormat="1" x14ac:dyDescent="0.3">
      <c r="A26" s="156"/>
      <c r="B26" s="155"/>
      <c r="C26" s="156"/>
      <c r="D26" s="5"/>
    </row>
    <row r="27" spans="1:10" s="77" customFormat="1" x14ac:dyDescent="0.3">
      <c r="A27" s="156"/>
      <c r="B27" s="155"/>
      <c r="C27" s="156"/>
      <c r="D27" s="5"/>
    </row>
    <row r="28" spans="1:10" s="77" customFormat="1" x14ac:dyDescent="0.3">
      <c r="A28" s="156"/>
      <c r="B28" s="155"/>
      <c r="C28" s="156"/>
      <c r="D28" s="5"/>
    </row>
    <row r="29" spans="1:10" s="77" customFormat="1" x14ac:dyDescent="0.3">
      <c r="A29" s="156"/>
      <c r="B29" s="155"/>
      <c r="C29" s="156"/>
      <c r="D29" s="5"/>
    </row>
    <row r="30" spans="1:10" s="77" customFormat="1" x14ac:dyDescent="0.3">
      <c r="A30" s="156"/>
      <c r="B30" s="155"/>
      <c r="C30" s="156"/>
      <c r="D30" s="5"/>
    </row>
    <row r="31" spans="1:10" s="77" customFormat="1" x14ac:dyDescent="0.3">
      <c r="A31" s="156"/>
      <c r="B31" s="155"/>
      <c r="C31" s="156"/>
      <c r="D31" s="5"/>
    </row>
    <row r="32" spans="1:10" s="77" customFormat="1" x14ac:dyDescent="0.3">
      <c r="A32" s="156"/>
      <c r="B32" s="155"/>
      <c r="C32" s="156"/>
      <c r="D32" s="5"/>
    </row>
    <row r="33" spans="1:4" s="77" customFormat="1" x14ac:dyDescent="0.3">
      <c r="A33" s="156"/>
      <c r="B33" s="155"/>
      <c r="C33" s="156"/>
      <c r="D33" s="5"/>
    </row>
    <row r="34" spans="1:4" s="77" customFormat="1" x14ac:dyDescent="0.3">
      <c r="A34" s="156"/>
      <c r="B34" s="155"/>
      <c r="C34" s="156"/>
      <c r="D34" s="5"/>
    </row>
    <row r="35" spans="1:4" s="77" customFormat="1" x14ac:dyDescent="0.3">
      <c r="A35" s="156"/>
      <c r="B35" s="155"/>
      <c r="C35" s="156"/>
      <c r="D35" s="5"/>
    </row>
    <row r="36" spans="1:4" s="77" customFormat="1" x14ac:dyDescent="0.3">
      <c r="A36" s="156"/>
      <c r="B36" s="155"/>
      <c r="C36" s="156"/>
      <c r="D36" s="5"/>
    </row>
    <row r="37" spans="1:4" s="77" customFormat="1" x14ac:dyDescent="0.3">
      <c r="A37" s="156"/>
      <c r="B37" s="155"/>
      <c r="C37" s="156"/>
      <c r="D37" s="5"/>
    </row>
    <row r="38" spans="1:4" s="77" customFormat="1" x14ac:dyDescent="0.3">
      <c r="A38" s="156"/>
      <c r="B38" s="155"/>
      <c r="C38" s="156"/>
      <c r="D38" s="5"/>
    </row>
    <row r="39" spans="1:4" s="77" customFormat="1" x14ac:dyDescent="0.3">
      <c r="A39" s="156"/>
      <c r="B39" s="155"/>
      <c r="C39" s="156"/>
      <c r="D39" s="5"/>
    </row>
    <row r="40" spans="1:4" s="77" customFormat="1" x14ac:dyDescent="0.3">
      <c r="A40" s="156"/>
      <c r="B40" s="155"/>
      <c r="C40" s="156"/>
      <c r="D40" s="5"/>
    </row>
    <row r="41" spans="1:4" s="77" customFormat="1" x14ac:dyDescent="0.3">
      <c r="A41" s="156"/>
      <c r="B41" s="155"/>
      <c r="C41" s="156"/>
      <c r="D41" s="5"/>
    </row>
    <row r="42" spans="1:4" s="77" customFormat="1" x14ac:dyDescent="0.3">
      <c r="A42" s="156"/>
      <c r="B42" s="155"/>
      <c r="C42" s="156"/>
      <c r="D42" s="5"/>
    </row>
    <row r="43" spans="1:4" s="77" customFormat="1" x14ac:dyDescent="0.3">
      <c r="A43" s="156"/>
      <c r="B43" s="155"/>
      <c r="C43" s="156"/>
      <c r="D43" s="5"/>
    </row>
    <row r="44" spans="1:4" s="77" customFormat="1" x14ac:dyDescent="0.3">
      <c r="A44" s="156"/>
      <c r="B44" s="155"/>
      <c r="C44" s="156"/>
      <c r="D44" s="5"/>
    </row>
    <row r="45" spans="1:4" s="77" customFormat="1" x14ac:dyDescent="0.3">
      <c r="A45" s="156"/>
      <c r="B45" s="155"/>
      <c r="C45" s="156"/>
      <c r="D45" s="5"/>
    </row>
    <row r="46" spans="1:4" s="77" customFormat="1" x14ac:dyDescent="0.3">
      <c r="A46" s="156"/>
      <c r="B46" s="155"/>
      <c r="C46" s="156"/>
      <c r="D46" s="5"/>
    </row>
    <row r="47" spans="1:4" s="77" customFormat="1" x14ac:dyDescent="0.3">
      <c r="A47" s="156"/>
      <c r="B47" s="155"/>
      <c r="C47" s="156"/>
      <c r="D47" s="5"/>
    </row>
    <row r="48" spans="1:4" s="77" customFormat="1" x14ac:dyDescent="0.3">
      <c r="A48" s="156"/>
      <c r="B48" s="155"/>
      <c r="C48" s="156"/>
      <c r="D48" s="5"/>
    </row>
    <row r="49" spans="1:4" s="77" customFormat="1" x14ac:dyDescent="0.3">
      <c r="A49" s="156"/>
      <c r="B49" s="155"/>
      <c r="C49" s="156"/>
      <c r="D49" s="5"/>
    </row>
    <row r="50" spans="1:4" s="77" customFormat="1" x14ac:dyDescent="0.3">
      <c r="A50" s="156"/>
      <c r="B50" s="155"/>
      <c r="C50" s="156"/>
      <c r="D50" s="5"/>
    </row>
    <row r="51" spans="1:4" s="77" customFormat="1" x14ac:dyDescent="0.3">
      <c r="A51" s="156"/>
      <c r="B51" s="155"/>
      <c r="C51" s="156"/>
      <c r="D51" s="5"/>
    </row>
    <row r="52" spans="1:4" s="77" customFormat="1" x14ac:dyDescent="0.3">
      <c r="A52" s="156"/>
      <c r="B52" s="155"/>
      <c r="C52" s="156"/>
      <c r="D52" s="5"/>
    </row>
    <row r="53" spans="1:4" s="77" customFormat="1" x14ac:dyDescent="0.3">
      <c r="A53" s="156"/>
      <c r="B53" s="155"/>
      <c r="C53" s="156"/>
      <c r="D53" s="5"/>
    </row>
  </sheetData>
  <mergeCells count="1">
    <mergeCell ref="A3:F3"/>
  </mergeCells>
  <hyperlinks>
    <hyperlink ref="A1" location="TAB00!A1" display="Retour page de garde" xr:uid="{00000000-0004-0000-1200-000000000000}"/>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5" id="{A8F60DDB-A176-4AA3-B3EF-9088D2528E7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E1:K2 G3:K3 E4:K19 E24:K1048576</xm:sqref>
        </x14:conditionalFormatting>
        <x14:conditionalFormatting xmlns:xm="http://schemas.microsoft.com/office/excel/2006/main">
          <x14:cfRule type="expression" priority="9" id="{1FAD2F14-0622-4B92-82F3-E611F676B839}">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E20:K23</xm:sqref>
        </x14:conditionalFormatting>
        <x14:conditionalFormatting xmlns:xm="http://schemas.microsoft.com/office/excel/2006/main">
          <x14:cfRule type="expression" priority="8" id="{EC0348EA-8667-417D-8899-EA08C929A702}">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G1:K1048576</xm:sqref>
        </x14:conditionalFormatting>
        <x14:conditionalFormatting xmlns:xm="http://schemas.microsoft.com/office/excel/2006/main">
          <x14:cfRule type="expression" priority="7" id="{1068F38B-6DA1-488F-8CA9-69BA0700269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I1:K1048576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dimension ref="A1:K41"/>
  <sheetViews>
    <sheetView tabSelected="1" topLeftCell="A22" zoomScaleNormal="100" workbookViewId="0">
      <selection activeCell="C33" sqref="C33"/>
    </sheetView>
  </sheetViews>
  <sheetFormatPr baseColWidth="10" defaultColWidth="12" defaultRowHeight="12.75" x14ac:dyDescent="0.3"/>
  <cols>
    <col min="1" max="1" width="25.5" style="107" customWidth="1"/>
    <col min="2" max="2" width="29.6640625" style="108" customWidth="1"/>
    <col min="3" max="3" width="145.83203125" style="108" customWidth="1"/>
    <col min="4" max="4" width="2.83203125" style="107" customWidth="1"/>
    <col min="5" max="16384" width="12" style="108"/>
  </cols>
  <sheetData>
    <row r="1" spans="1:3" ht="15" x14ac:dyDescent="0.3">
      <c r="A1" s="162" t="s">
        <v>42</v>
      </c>
      <c r="B1" s="65"/>
      <c r="C1" s="101"/>
    </row>
    <row r="2" spans="1:3" ht="13.5" x14ac:dyDescent="0.3">
      <c r="A2" s="101"/>
      <c r="B2" s="65"/>
      <c r="C2" s="101"/>
    </row>
    <row r="3" spans="1:3" ht="21" customHeight="1" x14ac:dyDescent="0.3">
      <c r="A3" s="485" t="s">
        <v>775</v>
      </c>
      <c r="B3" s="485"/>
      <c r="C3" s="485"/>
    </row>
    <row r="4" spans="1:3" ht="13.5" x14ac:dyDescent="0.3">
      <c r="A4" s="120"/>
      <c r="B4" s="109"/>
      <c r="C4" s="120"/>
    </row>
    <row r="5" spans="1:3" ht="13.5" x14ac:dyDescent="0.3">
      <c r="A5" s="110" t="s">
        <v>677</v>
      </c>
      <c r="B5" s="111" t="s">
        <v>665</v>
      </c>
      <c r="C5" s="115" t="s">
        <v>666</v>
      </c>
    </row>
    <row r="6" spans="1:3" ht="13.5" x14ac:dyDescent="0.3">
      <c r="A6" s="88"/>
      <c r="B6" s="88"/>
      <c r="C6" s="88"/>
    </row>
    <row r="7" spans="1:3" ht="38.25" customHeight="1" x14ac:dyDescent="0.3">
      <c r="A7" s="116" t="s">
        <v>620</v>
      </c>
      <c r="B7" s="116" t="s">
        <v>621</v>
      </c>
      <c r="C7" s="117" t="s">
        <v>622</v>
      </c>
    </row>
    <row r="8" spans="1:3" ht="38.25" customHeight="1" x14ac:dyDescent="0.3">
      <c r="A8" s="116" t="s">
        <v>623</v>
      </c>
      <c r="B8" s="116" t="s">
        <v>621</v>
      </c>
      <c r="C8" s="117" t="s">
        <v>624</v>
      </c>
    </row>
    <row r="9" spans="1:3" ht="38.25" customHeight="1" x14ac:dyDescent="0.3">
      <c r="A9" s="116" t="s">
        <v>625</v>
      </c>
      <c r="B9" s="116" t="s">
        <v>621</v>
      </c>
      <c r="C9" s="117" t="s">
        <v>626</v>
      </c>
    </row>
    <row r="10" spans="1:3" ht="38.25" customHeight="1" x14ac:dyDescent="0.3">
      <c r="A10" s="116" t="s">
        <v>627</v>
      </c>
      <c r="B10" s="116" t="s">
        <v>621</v>
      </c>
      <c r="C10" s="117" t="s">
        <v>628</v>
      </c>
    </row>
    <row r="11" spans="1:3" ht="38.25" customHeight="1" x14ac:dyDescent="0.3">
      <c r="A11" s="116" t="s">
        <v>629</v>
      </c>
      <c r="B11" s="116" t="s">
        <v>621</v>
      </c>
      <c r="C11" s="117" t="s">
        <v>630</v>
      </c>
    </row>
    <row r="12" spans="1:3" ht="38.25" customHeight="1" x14ac:dyDescent="0.3">
      <c r="A12" s="116" t="s">
        <v>631</v>
      </c>
      <c r="B12" s="116" t="s">
        <v>621</v>
      </c>
      <c r="C12" s="117" t="s">
        <v>632</v>
      </c>
    </row>
    <row r="13" spans="1:3" ht="38.25" customHeight="1" x14ac:dyDescent="0.3">
      <c r="A13" s="116" t="s">
        <v>633</v>
      </c>
      <c r="B13" s="116" t="s">
        <v>621</v>
      </c>
      <c r="C13" s="117" t="s">
        <v>634</v>
      </c>
    </row>
    <row r="14" spans="1:3" ht="38.25" customHeight="1" x14ac:dyDescent="0.3">
      <c r="A14" s="116" t="s">
        <v>635</v>
      </c>
      <c r="B14" s="116" t="s">
        <v>621</v>
      </c>
      <c r="C14" s="117" t="s">
        <v>636</v>
      </c>
    </row>
    <row r="15" spans="1:3" ht="38.25" customHeight="1" x14ac:dyDescent="0.3">
      <c r="A15" s="116" t="s">
        <v>637</v>
      </c>
      <c r="B15" s="116" t="s">
        <v>621</v>
      </c>
      <c r="C15" s="117" t="s">
        <v>638</v>
      </c>
    </row>
    <row r="16" spans="1:3" ht="38.25" customHeight="1" x14ac:dyDescent="0.3">
      <c r="A16" s="116" t="s">
        <v>639</v>
      </c>
      <c r="B16" s="116" t="s">
        <v>621</v>
      </c>
      <c r="C16" s="117" t="s">
        <v>640</v>
      </c>
    </row>
    <row r="17" spans="1:11" ht="62.25" customHeight="1" x14ac:dyDescent="0.3">
      <c r="A17" s="116" t="s">
        <v>641</v>
      </c>
      <c r="B17" s="116" t="s">
        <v>938</v>
      </c>
      <c r="C17" s="117" t="s">
        <v>932</v>
      </c>
    </row>
    <row r="18" spans="1:11" ht="38.25" customHeight="1" x14ac:dyDescent="0.3">
      <c r="A18" s="116" t="s">
        <v>643</v>
      </c>
      <c r="B18" s="116" t="s">
        <v>921</v>
      </c>
      <c r="C18" s="117" t="s">
        <v>930</v>
      </c>
    </row>
    <row r="19" spans="1:11" ht="38.25" customHeight="1" x14ac:dyDescent="0.3">
      <c r="A19" s="116" t="s">
        <v>645</v>
      </c>
      <c r="B19" s="116" t="s">
        <v>923</v>
      </c>
      <c r="C19" s="117" t="s">
        <v>931</v>
      </c>
    </row>
    <row r="20" spans="1:11" ht="38.25" customHeight="1" x14ac:dyDescent="0.3">
      <c r="A20" s="116" t="s">
        <v>647</v>
      </c>
      <c r="B20" s="116" t="s">
        <v>767</v>
      </c>
      <c r="C20" s="117" t="s">
        <v>642</v>
      </c>
    </row>
    <row r="21" spans="1:11" ht="38.25" customHeight="1" x14ac:dyDescent="0.3">
      <c r="A21" s="116" t="s">
        <v>649</v>
      </c>
      <c r="B21" s="116" t="s">
        <v>768</v>
      </c>
      <c r="C21" s="117" t="s">
        <v>644</v>
      </c>
    </row>
    <row r="22" spans="1:11" ht="38.25" customHeight="1" x14ac:dyDescent="0.3">
      <c r="A22" s="116" t="s">
        <v>651</v>
      </c>
      <c r="B22" s="116" t="s">
        <v>769</v>
      </c>
      <c r="C22" s="117" t="s">
        <v>646</v>
      </c>
      <c r="D22" s="108"/>
    </row>
    <row r="23" spans="1:11" ht="38.25" customHeight="1" x14ac:dyDescent="0.3">
      <c r="A23" s="116" t="s">
        <v>653</v>
      </c>
      <c r="B23" s="116" t="str">
        <f>TAB00!B75</f>
        <v>TAB6.4</v>
      </c>
      <c r="C23" s="117" t="s">
        <v>652</v>
      </c>
    </row>
    <row r="24" spans="1:11" ht="38.25" customHeight="1" x14ac:dyDescent="0.3">
      <c r="A24" s="116" t="s">
        <v>655</v>
      </c>
      <c r="B24" s="116" t="s">
        <v>771</v>
      </c>
      <c r="C24" s="117" t="s">
        <v>650</v>
      </c>
    </row>
    <row r="25" spans="1:11" ht="38.25" customHeight="1" x14ac:dyDescent="0.3">
      <c r="A25" s="116" t="s">
        <v>657</v>
      </c>
      <c r="B25" s="116" t="str">
        <f>TAB00!B77</f>
        <v>TAB6.6</v>
      </c>
      <c r="C25" s="117" t="s">
        <v>654</v>
      </c>
    </row>
    <row r="26" spans="1:11" ht="38.25" customHeight="1" x14ac:dyDescent="0.3">
      <c r="A26" s="116" t="s">
        <v>659</v>
      </c>
      <c r="B26" s="116" t="s">
        <v>770</v>
      </c>
      <c r="C26" s="117" t="s">
        <v>648</v>
      </c>
      <c r="E26" s="484"/>
      <c r="F26" s="484"/>
      <c r="G26" s="484"/>
      <c r="H26" s="484"/>
      <c r="I26" s="484"/>
      <c r="J26" s="484"/>
      <c r="K26" s="484"/>
    </row>
    <row r="27" spans="1:11" ht="38.25" customHeight="1" x14ac:dyDescent="0.3">
      <c r="A27" s="116" t="s">
        <v>661</v>
      </c>
      <c r="B27" s="116" t="str">
        <f>TAB00!B81</f>
        <v>TAB7.1</v>
      </c>
      <c r="C27" s="117" t="s">
        <v>656</v>
      </c>
      <c r="D27" s="108"/>
    </row>
    <row r="28" spans="1:11" ht="38.25" customHeight="1" x14ac:dyDescent="0.3">
      <c r="A28" s="116" t="s">
        <v>663</v>
      </c>
      <c r="B28" s="116" t="str">
        <f>TAB00!B93</f>
        <v>TAB9.1</v>
      </c>
      <c r="C28" s="117" t="s">
        <v>658</v>
      </c>
    </row>
    <row r="29" spans="1:11" ht="38.25" customHeight="1" x14ac:dyDescent="0.3">
      <c r="A29" s="116" t="s">
        <v>927</v>
      </c>
      <c r="B29" s="116" t="str">
        <f>TAB00!B93</f>
        <v>TAB9.1</v>
      </c>
      <c r="C29" s="117" t="s">
        <v>660</v>
      </c>
    </row>
    <row r="30" spans="1:11" ht="38.25" customHeight="1" x14ac:dyDescent="0.3">
      <c r="A30" s="116" t="s">
        <v>928</v>
      </c>
      <c r="B30" s="116" t="str">
        <f>TAB00!B97</f>
        <v>TAB11</v>
      </c>
      <c r="C30" s="117" t="s">
        <v>662</v>
      </c>
    </row>
    <row r="31" spans="1:11" ht="27.75" customHeight="1" x14ac:dyDescent="0.3">
      <c r="A31" s="116" t="s">
        <v>929</v>
      </c>
      <c r="B31" s="116" t="str">
        <f>TAB00!B101</f>
        <v>TAB11.4</v>
      </c>
      <c r="C31" s="117" t="s">
        <v>664</v>
      </c>
    </row>
    <row r="33" spans="1:4" x14ac:dyDescent="0.3">
      <c r="A33" s="368"/>
    </row>
    <row r="34" spans="1:4" x14ac:dyDescent="0.3">
      <c r="A34" s="368"/>
    </row>
    <row r="37" spans="1:4" ht="34.5" customHeight="1" x14ac:dyDescent="0.3">
      <c r="A37" s="369"/>
      <c r="C37" s="370"/>
      <c r="D37" s="108"/>
    </row>
    <row r="38" spans="1:4" x14ac:dyDescent="0.3">
      <c r="A38" s="368"/>
      <c r="B38" s="371"/>
      <c r="C38" s="368"/>
    </row>
    <row r="39" spans="1:4" x14ac:dyDescent="0.3">
      <c r="A39" s="368"/>
      <c r="B39" s="371"/>
      <c r="C39" s="368"/>
    </row>
    <row r="40" spans="1:4" x14ac:dyDescent="0.3">
      <c r="A40" s="108"/>
      <c r="D40" s="108"/>
    </row>
    <row r="41" spans="1:4" x14ac:dyDescent="0.3">
      <c r="A41" s="108"/>
      <c r="D41" s="108"/>
    </row>
  </sheetData>
  <mergeCells count="2">
    <mergeCell ref="E26:K26"/>
    <mergeCell ref="A3:C3"/>
  </mergeCells>
  <hyperlinks>
    <hyperlink ref="A1" location="TAB00!A1" display="Retour page de garde" xr:uid="{00000000-0004-0000-0100-000000000000}"/>
  </hyperlinks>
  <pageMargins left="0.70866141732283472" right="0.70866141732283472" top="0.74803149606299213" bottom="0.74803149606299213" header="0.31496062992125984" footer="0.31496062992125984"/>
  <pageSetup paperSize="9" scale="86" fitToHeight="2" orientation="landscape" r:id="rId1"/>
  <rowBreaks count="1" manualBreakCount="1">
    <brk id="21" max="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40"/>
  <sheetViews>
    <sheetView zoomScaleNormal="100" workbookViewId="0">
      <selection activeCell="D11" sqref="D11"/>
    </sheetView>
  </sheetViews>
  <sheetFormatPr baseColWidth="10" defaultColWidth="9.1640625" defaultRowHeight="13.5" x14ac:dyDescent="0.3"/>
  <cols>
    <col min="1" max="1" width="65.6640625" style="156" customWidth="1"/>
    <col min="2" max="2" width="16.6640625" style="155" customWidth="1"/>
    <col min="3" max="4" width="16.6640625" style="156" customWidth="1"/>
    <col min="5" max="5" width="16.6640625" style="5" customWidth="1"/>
    <col min="6" max="6" width="16.6640625" style="88" customWidth="1"/>
    <col min="7" max="7" width="9.1640625" style="120"/>
    <col min="8" max="16384" width="9.1640625" style="88"/>
  </cols>
  <sheetData>
    <row r="1" spans="1:8" s="5" customFormat="1" ht="15" x14ac:dyDescent="0.3">
      <c r="A1" s="162" t="s">
        <v>42</v>
      </c>
    </row>
    <row r="3" spans="1:8" ht="45" customHeight="1" x14ac:dyDescent="0.3">
      <c r="A3" s="485" t="str">
        <f>TAB00!B71&amp;" : "&amp;TAB00!C71</f>
        <v>TAB6 : Synthèse des écarts de l'année N relatifs aux charges et produits non-contrôlables - hors OSP</v>
      </c>
      <c r="B3" s="485"/>
      <c r="C3" s="485"/>
      <c r="D3" s="485"/>
      <c r="E3" s="485"/>
      <c r="F3" s="485"/>
      <c r="G3" s="485"/>
    </row>
    <row r="6" spans="1:8" s="103" customFormat="1" ht="27" x14ac:dyDescent="0.3">
      <c r="A6" s="156"/>
      <c r="B6" s="22" t="str">
        <f>"BUDGET "&amp;TAB00!E14</f>
        <v>BUDGET 2023</v>
      </c>
      <c r="C6" s="22" t="str">
        <f>"REALITE "&amp;TAB00!E14</f>
        <v>REALITE 2023</v>
      </c>
      <c r="D6" s="22" t="s">
        <v>8</v>
      </c>
      <c r="E6" s="23" t="s">
        <v>9</v>
      </c>
      <c r="F6" s="22" t="s">
        <v>10</v>
      </c>
      <c r="G6" s="22" t="s">
        <v>884</v>
      </c>
    </row>
    <row r="7" spans="1:8" s="77" customFormat="1" ht="27" x14ac:dyDescent="0.3">
      <c r="A7" s="205" t="str">
        <f>'TAB3'!A18</f>
        <v>Charges et produits émanant de factures de transit émises ou reçues par le GRD</v>
      </c>
      <c r="B7" s="76">
        <f>'TAB6.1'!F8</f>
        <v>0</v>
      </c>
      <c r="C7" s="76">
        <f>'TAB6.1'!G8</f>
        <v>0</v>
      </c>
      <c r="D7" s="82">
        <f t="shared" ref="D7:D14" si="0">B7-C7</f>
        <v>0</v>
      </c>
      <c r="E7" s="76">
        <f>D7</f>
        <v>0</v>
      </c>
      <c r="F7" s="87"/>
      <c r="G7" s="144" t="s">
        <v>507</v>
      </c>
      <c r="H7" s="103"/>
    </row>
    <row r="8" spans="1:8" s="77" customFormat="1" ht="27" x14ac:dyDescent="0.3">
      <c r="A8" s="205" t="str">
        <f>'TAB3'!A19</f>
        <v xml:space="preserve">Charges émanant de factures d’achat d’électricité émises par un fournisseur commercial pour la couverture des pertes en réseau électrique </v>
      </c>
      <c r="B8" s="76">
        <f>'TAB6.2'!F10</f>
        <v>0</v>
      </c>
      <c r="C8" s="76">
        <f>'TAB6.2'!G10</f>
        <v>0</v>
      </c>
      <c r="D8" s="82">
        <f t="shared" si="0"/>
        <v>0</v>
      </c>
      <c r="E8" s="76">
        <f>'TAB6.2'!B18</f>
        <v>0</v>
      </c>
      <c r="F8" s="83">
        <f>'TAB6.2'!B19</f>
        <v>0</v>
      </c>
      <c r="G8" s="144" t="s">
        <v>508</v>
      </c>
      <c r="H8" s="103"/>
    </row>
    <row r="9" spans="1:8" s="77" customFormat="1" ht="27" x14ac:dyDescent="0.3">
      <c r="A9" s="205" t="str">
        <f>'TAB3'!A20</f>
        <v xml:space="preserve">Charges émanant de factures émises par la société FeReSO dans le cadre du processus de réconciliation </v>
      </c>
      <c r="B9" s="76">
        <f>'TAB6.3'!F7</f>
        <v>0</v>
      </c>
      <c r="C9" s="76">
        <f>'TAB6.3'!G7</f>
        <v>0</v>
      </c>
      <c r="D9" s="82">
        <f t="shared" si="0"/>
        <v>0</v>
      </c>
      <c r="E9" s="76">
        <f t="shared" ref="E9:E14" si="1">D9</f>
        <v>0</v>
      </c>
      <c r="F9" s="87"/>
      <c r="G9" s="144" t="s">
        <v>509</v>
      </c>
      <c r="H9" s="103"/>
    </row>
    <row r="10" spans="1:8" s="77" customFormat="1" ht="15" x14ac:dyDescent="0.3">
      <c r="A10" s="205" t="str">
        <f>'TAB3'!A21</f>
        <v xml:space="preserve">Redevance de voirie </v>
      </c>
      <c r="B10" s="76">
        <f>'TAB6.4'!F7</f>
        <v>0</v>
      </c>
      <c r="C10" s="76">
        <f>'TAB6.4'!G7</f>
        <v>0</v>
      </c>
      <c r="D10" s="82">
        <f>B10-C10</f>
        <v>0</v>
      </c>
      <c r="E10" s="76">
        <f t="shared" si="1"/>
        <v>0</v>
      </c>
      <c r="F10" s="87"/>
      <c r="G10" s="144" t="s">
        <v>510</v>
      </c>
      <c r="H10" s="103"/>
    </row>
    <row r="11" spans="1:8" s="77" customFormat="1" ht="15" x14ac:dyDescent="0.3">
      <c r="A11" s="205" t="str">
        <f>'TAB3'!A22</f>
        <v>Charge fiscale résultant de l'application de l'impôt des sociétés</v>
      </c>
      <c r="B11" s="76">
        <f>'TAB6.5'!G41</f>
        <v>0</v>
      </c>
      <c r="C11" s="76">
        <f>'TAB6.5'!H41</f>
        <v>0</v>
      </c>
      <c r="D11" s="82">
        <f>B11-C11</f>
        <v>0</v>
      </c>
      <c r="E11" s="76">
        <f t="shared" si="1"/>
        <v>0</v>
      </c>
      <c r="F11" s="87"/>
      <c r="G11" s="144" t="s">
        <v>511</v>
      </c>
      <c r="H11" s="103"/>
    </row>
    <row r="12" spans="1:8" s="77" customFormat="1" ht="27" x14ac:dyDescent="0.3">
      <c r="A12" s="205" t="str">
        <f>'TAB3'!A23</f>
        <v>Autres impôts, taxes, redevances, surcharges, précomptes immobiliers et mobiliers</v>
      </c>
      <c r="B12" s="76">
        <f>'TAB6.6'!F16</f>
        <v>0</v>
      </c>
      <c r="C12" s="76">
        <f>'TAB6.6'!G16</f>
        <v>0</v>
      </c>
      <c r="D12" s="82">
        <f>B12-C12</f>
        <v>0</v>
      </c>
      <c r="E12" s="76">
        <f t="shared" si="1"/>
        <v>0</v>
      </c>
      <c r="F12" s="87"/>
      <c r="G12" s="144" t="s">
        <v>512</v>
      </c>
      <c r="H12" s="103"/>
    </row>
    <row r="13" spans="1:8" s="77" customFormat="1" ht="15" x14ac:dyDescent="0.3">
      <c r="A13" s="205" t="str">
        <f>'TAB3'!A24</f>
        <v>Cotisations de responsabilisation de l’ONSSAPL</v>
      </c>
      <c r="B13" s="76">
        <f>'TAB6.7'!F43</f>
        <v>0</v>
      </c>
      <c r="C13" s="76">
        <f>'TAB6.7'!G43</f>
        <v>0</v>
      </c>
      <c r="D13" s="82">
        <f>B13-C13</f>
        <v>0</v>
      </c>
      <c r="E13" s="76">
        <f t="shared" si="1"/>
        <v>0</v>
      </c>
      <c r="F13" s="87"/>
      <c r="G13" s="144" t="s">
        <v>513</v>
      </c>
      <c r="H13" s="103"/>
    </row>
    <row r="14" spans="1:8" s="77" customFormat="1" ht="15" x14ac:dyDescent="0.3">
      <c r="A14" s="205" t="str">
        <f>'TAB3'!A25</f>
        <v xml:space="preserve">Charges de pension non-capitalisées </v>
      </c>
      <c r="B14" s="76">
        <f>'TAB6.8'!F37</f>
        <v>0</v>
      </c>
      <c r="C14" s="76">
        <f>'TAB6.8'!G37</f>
        <v>0</v>
      </c>
      <c r="D14" s="82">
        <f t="shared" si="0"/>
        <v>0</v>
      </c>
      <c r="E14" s="76">
        <f t="shared" si="1"/>
        <v>0</v>
      </c>
      <c r="F14" s="87"/>
      <c r="G14" s="144" t="s">
        <v>514</v>
      </c>
      <c r="H14" s="103"/>
    </row>
    <row r="15" spans="1:8" s="99" customFormat="1" x14ac:dyDescent="0.3">
      <c r="A15" s="97" t="s">
        <v>22</v>
      </c>
      <c r="B15" s="98">
        <f>SUM(B7:B14)</f>
        <v>0</v>
      </c>
      <c r="C15" s="98">
        <f>SUM(C7:C14)</f>
        <v>0</v>
      </c>
      <c r="D15" s="98">
        <f>SUM(D7:D14)</f>
        <v>0</v>
      </c>
      <c r="E15" s="98">
        <f>SUM(E7:E14)</f>
        <v>0</v>
      </c>
      <c r="F15" s="98">
        <f>SUM(F7:F14)</f>
        <v>0</v>
      </c>
      <c r="G15" s="61"/>
    </row>
    <row r="16" spans="1:8" s="77" customFormat="1" x14ac:dyDescent="0.3">
      <c r="A16" s="273"/>
      <c r="B16" s="76"/>
      <c r="C16" s="82"/>
      <c r="D16" s="82"/>
      <c r="E16" s="76"/>
      <c r="F16" s="85"/>
      <c r="G16" s="42"/>
    </row>
    <row r="17" spans="1:7" s="77" customFormat="1" x14ac:dyDescent="0.3">
      <c r="A17" s="156"/>
      <c r="B17" s="161"/>
      <c r="C17" s="158"/>
      <c r="D17" s="158"/>
      <c r="E17" s="161"/>
      <c r="F17" s="207"/>
      <c r="G17" s="42"/>
    </row>
    <row r="18" spans="1:7" s="77" customFormat="1" x14ac:dyDescent="0.3">
      <c r="A18" s="156"/>
      <c r="B18" s="161"/>
      <c r="C18" s="158"/>
      <c r="D18" s="158"/>
      <c r="E18" s="161"/>
      <c r="F18" s="207"/>
      <c r="G18" s="42"/>
    </row>
    <row r="19" spans="1:7" s="77" customFormat="1" x14ac:dyDescent="0.3">
      <c r="A19" s="156"/>
      <c r="B19" s="161"/>
      <c r="C19" s="158"/>
      <c r="D19" s="158"/>
      <c r="E19" s="161"/>
      <c r="F19" s="207"/>
      <c r="G19" s="42"/>
    </row>
    <row r="20" spans="1:7" s="77" customFormat="1" x14ac:dyDescent="0.3">
      <c r="A20" s="156"/>
      <c r="B20" s="161"/>
      <c r="C20" s="158"/>
      <c r="D20" s="158"/>
      <c r="E20" s="161"/>
      <c r="F20" s="207"/>
      <c r="G20" s="42"/>
    </row>
    <row r="21" spans="1:7" s="77" customFormat="1" x14ac:dyDescent="0.3">
      <c r="A21" s="156"/>
      <c r="B21" s="161"/>
      <c r="C21" s="158"/>
      <c r="D21" s="158"/>
      <c r="E21" s="161"/>
      <c r="F21" s="207"/>
      <c r="G21" s="42"/>
    </row>
    <row r="22" spans="1:7" s="77" customFormat="1" x14ac:dyDescent="0.3">
      <c r="A22" s="156"/>
      <c r="B22" s="161"/>
      <c r="C22" s="158"/>
      <c r="D22" s="158"/>
      <c r="E22" s="161"/>
      <c r="F22" s="207"/>
      <c r="G22" s="42"/>
    </row>
    <row r="23" spans="1:7" s="77" customFormat="1" x14ac:dyDescent="0.3">
      <c r="A23" s="156"/>
      <c r="B23" s="161"/>
      <c r="C23" s="158"/>
      <c r="D23" s="158"/>
      <c r="E23" s="161"/>
      <c r="F23" s="207"/>
      <c r="G23" s="42"/>
    </row>
    <row r="24" spans="1:7" s="77" customFormat="1" x14ac:dyDescent="0.3">
      <c r="A24" s="156"/>
      <c r="B24" s="161"/>
      <c r="C24" s="158"/>
      <c r="D24" s="158"/>
      <c r="E24" s="161"/>
      <c r="F24" s="207"/>
      <c r="G24" s="42"/>
    </row>
    <row r="25" spans="1:7" s="77" customFormat="1" x14ac:dyDescent="0.3">
      <c r="A25" s="156"/>
      <c r="B25" s="161"/>
      <c r="C25" s="158"/>
      <c r="D25" s="158"/>
      <c r="E25" s="161"/>
      <c r="F25" s="207"/>
      <c r="G25" s="42"/>
    </row>
    <row r="26" spans="1:7" s="77" customFormat="1" x14ac:dyDescent="0.3">
      <c r="A26" s="156"/>
      <c r="B26" s="161"/>
      <c r="C26" s="158"/>
      <c r="D26" s="158"/>
      <c r="E26" s="161"/>
      <c r="F26" s="207"/>
      <c r="G26" s="42"/>
    </row>
    <row r="27" spans="1:7" s="77" customFormat="1" x14ac:dyDescent="0.3">
      <c r="A27" s="156"/>
      <c r="B27" s="161"/>
      <c r="C27" s="158"/>
      <c r="D27" s="158"/>
      <c r="E27" s="161"/>
      <c r="F27" s="207"/>
      <c r="G27" s="42"/>
    </row>
    <row r="28" spans="1:7" s="77" customFormat="1" x14ac:dyDescent="0.3">
      <c r="A28" s="156"/>
      <c r="B28" s="161"/>
      <c r="C28" s="158"/>
      <c r="D28" s="158"/>
      <c r="E28" s="161"/>
      <c r="F28" s="207"/>
      <c r="G28" s="42"/>
    </row>
    <row r="29" spans="1:7" s="77" customFormat="1" x14ac:dyDescent="0.3">
      <c r="A29" s="156"/>
      <c r="B29" s="161"/>
      <c r="C29" s="158"/>
      <c r="D29" s="158"/>
      <c r="E29" s="161"/>
      <c r="F29" s="207"/>
      <c r="G29" s="42"/>
    </row>
    <row r="30" spans="1:7" s="77" customFormat="1" x14ac:dyDescent="0.3">
      <c r="A30" s="156"/>
      <c r="B30" s="161"/>
      <c r="C30" s="158"/>
      <c r="D30" s="158"/>
      <c r="E30" s="161"/>
      <c r="F30" s="207"/>
      <c r="G30" s="42"/>
    </row>
    <row r="31" spans="1:7" s="77" customFormat="1" x14ac:dyDescent="0.3">
      <c r="A31" s="156"/>
      <c r="B31" s="161"/>
      <c r="C31" s="158"/>
      <c r="D31" s="158"/>
      <c r="E31" s="161"/>
      <c r="F31" s="207"/>
      <c r="G31" s="42"/>
    </row>
    <row r="32" spans="1:7" s="77" customFormat="1" x14ac:dyDescent="0.3">
      <c r="A32" s="156"/>
      <c r="B32" s="161"/>
      <c r="C32" s="158"/>
      <c r="D32" s="158"/>
      <c r="E32" s="161"/>
      <c r="F32" s="207"/>
      <c r="G32" s="42"/>
    </row>
    <row r="33" spans="1:7" s="77" customFormat="1" x14ac:dyDescent="0.3">
      <c r="A33" s="156"/>
      <c r="B33" s="161"/>
      <c r="C33" s="158"/>
      <c r="D33" s="158"/>
      <c r="E33" s="161"/>
      <c r="F33" s="207"/>
      <c r="G33" s="42"/>
    </row>
    <row r="34" spans="1:7" s="77" customFormat="1" x14ac:dyDescent="0.3">
      <c r="A34" s="156"/>
      <c r="B34" s="161"/>
      <c r="C34" s="158"/>
      <c r="D34" s="158"/>
      <c r="E34" s="161"/>
      <c r="F34" s="207"/>
      <c r="G34" s="42"/>
    </row>
    <row r="35" spans="1:7" s="77" customFormat="1" x14ac:dyDescent="0.3">
      <c r="A35" s="156"/>
      <c r="B35" s="161"/>
      <c r="C35" s="158"/>
      <c r="D35" s="158"/>
      <c r="E35" s="161"/>
      <c r="F35" s="207"/>
      <c r="G35" s="42"/>
    </row>
    <row r="36" spans="1:7" s="77" customFormat="1" x14ac:dyDescent="0.3">
      <c r="A36" s="156"/>
      <c r="B36" s="161"/>
      <c r="C36" s="158"/>
      <c r="D36" s="158"/>
      <c r="E36" s="161"/>
      <c r="F36" s="207"/>
      <c r="G36" s="42"/>
    </row>
    <row r="37" spans="1:7" s="77" customFormat="1" x14ac:dyDescent="0.3">
      <c r="A37" s="156"/>
      <c r="B37" s="161"/>
      <c r="C37" s="158"/>
      <c r="D37" s="158"/>
      <c r="E37" s="161"/>
      <c r="F37" s="207"/>
      <c r="G37" s="42"/>
    </row>
    <row r="38" spans="1:7" s="77" customFormat="1" x14ac:dyDescent="0.3">
      <c r="A38" s="156"/>
      <c r="B38" s="161"/>
      <c r="C38" s="158"/>
      <c r="D38" s="158"/>
      <c r="E38" s="161"/>
      <c r="F38" s="207"/>
      <c r="G38" s="42"/>
    </row>
    <row r="39" spans="1:7" s="77" customFormat="1" x14ac:dyDescent="0.3">
      <c r="A39" s="156"/>
      <c r="B39" s="161"/>
      <c r="C39" s="158"/>
      <c r="D39" s="158"/>
      <c r="E39" s="161"/>
      <c r="F39" s="207"/>
      <c r="G39" s="42"/>
    </row>
    <row r="40" spans="1:7" s="77" customFormat="1" x14ac:dyDescent="0.3">
      <c r="A40" s="156"/>
      <c r="B40" s="161"/>
      <c r="C40" s="158"/>
      <c r="D40" s="158"/>
      <c r="E40" s="161"/>
      <c r="F40" s="207"/>
      <c r="G40" s="42"/>
    </row>
    <row r="41" spans="1:7" s="77" customFormat="1" x14ac:dyDescent="0.3">
      <c r="A41" s="156"/>
      <c r="B41" s="161"/>
      <c r="C41" s="158"/>
      <c r="D41" s="158"/>
      <c r="E41" s="161"/>
      <c r="F41" s="207"/>
      <c r="G41" s="42"/>
    </row>
    <row r="42" spans="1:7" s="77" customFormat="1" x14ac:dyDescent="0.3">
      <c r="A42" s="156"/>
      <c r="B42" s="161"/>
      <c r="C42" s="158"/>
      <c r="D42" s="158"/>
      <c r="E42" s="161"/>
      <c r="F42" s="207"/>
      <c r="G42" s="42"/>
    </row>
    <row r="43" spans="1:7" s="77" customFormat="1" x14ac:dyDescent="0.3">
      <c r="A43" s="156"/>
      <c r="B43" s="161"/>
      <c r="C43" s="158"/>
      <c r="D43" s="158"/>
      <c r="E43" s="161"/>
      <c r="F43" s="207"/>
      <c r="G43" s="42"/>
    </row>
    <row r="44" spans="1:7" s="77" customFormat="1" x14ac:dyDescent="0.3">
      <c r="A44" s="156"/>
      <c r="B44" s="161"/>
      <c r="C44" s="158"/>
      <c r="D44" s="158"/>
      <c r="E44" s="161"/>
      <c r="F44" s="207"/>
      <c r="G44" s="42"/>
    </row>
    <row r="45" spans="1:7" s="77" customFormat="1" x14ac:dyDescent="0.3">
      <c r="A45" s="156"/>
      <c r="B45" s="161"/>
      <c r="C45" s="158"/>
      <c r="D45" s="158"/>
      <c r="E45" s="161"/>
      <c r="F45" s="207"/>
      <c r="G45" s="42"/>
    </row>
    <row r="46" spans="1:7" s="77" customFormat="1" x14ac:dyDescent="0.3">
      <c r="A46" s="156"/>
      <c r="B46" s="161"/>
      <c r="C46" s="158"/>
      <c r="D46" s="158"/>
      <c r="E46" s="161"/>
      <c r="F46" s="207"/>
      <c r="G46" s="42"/>
    </row>
    <row r="47" spans="1:7" s="77" customFormat="1" x14ac:dyDescent="0.3">
      <c r="A47" s="156"/>
      <c r="B47" s="161"/>
      <c r="C47" s="158"/>
      <c r="D47" s="158"/>
      <c r="E47" s="161"/>
      <c r="F47" s="207"/>
      <c r="G47" s="42"/>
    </row>
    <row r="48" spans="1:7" s="77" customFormat="1" x14ac:dyDescent="0.3">
      <c r="A48" s="156"/>
      <c r="B48" s="155"/>
      <c r="C48" s="156"/>
      <c r="D48" s="156"/>
      <c r="E48" s="5"/>
      <c r="G48" s="42"/>
    </row>
    <row r="49" spans="1:7" s="77" customFormat="1" x14ac:dyDescent="0.3">
      <c r="A49" s="156"/>
      <c r="B49" s="155"/>
      <c r="C49" s="156"/>
      <c r="D49" s="156"/>
      <c r="E49" s="5"/>
      <c r="G49" s="42"/>
    </row>
    <row r="50" spans="1:7" s="77" customFormat="1" x14ac:dyDescent="0.3">
      <c r="A50" s="156"/>
      <c r="B50" s="155"/>
      <c r="C50" s="156"/>
      <c r="D50" s="156"/>
      <c r="E50" s="5"/>
      <c r="G50" s="42"/>
    </row>
    <row r="51" spans="1:7" s="77" customFormat="1" x14ac:dyDescent="0.3">
      <c r="A51" s="156"/>
      <c r="B51" s="155"/>
      <c r="C51" s="156"/>
      <c r="D51" s="156"/>
      <c r="E51" s="5"/>
      <c r="G51" s="42"/>
    </row>
    <row r="52" spans="1:7" s="77" customFormat="1" x14ac:dyDescent="0.3">
      <c r="A52" s="156"/>
      <c r="B52" s="155"/>
      <c r="C52" s="156"/>
      <c r="D52" s="156"/>
      <c r="E52" s="5"/>
      <c r="G52" s="42"/>
    </row>
    <row r="53" spans="1:7" s="77" customFormat="1" x14ac:dyDescent="0.3">
      <c r="A53" s="156"/>
      <c r="B53" s="155"/>
      <c r="C53" s="156"/>
      <c r="D53" s="156"/>
      <c r="E53" s="5"/>
      <c r="G53" s="42"/>
    </row>
    <row r="54" spans="1:7" s="77" customFormat="1" x14ac:dyDescent="0.3">
      <c r="A54" s="156"/>
      <c r="B54" s="155"/>
      <c r="C54" s="156"/>
      <c r="D54" s="156"/>
      <c r="E54" s="5"/>
      <c r="G54" s="42"/>
    </row>
    <row r="55" spans="1:7" s="77" customFormat="1" x14ac:dyDescent="0.3">
      <c r="A55" s="156"/>
      <c r="B55" s="155"/>
      <c r="C55" s="156"/>
      <c r="D55" s="156"/>
      <c r="E55" s="5"/>
      <c r="G55" s="42"/>
    </row>
    <row r="56" spans="1:7" s="77" customFormat="1" x14ac:dyDescent="0.3">
      <c r="A56" s="156"/>
      <c r="B56" s="155"/>
      <c r="C56" s="156"/>
      <c r="D56" s="156"/>
      <c r="E56" s="5"/>
      <c r="G56" s="42"/>
    </row>
    <row r="57" spans="1:7" s="77" customFormat="1" x14ac:dyDescent="0.3">
      <c r="A57" s="156"/>
      <c r="B57" s="155"/>
      <c r="C57" s="156"/>
      <c r="D57" s="156"/>
      <c r="E57" s="5"/>
      <c r="G57" s="42"/>
    </row>
    <row r="58" spans="1:7" s="77" customFormat="1" x14ac:dyDescent="0.3">
      <c r="A58" s="156"/>
      <c r="B58" s="155"/>
      <c r="C58" s="156"/>
      <c r="D58" s="156"/>
      <c r="E58" s="5"/>
      <c r="G58" s="42"/>
    </row>
    <row r="59" spans="1:7" s="77" customFormat="1" x14ac:dyDescent="0.3">
      <c r="A59" s="156"/>
      <c r="B59" s="155"/>
      <c r="C59" s="156"/>
      <c r="D59" s="156"/>
      <c r="E59" s="5"/>
      <c r="G59" s="42"/>
    </row>
    <row r="60" spans="1:7" s="77" customFormat="1" x14ac:dyDescent="0.3">
      <c r="A60" s="156"/>
      <c r="B60" s="155"/>
      <c r="C60" s="156"/>
      <c r="D60" s="156"/>
      <c r="E60" s="5"/>
      <c r="G60" s="42"/>
    </row>
    <row r="61" spans="1:7" s="77" customFormat="1" x14ac:dyDescent="0.3">
      <c r="A61" s="156"/>
      <c r="B61" s="155"/>
      <c r="C61" s="156"/>
      <c r="D61" s="156"/>
      <c r="E61" s="5"/>
      <c r="G61" s="42"/>
    </row>
    <row r="62" spans="1:7" s="77" customFormat="1" x14ac:dyDescent="0.3">
      <c r="A62" s="156"/>
      <c r="B62" s="155"/>
      <c r="C62" s="156"/>
      <c r="D62" s="156"/>
      <c r="E62" s="5"/>
      <c r="G62" s="42"/>
    </row>
    <row r="63" spans="1:7" s="77" customFormat="1" x14ac:dyDescent="0.3">
      <c r="A63" s="156"/>
      <c r="B63" s="155"/>
      <c r="C63" s="156"/>
      <c r="D63" s="156"/>
      <c r="E63" s="5"/>
      <c r="G63" s="42"/>
    </row>
    <row r="64" spans="1:7" s="77" customFormat="1" x14ac:dyDescent="0.3">
      <c r="A64" s="156"/>
      <c r="B64" s="155"/>
      <c r="C64" s="156"/>
      <c r="D64" s="156"/>
      <c r="E64" s="5"/>
      <c r="G64" s="42"/>
    </row>
    <row r="65" spans="1:7" s="77" customFormat="1" x14ac:dyDescent="0.3">
      <c r="A65" s="156"/>
      <c r="B65" s="155"/>
      <c r="C65" s="156"/>
      <c r="D65" s="156"/>
      <c r="E65" s="5"/>
      <c r="G65" s="42"/>
    </row>
    <row r="66" spans="1:7" s="77" customFormat="1" x14ac:dyDescent="0.3">
      <c r="A66" s="156"/>
      <c r="B66" s="155"/>
      <c r="C66" s="156"/>
      <c r="D66" s="156"/>
      <c r="E66" s="5"/>
      <c r="G66" s="42"/>
    </row>
    <row r="67" spans="1:7" s="77" customFormat="1" x14ac:dyDescent="0.3">
      <c r="A67" s="156"/>
      <c r="B67" s="155"/>
      <c r="C67" s="156"/>
      <c r="D67" s="156"/>
      <c r="E67" s="5"/>
      <c r="G67" s="42"/>
    </row>
    <row r="68" spans="1:7" s="77" customFormat="1" x14ac:dyDescent="0.3">
      <c r="A68" s="156"/>
      <c r="B68" s="155"/>
      <c r="C68" s="156"/>
      <c r="D68" s="156"/>
      <c r="E68" s="5"/>
      <c r="G68" s="42"/>
    </row>
    <row r="69" spans="1:7" s="77" customFormat="1" x14ac:dyDescent="0.3">
      <c r="A69" s="156"/>
      <c r="B69" s="155"/>
      <c r="C69" s="156"/>
      <c r="D69" s="156"/>
      <c r="E69" s="5"/>
      <c r="G69" s="42"/>
    </row>
    <row r="70" spans="1:7" s="77" customFormat="1" x14ac:dyDescent="0.3">
      <c r="A70" s="156"/>
      <c r="B70" s="155"/>
      <c r="C70" s="156"/>
      <c r="D70" s="156"/>
      <c r="E70" s="5"/>
      <c r="G70" s="42"/>
    </row>
    <row r="71" spans="1:7" s="77" customFormat="1" x14ac:dyDescent="0.3">
      <c r="A71" s="156"/>
      <c r="B71" s="155"/>
      <c r="C71" s="156"/>
      <c r="D71" s="156"/>
      <c r="E71" s="5"/>
      <c r="G71" s="42"/>
    </row>
    <row r="72" spans="1:7" s="77" customFormat="1" x14ac:dyDescent="0.3">
      <c r="A72" s="156"/>
      <c r="B72" s="155"/>
      <c r="C72" s="156"/>
      <c r="D72" s="156"/>
      <c r="E72" s="5"/>
      <c r="G72" s="42"/>
    </row>
    <row r="73" spans="1:7" s="77" customFormat="1" x14ac:dyDescent="0.3">
      <c r="A73" s="156"/>
      <c r="B73" s="155"/>
      <c r="C73" s="156"/>
      <c r="D73" s="156"/>
      <c r="E73" s="5"/>
      <c r="G73" s="42"/>
    </row>
    <row r="74" spans="1:7" s="77" customFormat="1" x14ac:dyDescent="0.3">
      <c r="A74" s="156"/>
      <c r="B74" s="155"/>
      <c r="C74" s="156"/>
      <c r="D74" s="156"/>
      <c r="E74" s="5"/>
      <c r="G74" s="42"/>
    </row>
    <row r="75" spans="1:7" s="77" customFormat="1" x14ac:dyDescent="0.3">
      <c r="A75" s="156"/>
      <c r="B75" s="155"/>
      <c r="C75" s="156"/>
      <c r="D75" s="156"/>
      <c r="E75" s="5"/>
      <c r="G75" s="42"/>
    </row>
    <row r="76" spans="1:7" s="77" customFormat="1" x14ac:dyDescent="0.3">
      <c r="A76" s="156"/>
      <c r="B76" s="155"/>
      <c r="C76" s="156"/>
      <c r="D76" s="156"/>
      <c r="E76" s="5"/>
      <c r="G76" s="42"/>
    </row>
    <row r="77" spans="1:7" s="77" customFormat="1" x14ac:dyDescent="0.3">
      <c r="A77" s="156"/>
      <c r="B77" s="155"/>
      <c r="C77" s="156"/>
      <c r="D77" s="156"/>
      <c r="E77" s="5"/>
      <c r="G77" s="42"/>
    </row>
    <row r="78" spans="1:7" s="77" customFormat="1" x14ac:dyDescent="0.3">
      <c r="A78" s="156"/>
      <c r="B78" s="155"/>
      <c r="C78" s="156"/>
      <c r="D78" s="156"/>
      <c r="E78" s="5"/>
      <c r="G78" s="42"/>
    </row>
    <row r="79" spans="1:7" s="77" customFormat="1" x14ac:dyDescent="0.3">
      <c r="A79" s="156"/>
      <c r="B79" s="155"/>
      <c r="C79" s="156"/>
      <c r="D79" s="156"/>
      <c r="E79" s="5"/>
      <c r="G79" s="42"/>
    </row>
    <row r="80" spans="1:7" s="77" customFormat="1" x14ac:dyDescent="0.3">
      <c r="A80" s="156"/>
      <c r="B80" s="155"/>
      <c r="C80" s="156"/>
      <c r="D80" s="156"/>
      <c r="E80" s="5"/>
      <c r="G80" s="42"/>
    </row>
    <row r="81" spans="1:7" s="77" customFormat="1" x14ac:dyDescent="0.3">
      <c r="A81" s="156"/>
      <c r="B81" s="155"/>
      <c r="C81" s="156"/>
      <c r="D81" s="156"/>
      <c r="E81" s="5"/>
      <c r="G81" s="42"/>
    </row>
    <row r="82" spans="1:7" s="77" customFormat="1" x14ac:dyDescent="0.3">
      <c r="A82" s="156"/>
      <c r="B82" s="155"/>
      <c r="C82" s="156"/>
      <c r="D82" s="156"/>
      <c r="E82" s="5"/>
      <c r="G82" s="42"/>
    </row>
    <row r="83" spans="1:7" s="77" customFormat="1" x14ac:dyDescent="0.3">
      <c r="A83" s="156"/>
      <c r="B83" s="155"/>
      <c r="C83" s="156"/>
      <c r="D83" s="156"/>
      <c r="E83" s="5"/>
      <c r="G83" s="42"/>
    </row>
    <row r="84" spans="1:7" s="77" customFormat="1" x14ac:dyDescent="0.3">
      <c r="A84" s="156"/>
      <c r="B84" s="155"/>
      <c r="C84" s="156"/>
      <c r="D84" s="156"/>
      <c r="E84" s="5"/>
      <c r="G84" s="42"/>
    </row>
    <row r="85" spans="1:7" s="77" customFormat="1" x14ac:dyDescent="0.3">
      <c r="A85" s="156"/>
      <c r="B85" s="155"/>
      <c r="C85" s="156"/>
      <c r="D85" s="156"/>
      <c r="E85" s="5"/>
      <c r="G85" s="42"/>
    </row>
    <row r="86" spans="1:7" s="77" customFormat="1" x14ac:dyDescent="0.3">
      <c r="A86" s="156"/>
      <c r="B86" s="155"/>
      <c r="C86" s="156"/>
      <c r="D86" s="156"/>
      <c r="E86" s="5"/>
      <c r="G86" s="42"/>
    </row>
    <row r="87" spans="1:7" s="77" customFormat="1" x14ac:dyDescent="0.3">
      <c r="A87" s="156"/>
      <c r="B87" s="155"/>
      <c r="C87" s="156"/>
      <c r="D87" s="156"/>
      <c r="E87" s="5"/>
      <c r="G87" s="42"/>
    </row>
    <row r="88" spans="1:7" s="77" customFormat="1" x14ac:dyDescent="0.3">
      <c r="A88" s="156"/>
      <c r="B88" s="155"/>
      <c r="C88" s="156"/>
      <c r="D88" s="156"/>
      <c r="E88" s="5"/>
      <c r="G88" s="42"/>
    </row>
    <row r="89" spans="1:7" s="77" customFormat="1" x14ac:dyDescent="0.3">
      <c r="A89" s="156"/>
      <c r="B89" s="155"/>
      <c r="C89" s="156"/>
      <c r="D89" s="156"/>
      <c r="E89" s="5"/>
      <c r="G89" s="42"/>
    </row>
    <row r="90" spans="1:7" s="77" customFormat="1" x14ac:dyDescent="0.3">
      <c r="A90" s="156"/>
      <c r="B90" s="155"/>
      <c r="C90" s="156"/>
      <c r="D90" s="156"/>
      <c r="E90" s="5"/>
      <c r="G90" s="42"/>
    </row>
    <row r="91" spans="1:7" s="77" customFormat="1" x14ac:dyDescent="0.3">
      <c r="A91" s="156"/>
      <c r="B91" s="155"/>
      <c r="C91" s="156"/>
      <c r="D91" s="156"/>
      <c r="E91" s="5"/>
      <c r="G91" s="42"/>
    </row>
    <row r="92" spans="1:7" s="77" customFormat="1" x14ac:dyDescent="0.3">
      <c r="A92" s="156"/>
      <c r="B92" s="155"/>
      <c r="C92" s="156"/>
      <c r="D92" s="156"/>
      <c r="E92" s="5"/>
      <c r="G92" s="42"/>
    </row>
    <row r="93" spans="1:7" s="77" customFormat="1" x14ac:dyDescent="0.3">
      <c r="A93" s="156"/>
      <c r="B93" s="155"/>
      <c r="C93" s="156"/>
      <c r="D93" s="156"/>
      <c r="E93" s="5"/>
      <c r="G93" s="42"/>
    </row>
    <row r="94" spans="1:7" s="77" customFormat="1" x14ac:dyDescent="0.3">
      <c r="A94" s="156"/>
      <c r="B94" s="155"/>
      <c r="C94" s="156"/>
      <c r="D94" s="156"/>
      <c r="E94" s="5"/>
      <c r="G94" s="42"/>
    </row>
    <row r="95" spans="1:7" s="77" customFormat="1" x14ac:dyDescent="0.3">
      <c r="A95" s="156"/>
      <c r="B95" s="155"/>
      <c r="C95" s="156"/>
      <c r="D95" s="156"/>
      <c r="E95" s="5"/>
      <c r="G95" s="42"/>
    </row>
    <row r="96" spans="1:7" s="77" customFormat="1" x14ac:dyDescent="0.3">
      <c r="A96" s="156"/>
      <c r="B96" s="155"/>
      <c r="C96" s="156"/>
      <c r="D96" s="156"/>
      <c r="E96" s="5"/>
      <c r="G96" s="42"/>
    </row>
    <row r="97" spans="1:7" s="77" customFormat="1" x14ac:dyDescent="0.3">
      <c r="A97" s="156"/>
      <c r="B97" s="155"/>
      <c r="C97" s="156"/>
      <c r="D97" s="156"/>
      <c r="E97" s="5"/>
      <c r="G97" s="42"/>
    </row>
    <row r="98" spans="1:7" s="77" customFormat="1" x14ac:dyDescent="0.3">
      <c r="A98" s="156"/>
      <c r="B98" s="155"/>
      <c r="C98" s="156"/>
      <c r="D98" s="156"/>
      <c r="E98" s="5"/>
      <c r="G98" s="42"/>
    </row>
    <row r="99" spans="1:7" s="77" customFormat="1" x14ac:dyDescent="0.3">
      <c r="A99" s="156"/>
      <c r="B99" s="155"/>
      <c r="C99" s="156"/>
      <c r="D99" s="156"/>
      <c r="E99" s="5"/>
      <c r="G99" s="42"/>
    </row>
    <row r="100" spans="1:7" s="77" customFormat="1" x14ac:dyDescent="0.3">
      <c r="A100" s="156"/>
      <c r="B100" s="155"/>
      <c r="C100" s="156"/>
      <c r="D100" s="156"/>
      <c r="E100" s="5"/>
      <c r="G100" s="42"/>
    </row>
    <row r="101" spans="1:7" s="77" customFormat="1" x14ac:dyDescent="0.3">
      <c r="A101" s="156"/>
      <c r="B101" s="155"/>
      <c r="C101" s="156"/>
      <c r="D101" s="156"/>
      <c r="E101" s="5"/>
      <c r="G101" s="42"/>
    </row>
    <row r="102" spans="1:7" s="77" customFormat="1" x14ac:dyDescent="0.3">
      <c r="A102" s="156"/>
      <c r="B102" s="155"/>
      <c r="C102" s="156"/>
      <c r="D102" s="156"/>
      <c r="E102" s="5"/>
      <c r="G102" s="42"/>
    </row>
    <row r="103" spans="1:7" s="77" customFormat="1" x14ac:dyDescent="0.3">
      <c r="A103" s="156"/>
      <c r="B103" s="155"/>
      <c r="C103" s="156"/>
      <c r="D103" s="156"/>
      <c r="E103" s="5"/>
      <c r="G103" s="42"/>
    </row>
    <row r="104" spans="1:7" s="77" customFormat="1" x14ac:dyDescent="0.3">
      <c r="A104" s="156"/>
      <c r="B104" s="155"/>
      <c r="C104" s="156"/>
      <c r="D104" s="156"/>
      <c r="E104" s="5"/>
      <c r="G104" s="42"/>
    </row>
    <row r="105" spans="1:7" s="77" customFormat="1" x14ac:dyDescent="0.3">
      <c r="A105" s="156"/>
      <c r="B105" s="155"/>
      <c r="C105" s="156"/>
      <c r="D105" s="156"/>
      <c r="E105" s="5"/>
      <c r="G105" s="42"/>
    </row>
    <row r="106" spans="1:7" s="77" customFormat="1" x14ac:dyDescent="0.3">
      <c r="A106" s="156"/>
      <c r="B106" s="155"/>
      <c r="C106" s="156"/>
      <c r="D106" s="156"/>
      <c r="E106" s="5"/>
      <c r="G106" s="42"/>
    </row>
    <row r="107" spans="1:7" s="77" customFormat="1" x14ac:dyDescent="0.3">
      <c r="A107" s="156"/>
      <c r="B107" s="155"/>
      <c r="C107" s="156"/>
      <c r="D107" s="156"/>
      <c r="E107" s="5"/>
      <c r="G107" s="42"/>
    </row>
    <row r="108" spans="1:7" s="77" customFormat="1" x14ac:dyDescent="0.3">
      <c r="A108" s="156"/>
      <c r="B108" s="155"/>
      <c r="C108" s="156"/>
      <c r="D108" s="156"/>
      <c r="E108" s="5"/>
      <c r="G108" s="42"/>
    </row>
    <row r="109" spans="1:7" s="77" customFormat="1" x14ac:dyDescent="0.3">
      <c r="A109" s="156"/>
      <c r="B109" s="155"/>
      <c r="C109" s="156"/>
      <c r="D109" s="156"/>
      <c r="E109" s="5"/>
      <c r="G109" s="42"/>
    </row>
    <row r="110" spans="1:7" s="77" customFormat="1" x14ac:dyDescent="0.3">
      <c r="A110" s="156"/>
      <c r="B110" s="155"/>
      <c r="C110" s="156"/>
      <c r="D110" s="156"/>
      <c r="E110" s="5"/>
      <c r="G110" s="42"/>
    </row>
    <row r="111" spans="1:7" s="77" customFormat="1" x14ac:dyDescent="0.3">
      <c r="A111" s="156"/>
      <c r="B111" s="155"/>
      <c r="C111" s="156"/>
      <c r="D111" s="156"/>
      <c r="E111" s="5"/>
      <c r="G111" s="42"/>
    </row>
    <row r="112" spans="1:7" s="77" customFormat="1" x14ac:dyDescent="0.3">
      <c r="A112" s="156"/>
      <c r="B112" s="155"/>
      <c r="C112" s="156"/>
      <c r="D112" s="156"/>
      <c r="E112" s="5"/>
      <c r="G112" s="42"/>
    </row>
    <row r="113" spans="1:7" s="77" customFormat="1" x14ac:dyDescent="0.3">
      <c r="A113" s="156"/>
      <c r="B113" s="155"/>
      <c r="C113" s="156"/>
      <c r="D113" s="156"/>
      <c r="E113" s="5"/>
      <c r="G113" s="42"/>
    </row>
    <row r="114" spans="1:7" s="77" customFormat="1" x14ac:dyDescent="0.3">
      <c r="A114" s="156"/>
      <c r="B114" s="155"/>
      <c r="C114" s="156"/>
      <c r="D114" s="156"/>
      <c r="E114" s="5"/>
      <c r="G114" s="42"/>
    </row>
    <row r="115" spans="1:7" s="77" customFormat="1" x14ac:dyDescent="0.3">
      <c r="A115" s="156"/>
      <c r="B115" s="155"/>
      <c r="C115" s="156"/>
      <c r="D115" s="156"/>
      <c r="E115" s="5"/>
      <c r="G115" s="42"/>
    </row>
    <row r="116" spans="1:7" s="77" customFormat="1" x14ac:dyDescent="0.3">
      <c r="A116" s="156"/>
      <c r="B116" s="155"/>
      <c r="C116" s="156"/>
      <c r="D116" s="156"/>
      <c r="E116" s="5"/>
      <c r="G116" s="42"/>
    </row>
    <row r="117" spans="1:7" s="77" customFormat="1" x14ac:dyDescent="0.3">
      <c r="A117" s="156"/>
      <c r="B117" s="155"/>
      <c r="C117" s="156"/>
      <c r="D117" s="156"/>
      <c r="E117" s="5"/>
      <c r="G117" s="42"/>
    </row>
    <row r="118" spans="1:7" s="77" customFormat="1" x14ac:dyDescent="0.3">
      <c r="A118" s="156"/>
      <c r="B118" s="155"/>
      <c r="C118" s="156"/>
      <c r="D118" s="156"/>
      <c r="E118" s="5"/>
      <c r="G118" s="42"/>
    </row>
    <row r="119" spans="1:7" s="77" customFormat="1" x14ac:dyDescent="0.3">
      <c r="A119" s="156"/>
      <c r="B119" s="155"/>
      <c r="C119" s="156"/>
      <c r="D119" s="156"/>
      <c r="E119" s="5"/>
      <c r="G119" s="42"/>
    </row>
    <row r="120" spans="1:7" s="77" customFormat="1" x14ac:dyDescent="0.3">
      <c r="A120" s="156"/>
      <c r="B120" s="155"/>
      <c r="C120" s="156"/>
      <c r="D120" s="156"/>
      <c r="E120" s="5"/>
      <c r="G120" s="42"/>
    </row>
    <row r="121" spans="1:7" s="77" customFormat="1" x14ac:dyDescent="0.3">
      <c r="A121" s="156"/>
      <c r="B121" s="155"/>
      <c r="C121" s="156"/>
      <c r="D121" s="156"/>
      <c r="E121" s="5"/>
      <c r="G121" s="42"/>
    </row>
    <row r="122" spans="1:7" s="77" customFormat="1" x14ac:dyDescent="0.3">
      <c r="A122" s="156"/>
      <c r="B122" s="155"/>
      <c r="C122" s="156"/>
      <c r="D122" s="156"/>
      <c r="E122" s="5"/>
      <c r="G122" s="42"/>
    </row>
    <row r="123" spans="1:7" s="77" customFormat="1" x14ac:dyDescent="0.3">
      <c r="A123" s="156"/>
      <c r="B123" s="155"/>
      <c r="C123" s="156"/>
      <c r="D123" s="156"/>
      <c r="E123" s="5"/>
      <c r="G123" s="42"/>
    </row>
    <row r="124" spans="1:7" s="77" customFormat="1" x14ac:dyDescent="0.3">
      <c r="A124" s="156"/>
      <c r="B124" s="155"/>
      <c r="C124" s="156"/>
      <c r="D124" s="156"/>
      <c r="E124" s="5"/>
      <c r="G124" s="42"/>
    </row>
    <row r="125" spans="1:7" s="77" customFormat="1" x14ac:dyDescent="0.3">
      <c r="A125" s="156"/>
      <c r="B125" s="155"/>
      <c r="C125" s="156"/>
      <c r="D125" s="156"/>
      <c r="E125" s="5"/>
      <c r="G125" s="42"/>
    </row>
    <row r="126" spans="1:7" s="77" customFormat="1" x14ac:dyDescent="0.3">
      <c r="A126" s="156"/>
      <c r="B126" s="155"/>
      <c r="C126" s="156"/>
      <c r="D126" s="156"/>
      <c r="E126" s="5"/>
      <c r="G126" s="42"/>
    </row>
    <row r="127" spans="1:7" s="77" customFormat="1" x14ac:dyDescent="0.3">
      <c r="A127" s="156"/>
      <c r="B127" s="155"/>
      <c r="C127" s="156"/>
      <c r="D127" s="156"/>
      <c r="E127" s="5"/>
      <c r="G127" s="42"/>
    </row>
    <row r="128" spans="1:7" s="77" customFormat="1" x14ac:dyDescent="0.3">
      <c r="A128" s="156"/>
      <c r="B128" s="155"/>
      <c r="C128" s="156"/>
      <c r="D128" s="156"/>
      <c r="E128" s="5"/>
      <c r="G128" s="42"/>
    </row>
    <row r="129" spans="1:7" s="77" customFormat="1" x14ac:dyDescent="0.3">
      <c r="A129" s="156"/>
      <c r="B129" s="155"/>
      <c r="C129" s="156"/>
      <c r="D129" s="156"/>
      <c r="E129" s="5"/>
      <c r="G129" s="42"/>
    </row>
    <row r="130" spans="1:7" s="77" customFormat="1" x14ac:dyDescent="0.3">
      <c r="A130" s="156"/>
      <c r="B130" s="155"/>
      <c r="C130" s="156"/>
      <c r="D130" s="156"/>
      <c r="E130" s="5"/>
      <c r="G130" s="42"/>
    </row>
    <row r="131" spans="1:7" s="77" customFormat="1" x14ac:dyDescent="0.3">
      <c r="A131" s="156"/>
      <c r="B131" s="155"/>
      <c r="C131" s="156"/>
      <c r="D131" s="156"/>
      <c r="E131" s="5"/>
      <c r="G131" s="42"/>
    </row>
    <row r="132" spans="1:7" s="77" customFormat="1" x14ac:dyDescent="0.3">
      <c r="A132" s="156"/>
      <c r="B132" s="155"/>
      <c r="C132" s="156"/>
      <c r="D132" s="156"/>
      <c r="E132" s="5"/>
      <c r="G132" s="42"/>
    </row>
    <row r="133" spans="1:7" s="77" customFormat="1" x14ac:dyDescent="0.3">
      <c r="A133" s="156"/>
      <c r="B133" s="155"/>
      <c r="C133" s="156"/>
      <c r="D133" s="156"/>
      <c r="E133" s="5"/>
      <c r="G133" s="42"/>
    </row>
    <row r="134" spans="1:7" s="77" customFormat="1" x14ac:dyDescent="0.3">
      <c r="A134" s="156"/>
      <c r="B134" s="155"/>
      <c r="C134" s="156"/>
      <c r="D134" s="156"/>
      <c r="E134" s="5"/>
      <c r="G134" s="42"/>
    </row>
    <row r="135" spans="1:7" s="77" customFormat="1" x14ac:dyDescent="0.3">
      <c r="A135" s="156"/>
      <c r="B135" s="155"/>
      <c r="C135" s="156"/>
      <c r="D135" s="156"/>
      <c r="E135" s="5"/>
      <c r="G135" s="42"/>
    </row>
    <row r="136" spans="1:7" s="77" customFormat="1" x14ac:dyDescent="0.3">
      <c r="A136" s="156"/>
      <c r="B136" s="155"/>
      <c r="C136" s="156"/>
      <c r="D136" s="156"/>
      <c r="E136" s="5"/>
      <c r="G136" s="42"/>
    </row>
    <row r="137" spans="1:7" s="77" customFormat="1" x14ac:dyDescent="0.3">
      <c r="A137" s="156"/>
      <c r="B137" s="155"/>
      <c r="C137" s="156"/>
      <c r="D137" s="156"/>
      <c r="E137" s="5"/>
      <c r="G137" s="42"/>
    </row>
    <row r="138" spans="1:7" s="77" customFormat="1" x14ac:dyDescent="0.3">
      <c r="A138" s="156"/>
      <c r="B138" s="155"/>
      <c r="C138" s="156"/>
      <c r="D138" s="156"/>
      <c r="E138" s="5"/>
      <c r="G138" s="42"/>
    </row>
    <row r="139" spans="1:7" s="77" customFormat="1" x14ac:dyDescent="0.3">
      <c r="A139" s="156"/>
      <c r="B139" s="155"/>
      <c r="C139" s="156"/>
      <c r="D139" s="156"/>
      <c r="E139" s="5"/>
      <c r="G139" s="42"/>
    </row>
    <row r="140" spans="1:7" s="77" customFormat="1" x14ac:dyDescent="0.3">
      <c r="A140" s="156"/>
      <c r="B140" s="155"/>
      <c r="C140" s="156"/>
      <c r="D140" s="156"/>
      <c r="E140" s="5"/>
      <c r="G140" s="42"/>
    </row>
  </sheetData>
  <mergeCells count="1">
    <mergeCell ref="A3:G3"/>
  </mergeCells>
  <hyperlinks>
    <hyperlink ref="A1" location="TAB00!A1" display="Retour page de garde" xr:uid="{00000000-0004-0000-1300-000000000000}"/>
    <hyperlink ref="G7" location="TAB6.1!A1" display="TAB6.1!A1" xr:uid="{00000000-0004-0000-1300-000001000000}"/>
    <hyperlink ref="G8" location="TAB6.2!A1" display="TAB6.2!A1" xr:uid="{00000000-0004-0000-1300-000002000000}"/>
    <hyperlink ref="G9" location="TAB6.3!A1" display="TAB6.3" xr:uid="{00000000-0004-0000-1300-000003000000}"/>
    <hyperlink ref="G10" location="TAB6.4!A1" display="TAB6.4" xr:uid="{00000000-0004-0000-1300-000004000000}"/>
    <hyperlink ref="G11" location="TAB6.5!A1" display="TAB6.5" xr:uid="{00000000-0004-0000-1300-000005000000}"/>
    <hyperlink ref="G12" location="TAB6.6!A1" display="TAB6.6!A1" xr:uid="{00000000-0004-0000-1300-000006000000}"/>
    <hyperlink ref="G13" location="TAB6.7!A1" display="TAB6.7!A1" xr:uid="{00000000-0004-0000-1300-000007000000}"/>
    <hyperlink ref="G14" location="TAB6.8!A1" display="TAB6.8!A1" xr:uid="{00000000-0004-0000-1300-000008000000}"/>
  </hyperlinks>
  <pageMargins left="0.7" right="0.7" top="0.75" bottom="0.75" header="0.3" footer="0.3"/>
  <pageSetup paperSize="9" scale="95" orientation="landscape" verticalDpi="300" r:id="rId1"/>
  <rowBreaks count="1" manualBreakCount="1">
    <brk id="49"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243"/>
  <sheetViews>
    <sheetView topLeftCell="A4" zoomScale="94" zoomScaleNormal="94" zoomScaleSheetLayoutView="20" workbookViewId="0">
      <selection activeCell="A3" sqref="A3:H3"/>
    </sheetView>
  </sheetViews>
  <sheetFormatPr baseColWidth="10" defaultColWidth="7.83203125" defaultRowHeight="13.5" x14ac:dyDescent="0.3"/>
  <cols>
    <col min="1" max="1" width="49.5" style="156" customWidth="1"/>
    <col min="2" max="2" width="16.6640625" style="163" customWidth="1"/>
    <col min="3" max="3" width="16.6640625" style="129" customWidth="1"/>
    <col min="4" max="5" width="16.6640625" style="156" customWidth="1"/>
    <col min="6" max="7" width="16.6640625" style="163" customWidth="1"/>
    <col min="8" max="8" width="21.33203125" style="5" customWidth="1"/>
    <col min="9" max="9" width="7.83203125" style="5"/>
    <col min="10" max="10" width="1.33203125" style="5" customWidth="1"/>
    <col min="11" max="11" width="17.5" style="5" customWidth="1"/>
    <col min="12" max="16384" width="7.83203125" style="5"/>
  </cols>
  <sheetData>
    <row r="1" spans="1:16" ht="15" x14ac:dyDescent="0.3">
      <c r="A1" s="162" t="s">
        <v>42</v>
      </c>
      <c r="B1" s="5"/>
      <c r="C1" s="5"/>
      <c r="D1" s="5"/>
      <c r="E1" s="5"/>
      <c r="F1" s="5"/>
      <c r="G1" s="5"/>
    </row>
    <row r="2" spans="1:16" s="88" customFormat="1" x14ac:dyDescent="0.3">
      <c r="A2" s="156"/>
      <c r="B2" s="155"/>
      <c r="C2" s="156"/>
      <c r="D2" s="5"/>
      <c r="E2" s="5"/>
    </row>
    <row r="3" spans="1:16" s="258" customFormat="1" ht="50.25" customHeight="1" x14ac:dyDescent="0.3">
      <c r="A3" s="523" t="str">
        <f>TAB00!B72&amp;" : "&amp;TAB00!C72</f>
        <v xml:space="preserve">TAB6.1 : Ecart entre le budget et la réalité relatif aux charges et produits émanant de factures de transit émises ou reçues par le GRD </v>
      </c>
      <c r="B3" s="523"/>
      <c r="C3" s="523"/>
      <c r="D3" s="523"/>
      <c r="E3" s="523"/>
      <c r="F3" s="523"/>
      <c r="G3" s="523"/>
      <c r="H3" s="523"/>
    </row>
    <row r="4" spans="1:16" ht="31.9" customHeight="1" x14ac:dyDescent="0.3">
      <c r="A4" s="261"/>
      <c r="B4" s="262"/>
      <c r="C4" s="262"/>
      <c r="D4" s="261"/>
      <c r="E4" s="261"/>
      <c r="H4" s="163"/>
    </row>
    <row r="5" spans="1:16" s="222" customFormat="1" ht="24" customHeight="1" x14ac:dyDescent="0.3">
      <c r="A5" s="145" t="s">
        <v>18</v>
      </c>
      <c r="B5" s="31" t="str">
        <f>"REALITE "&amp;TAB00!E14-4</f>
        <v>REALITE 2019</v>
      </c>
      <c r="C5" s="31" t="str">
        <f>"REALITE "&amp;TAB00!E14-3</f>
        <v>REALITE 2020</v>
      </c>
      <c r="D5" s="31" t="str">
        <f>"REALITE "&amp;TAB00!E14-2</f>
        <v>REALITE 2021</v>
      </c>
      <c r="E5" s="31" t="str">
        <f>"REALITE "&amp;TAB00!E14-1</f>
        <v>REALITE 2022</v>
      </c>
      <c r="F5" s="31" t="str">
        <f>"BUDGET "&amp;TAB00!E14</f>
        <v>BUDGET 2023</v>
      </c>
      <c r="G5" s="31" t="str">
        <f>"REALITE "&amp;TAB00!E14</f>
        <v>REALITE 2023</v>
      </c>
      <c r="H5" s="146" t="str">
        <f>"ECART "&amp;F5&amp;" - "&amp;G5</f>
        <v>ECART BUDGET 2023 - REALITE 2023</v>
      </c>
    </row>
    <row r="6" spans="1:16" ht="31.9" customHeight="1" x14ac:dyDescent="0.3">
      <c r="A6" s="34" t="s">
        <v>55</v>
      </c>
      <c r="B6" s="2"/>
      <c r="C6" s="2"/>
      <c r="D6" s="2"/>
      <c r="E6" s="2"/>
      <c r="F6" s="2"/>
      <c r="G6" s="2"/>
      <c r="H6" s="30">
        <f>F6-G6</f>
        <v>0</v>
      </c>
      <c r="I6" s="6"/>
      <c r="J6" s="6"/>
      <c r="K6" s="6"/>
      <c r="L6" s="6"/>
      <c r="M6" s="6"/>
      <c r="N6" s="6"/>
      <c r="O6" s="6"/>
      <c r="P6" s="6"/>
    </row>
    <row r="7" spans="1:16" ht="31.9" customHeight="1" x14ac:dyDescent="0.3">
      <c r="A7" s="34" t="s">
        <v>880</v>
      </c>
      <c r="B7" s="3"/>
      <c r="C7" s="3"/>
      <c r="D7" s="3"/>
      <c r="E7" s="3"/>
      <c r="F7" s="3"/>
      <c r="G7" s="3"/>
      <c r="H7" s="30">
        <f>F7-G7</f>
        <v>0</v>
      </c>
      <c r="I7" s="6"/>
      <c r="J7" s="6"/>
      <c r="K7" s="6"/>
      <c r="L7" s="6"/>
      <c r="M7" s="6"/>
      <c r="N7" s="6"/>
      <c r="O7" s="6"/>
      <c r="P7" s="6"/>
    </row>
    <row r="8" spans="1:16" ht="15" x14ac:dyDescent="0.3">
      <c r="A8" s="32" t="s">
        <v>56</v>
      </c>
      <c r="B8" s="33">
        <f>SUM(B6:B7)</f>
        <v>0</v>
      </c>
      <c r="C8" s="33">
        <f t="shared" ref="C8:H8" si="0">SUM(C6:C7)</f>
        <v>0</v>
      </c>
      <c r="D8" s="33">
        <f t="shared" si="0"/>
        <v>0</v>
      </c>
      <c r="E8" s="33">
        <f t="shared" si="0"/>
        <v>0</v>
      </c>
      <c r="F8" s="33">
        <f t="shared" si="0"/>
        <v>0</v>
      </c>
      <c r="G8" s="33">
        <f t="shared" si="0"/>
        <v>0</v>
      </c>
      <c r="H8" s="33">
        <f t="shared" si="0"/>
        <v>0</v>
      </c>
      <c r="I8" s="6"/>
      <c r="J8" s="6"/>
      <c r="K8" s="6"/>
      <c r="L8" s="6"/>
      <c r="M8" s="6"/>
      <c r="N8" s="6"/>
      <c r="O8" s="6"/>
      <c r="P8" s="6"/>
    </row>
    <row r="9" spans="1:16" x14ac:dyDescent="0.3">
      <c r="C9" s="163"/>
      <c r="D9" s="5"/>
      <c r="E9" s="5"/>
    </row>
    <row r="10" spans="1:16" ht="18" x14ac:dyDescent="0.3">
      <c r="B10" s="524" t="str">
        <f>B$5</f>
        <v>REALITE 2019</v>
      </c>
      <c r="C10" s="525"/>
      <c r="D10" s="525"/>
      <c r="E10" s="525"/>
      <c r="F10" s="525"/>
      <c r="G10" s="525"/>
      <c r="H10" s="525"/>
    </row>
    <row r="11" spans="1:16" ht="40.5" x14ac:dyDescent="0.3">
      <c r="B11" s="33"/>
      <c r="C11" s="146" t="s">
        <v>44</v>
      </c>
      <c r="D11" s="145" t="s">
        <v>45</v>
      </c>
      <c r="E11" s="145" t="s">
        <v>934</v>
      </c>
      <c r="F11" s="146" t="s">
        <v>49</v>
      </c>
      <c r="G11" s="145" t="s">
        <v>50</v>
      </c>
      <c r="H11" s="145" t="s">
        <v>22</v>
      </c>
    </row>
    <row r="12" spans="1:16" x14ac:dyDescent="0.3">
      <c r="A12" s="527" t="s">
        <v>850</v>
      </c>
      <c r="B12" s="303" t="s">
        <v>51</v>
      </c>
      <c r="C12" s="304"/>
      <c r="D12" s="303">
        <f>SUM(D13:D14)</f>
        <v>0</v>
      </c>
      <c r="E12" s="303">
        <f>SUM(E13:E14)</f>
        <v>0</v>
      </c>
      <c r="F12" s="303">
        <f t="shared" ref="F12:H12" si="1">SUM(F13:F14)</f>
        <v>0</v>
      </c>
      <c r="G12" s="303">
        <f t="shared" si="1"/>
        <v>0</v>
      </c>
      <c r="H12" s="303">
        <f t="shared" si="1"/>
        <v>0</v>
      </c>
    </row>
    <row r="13" spans="1:16" x14ac:dyDescent="0.3">
      <c r="A13" s="526"/>
      <c r="B13" s="129" t="s">
        <v>52</v>
      </c>
      <c r="C13" s="304"/>
      <c r="D13" s="157"/>
      <c r="E13" s="157"/>
      <c r="F13" s="157"/>
      <c r="G13" s="157"/>
      <c r="H13" s="157"/>
    </row>
    <row r="14" spans="1:16" x14ac:dyDescent="0.3">
      <c r="A14" s="526"/>
      <c r="B14" s="129" t="s">
        <v>53</v>
      </c>
      <c r="C14" s="304"/>
      <c r="D14" s="157"/>
      <c r="E14" s="157"/>
      <c r="F14" s="157"/>
      <c r="G14" s="157"/>
      <c r="H14" s="157"/>
    </row>
    <row r="15" spans="1:16" x14ac:dyDescent="0.3">
      <c r="A15" s="526"/>
      <c r="B15" s="303" t="s">
        <v>54</v>
      </c>
      <c r="C15" s="304"/>
      <c r="D15" s="303">
        <f>SUM(D16:D17)</f>
        <v>0</v>
      </c>
      <c r="E15" s="303">
        <f>SUM(E16:E17)</f>
        <v>0</v>
      </c>
      <c r="F15" s="303">
        <f t="shared" ref="F15:H15" si="2">SUM(F16:F17)</f>
        <v>0</v>
      </c>
      <c r="G15" s="303">
        <f t="shared" si="2"/>
        <v>0</v>
      </c>
      <c r="H15" s="303">
        <f t="shared" si="2"/>
        <v>0</v>
      </c>
    </row>
    <row r="16" spans="1:16" x14ac:dyDescent="0.3">
      <c r="A16" s="526"/>
      <c r="B16" s="129" t="s">
        <v>52</v>
      </c>
      <c r="C16" s="304"/>
      <c r="D16" s="157"/>
      <c r="E16" s="157"/>
      <c r="F16" s="157"/>
      <c r="G16" s="157"/>
      <c r="H16" s="157"/>
    </row>
    <row r="17" spans="1:8" x14ac:dyDescent="0.3">
      <c r="A17" s="526"/>
      <c r="B17" s="129" t="s">
        <v>53</v>
      </c>
      <c r="C17" s="304"/>
      <c r="D17" s="157"/>
      <c r="E17" s="157"/>
      <c r="F17" s="157"/>
      <c r="G17" s="157"/>
      <c r="H17" s="157"/>
    </row>
    <row r="18" spans="1:8" x14ac:dyDescent="0.3">
      <c r="A18" s="526" t="s">
        <v>851</v>
      </c>
      <c r="B18" s="303" t="s">
        <v>51</v>
      </c>
      <c r="C18" s="303">
        <f>SUM(C19:C20)</f>
        <v>0</v>
      </c>
      <c r="D18" s="304"/>
      <c r="E18" s="303">
        <f>SUM(E19:E20)</f>
        <v>0</v>
      </c>
      <c r="F18" s="303">
        <f t="shared" ref="F18:H18" si="3">SUM(F19:F20)</f>
        <v>0</v>
      </c>
      <c r="G18" s="303">
        <f t="shared" si="3"/>
        <v>0</v>
      </c>
      <c r="H18" s="303">
        <f t="shared" si="3"/>
        <v>0</v>
      </c>
    </row>
    <row r="19" spans="1:8" x14ac:dyDescent="0.3">
      <c r="A19" s="526"/>
      <c r="B19" s="129" t="s">
        <v>52</v>
      </c>
      <c r="C19" s="157"/>
      <c r="D19" s="304"/>
      <c r="E19" s="157"/>
      <c r="F19" s="157"/>
      <c r="G19" s="157"/>
      <c r="H19" s="157"/>
    </row>
    <row r="20" spans="1:8" x14ac:dyDescent="0.3">
      <c r="A20" s="526"/>
      <c r="B20" s="129" t="s">
        <v>53</v>
      </c>
      <c r="C20" s="157"/>
      <c r="D20" s="304"/>
      <c r="E20" s="157"/>
      <c r="F20" s="157"/>
      <c r="G20" s="157"/>
      <c r="H20" s="157"/>
    </row>
    <row r="21" spans="1:8" x14ac:dyDescent="0.3">
      <c r="A21" s="526"/>
      <c r="B21" s="303" t="s">
        <v>54</v>
      </c>
      <c r="C21" s="303">
        <f>SUM(C22:C23)</f>
        <v>0</v>
      </c>
      <c r="D21" s="304"/>
      <c r="E21" s="303">
        <f>SUM(E22:E23)</f>
        <v>0</v>
      </c>
      <c r="F21" s="303">
        <f t="shared" ref="F21:H21" si="4">SUM(F22:F23)</f>
        <v>0</v>
      </c>
      <c r="G21" s="303">
        <f t="shared" si="4"/>
        <v>0</v>
      </c>
      <c r="H21" s="303">
        <f t="shared" si="4"/>
        <v>0</v>
      </c>
    </row>
    <row r="22" spans="1:8" x14ac:dyDescent="0.3">
      <c r="A22" s="526"/>
      <c r="B22" s="129" t="s">
        <v>52</v>
      </c>
      <c r="C22" s="157"/>
      <c r="D22" s="304"/>
      <c r="E22" s="157"/>
      <c r="F22" s="157"/>
      <c r="G22" s="157"/>
      <c r="H22" s="157"/>
    </row>
    <row r="23" spans="1:8" x14ac:dyDescent="0.3">
      <c r="A23" s="526"/>
      <c r="B23" s="129" t="s">
        <v>53</v>
      </c>
      <c r="C23" s="157"/>
      <c r="D23" s="304"/>
      <c r="E23" s="157"/>
      <c r="F23" s="157"/>
      <c r="G23" s="157"/>
      <c r="H23" s="157"/>
    </row>
    <row r="24" spans="1:8" x14ac:dyDescent="0.3">
      <c r="A24" s="528" t="s">
        <v>935</v>
      </c>
      <c r="B24" s="303" t="s">
        <v>51</v>
      </c>
      <c r="C24" s="303">
        <f>SUM(C25:C26)</f>
        <v>0</v>
      </c>
      <c r="D24" s="303">
        <f>SUM(D25:D26)</f>
        <v>0</v>
      </c>
      <c r="E24" s="304"/>
      <c r="F24" s="303">
        <f>SUM(F25:F26)</f>
        <v>0</v>
      </c>
      <c r="G24" s="303">
        <f>SUM(G25:G26)</f>
        <v>0</v>
      </c>
      <c r="H24" s="303">
        <f>SUM(H25:H26)</f>
        <v>0</v>
      </c>
    </row>
    <row r="25" spans="1:8" x14ac:dyDescent="0.3">
      <c r="A25" s="528"/>
      <c r="B25" s="129" t="s">
        <v>52</v>
      </c>
      <c r="C25" s="157"/>
      <c r="D25" s="157"/>
      <c r="E25" s="304"/>
      <c r="F25" s="157"/>
      <c r="G25" s="157"/>
      <c r="H25" s="157"/>
    </row>
    <row r="26" spans="1:8" x14ac:dyDescent="0.3">
      <c r="A26" s="528"/>
      <c r="B26" s="129" t="s">
        <v>53</v>
      </c>
      <c r="C26" s="157"/>
      <c r="D26" s="157"/>
      <c r="E26" s="304"/>
      <c r="F26" s="157"/>
      <c r="G26" s="157"/>
      <c r="H26" s="157"/>
    </row>
    <row r="27" spans="1:8" x14ac:dyDescent="0.3">
      <c r="A27" s="528"/>
      <c r="B27" s="303" t="s">
        <v>54</v>
      </c>
      <c r="C27" s="303">
        <f>SUM(C28:C29)</f>
        <v>0</v>
      </c>
      <c r="D27" s="303">
        <f>SUM(D28:D29)</f>
        <v>0</v>
      </c>
      <c r="E27" s="304"/>
      <c r="F27" s="303">
        <f>SUM(F28:F29)</f>
        <v>0</v>
      </c>
      <c r="G27" s="303">
        <f>SUM(G28:G29)</f>
        <v>0</v>
      </c>
      <c r="H27" s="303">
        <f>SUM(H28:H29)</f>
        <v>0</v>
      </c>
    </row>
    <row r="28" spans="1:8" x14ac:dyDescent="0.3">
      <c r="A28" s="528"/>
      <c r="B28" s="129" t="s">
        <v>52</v>
      </c>
      <c r="C28" s="157"/>
      <c r="D28" s="157"/>
      <c r="E28" s="304"/>
      <c r="F28" s="157"/>
      <c r="G28" s="157"/>
      <c r="H28" s="157"/>
    </row>
    <row r="29" spans="1:8" x14ac:dyDescent="0.3">
      <c r="A29" s="528"/>
      <c r="B29" s="129" t="s">
        <v>53</v>
      </c>
      <c r="C29" s="157"/>
      <c r="D29" s="157"/>
      <c r="E29" s="304"/>
      <c r="F29" s="157"/>
      <c r="G29" s="157"/>
      <c r="H29" s="157"/>
    </row>
    <row r="30" spans="1:8" x14ac:dyDescent="0.3">
      <c r="A30" s="526" t="s">
        <v>852</v>
      </c>
      <c r="B30" s="303" t="s">
        <v>51</v>
      </c>
      <c r="C30" s="303">
        <f t="shared" ref="C30:H30" si="5">SUM(C31:C32)</f>
        <v>0</v>
      </c>
      <c r="D30" s="303">
        <f t="shared" si="5"/>
        <v>0</v>
      </c>
      <c r="E30" s="303">
        <f t="shared" si="5"/>
        <v>0</v>
      </c>
      <c r="F30" s="304"/>
      <c r="G30" s="303">
        <f t="shared" si="5"/>
        <v>0</v>
      </c>
      <c r="H30" s="303">
        <f t="shared" si="5"/>
        <v>0</v>
      </c>
    </row>
    <row r="31" spans="1:8" x14ac:dyDescent="0.3">
      <c r="A31" s="526"/>
      <c r="B31" s="129" t="s">
        <v>52</v>
      </c>
      <c r="C31" s="157"/>
      <c r="D31" s="157"/>
      <c r="E31" s="157"/>
      <c r="F31" s="304"/>
      <c r="G31" s="157"/>
      <c r="H31" s="157"/>
    </row>
    <row r="32" spans="1:8" x14ac:dyDescent="0.3">
      <c r="A32" s="526"/>
      <c r="B32" s="129" t="s">
        <v>53</v>
      </c>
      <c r="C32" s="157"/>
      <c r="D32" s="157"/>
      <c r="E32" s="157"/>
      <c r="F32" s="304"/>
      <c r="G32" s="157"/>
      <c r="H32" s="157"/>
    </row>
    <row r="33" spans="1:8" x14ac:dyDescent="0.3">
      <c r="A33" s="526"/>
      <c r="B33" s="303" t="s">
        <v>54</v>
      </c>
      <c r="C33" s="303">
        <f t="shared" ref="C33:H33" si="6">SUM(C34:C35)</f>
        <v>0</v>
      </c>
      <c r="D33" s="303">
        <f t="shared" si="6"/>
        <v>0</v>
      </c>
      <c r="E33" s="303">
        <f t="shared" si="6"/>
        <v>0</v>
      </c>
      <c r="F33" s="304"/>
      <c r="G33" s="303">
        <f t="shared" si="6"/>
        <v>0</v>
      </c>
      <c r="H33" s="303">
        <f t="shared" si="6"/>
        <v>0</v>
      </c>
    </row>
    <row r="34" spans="1:8" x14ac:dyDescent="0.3">
      <c r="A34" s="526"/>
      <c r="B34" s="129" t="s">
        <v>52</v>
      </c>
      <c r="C34" s="157"/>
      <c r="D34" s="157"/>
      <c r="E34" s="157"/>
      <c r="F34" s="304"/>
      <c r="G34" s="157"/>
      <c r="H34" s="157"/>
    </row>
    <row r="35" spans="1:8" x14ac:dyDescent="0.3">
      <c r="A35" s="526"/>
      <c r="B35" s="129" t="s">
        <v>53</v>
      </c>
      <c r="C35" s="157"/>
      <c r="D35" s="157"/>
      <c r="E35" s="157"/>
      <c r="F35" s="304"/>
      <c r="G35" s="157"/>
      <c r="H35" s="157"/>
    </row>
    <row r="36" spans="1:8" x14ac:dyDescent="0.3">
      <c r="A36" s="526" t="s">
        <v>853</v>
      </c>
      <c r="B36" s="303" t="s">
        <v>51</v>
      </c>
      <c r="C36" s="303">
        <f t="shared" ref="C36:H36" si="7">SUM(C37:C38)</f>
        <v>0</v>
      </c>
      <c r="D36" s="303">
        <f t="shared" si="7"/>
        <v>0</v>
      </c>
      <c r="E36" s="303">
        <f t="shared" si="7"/>
        <v>0</v>
      </c>
      <c r="F36" s="303">
        <f t="shared" si="7"/>
        <v>0</v>
      </c>
      <c r="G36" s="304"/>
      <c r="H36" s="303">
        <f t="shared" si="7"/>
        <v>0</v>
      </c>
    </row>
    <row r="37" spans="1:8" x14ac:dyDescent="0.3">
      <c r="A37" s="526"/>
      <c r="B37" s="129" t="s">
        <v>52</v>
      </c>
      <c r="C37" s="157"/>
      <c r="D37" s="157"/>
      <c r="E37" s="157"/>
      <c r="F37" s="157"/>
      <c r="G37" s="304"/>
      <c r="H37" s="157"/>
    </row>
    <row r="38" spans="1:8" x14ac:dyDescent="0.3">
      <c r="A38" s="526"/>
      <c r="B38" s="129" t="s">
        <v>53</v>
      </c>
      <c r="C38" s="157"/>
      <c r="D38" s="157"/>
      <c r="E38" s="157"/>
      <c r="F38" s="157"/>
      <c r="G38" s="304"/>
      <c r="H38" s="157"/>
    </row>
    <row r="39" spans="1:8" x14ac:dyDescent="0.3">
      <c r="A39" s="526"/>
      <c r="B39" s="303" t="s">
        <v>54</v>
      </c>
      <c r="C39" s="303">
        <f t="shared" ref="C39:H39" si="8">SUM(C40:C41)</f>
        <v>0</v>
      </c>
      <c r="D39" s="303">
        <f t="shared" si="8"/>
        <v>0</v>
      </c>
      <c r="E39" s="303">
        <f t="shared" si="8"/>
        <v>0</v>
      </c>
      <c r="F39" s="303">
        <f t="shared" si="8"/>
        <v>0</v>
      </c>
      <c r="G39" s="304"/>
      <c r="H39" s="303">
        <f t="shared" si="8"/>
        <v>0</v>
      </c>
    </row>
    <row r="40" spans="1:8" x14ac:dyDescent="0.3">
      <c r="A40" s="526"/>
      <c r="B40" s="129" t="s">
        <v>52</v>
      </c>
      <c r="C40" s="157"/>
      <c r="D40" s="157"/>
      <c r="E40" s="157"/>
      <c r="F40" s="157"/>
      <c r="G40" s="304"/>
      <c r="H40" s="157"/>
    </row>
    <row r="41" spans="1:8" x14ac:dyDescent="0.3">
      <c r="A41" s="529"/>
      <c r="B41" s="129" t="s">
        <v>53</v>
      </c>
      <c r="C41" s="157"/>
      <c r="D41" s="157"/>
      <c r="E41" s="157"/>
      <c r="F41" s="157"/>
      <c r="G41" s="304"/>
      <c r="H41" s="157"/>
    </row>
    <row r="42" spans="1:8" x14ac:dyDescent="0.3">
      <c r="A42" s="526" t="s">
        <v>854</v>
      </c>
      <c r="B42" s="306" t="s">
        <v>51</v>
      </c>
      <c r="C42" s="306">
        <f t="shared" ref="C42:C47" si="9">SUM(C12,C18,C24,C30,C36)</f>
        <v>0</v>
      </c>
      <c r="D42" s="306">
        <f t="shared" ref="D42:G42" si="10">SUM(D12,D18,D24,D30,D36)</f>
        <v>0</v>
      </c>
      <c r="E42" s="306">
        <f t="shared" si="10"/>
        <v>0</v>
      </c>
      <c r="F42" s="306">
        <f t="shared" si="10"/>
        <v>0</v>
      </c>
      <c r="G42" s="306">
        <f t="shared" si="10"/>
        <v>0</v>
      </c>
      <c r="H42" s="306">
        <f>SUM(H12,H18,H24,H30,H36)</f>
        <v>0</v>
      </c>
    </row>
    <row r="43" spans="1:8" x14ac:dyDescent="0.3">
      <c r="A43" s="526"/>
      <c r="B43" s="129" t="s">
        <v>52</v>
      </c>
      <c r="C43" s="305">
        <f t="shared" si="9"/>
        <v>0</v>
      </c>
      <c r="D43" s="305">
        <f t="shared" ref="D43:H44" si="11">SUM(D13,D19,D25,D31,D37)</f>
        <v>0</v>
      </c>
      <c r="E43" s="305">
        <f t="shared" si="11"/>
        <v>0</v>
      </c>
      <c r="F43" s="305">
        <f t="shared" si="11"/>
        <v>0</v>
      </c>
      <c r="G43" s="305">
        <f t="shared" si="11"/>
        <v>0</v>
      </c>
      <c r="H43" s="305">
        <f t="shared" si="11"/>
        <v>0</v>
      </c>
    </row>
    <row r="44" spans="1:8" x14ac:dyDescent="0.3">
      <c r="A44" s="526"/>
      <c r="B44" s="129" t="s">
        <v>53</v>
      </c>
      <c r="C44" s="305">
        <f t="shared" si="9"/>
        <v>0</v>
      </c>
      <c r="D44" s="305">
        <f t="shared" si="11"/>
        <v>0</v>
      </c>
      <c r="E44" s="305">
        <f t="shared" si="11"/>
        <v>0</v>
      </c>
      <c r="F44" s="305">
        <f t="shared" si="11"/>
        <v>0</v>
      </c>
      <c r="G44" s="305">
        <f t="shared" si="11"/>
        <v>0</v>
      </c>
      <c r="H44" s="305">
        <f t="shared" si="11"/>
        <v>0</v>
      </c>
    </row>
    <row r="45" spans="1:8" x14ac:dyDescent="0.3">
      <c r="A45" s="526"/>
      <c r="B45" s="306" t="s">
        <v>54</v>
      </c>
      <c r="C45" s="306">
        <f t="shared" si="9"/>
        <v>0</v>
      </c>
      <c r="D45" s="306">
        <f t="shared" ref="D45:H45" si="12">SUM(D15,D21,D27,D33,D39)</f>
        <v>0</v>
      </c>
      <c r="E45" s="306">
        <f t="shared" si="12"/>
        <v>0</v>
      </c>
      <c r="F45" s="306">
        <f t="shared" si="12"/>
        <v>0</v>
      </c>
      <c r="G45" s="306">
        <f t="shared" si="12"/>
        <v>0</v>
      </c>
      <c r="H45" s="306">
        <f t="shared" si="12"/>
        <v>0</v>
      </c>
    </row>
    <row r="46" spans="1:8" x14ac:dyDescent="0.3">
      <c r="A46" s="526"/>
      <c r="B46" s="129" t="s">
        <v>52</v>
      </c>
      <c r="C46" s="305">
        <f t="shared" si="9"/>
        <v>0</v>
      </c>
      <c r="D46" s="305">
        <f t="shared" ref="D46:H47" si="13">SUM(D16,D22,D28,D34,D40)</f>
        <v>0</v>
      </c>
      <c r="E46" s="305">
        <f t="shared" si="13"/>
        <v>0</v>
      </c>
      <c r="F46" s="305">
        <f t="shared" si="13"/>
        <v>0</v>
      </c>
      <c r="G46" s="305">
        <f t="shared" si="13"/>
        <v>0</v>
      </c>
      <c r="H46" s="305">
        <f t="shared" si="13"/>
        <v>0</v>
      </c>
    </row>
    <row r="47" spans="1:8" x14ac:dyDescent="0.3">
      <c r="A47" s="529"/>
      <c r="B47" s="129" t="s">
        <v>53</v>
      </c>
      <c r="C47" s="305">
        <f t="shared" si="9"/>
        <v>0</v>
      </c>
      <c r="D47" s="305">
        <f t="shared" si="13"/>
        <v>0</v>
      </c>
      <c r="E47" s="305">
        <f t="shared" si="13"/>
        <v>0</v>
      </c>
      <c r="F47" s="305">
        <f t="shared" si="13"/>
        <v>0</v>
      </c>
      <c r="G47" s="305">
        <f t="shared" si="13"/>
        <v>0</v>
      </c>
      <c r="H47" s="305">
        <f t="shared" si="13"/>
        <v>0</v>
      </c>
    </row>
    <row r="48" spans="1:8" x14ac:dyDescent="0.3">
      <c r="A48" s="129"/>
      <c r="D48" s="129"/>
      <c r="E48" s="129"/>
      <c r="H48" s="163"/>
    </row>
    <row r="49" spans="1:8" ht="18" x14ac:dyDescent="0.3">
      <c r="A49" s="129"/>
      <c r="B49" s="524" t="str">
        <f>C$5</f>
        <v>REALITE 2020</v>
      </c>
      <c r="C49" s="525"/>
      <c r="D49" s="525"/>
      <c r="E49" s="525"/>
      <c r="F49" s="525"/>
      <c r="G49" s="525"/>
      <c r="H49" s="525"/>
    </row>
    <row r="50" spans="1:8" ht="40.5" x14ac:dyDescent="0.3">
      <c r="A50" s="129"/>
      <c r="B50" s="33"/>
      <c r="C50" s="146" t="s">
        <v>44</v>
      </c>
      <c r="D50" s="145" t="s">
        <v>45</v>
      </c>
      <c r="E50" s="145" t="s">
        <v>934</v>
      </c>
      <c r="F50" s="146" t="s">
        <v>49</v>
      </c>
      <c r="G50" s="145" t="s">
        <v>50</v>
      </c>
      <c r="H50" s="145" t="s">
        <v>22</v>
      </c>
    </row>
    <row r="51" spans="1:8" x14ac:dyDescent="0.3">
      <c r="A51" s="527" t="s">
        <v>850</v>
      </c>
      <c r="B51" s="303" t="s">
        <v>51</v>
      </c>
      <c r="C51" s="304"/>
      <c r="D51" s="303">
        <f>SUM(D52:D53)</f>
        <v>0</v>
      </c>
      <c r="E51" s="303">
        <f>SUM(E52:E53)</f>
        <v>0</v>
      </c>
      <c r="F51" s="303">
        <f t="shared" ref="F51:H51" si="14">SUM(F52:F53)</f>
        <v>0</v>
      </c>
      <c r="G51" s="303">
        <f t="shared" si="14"/>
        <v>0</v>
      </c>
      <c r="H51" s="303">
        <f t="shared" si="14"/>
        <v>0</v>
      </c>
    </row>
    <row r="52" spans="1:8" x14ac:dyDescent="0.3">
      <c r="A52" s="526"/>
      <c r="B52" s="129" t="s">
        <v>52</v>
      </c>
      <c r="C52" s="304"/>
      <c r="D52" s="157"/>
      <c r="E52" s="157"/>
      <c r="F52" s="157"/>
      <c r="G52" s="157"/>
      <c r="H52" s="157"/>
    </row>
    <row r="53" spans="1:8" x14ac:dyDescent="0.3">
      <c r="A53" s="526"/>
      <c r="B53" s="129" t="s">
        <v>53</v>
      </c>
      <c r="C53" s="304"/>
      <c r="D53" s="157"/>
      <c r="E53" s="157"/>
      <c r="F53" s="157"/>
      <c r="G53" s="157"/>
      <c r="H53" s="157"/>
    </row>
    <row r="54" spans="1:8" x14ac:dyDescent="0.3">
      <c r="A54" s="526"/>
      <c r="B54" s="303" t="s">
        <v>54</v>
      </c>
      <c r="C54" s="304"/>
      <c r="D54" s="303">
        <f>SUM(D55:D56)</f>
        <v>0</v>
      </c>
      <c r="E54" s="303">
        <f>SUM(E55:E56)</f>
        <v>0</v>
      </c>
      <c r="F54" s="303">
        <f t="shared" ref="F54:H54" si="15">SUM(F55:F56)</f>
        <v>0</v>
      </c>
      <c r="G54" s="303">
        <f t="shared" si="15"/>
        <v>0</v>
      </c>
      <c r="H54" s="303">
        <f t="shared" si="15"/>
        <v>0</v>
      </c>
    </row>
    <row r="55" spans="1:8" x14ac:dyDescent="0.3">
      <c r="A55" s="526"/>
      <c r="B55" s="129" t="s">
        <v>52</v>
      </c>
      <c r="C55" s="304"/>
      <c r="D55" s="157"/>
      <c r="E55" s="157"/>
      <c r="F55" s="157"/>
      <c r="G55" s="157"/>
      <c r="H55" s="157"/>
    </row>
    <row r="56" spans="1:8" x14ac:dyDescent="0.3">
      <c r="A56" s="526"/>
      <c r="B56" s="129" t="s">
        <v>53</v>
      </c>
      <c r="C56" s="304"/>
      <c r="D56" s="157"/>
      <c r="E56" s="157"/>
      <c r="F56" s="157"/>
      <c r="G56" s="157"/>
      <c r="H56" s="157"/>
    </row>
    <row r="57" spans="1:8" x14ac:dyDescent="0.3">
      <c r="A57" s="526" t="s">
        <v>851</v>
      </c>
      <c r="B57" s="303" t="s">
        <v>51</v>
      </c>
      <c r="C57" s="303">
        <f>SUM(C58:C59)</f>
        <v>0</v>
      </c>
      <c r="D57" s="304"/>
      <c r="E57" s="303">
        <f t="shared" ref="E57:H57" si="16">SUM(E58:E59)</f>
        <v>0</v>
      </c>
      <c r="F57" s="303">
        <f t="shared" si="16"/>
        <v>0</v>
      </c>
      <c r="G57" s="303">
        <f t="shared" si="16"/>
        <v>0</v>
      </c>
      <c r="H57" s="303">
        <f t="shared" si="16"/>
        <v>0</v>
      </c>
    </row>
    <row r="58" spans="1:8" x14ac:dyDescent="0.3">
      <c r="A58" s="526"/>
      <c r="B58" s="129" t="s">
        <v>52</v>
      </c>
      <c r="C58" s="157"/>
      <c r="D58" s="304"/>
      <c r="E58" s="157"/>
      <c r="F58" s="157"/>
      <c r="G58" s="157"/>
      <c r="H58" s="157"/>
    </row>
    <row r="59" spans="1:8" x14ac:dyDescent="0.3">
      <c r="A59" s="526"/>
      <c r="B59" s="129" t="s">
        <v>53</v>
      </c>
      <c r="C59" s="157"/>
      <c r="D59" s="304"/>
      <c r="E59" s="157"/>
      <c r="F59" s="157"/>
      <c r="G59" s="157"/>
      <c r="H59" s="157"/>
    </row>
    <row r="60" spans="1:8" x14ac:dyDescent="0.3">
      <c r="A60" s="526"/>
      <c r="B60" s="303" t="s">
        <v>54</v>
      </c>
      <c r="C60" s="303">
        <f>SUM(C61:C62)</f>
        <v>0</v>
      </c>
      <c r="D60" s="304"/>
      <c r="E60" s="303">
        <f t="shared" ref="E60:H60" si="17">SUM(E61:E62)</f>
        <v>0</v>
      </c>
      <c r="F60" s="303">
        <f t="shared" si="17"/>
        <v>0</v>
      </c>
      <c r="G60" s="303">
        <f t="shared" si="17"/>
        <v>0</v>
      </c>
      <c r="H60" s="303">
        <f t="shared" si="17"/>
        <v>0</v>
      </c>
    </row>
    <row r="61" spans="1:8" x14ac:dyDescent="0.3">
      <c r="A61" s="526"/>
      <c r="B61" s="129" t="s">
        <v>52</v>
      </c>
      <c r="C61" s="157"/>
      <c r="D61" s="304"/>
      <c r="E61" s="157"/>
      <c r="F61" s="157"/>
      <c r="G61" s="157"/>
      <c r="H61" s="157"/>
    </row>
    <row r="62" spans="1:8" x14ac:dyDescent="0.3">
      <c r="A62" s="526"/>
      <c r="B62" s="129" t="s">
        <v>53</v>
      </c>
      <c r="C62" s="157"/>
      <c r="D62" s="304"/>
      <c r="E62" s="157"/>
      <c r="F62" s="157"/>
      <c r="G62" s="157"/>
      <c r="H62" s="157"/>
    </row>
    <row r="63" spans="1:8" x14ac:dyDescent="0.3">
      <c r="A63" s="528" t="s">
        <v>935</v>
      </c>
      <c r="B63" s="303" t="s">
        <v>51</v>
      </c>
      <c r="C63" s="303">
        <f>SUM(C64:C65)</f>
        <v>0</v>
      </c>
      <c r="D63" s="303">
        <f>SUM(D64:D65)</f>
        <v>0</v>
      </c>
      <c r="E63" s="304"/>
      <c r="F63" s="303">
        <f>SUM(F64:F65)</f>
        <v>0</v>
      </c>
      <c r="G63" s="303">
        <f>SUM(G64:G65)</f>
        <v>0</v>
      </c>
      <c r="H63" s="303">
        <f>SUM(H64:H65)</f>
        <v>0</v>
      </c>
    </row>
    <row r="64" spans="1:8" x14ac:dyDescent="0.3">
      <c r="A64" s="528"/>
      <c r="B64" s="129" t="s">
        <v>52</v>
      </c>
      <c r="C64" s="157"/>
      <c r="D64" s="157"/>
      <c r="E64" s="304"/>
      <c r="F64" s="157"/>
      <c r="G64" s="157"/>
      <c r="H64" s="157"/>
    </row>
    <row r="65" spans="1:8" x14ac:dyDescent="0.3">
      <c r="A65" s="528"/>
      <c r="B65" s="129" t="s">
        <v>53</v>
      </c>
      <c r="C65" s="157"/>
      <c r="D65" s="157"/>
      <c r="E65" s="304"/>
      <c r="F65" s="157"/>
      <c r="G65" s="157"/>
      <c r="H65" s="157"/>
    </row>
    <row r="66" spans="1:8" x14ac:dyDescent="0.3">
      <c r="A66" s="528"/>
      <c r="B66" s="303" t="s">
        <v>54</v>
      </c>
      <c r="C66" s="303">
        <f>SUM(C67:C68)</f>
        <v>0</v>
      </c>
      <c r="D66" s="303">
        <f>SUM(D67:D68)</f>
        <v>0</v>
      </c>
      <c r="E66" s="304"/>
      <c r="F66" s="303">
        <f>SUM(F67:F68)</f>
        <v>0</v>
      </c>
      <c r="G66" s="303">
        <f>SUM(G67:G68)</f>
        <v>0</v>
      </c>
      <c r="H66" s="303">
        <f>SUM(H67:H68)</f>
        <v>0</v>
      </c>
    </row>
    <row r="67" spans="1:8" x14ac:dyDescent="0.3">
      <c r="A67" s="528"/>
      <c r="B67" s="129" t="s">
        <v>52</v>
      </c>
      <c r="C67" s="157"/>
      <c r="D67" s="157"/>
      <c r="E67" s="304"/>
      <c r="F67" s="157"/>
      <c r="G67" s="157"/>
      <c r="H67" s="157"/>
    </row>
    <row r="68" spans="1:8" x14ac:dyDescent="0.3">
      <c r="A68" s="528"/>
      <c r="B68" s="129" t="s">
        <v>53</v>
      </c>
      <c r="C68" s="157"/>
      <c r="D68" s="157"/>
      <c r="E68" s="304"/>
      <c r="F68" s="157"/>
      <c r="G68" s="157"/>
      <c r="H68" s="157"/>
    </row>
    <row r="69" spans="1:8" x14ac:dyDescent="0.3">
      <c r="A69" s="526" t="s">
        <v>852</v>
      </c>
      <c r="B69" s="303" t="s">
        <v>51</v>
      </c>
      <c r="C69" s="303">
        <f t="shared" ref="C69:H69" si="18">SUM(C70:C71)</f>
        <v>0</v>
      </c>
      <c r="D69" s="303">
        <f t="shared" si="18"/>
        <v>0</v>
      </c>
      <c r="E69" s="303">
        <f t="shared" si="18"/>
        <v>0</v>
      </c>
      <c r="F69" s="304"/>
      <c r="G69" s="303">
        <f t="shared" si="18"/>
        <v>0</v>
      </c>
      <c r="H69" s="303">
        <f t="shared" si="18"/>
        <v>0</v>
      </c>
    </row>
    <row r="70" spans="1:8" x14ac:dyDescent="0.3">
      <c r="A70" s="526"/>
      <c r="B70" s="129" t="s">
        <v>52</v>
      </c>
      <c r="C70" s="157"/>
      <c r="D70" s="157"/>
      <c r="E70" s="157"/>
      <c r="F70" s="304"/>
      <c r="G70" s="157"/>
      <c r="H70" s="157"/>
    </row>
    <row r="71" spans="1:8" x14ac:dyDescent="0.3">
      <c r="A71" s="526"/>
      <c r="B71" s="129" t="s">
        <v>53</v>
      </c>
      <c r="C71" s="157"/>
      <c r="D71" s="157"/>
      <c r="E71" s="157"/>
      <c r="F71" s="304"/>
      <c r="G71" s="157"/>
      <c r="H71" s="157"/>
    </row>
    <row r="72" spans="1:8" x14ac:dyDescent="0.3">
      <c r="A72" s="526"/>
      <c r="B72" s="303" t="s">
        <v>54</v>
      </c>
      <c r="C72" s="303">
        <f t="shared" ref="C72:H72" si="19">SUM(C73:C74)</f>
        <v>0</v>
      </c>
      <c r="D72" s="303">
        <f t="shared" si="19"/>
        <v>0</v>
      </c>
      <c r="E72" s="303">
        <f t="shared" si="19"/>
        <v>0</v>
      </c>
      <c r="F72" s="304"/>
      <c r="G72" s="303">
        <f t="shared" si="19"/>
        <v>0</v>
      </c>
      <c r="H72" s="303">
        <f t="shared" si="19"/>
        <v>0</v>
      </c>
    </row>
    <row r="73" spans="1:8" x14ac:dyDescent="0.3">
      <c r="A73" s="526"/>
      <c r="B73" s="129" t="s">
        <v>52</v>
      </c>
      <c r="C73" s="157"/>
      <c r="D73" s="157"/>
      <c r="E73" s="157"/>
      <c r="F73" s="304"/>
      <c r="G73" s="157"/>
      <c r="H73" s="157"/>
    </row>
    <row r="74" spans="1:8" x14ac:dyDescent="0.3">
      <c r="A74" s="526"/>
      <c r="B74" s="129" t="s">
        <v>53</v>
      </c>
      <c r="C74" s="157"/>
      <c r="D74" s="157"/>
      <c r="E74" s="157"/>
      <c r="F74" s="304"/>
      <c r="G74" s="157"/>
      <c r="H74" s="157"/>
    </row>
    <row r="75" spans="1:8" x14ac:dyDescent="0.3">
      <c r="A75" s="526" t="s">
        <v>853</v>
      </c>
      <c r="B75" s="303" t="s">
        <v>51</v>
      </c>
      <c r="C75" s="303">
        <f t="shared" ref="C75:H75" si="20">SUM(C76:C77)</f>
        <v>0</v>
      </c>
      <c r="D75" s="303">
        <f t="shared" si="20"/>
        <v>0</v>
      </c>
      <c r="E75" s="303">
        <f t="shared" si="20"/>
        <v>0</v>
      </c>
      <c r="F75" s="303">
        <f t="shared" si="20"/>
        <v>0</v>
      </c>
      <c r="G75" s="304"/>
      <c r="H75" s="303">
        <f t="shared" si="20"/>
        <v>0</v>
      </c>
    </row>
    <row r="76" spans="1:8" x14ac:dyDescent="0.3">
      <c r="A76" s="526"/>
      <c r="B76" s="129" t="s">
        <v>52</v>
      </c>
      <c r="C76" s="157"/>
      <c r="D76" s="157"/>
      <c r="E76" s="157"/>
      <c r="F76" s="157"/>
      <c r="G76" s="304"/>
      <c r="H76" s="157"/>
    </row>
    <row r="77" spans="1:8" x14ac:dyDescent="0.3">
      <c r="A77" s="526"/>
      <c r="B77" s="129" t="s">
        <v>53</v>
      </c>
      <c r="C77" s="157"/>
      <c r="D77" s="157"/>
      <c r="E77" s="157"/>
      <c r="F77" s="157"/>
      <c r="G77" s="304"/>
      <c r="H77" s="157"/>
    </row>
    <row r="78" spans="1:8" x14ac:dyDescent="0.3">
      <c r="A78" s="526"/>
      <c r="B78" s="303" t="s">
        <v>54</v>
      </c>
      <c r="C78" s="303">
        <f t="shared" ref="C78:H78" si="21">SUM(C79:C80)</f>
        <v>0</v>
      </c>
      <c r="D78" s="303">
        <f t="shared" si="21"/>
        <v>0</v>
      </c>
      <c r="E78" s="303">
        <f t="shared" si="21"/>
        <v>0</v>
      </c>
      <c r="F78" s="303">
        <f t="shared" si="21"/>
        <v>0</v>
      </c>
      <c r="G78" s="304"/>
      <c r="H78" s="303">
        <f t="shared" si="21"/>
        <v>0</v>
      </c>
    </row>
    <row r="79" spans="1:8" x14ac:dyDescent="0.3">
      <c r="A79" s="526"/>
      <c r="B79" s="129" t="s">
        <v>52</v>
      </c>
      <c r="C79" s="157"/>
      <c r="D79" s="157"/>
      <c r="E79" s="157"/>
      <c r="F79" s="157"/>
      <c r="G79" s="304"/>
      <c r="H79" s="157"/>
    </row>
    <row r="80" spans="1:8" x14ac:dyDescent="0.3">
      <c r="A80" s="529"/>
      <c r="B80" s="129" t="s">
        <v>53</v>
      </c>
      <c r="C80" s="157"/>
      <c r="D80" s="157"/>
      <c r="E80" s="157"/>
      <c r="F80" s="157"/>
      <c r="G80" s="304"/>
      <c r="H80" s="157"/>
    </row>
    <row r="81" spans="1:8" x14ac:dyDescent="0.3">
      <c r="A81" s="526" t="s">
        <v>854</v>
      </c>
      <c r="B81" s="306" t="s">
        <v>51</v>
      </c>
      <c r="C81" s="306">
        <f t="shared" ref="C81:C86" si="22">SUM(C51,C57,C63,C69,C75)</f>
        <v>0</v>
      </c>
      <c r="D81" s="306">
        <f t="shared" ref="D81:G81" si="23">SUM(D51,D57,D63,D69,D75)</f>
        <v>0</v>
      </c>
      <c r="E81" s="306">
        <f t="shared" si="23"/>
        <v>0</v>
      </c>
      <c r="F81" s="306">
        <f t="shared" si="23"/>
        <v>0</v>
      </c>
      <c r="G81" s="306">
        <f t="shared" si="23"/>
        <v>0</v>
      </c>
      <c r="H81" s="306">
        <f>SUM(H51,H57,H63,H69,H75)</f>
        <v>0</v>
      </c>
    </row>
    <row r="82" spans="1:8" x14ac:dyDescent="0.3">
      <c r="A82" s="526"/>
      <c r="B82" s="129" t="s">
        <v>52</v>
      </c>
      <c r="C82" s="305">
        <f t="shared" si="22"/>
        <v>0</v>
      </c>
      <c r="D82" s="305">
        <f t="shared" ref="D82:H82" si="24">SUM(D52,D58,D64,D70,D76)</f>
        <v>0</v>
      </c>
      <c r="E82" s="305">
        <f t="shared" si="24"/>
        <v>0</v>
      </c>
      <c r="F82" s="305">
        <f t="shared" si="24"/>
        <v>0</v>
      </c>
      <c r="G82" s="305">
        <f t="shared" si="24"/>
        <v>0</v>
      </c>
      <c r="H82" s="305">
        <f t="shared" si="24"/>
        <v>0</v>
      </c>
    </row>
    <row r="83" spans="1:8" x14ac:dyDescent="0.3">
      <c r="A83" s="526"/>
      <c r="B83" s="129" t="s">
        <v>53</v>
      </c>
      <c r="C83" s="305">
        <f t="shared" si="22"/>
        <v>0</v>
      </c>
      <c r="D83" s="305">
        <f t="shared" ref="D83:H83" si="25">SUM(D53,D59,D65,D71,D77)</f>
        <v>0</v>
      </c>
      <c r="E83" s="305">
        <f t="shared" si="25"/>
        <v>0</v>
      </c>
      <c r="F83" s="305">
        <f t="shared" si="25"/>
        <v>0</v>
      </c>
      <c r="G83" s="305">
        <f t="shared" si="25"/>
        <v>0</v>
      </c>
      <c r="H83" s="305">
        <f t="shared" si="25"/>
        <v>0</v>
      </c>
    </row>
    <row r="84" spans="1:8" x14ac:dyDescent="0.3">
      <c r="A84" s="526"/>
      <c r="B84" s="306" t="s">
        <v>54</v>
      </c>
      <c r="C84" s="306">
        <f t="shared" si="22"/>
        <v>0</v>
      </c>
      <c r="D84" s="306">
        <f t="shared" ref="D84:H84" si="26">SUM(D54,D60,D66,D72,D78)</f>
        <v>0</v>
      </c>
      <c r="E84" s="306">
        <f t="shared" si="26"/>
        <v>0</v>
      </c>
      <c r="F84" s="306">
        <f t="shared" si="26"/>
        <v>0</v>
      </c>
      <c r="G84" s="306">
        <f t="shared" si="26"/>
        <v>0</v>
      </c>
      <c r="H84" s="306">
        <f t="shared" si="26"/>
        <v>0</v>
      </c>
    </row>
    <row r="85" spans="1:8" x14ac:dyDescent="0.3">
      <c r="A85" s="526"/>
      <c r="B85" s="129" t="s">
        <v>52</v>
      </c>
      <c r="C85" s="305">
        <f t="shared" si="22"/>
        <v>0</v>
      </c>
      <c r="D85" s="305">
        <f t="shared" ref="D85:H85" si="27">SUM(D55,D61,D67,D73,D79)</f>
        <v>0</v>
      </c>
      <c r="E85" s="305">
        <f t="shared" si="27"/>
        <v>0</v>
      </c>
      <c r="F85" s="305">
        <f t="shared" si="27"/>
        <v>0</v>
      </c>
      <c r="G85" s="305">
        <f t="shared" si="27"/>
        <v>0</v>
      </c>
      <c r="H85" s="305">
        <f t="shared" si="27"/>
        <v>0</v>
      </c>
    </row>
    <row r="86" spans="1:8" x14ac:dyDescent="0.3">
      <c r="A86" s="529"/>
      <c r="B86" s="129" t="s">
        <v>53</v>
      </c>
      <c r="C86" s="305">
        <f t="shared" si="22"/>
        <v>0</v>
      </c>
      <c r="D86" s="305">
        <f t="shared" ref="D86:H86" si="28">SUM(D56,D62,D68,D74,D80)</f>
        <v>0</v>
      </c>
      <c r="E86" s="305">
        <f t="shared" si="28"/>
        <v>0</v>
      </c>
      <c r="F86" s="305">
        <f t="shared" si="28"/>
        <v>0</v>
      </c>
      <c r="G86" s="305">
        <f t="shared" si="28"/>
        <v>0</v>
      </c>
      <c r="H86" s="305">
        <f t="shared" si="28"/>
        <v>0</v>
      </c>
    </row>
    <row r="87" spans="1:8" x14ac:dyDescent="0.3">
      <c r="A87" s="129"/>
    </row>
    <row r="88" spans="1:8" ht="18" x14ac:dyDescent="0.3">
      <c r="A88" s="129"/>
      <c r="B88" s="524" t="str">
        <f>D$5</f>
        <v>REALITE 2021</v>
      </c>
      <c r="C88" s="525"/>
      <c r="D88" s="525"/>
      <c r="E88" s="525"/>
      <c r="F88" s="525"/>
      <c r="G88" s="525"/>
      <c r="H88" s="525"/>
    </row>
    <row r="89" spans="1:8" ht="40.5" x14ac:dyDescent="0.3">
      <c r="A89" s="129"/>
      <c r="B89" s="33"/>
      <c r="C89" s="146" t="s">
        <v>44</v>
      </c>
      <c r="D89" s="145" t="s">
        <v>45</v>
      </c>
      <c r="E89" s="145" t="s">
        <v>934</v>
      </c>
      <c r="F89" s="146" t="s">
        <v>49</v>
      </c>
      <c r="G89" s="145" t="s">
        <v>50</v>
      </c>
      <c r="H89" s="145" t="s">
        <v>22</v>
      </c>
    </row>
    <row r="90" spans="1:8" x14ac:dyDescent="0.3">
      <c r="A90" s="527" t="s">
        <v>850</v>
      </c>
      <c r="B90" s="303" t="s">
        <v>51</v>
      </c>
      <c r="C90" s="304"/>
      <c r="D90" s="303">
        <f>SUM(D91:D92)</f>
        <v>0</v>
      </c>
      <c r="E90" s="303">
        <f>SUM(E91:E92)</f>
        <v>0</v>
      </c>
      <c r="F90" s="303">
        <f t="shared" ref="F90:H90" si="29">SUM(F91:F92)</f>
        <v>0</v>
      </c>
      <c r="G90" s="303">
        <f t="shared" si="29"/>
        <v>0</v>
      </c>
      <c r="H90" s="303">
        <f t="shared" si="29"/>
        <v>0</v>
      </c>
    </row>
    <row r="91" spans="1:8" x14ac:dyDescent="0.3">
      <c r="A91" s="526"/>
      <c r="B91" s="129" t="s">
        <v>52</v>
      </c>
      <c r="C91" s="304"/>
      <c r="D91" s="157"/>
      <c r="E91" s="157"/>
      <c r="F91" s="157"/>
      <c r="G91" s="157"/>
      <c r="H91" s="157"/>
    </row>
    <row r="92" spans="1:8" x14ac:dyDescent="0.3">
      <c r="A92" s="526"/>
      <c r="B92" s="129" t="s">
        <v>53</v>
      </c>
      <c r="C92" s="304"/>
      <c r="D92" s="157"/>
      <c r="E92" s="157"/>
      <c r="F92" s="157"/>
      <c r="G92" s="157"/>
      <c r="H92" s="157"/>
    </row>
    <row r="93" spans="1:8" x14ac:dyDescent="0.3">
      <c r="A93" s="526"/>
      <c r="B93" s="303" t="s">
        <v>54</v>
      </c>
      <c r="C93" s="304"/>
      <c r="D93" s="303">
        <f>SUM(D94:D95)</f>
        <v>0</v>
      </c>
      <c r="E93" s="303">
        <f>SUM(E94:E95)</f>
        <v>0</v>
      </c>
      <c r="F93" s="303">
        <f t="shared" ref="F93:H93" si="30">SUM(F94:F95)</f>
        <v>0</v>
      </c>
      <c r="G93" s="303">
        <f t="shared" si="30"/>
        <v>0</v>
      </c>
      <c r="H93" s="303">
        <f t="shared" si="30"/>
        <v>0</v>
      </c>
    </row>
    <row r="94" spans="1:8" x14ac:dyDescent="0.3">
      <c r="A94" s="526"/>
      <c r="B94" s="129" t="s">
        <v>52</v>
      </c>
      <c r="C94" s="304"/>
      <c r="D94" s="157"/>
      <c r="E94" s="157"/>
      <c r="F94" s="157"/>
      <c r="G94" s="157"/>
      <c r="H94" s="157"/>
    </row>
    <row r="95" spans="1:8" x14ac:dyDescent="0.3">
      <c r="A95" s="526"/>
      <c r="B95" s="129" t="s">
        <v>53</v>
      </c>
      <c r="C95" s="304"/>
      <c r="D95" s="157"/>
      <c r="E95" s="157"/>
      <c r="F95" s="157"/>
      <c r="G95" s="157"/>
      <c r="H95" s="157"/>
    </row>
    <row r="96" spans="1:8" x14ac:dyDescent="0.3">
      <c r="A96" s="526" t="s">
        <v>851</v>
      </c>
      <c r="B96" s="303" t="s">
        <v>51</v>
      </c>
      <c r="C96" s="303">
        <f>SUM(C97:C98)</f>
        <v>0</v>
      </c>
      <c r="D96" s="304"/>
      <c r="E96" s="303">
        <f t="shared" ref="E96:H96" si="31">SUM(E97:E98)</f>
        <v>0</v>
      </c>
      <c r="F96" s="303">
        <f t="shared" si="31"/>
        <v>0</v>
      </c>
      <c r="G96" s="303">
        <f t="shared" si="31"/>
        <v>0</v>
      </c>
      <c r="H96" s="303">
        <f t="shared" si="31"/>
        <v>0</v>
      </c>
    </row>
    <row r="97" spans="1:8" x14ac:dyDescent="0.3">
      <c r="A97" s="526"/>
      <c r="B97" s="129" t="s">
        <v>52</v>
      </c>
      <c r="C97" s="157"/>
      <c r="D97" s="304"/>
      <c r="E97" s="157"/>
      <c r="F97" s="157"/>
      <c r="G97" s="157"/>
      <c r="H97" s="157"/>
    </row>
    <row r="98" spans="1:8" x14ac:dyDescent="0.3">
      <c r="A98" s="526"/>
      <c r="B98" s="129" t="s">
        <v>53</v>
      </c>
      <c r="C98" s="157"/>
      <c r="D98" s="304"/>
      <c r="E98" s="157"/>
      <c r="F98" s="157"/>
      <c r="G98" s="157"/>
      <c r="H98" s="157"/>
    </row>
    <row r="99" spans="1:8" x14ac:dyDescent="0.3">
      <c r="A99" s="526"/>
      <c r="B99" s="303" t="s">
        <v>54</v>
      </c>
      <c r="C99" s="303">
        <f>SUM(C100:C101)</f>
        <v>0</v>
      </c>
      <c r="D99" s="304"/>
      <c r="E99" s="303">
        <f t="shared" ref="E99:H99" si="32">SUM(E100:E101)</f>
        <v>0</v>
      </c>
      <c r="F99" s="303">
        <f t="shared" si="32"/>
        <v>0</v>
      </c>
      <c r="G99" s="303">
        <f t="shared" si="32"/>
        <v>0</v>
      </c>
      <c r="H99" s="303">
        <f t="shared" si="32"/>
        <v>0</v>
      </c>
    </row>
    <row r="100" spans="1:8" x14ac:dyDescent="0.3">
      <c r="A100" s="526"/>
      <c r="B100" s="129" t="s">
        <v>52</v>
      </c>
      <c r="C100" s="157"/>
      <c r="D100" s="304"/>
      <c r="E100" s="157"/>
      <c r="F100" s="157"/>
      <c r="G100" s="157"/>
      <c r="H100" s="157"/>
    </row>
    <row r="101" spans="1:8" x14ac:dyDescent="0.3">
      <c r="A101" s="526"/>
      <c r="B101" s="129" t="s">
        <v>53</v>
      </c>
      <c r="C101" s="157"/>
      <c r="D101" s="304"/>
      <c r="E101" s="157"/>
      <c r="F101" s="157"/>
      <c r="G101" s="157"/>
      <c r="H101" s="157"/>
    </row>
    <row r="102" spans="1:8" x14ac:dyDescent="0.3">
      <c r="A102" s="528" t="s">
        <v>935</v>
      </c>
      <c r="B102" s="303" t="s">
        <v>51</v>
      </c>
      <c r="C102" s="303">
        <f>SUM(C103:C104)</f>
        <v>0</v>
      </c>
      <c r="D102" s="303">
        <f>SUM(D103:D104)</f>
        <v>0</v>
      </c>
      <c r="E102" s="304"/>
      <c r="F102" s="303">
        <f>SUM(F103:F104)</f>
        <v>0</v>
      </c>
      <c r="G102" s="303">
        <f>SUM(G103:G104)</f>
        <v>0</v>
      </c>
      <c r="H102" s="303">
        <f>SUM(H103:H104)</f>
        <v>0</v>
      </c>
    </row>
    <row r="103" spans="1:8" x14ac:dyDescent="0.3">
      <c r="A103" s="528"/>
      <c r="B103" s="129" t="s">
        <v>52</v>
      </c>
      <c r="C103" s="157"/>
      <c r="D103" s="157"/>
      <c r="E103" s="304"/>
      <c r="F103" s="157"/>
      <c r="G103" s="157"/>
      <c r="H103" s="157"/>
    </row>
    <row r="104" spans="1:8" x14ac:dyDescent="0.3">
      <c r="A104" s="528"/>
      <c r="B104" s="129" t="s">
        <v>53</v>
      </c>
      <c r="C104" s="157"/>
      <c r="D104" s="157"/>
      <c r="E104" s="304"/>
      <c r="F104" s="157"/>
      <c r="G104" s="157"/>
      <c r="H104" s="157"/>
    </row>
    <row r="105" spans="1:8" x14ac:dyDescent="0.3">
      <c r="A105" s="528"/>
      <c r="B105" s="303" t="s">
        <v>54</v>
      </c>
      <c r="C105" s="303">
        <f>SUM(C106:C107)</f>
        <v>0</v>
      </c>
      <c r="D105" s="303">
        <f>SUM(D106:D107)</f>
        <v>0</v>
      </c>
      <c r="E105" s="304"/>
      <c r="F105" s="303">
        <f>SUM(F106:F107)</f>
        <v>0</v>
      </c>
      <c r="G105" s="303">
        <f>SUM(G106:G107)</f>
        <v>0</v>
      </c>
      <c r="H105" s="303">
        <f>SUM(H106:H107)</f>
        <v>0</v>
      </c>
    </row>
    <row r="106" spans="1:8" x14ac:dyDescent="0.3">
      <c r="A106" s="528"/>
      <c r="B106" s="129" t="s">
        <v>52</v>
      </c>
      <c r="C106" s="157"/>
      <c r="D106" s="157"/>
      <c r="E106" s="304"/>
      <c r="F106" s="157"/>
      <c r="G106" s="157"/>
      <c r="H106" s="157"/>
    </row>
    <row r="107" spans="1:8" x14ac:dyDescent="0.3">
      <c r="A107" s="528"/>
      <c r="B107" s="129" t="s">
        <v>53</v>
      </c>
      <c r="C107" s="157"/>
      <c r="D107" s="157"/>
      <c r="E107" s="304"/>
      <c r="F107" s="157"/>
      <c r="G107" s="157"/>
      <c r="H107" s="157"/>
    </row>
    <row r="108" spans="1:8" x14ac:dyDescent="0.3">
      <c r="A108" s="526" t="s">
        <v>852</v>
      </c>
      <c r="B108" s="303" t="s">
        <v>51</v>
      </c>
      <c r="C108" s="303">
        <f t="shared" ref="C108:H108" si="33">SUM(C109:C110)</f>
        <v>0</v>
      </c>
      <c r="D108" s="303">
        <f t="shared" si="33"/>
        <v>0</v>
      </c>
      <c r="E108" s="303">
        <f t="shared" si="33"/>
        <v>0</v>
      </c>
      <c r="F108" s="304"/>
      <c r="G108" s="303">
        <f t="shared" si="33"/>
        <v>0</v>
      </c>
      <c r="H108" s="303">
        <f t="shared" si="33"/>
        <v>0</v>
      </c>
    </row>
    <row r="109" spans="1:8" x14ac:dyDescent="0.3">
      <c r="A109" s="526"/>
      <c r="B109" s="129" t="s">
        <v>52</v>
      </c>
      <c r="C109" s="157"/>
      <c r="D109" s="157"/>
      <c r="E109" s="157"/>
      <c r="F109" s="304"/>
      <c r="G109" s="157"/>
      <c r="H109" s="157"/>
    </row>
    <row r="110" spans="1:8" x14ac:dyDescent="0.3">
      <c r="A110" s="526"/>
      <c r="B110" s="129" t="s">
        <v>53</v>
      </c>
      <c r="C110" s="157"/>
      <c r="D110" s="157"/>
      <c r="E110" s="157"/>
      <c r="F110" s="304"/>
      <c r="G110" s="157"/>
      <c r="H110" s="157"/>
    </row>
    <row r="111" spans="1:8" x14ac:dyDescent="0.3">
      <c r="A111" s="526"/>
      <c r="B111" s="303" t="s">
        <v>54</v>
      </c>
      <c r="C111" s="303">
        <f t="shared" ref="C111:H111" si="34">SUM(C112:C113)</f>
        <v>0</v>
      </c>
      <c r="D111" s="303">
        <f t="shared" si="34"/>
        <v>0</v>
      </c>
      <c r="E111" s="303">
        <f t="shared" si="34"/>
        <v>0</v>
      </c>
      <c r="F111" s="304"/>
      <c r="G111" s="303">
        <f t="shared" si="34"/>
        <v>0</v>
      </c>
      <c r="H111" s="303">
        <f t="shared" si="34"/>
        <v>0</v>
      </c>
    </row>
    <row r="112" spans="1:8" x14ac:dyDescent="0.3">
      <c r="A112" s="526"/>
      <c r="B112" s="129" t="s">
        <v>52</v>
      </c>
      <c r="C112" s="157"/>
      <c r="D112" s="157"/>
      <c r="E112" s="157"/>
      <c r="F112" s="304"/>
      <c r="G112" s="157"/>
      <c r="H112" s="157"/>
    </row>
    <row r="113" spans="1:8" x14ac:dyDescent="0.3">
      <c r="A113" s="526"/>
      <c r="B113" s="129" t="s">
        <v>53</v>
      </c>
      <c r="C113" s="157"/>
      <c r="D113" s="157"/>
      <c r="E113" s="157"/>
      <c r="F113" s="304"/>
      <c r="G113" s="157"/>
      <c r="H113" s="157"/>
    </row>
    <row r="114" spans="1:8" x14ac:dyDescent="0.3">
      <c r="A114" s="526" t="s">
        <v>853</v>
      </c>
      <c r="B114" s="303" t="s">
        <v>51</v>
      </c>
      <c r="C114" s="303">
        <f t="shared" ref="C114:H114" si="35">SUM(C115:C116)</f>
        <v>0</v>
      </c>
      <c r="D114" s="303">
        <f t="shared" si="35"/>
        <v>0</v>
      </c>
      <c r="E114" s="303">
        <f t="shared" si="35"/>
        <v>0</v>
      </c>
      <c r="F114" s="303">
        <f t="shared" si="35"/>
        <v>0</v>
      </c>
      <c r="G114" s="304"/>
      <c r="H114" s="303">
        <f t="shared" si="35"/>
        <v>0</v>
      </c>
    </row>
    <row r="115" spans="1:8" x14ac:dyDescent="0.3">
      <c r="A115" s="526"/>
      <c r="B115" s="129" t="s">
        <v>52</v>
      </c>
      <c r="C115" s="157"/>
      <c r="D115" s="157"/>
      <c r="E115" s="157"/>
      <c r="F115" s="157"/>
      <c r="G115" s="304"/>
      <c r="H115" s="157"/>
    </row>
    <row r="116" spans="1:8" x14ac:dyDescent="0.3">
      <c r="A116" s="526"/>
      <c r="B116" s="129" t="s">
        <v>53</v>
      </c>
      <c r="C116" s="157"/>
      <c r="D116" s="157"/>
      <c r="E116" s="157"/>
      <c r="F116" s="157"/>
      <c r="G116" s="304"/>
      <c r="H116" s="157"/>
    </row>
    <row r="117" spans="1:8" x14ac:dyDescent="0.3">
      <c r="A117" s="526"/>
      <c r="B117" s="303" t="s">
        <v>54</v>
      </c>
      <c r="C117" s="303">
        <f t="shared" ref="C117:H117" si="36">SUM(C118:C119)</f>
        <v>0</v>
      </c>
      <c r="D117" s="303">
        <f t="shared" si="36"/>
        <v>0</v>
      </c>
      <c r="E117" s="303">
        <f t="shared" si="36"/>
        <v>0</v>
      </c>
      <c r="F117" s="303">
        <f t="shared" si="36"/>
        <v>0</v>
      </c>
      <c r="G117" s="304"/>
      <c r="H117" s="303">
        <f t="shared" si="36"/>
        <v>0</v>
      </c>
    </row>
    <row r="118" spans="1:8" x14ac:dyDescent="0.3">
      <c r="A118" s="526"/>
      <c r="B118" s="129" t="s">
        <v>52</v>
      </c>
      <c r="C118" s="157"/>
      <c r="D118" s="157"/>
      <c r="E118" s="157"/>
      <c r="F118" s="157"/>
      <c r="G118" s="304"/>
      <c r="H118" s="157"/>
    </row>
    <row r="119" spans="1:8" x14ac:dyDescent="0.3">
      <c r="A119" s="529"/>
      <c r="B119" s="129" t="s">
        <v>53</v>
      </c>
      <c r="C119" s="157"/>
      <c r="D119" s="157"/>
      <c r="E119" s="157"/>
      <c r="F119" s="157"/>
      <c r="G119" s="304"/>
      <c r="H119" s="157"/>
    </row>
    <row r="120" spans="1:8" x14ac:dyDescent="0.3">
      <c r="A120" s="526" t="s">
        <v>854</v>
      </c>
      <c r="B120" s="306" t="s">
        <v>51</v>
      </c>
      <c r="C120" s="306">
        <f t="shared" ref="C120:C125" si="37">SUM(C90,C96,C102,C108,C114)</f>
        <v>0</v>
      </c>
      <c r="D120" s="306">
        <f t="shared" ref="D120:G120" si="38">SUM(D90,D96,D102,D108,D114)</f>
        <v>0</v>
      </c>
      <c r="E120" s="306">
        <f t="shared" si="38"/>
        <v>0</v>
      </c>
      <c r="F120" s="306">
        <f t="shared" si="38"/>
        <v>0</v>
      </c>
      <c r="G120" s="306">
        <f t="shared" si="38"/>
        <v>0</v>
      </c>
      <c r="H120" s="306">
        <f>SUM(H90,H96,H102,H108,H114)</f>
        <v>0</v>
      </c>
    </row>
    <row r="121" spans="1:8" x14ac:dyDescent="0.3">
      <c r="A121" s="526"/>
      <c r="B121" s="129" t="s">
        <v>52</v>
      </c>
      <c r="C121" s="305">
        <f t="shared" si="37"/>
        <v>0</v>
      </c>
      <c r="D121" s="305">
        <f t="shared" ref="D121:H121" si="39">SUM(D91,D97,D103,D109,D115)</f>
        <v>0</v>
      </c>
      <c r="E121" s="305">
        <f t="shared" si="39"/>
        <v>0</v>
      </c>
      <c r="F121" s="305">
        <f t="shared" si="39"/>
        <v>0</v>
      </c>
      <c r="G121" s="305">
        <f t="shared" si="39"/>
        <v>0</v>
      </c>
      <c r="H121" s="305">
        <f t="shared" si="39"/>
        <v>0</v>
      </c>
    </row>
    <row r="122" spans="1:8" x14ac:dyDescent="0.3">
      <c r="A122" s="526"/>
      <c r="B122" s="129" t="s">
        <v>53</v>
      </c>
      <c r="C122" s="305">
        <f t="shared" si="37"/>
        <v>0</v>
      </c>
      <c r="D122" s="305">
        <f t="shared" ref="D122:H122" si="40">SUM(D92,D98,D104,D110,D116)</f>
        <v>0</v>
      </c>
      <c r="E122" s="305">
        <f t="shared" si="40"/>
        <v>0</v>
      </c>
      <c r="F122" s="305">
        <f t="shared" si="40"/>
        <v>0</v>
      </c>
      <c r="G122" s="305">
        <f t="shared" si="40"/>
        <v>0</v>
      </c>
      <c r="H122" s="305">
        <f t="shared" si="40"/>
        <v>0</v>
      </c>
    </row>
    <row r="123" spans="1:8" x14ac:dyDescent="0.3">
      <c r="A123" s="526"/>
      <c r="B123" s="306" t="s">
        <v>54</v>
      </c>
      <c r="C123" s="306">
        <f t="shared" si="37"/>
        <v>0</v>
      </c>
      <c r="D123" s="306">
        <f t="shared" ref="D123:H123" si="41">SUM(D93,D99,D105,D111,D117)</f>
        <v>0</v>
      </c>
      <c r="E123" s="306">
        <f t="shared" si="41"/>
        <v>0</v>
      </c>
      <c r="F123" s="306">
        <f t="shared" si="41"/>
        <v>0</v>
      </c>
      <c r="G123" s="306">
        <f t="shared" si="41"/>
        <v>0</v>
      </c>
      <c r="H123" s="306">
        <f t="shared" si="41"/>
        <v>0</v>
      </c>
    </row>
    <row r="124" spans="1:8" x14ac:dyDescent="0.3">
      <c r="A124" s="526"/>
      <c r="B124" s="129" t="s">
        <v>52</v>
      </c>
      <c r="C124" s="305">
        <f t="shared" si="37"/>
        <v>0</v>
      </c>
      <c r="D124" s="305">
        <f t="shared" ref="D124:H124" si="42">SUM(D94,D100,D106,D112,D118)</f>
        <v>0</v>
      </c>
      <c r="E124" s="305">
        <f t="shared" si="42"/>
        <v>0</v>
      </c>
      <c r="F124" s="305">
        <f t="shared" si="42"/>
        <v>0</v>
      </c>
      <c r="G124" s="305">
        <f t="shared" si="42"/>
        <v>0</v>
      </c>
      <c r="H124" s="305">
        <f t="shared" si="42"/>
        <v>0</v>
      </c>
    </row>
    <row r="125" spans="1:8" x14ac:dyDescent="0.3">
      <c r="A125" s="529"/>
      <c r="B125" s="129" t="s">
        <v>53</v>
      </c>
      <c r="C125" s="305">
        <f t="shared" si="37"/>
        <v>0</v>
      </c>
      <c r="D125" s="305">
        <f t="shared" ref="D125:H125" si="43">SUM(D95,D101,D107,D113,D119)</f>
        <v>0</v>
      </c>
      <c r="E125" s="305">
        <f t="shared" si="43"/>
        <v>0</v>
      </c>
      <c r="F125" s="305">
        <f t="shared" si="43"/>
        <v>0</v>
      </c>
      <c r="G125" s="305">
        <f t="shared" si="43"/>
        <v>0</v>
      </c>
      <c r="H125" s="305">
        <f t="shared" si="43"/>
        <v>0</v>
      </c>
    </row>
    <row r="126" spans="1:8" x14ac:dyDescent="0.3">
      <c r="A126" s="129"/>
    </row>
    <row r="127" spans="1:8" ht="18" x14ac:dyDescent="0.3">
      <c r="A127" s="129"/>
      <c r="B127" s="524" t="str">
        <f>E$5</f>
        <v>REALITE 2022</v>
      </c>
      <c r="C127" s="525"/>
      <c r="D127" s="525"/>
      <c r="E127" s="525"/>
      <c r="F127" s="525"/>
      <c r="G127" s="525"/>
      <c r="H127" s="525"/>
    </row>
    <row r="128" spans="1:8" ht="40.5" x14ac:dyDescent="0.3">
      <c r="A128" s="129"/>
      <c r="B128" s="33"/>
      <c r="C128" s="146" t="s">
        <v>44</v>
      </c>
      <c r="D128" s="145" t="s">
        <v>45</v>
      </c>
      <c r="E128" s="145" t="s">
        <v>934</v>
      </c>
      <c r="F128" s="146" t="s">
        <v>49</v>
      </c>
      <c r="G128" s="145" t="s">
        <v>50</v>
      </c>
      <c r="H128" s="145" t="s">
        <v>22</v>
      </c>
    </row>
    <row r="129" spans="1:8" x14ac:dyDescent="0.3">
      <c r="A129" s="527" t="s">
        <v>850</v>
      </c>
      <c r="B129" s="303" t="s">
        <v>51</v>
      </c>
      <c r="C129" s="304"/>
      <c r="D129" s="303">
        <f>SUM(D130:D131)</f>
        <v>0</v>
      </c>
      <c r="E129" s="303">
        <f>SUM(E130:E131)</f>
        <v>0</v>
      </c>
      <c r="F129" s="303">
        <f t="shared" ref="F129:H129" si="44">SUM(F130:F131)</f>
        <v>0</v>
      </c>
      <c r="G129" s="303">
        <f t="shared" si="44"/>
        <v>0</v>
      </c>
      <c r="H129" s="303">
        <f t="shared" si="44"/>
        <v>0</v>
      </c>
    </row>
    <row r="130" spans="1:8" x14ac:dyDescent="0.3">
      <c r="A130" s="526"/>
      <c r="B130" s="129" t="s">
        <v>52</v>
      </c>
      <c r="C130" s="304"/>
      <c r="D130" s="157"/>
      <c r="E130" s="157"/>
      <c r="F130" s="157"/>
      <c r="G130" s="157"/>
      <c r="H130" s="157"/>
    </row>
    <row r="131" spans="1:8" x14ac:dyDescent="0.3">
      <c r="A131" s="526"/>
      <c r="B131" s="129" t="s">
        <v>53</v>
      </c>
      <c r="C131" s="304"/>
      <c r="D131" s="157"/>
      <c r="E131" s="157"/>
      <c r="F131" s="157"/>
      <c r="G131" s="157"/>
      <c r="H131" s="157"/>
    </row>
    <row r="132" spans="1:8" x14ac:dyDescent="0.3">
      <c r="A132" s="526"/>
      <c r="B132" s="303" t="s">
        <v>54</v>
      </c>
      <c r="C132" s="304"/>
      <c r="D132" s="303">
        <f>SUM(D133:D134)</f>
        <v>0</v>
      </c>
      <c r="E132" s="303">
        <f>SUM(E133:E134)</f>
        <v>0</v>
      </c>
      <c r="F132" s="303">
        <f t="shared" ref="F132:H132" si="45">SUM(F133:F134)</f>
        <v>0</v>
      </c>
      <c r="G132" s="303">
        <f t="shared" si="45"/>
        <v>0</v>
      </c>
      <c r="H132" s="303">
        <f t="shared" si="45"/>
        <v>0</v>
      </c>
    </row>
    <row r="133" spans="1:8" x14ac:dyDescent="0.3">
      <c r="A133" s="526"/>
      <c r="B133" s="129" t="s">
        <v>52</v>
      </c>
      <c r="C133" s="304"/>
      <c r="D133" s="157"/>
      <c r="E133" s="157"/>
      <c r="F133" s="157"/>
      <c r="G133" s="157"/>
      <c r="H133" s="157"/>
    </row>
    <row r="134" spans="1:8" x14ac:dyDescent="0.3">
      <c r="A134" s="526"/>
      <c r="B134" s="129" t="s">
        <v>53</v>
      </c>
      <c r="C134" s="304"/>
      <c r="D134" s="157"/>
      <c r="E134" s="157"/>
      <c r="F134" s="157"/>
      <c r="G134" s="157"/>
      <c r="H134" s="157"/>
    </row>
    <row r="135" spans="1:8" x14ac:dyDescent="0.3">
      <c r="A135" s="526" t="s">
        <v>851</v>
      </c>
      <c r="B135" s="303" t="s">
        <v>51</v>
      </c>
      <c r="C135" s="303">
        <f>SUM(C136:C137)</f>
        <v>0</v>
      </c>
      <c r="D135" s="304"/>
      <c r="E135" s="303">
        <f t="shared" ref="E135:H135" si="46">SUM(E136:E137)</f>
        <v>0</v>
      </c>
      <c r="F135" s="303">
        <f t="shared" si="46"/>
        <v>0</v>
      </c>
      <c r="G135" s="303">
        <f t="shared" si="46"/>
        <v>0</v>
      </c>
      <c r="H135" s="303">
        <f t="shared" si="46"/>
        <v>0</v>
      </c>
    </row>
    <row r="136" spans="1:8" x14ac:dyDescent="0.3">
      <c r="A136" s="526"/>
      <c r="B136" s="129" t="s">
        <v>52</v>
      </c>
      <c r="C136" s="157"/>
      <c r="D136" s="304"/>
      <c r="E136" s="157"/>
      <c r="F136" s="157"/>
      <c r="G136" s="157"/>
      <c r="H136" s="157"/>
    </row>
    <row r="137" spans="1:8" x14ac:dyDescent="0.3">
      <c r="A137" s="526"/>
      <c r="B137" s="129" t="s">
        <v>53</v>
      </c>
      <c r="C137" s="157"/>
      <c r="D137" s="304"/>
      <c r="E137" s="157"/>
      <c r="F137" s="157"/>
      <c r="G137" s="157"/>
      <c r="H137" s="157"/>
    </row>
    <row r="138" spans="1:8" x14ac:dyDescent="0.3">
      <c r="A138" s="526"/>
      <c r="B138" s="303" t="s">
        <v>54</v>
      </c>
      <c r="C138" s="303">
        <f>SUM(C139:C140)</f>
        <v>0</v>
      </c>
      <c r="D138" s="304"/>
      <c r="E138" s="303">
        <f t="shared" ref="E138:H138" si="47">SUM(E139:E140)</f>
        <v>0</v>
      </c>
      <c r="F138" s="303">
        <f t="shared" si="47"/>
        <v>0</v>
      </c>
      <c r="G138" s="303">
        <f t="shared" si="47"/>
        <v>0</v>
      </c>
      <c r="H138" s="303">
        <f t="shared" si="47"/>
        <v>0</v>
      </c>
    </row>
    <row r="139" spans="1:8" x14ac:dyDescent="0.3">
      <c r="A139" s="526"/>
      <c r="B139" s="129" t="s">
        <v>52</v>
      </c>
      <c r="C139" s="157"/>
      <c r="D139" s="304"/>
      <c r="E139" s="157"/>
      <c r="F139" s="157"/>
      <c r="G139" s="157"/>
      <c r="H139" s="157"/>
    </row>
    <row r="140" spans="1:8" x14ac:dyDescent="0.3">
      <c r="A140" s="526"/>
      <c r="B140" s="129" t="s">
        <v>53</v>
      </c>
      <c r="C140" s="157"/>
      <c r="D140" s="304"/>
      <c r="E140" s="157"/>
      <c r="F140" s="157"/>
      <c r="G140" s="157"/>
      <c r="H140" s="157"/>
    </row>
    <row r="141" spans="1:8" x14ac:dyDescent="0.3">
      <c r="A141" s="528" t="s">
        <v>935</v>
      </c>
      <c r="B141" s="303" t="s">
        <v>51</v>
      </c>
      <c r="C141" s="303">
        <f>SUM(C142:C143)</f>
        <v>0</v>
      </c>
      <c r="D141" s="303">
        <f>SUM(D142:D143)</f>
        <v>0</v>
      </c>
      <c r="E141" s="304"/>
      <c r="F141" s="303">
        <f>SUM(F142:F143)</f>
        <v>0</v>
      </c>
      <c r="G141" s="303">
        <f>SUM(G142:G143)</f>
        <v>0</v>
      </c>
      <c r="H141" s="303">
        <f>SUM(H142:H143)</f>
        <v>0</v>
      </c>
    </row>
    <row r="142" spans="1:8" x14ac:dyDescent="0.3">
      <c r="A142" s="528"/>
      <c r="B142" s="129" t="s">
        <v>52</v>
      </c>
      <c r="C142" s="157"/>
      <c r="D142" s="157"/>
      <c r="E142" s="304"/>
      <c r="F142" s="157"/>
      <c r="G142" s="157"/>
      <c r="H142" s="157"/>
    </row>
    <row r="143" spans="1:8" x14ac:dyDescent="0.3">
      <c r="A143" s="528"/>
      <c r="B143" s="129" t="s">
        <v>53</v>
      </c>
      <c r="C143" s="157"/>
      <c r="D143" s="157"/>
      <c r="E143" s="304"/>
      <c r="F143" s="157"/>
      <c r="G143" s="157"/>
      <c r="H143" s="157"/>
    </row>
    <row r="144" spans="1:8" x14ac:dyDescent="0.3">
      <c r="A144" s="528"/>
      <c r="B144" s="303" t="s">
        <v>54</v>
      </c>
      <c r="C144" s="303">
        <f>SUM(C145:C146)</f>
        <v>0</v>
      </c>
      <c r="D144" s="303">
        <f>SUM(D145:D146)</f>
        <v>0</v>
      </c>
      <c r="E144" s="304"/>
      <c r="F144" s="303">
        <f>SUM(F145:F146)</f>
        <v>0</v>
      </c>
      <c r="G144" s="303">
        <f>SUM(G145:G146)</f>
        <v>0</v>
      </c>
      <c r="H144" s="303">
        <f>SUM(H145:H146)</f>
        <v>0</v>
      </c>
    </row>
    <row r="145" spans="1:8" x14ac:dyDescent="0.3">
      <c r="A145" s="528"/>
      <c r="B145" s="129" t="s">
        <v>52</v>
      </c>
      <c r="C145" s="157"/>
      <c r="D145" s="157"/>
      <c r="E145" s="304"/>
      <c r="F145" s="157"/>
      <c r="G145" s="157"/>
      <c r="H145" s="157"/>
    </row>
    <row r="146" spans="1:8" x14ac:dyDescent="0.3">
      <c r="A146" s="528"/>
      <c r="B146" s="129" t="s">
        <v>53</v>
      </c>
      <c r="C146" s="157"/>
      <c r="D146" s="157"/>
      <c r="E146" s="304"/>
      <c r="F146" s="157"/>
      <c r="G146" s="157"/>
      <c r="H146" s="157"/>
    </row>
    <row r="147" spans="1:8" x14ac:dyDescent="0.3">
      <c r="A147" s="526" t="s">
        <v>852</v>
      </c>
      <c r="B147" s="303" t="s">
        <v>51</v>
      </c>
      <c r="C147" s="303">
        <f t="shared" ref="C147:H147" si="48">SUM(C148:C149)</f>
        <v>0</v>
      </c>
      <c r="D147" s="303">
        <f t="shared" si="48"/>
        <v>0</v>
      </c>
      <c r="E147" s="303">
        <f t="shared" si="48"/>
        <v>0</v>
      </c>
      <c r="F147" s="304"/>
      <c r="G147" s="303">
        <f t="shared" si="48"/>
        <v>0</v>
      </c>
      <c r="H147" s="303">
        <f t="shared" si="48"/>
        <v>0</v>
      </c>
    </row>
    <row r="148" spans="1:8" x14ac:dyDescent="0.3">
      <c r="A148" s="526"/>
      <c r="B148" s="129" t="s">
        <v>52</v>
      </c>
      <c r="C148" s="157"/>
      <c r="D148" s="157"/>
      <c r="E148" s="157"/>
      <c r="F148" s="304"/>
      <c r="G148" s="157"/>
      <c r="H148" s="157"/>
    </row>
    <row r="149" spans="1:8" x14ac:dyDescent="0.3">
      <c r="A149" s="526"/>
      <c r="B149" s="129" t="s">
        <v>53</v>
      </c>
      <c r="C149" s="157"/>
      <c r="D149" s="157"/>
      <c r="E149" s="157"/>
      <c r="F149" s="304"/>
      <c r="G149" s="157"/>
      <c r="H149" s="157"/>
    </row>
    <row r="150" spans="1:8" x14ac:dyDescent="0.3">
      <c r="A150" s="526"/>
      <c r="B150" s="303" t="s">
        <v>54</v>
      </c>
      <c r="C150" s="303">
        <f t="shared" ref="C150:H150" si="49">SUM(C151:C152)</f>
        <v>0</v>
      </c>
      <c r="D150" s="303">
        <f t="shared" si="49"/>
        <v>0</v>
      </c>
      <c r="E150" s="303">
        <f t="shared" si="49"/>
        <v>0</v>
      </c>
      <c r="F150" s="304"/>
      <c r="G150" s="303">
        <f t="shared" si="49"/>
        <v>0</v>
      </c>
      <c r="H150" s="303">
        <f t="shared" si="49"/>
        <v>0</v>
      </c>
    </row>
    <row r="151" spans="1:8" x14ac:dyDescent="0.3">
      <c r="A151" s="526"/>
      <c r="B151" s="129" t="s">
        <v>52</v>
      </c>
      <c r="C151" s="157"/>
      <c r="D151" s="157"/>
      <c r="E151" s="157"/>
      <c r="F151" s="304"/>
      <c r="G151" s="157"/>
      <c r="H151" s="157"/>
    </row>
    <row r="152" spans="1:8" x14ac:dyDescent="0.3">
      <c r="A152" s="526"/>
      <c r="B152" s="129" t="s">
        <v>53</v>
      </c>
      <c r="C152" s="157"/>
      <c r="D152" s="157"/>
      <c r="E152" s="157"/>
      <c r="F152" s="304"/>
      <c r="G152" s="157"/>
      <c r="H152" s="157"/>
    </row>
    <row r="153" spans="1:8" x14ac:dyDescent="0.3">
      <c r="A153" s="526" t="s">
        <v>853</v>
      </c>
      <c r="B153" s="303" t="s">
        <v>51</v>
      </c>
      <c r="C153" s="303">
        <f t="shared" ref="C153:H153" si="50">SUM(C154:C155)</f>
        <v>0</v>
      </c>
      <c r="D153" s="303">
        <f t="shared" si="50"/>
        <v>0</v>
      </c>
      <c r="E153" s="303">
        <f t="shared" si="50"/>
        <v>0</v>
      </c>
      <c r="F153" s="303">
        <f t="shared" si="50"/>
        <v>0</v>
      </c>
      <c r="G153" s="304"/>
      <c r="H153" s="303">
        <f t="shared" si="50"/>
        <v>0</v>
      </c>
    </row>
    <row r="154" spans="1:8" x14ac:dyDescent="0.3">
      <c r="A154" s="526"/>
      <c r="B154" s="129" t="s">
        <v>52</v>
      </c>
      <c r="C154" s="157"/>
      <c r="D154" s="157"/>
      <c r="E154" s="157"/>
      <c r="F154" s="157"/>
      <c r="G154" s="304"/>
      <c r="H154" s="157"/>
    </row>
    <row r="155" spans="1:8" x14ac:dyDescent="0.3">
      <c r="A155" s="526"/>
      <c r="B155" s="129" t="s">
        <v>53</v>
      </c>
      <c r="C155" s="157"/>
      <c r="D155" s="157"/>
      <c r="E155" s="157"/>
      <c r="F155" s="157"/>
      <c r="G155" s="304"/>
      <c r="H155" s="157"/>
    </row>
    <row r="156" spans="1:8" x14ac:dyDescent="0.3">
      <c r="A156" s="526"/>
      <c r="B156" s="303" t="s">
        <v>54</v>
      </c>
      <c r="C156" s="303">
        <f t="shared" ref="C156:H156" si="51">SUM(C157:C158)</f>
        <v>0</v>
      </c>
      <c r="D156" s="303">
        <f t="shared" si="51"/>
        <v>0</v>
      </c>
      <c r="E156" s="303">
        <f t="shared" si="51"/>
        <v>0</v>
      </c>
      <c r="F156" s="303">
        <f t="shared" si="51"/>
        <v>0</v>
      </c>
      <c r="G156" s="304"/>
      <c r="H156" s="303">
        <f t="shared" si="51"/>
        <v>0</v>
      </c>
    </row>
    <row r="157" spans="1:8" x14ac:dyDescent="0.3">
      <c r="A157" s="526"/>
      <c r="B157" s="129" t="s">
        <v>52</v>
      </c>
      <c r="C157" s="157"/>
      <c r="D157" s="157"/>
      <c r="E157" s="157"/>
      <c r="F157" s="157"/>
      <c r="G157" s="304"/>
      <c r="H157" s="157"/>
    </row>
    <row r="158" spans="1:8" x14ac:dyDescent="0.3">
      <c r="A158" s="529"/>
      <c r="B158" s="129" t="s">
        <v>53</v>
      </c>
      <c r="C158" s="157"/>
      <c r="D158" s="157"/>
      <c r="E158" s="157"/>
      <c r="F158" s="157"/>
      <c r="G158" s="304"/>
      <c r="H158" s="157"/>
    </row>
    <row r="159" spans="1:8" x14ac:dyDescent="0.3">
      <c r="A159" s="526" t="s">
        <v>854</v>
      </c>
      <c r="B159" s="306" t="s">
        <v>51</v>
      </c>
      <c r="C159" s="306">
        <f t="shared" ref="C159:C164" si="52">SUM(C129,C135,C141,C147,C153)</f>
        <v>0</v>
      </c>
      <c r="D159" s="306">
        <f t="shared" ref="D159:G159" si="53">SUM(D129,D135,D141,D147,D153)</f>
        <v>0</v>
      </c>
      <c r="E159" s="306">
        <f t="shared" si="53"/>
        <v>0</v>
      </c>
      <c r="F159" s="306">
        <f t="shared" si="53"/>
        <v>0</v>
      </c>
      <c r="G159" s="306">
        <f t="shared" si="53"/>
        <v>0</v>
      </c>
      <c r="H159" s="306">
        <f>SUM(H129,H135,H141,H147,H153)</f>
        <v>0</v>
      </c>
    </row>
    <row r="160" spans="1:8" x14ac:dyDescent="0.3">
      <c r="A160" s="526"/>
      <c r="B160" s="129" t="s">
        <v>52</v>
      </c>
      <c r="C160" s="305">
        <f t="shared" si="52"/>
        <v>0</v>
      </c>
      <c r="D160" s="305">
        <f t="shared" ref="D160:H160" si="54">SUM(D130,D136,D142,D148,D154)</f>
        <v>0</v>
      </c>
      <c r="E160" s="305">
        <f t="shared" si="54"/>
        <v>0</v>
      </c>
      <c r="F160" s="305">
        <f t="shared" si="54"/>
        <v>0</v>
      </c>
      <c r="G160" s="305">
        <f t="shared" si="54"/>
        <v>0</v>
      </c>
      <c r="H160" s="305">
        <f t="shared" si="54"/>
        <v>0</v>
      </c>
    </row>
    <row r="161" spans="1:8" x14ac:dyDescent="0.3">
      <c r="A161" s="526"/>
      <c r="B161" s="129" t="s">
        <v>53</v>
      </c>
      <c r="C161" s="305">
        <f t="shared" si="52"/>
        <v>0</v>
      </c>
      <c r="D161" s="305">
        <f t="shared" ref="D161:H161" si="55">SUM(D131,D137,D143,D149,D155)</f>
        <v>0</v>
      </c>
      <c r="E161" s="305">
        <f t="shared" si="55"/>
        <v>0</v>
      </c>
      <c r="F161" s="305">
        <f t="shared" si="55"/>
        <v>0</v>
      </c>
      <c r="G161" s="305">
        <f t="shared" si="55"/>
        <v>0</v>
      </c>
      <c r="H161" s="305">
        <f t="shared" si="55"/>
        <v>0</v>
      </c>
    </row>
    <row r="162" spans="1:8" x14ac:dyDescent="0.3">
      <c r="A162" s="526"/>
      <c r="B162" s="306" t="s">
        <v>54</v>
      </c>
      <c r="C162" s="306">
        <f t="shared" si="52"/>
        <v>0</v>
      </c>
      <c r="D162" s="306">
        <f t="shared" ref="D162:H162" si="56">SUM(D132,D138,D144,D150,D156)</f>
        <v>0</v>
      </c>
      <c r="E162" s="306">
        <f t="shared" si="56"/>
        <v>0</v>
      </c>
      <c r="F162" s="306">
        <f t="shared" si="56"/>
        <v>0</v>
      </c>
      <c r="G162" s="306">
        <f t="shared" si="56"/>
        <v>0</v>
      </c>
      <c r="H162" s="306">
        <f t="shared" si="56"/>
        <v>0</v>
      </c>
    </row>
    <row r="163" spans="1:8" x14ac:dyDescent="0.3">
      <c r="A163" s="526"/>
      <c r="B163" s="129" t="s">
        <v>52</v>
      </c>
      <c r="C163" s="305">
        <f t="shared" si="52"/>
        <v>0</v>
      </c>
      <c r="D163" s="305">
        <f t="shared" ref="D163:H163" si="57">SUM(D133,D139,D145,D151,D157)</f>
        <v>0</v>
      </c>
      <c r="E163" s="305">
        <f t="shared" si="57"/>
        <v>0</v>
      </c>
      <c r="F163" s="305">
        <f t="shared" si="57"/>
        <v>0</v>
      </c>
      <c r="G163" s="305">
        <f t="shared" si="57"/>
        <v>0</v>
      </c>
      <c r="H163" s="305">
        <f t="shared" si="57"/>
        <v>0</v>
      </c>
    </row>
    <row r="164" spans="1:8" x14ac:dyDescent="0.3">
      <c r="A164" s="529"/>
      <c r="B164" s="129" t="s">
        <v>53</v>
      </c>
      <c r="C164" s="305">
        <f t="shared" si="52"/>
        <v>0</v>
      </c>
      <c r="D164" s="305">
        <f t="shared" ref="D164:H164" si="58">SUM(D134,D140,D146,D152,D158)</f>
        <v>0</v>
      </c>
      <c r="E164" s="305">
        <f t="shared" si="58"/>
        <v>0</v>
      </c>
      <c r="F164" s="305">
        <f t="shared" si="58"/>
        <v>0</v>
      </c>
      <c r="G164" s="305">
        <f t="shared" si="58"/>
        <v>0</v>
      </c>
      <c r="H164" s="305">
        <f t="shared" si="58"/>
        <v>0</v>
      </c>
    </row>
    <row r="165" spans="1:8" x14ac:dyDescent="0.3">
      <c r="A165" s="129"/>
    </row>
    <row r="166" spans="1:8" ht="18" x14ac:dyDescent="0.3">
      <c r="A166" s="129"/>
      <c r="B166" s="524" t="str">
        <f>F$5</f>
        <v>BUDGET 2023</v>
      </c>
      <c r="C166" s="525"/>
      <c r="D166" s="525"/>
      <c r="E166" s="525"/>
      <c r="F166" s="525"/>
      <c r="G166" s="525"/>
      <c r="H166" s="525"/>
    </row>
    <row r="167" spans="1:8" ht="40.5" x14ac:dyDescent="0.3">
      <c r="A167" s="129"/>
      <c r="B167" s="33"/>
      <c r="C167" s="146" t="s">
        <v>44</v>
      </c>
      <c r="D167" s="145" t="s">
        <v>45</v>
      </c>
      <c r="E167" s="145" t="s">
        <v>934</v>
      </c>
      <c r="F167" s="146" t="s">
        <v>49</v>
      </c>
      <c r="G167" s="145" t="s">
        <v>50</v>
      </c>
      <c r="H167" s="145" t="s">
        <v>22</v>
      </c>
    </row>
    <row r="168" spans="1:8" x14ac:dyDescent="0.3">
      <c r="A168" s="527" t="s">
        <v>850</v>
      </c>
      <c r="B168" s="303" t="s">
        <v>51</v>
      </c>
      <c r="C168" s="304"/>
      <c r="D168" s="303">
        <f>SUM(D169:D170)</f>
        <v>0</v>
      </c>
      <c r="E168" s="303">
        <f>SUM(E169:E170)</f>
        <v>0</v>
      </c>
      <c r="F168" s="303">
        <f t="shared" ref="F168:H168" si="59">SUM(F169:F170)</f>
        <v>0</v>
      </c>
      <c r="G168" s="303">
        <f t="shared" si="59"/>
        <v>0</v>
      </c>
      <c r="H168" s="303">
        <f t="shared" si="59"/>
        <v>0</v>
      </c>
    </row>
    <row r="169" spans="1:8" x14ac:dyDescent="0.3">
      <c r="A169" s="526"/>
      <c r="B169" s="129" t="s">
        <v>52</v>
      </c>
      <c r="C169" s="304"/>
      <c r="D169" s="157"/>
      <c r="E169" s="157"/>
      <c r="F169" s="157"/>
      <c r="G169" s="157"/>
      <c r="H169" s="157"/>
    </row>
    <row r="170" spans="1:8" x14ac:dyDescent="0.3">
      <c r="A170" s="526"/>
      <c r="B170" s="129" t="s">
        <v>53</v>
      </c>
      <c r="C170" s="304"/>
      <c r="D170" s="157"/>
      <c r="E170" s="157"/>
      <c r="F170" s="157"/>
      <c r="G170" s="157"/>
      <c r="H170" s="157"/>
    </row>
    <row r="171" spans="1:8" x14ac:dyDescent="0.3">
      <c r="A171" s="526"/>
      <c r="B171" s="303" t="s">
        <v>54</v>
      </c>
      <c r="C171" s="304"/>
      <c r="D171" s="303">
        <f>SUM(D172:D173)</f>
        <v>0</v>
      </c>
      <c r="E171" s="303">
        <f>SUM(E172:E173)</f>
        <v>0</v>
      </c>
      <c r="F171" s="303">
        <f t="shared" ref="F171:H171" si="60">SUM(F172:F173)</f>
        <v>0</v>
      </c>
      <c r="G171" s="303">
        <f t="shared" si="60"/>
        <v>0</v>
      </c>
      <c r="H171" s="303">
        <f t="shared" si="60"/>
        <v>0</v>
      </c>
    </row>
    <row r="172" spans="1:8" x14ac:dyDescent="0.3">
      <c r="A172" s="526"/>
      <c r="B172" s="129" t="s">
        <v>52</v>
      </c>
      <c r="C172" s="304"/>
      <c r="D172" s="157"/>
      <c r="E172" s="157"/>
      <c r="F172" s="157"/>
      <c r="G172" s="157"/>
      <c r="H172" s="157"/>
    </row>
    <row r="173" spans="1:8" x14ac:dyDescent="0.3">
      <c r="A173" s="526"/>
      <c r="B173" s="129" t="s">
        <v>53</v>
      </c>
      <c r="C173" s="304"/>
      <c r="D173" s="157"/>
      <c r="E173" s="157"/>
      <c r="F173" s="157"/>
      <c r="G173" s="157"/>
      <c r="H173" s="157"/>
    </row>
    <row r="174" spans="1:8" x14ac:dyDescent="0.3">
      <c r="A174" s="526" t="s">
        <v>851</v>
      </c>
      <c r="B174" s="303" t="s">
        <v>51</v>
      </c>
      <c r="C174" s="303">
        <f>SUM(C175:C176)</f>
        <v>0</v>
      </c>
      <c r="D174" s="304"/>
      <c r="E174" s="303">
        <f t="shared" ref="E174:H174" si="61">SUM(E175:E176)</f>
        <v>0</v>
      </c>
      <c r="F174" s="303">
        <f t="shared" si="61"/>
        <v>0</v>
      </c>
      <c r="G174" s="303">
        <f t="shared" si="61"/>
        <v>0</v>
      </c>
      <c r="H174" s="303">
        <f t="shared" si="61"/>
        <v>0</v>
      </c>
    </row>
    <row r="175" spans="1:8" x14ac:dyDescent="0.3">
      <c r="A175" s="526"/>
      <c r="B175" s="129" t="s">
        <v>52</v>
      </c>
      <c r="C175" s="157"/>
      <c r="D175" s="304"/>
      <c r="E175" s="157"/>
      <c r="F175" s="157"/>
      <c r="G175" s="157"/>
      <c r="H175" s="157"/>
    </row>
    <row r="176" spans="1:8" x14ac:dyDescent="0.3">
      <c r="A176" s="526"/>
      <c r="B176" s="129" t="s">
        <v>53</v>
      </c>
      <c r="C176" s="157"/>
      <c r="D176" s="304"/>
      <c r="E176" s="157"/>
      <c r="F176" s="157"/>
      <c r="G176" s="157"/>
      <c r="H176" s="157"/>
    </row>
    <row r="177" spans="1:8" x14ac:dyDescent="0.3">
      <c r="A177" s="526"/>
      <c r="B177" s="303" t="s">
        <v>54</v>
      </c>
      <c r="C177" s="303">
        <f>SUM(C178:C179)</f>
        <v>0</v>
      </c>
      <c r="D177" s="304"/>
      <c r="E177" s="303">
        <f t="shared" ref="E177:H177" si="62">SUM(E178:E179)</f>
        <v>0</v>
      </c>
      <c r="F177" s="303">
        <f t="shared" si="62"/>
        <v>0</v>
      </c>
      <c r="G177" s="303">
        <f t="shared" si="62"/>
        <v>0</v>
      </c>
      <c r="H177" s="303">
        <f t="shared" si="62"/>
        <v>0</v>
      </c>
    </row>
    <row r="178" spans="1:8" x14ac:dyDescent="0.3">
      <c r="A178" s="526"/>
      <c r="B178" s="129" t="s">
        <v>52</v>
      </c>
      <c r="C178" s="157"/>
      <c r="D178" s="304"/>
      <c r="E178" s="157"/>
      <c r="F178" s="157"/>
      <c r="G178" s="157"/>
      <c r="H178" s="157"/>
    </row>
    <row r="179" spans="1:8" x14ac:dyDescent="0.3">
      <c r="A179" s="526"/>
      <c r="B179" s="129" t="s">
        <v>53</v>
      </c>
      <c r="C179" s="157"/>
      <c r="D179" s="304"/>
      <c r="E179" s="157"/>
      <c r="F179" s="157"/>
      <c r="G179" s="157"/>
      <c r="H179" s="157"/>
    </row>
    <row r="180" spans="1:8" x14ac:dyDescent="0.3">
      <c r="A180" s="528" t="s">
        <v>935</v>
      </c>
      <c r="B180" s="303" t="s">
        <v>51</v>
      </c>
      <c r="C180" s="303">
        <f>SUM(C181:C182)</f>
        <v>0</v>
      </c>
      <c r="D180" s="303">
        <f>SUM(D181:D182)</f>
        <v>0</v>
      </c>
      <c r="E180" s="304"/>
      <c r="F180" s="303">
        <f>SUM(F181:F182)</f>
        <v>0</v>
      </c>
      <c r="G180" s="303">
        <f>SUM(G181:G182)</f>
        <v>0</v>
      </c>
      <c r="H180" s="303">
        <f>SUM(H181:H182)</f>
        <v>0</v>
      </c>
    </row>
    <row r="181" spans="1:8" x14ac:dyDescent="0.3">
      <c r="A181" s="528"/>
      <c r="B181" s="129" t="s">
        <v>52</v>
      </c>
      <c r="C181" s="157"/>
      <c r="D181" s="157"/>
      <c r="E181" s="304"/>
      <c r="F181" s="157"/>
      <c r="G181" s="157"/>
      <c r="H181" s="157"/>
    </row>
    <row r="182" spans="1:8" x14ac:dyDescent="0.3">
      <c r="A182" s="528"/>
      <c r="B182" s="129" t="s">
        <v>53</v>
      </c>
      <c r="C182" s="157"/>
      <c r="D182" s="157"/>
      <c r="E182" s="304"/>
      <c r="F182" s="157"/>
      <c r="G182" s="157"/>
      <c r="H182" s="157"/>
    </row>
    <row r="183" spans="1:8" x14ac:dyDescent="0.3">
      <c r="A183" s="528"/>
      <c r="B183" s="303" t="s">
        <v>54</v>
      </c>
      <c r="C183" s="303">
        <f>SUM(C184:C185)</f>
        <v>0</v>
      </c>
      <c r="D183" s="303">
        <f>SUM(D184:D185)</f>
        <v>0</v>
      </c>
      <c r="E183" s="304"/>
      <c r="F183" s="303">
        <f>SUM(F184:F185)</f>
        <v>0</v>
      </c>
      <c r="G183" s="303">
        <f>SUM(G184:G185)</f>
        <v>0</v>
      </c>
      <c r="H183" s="303">
        <f>SUM(H184:H185)</f>
        <v>0</v>
      </c>
    </row>
    <row r="184" spans="1:8" x14ac:dyDescent="0.3">
      <c r="A184" s="528"/>
      <c r="B184" s="129" t="s">
        <v>52</v>
      </c>
      <c r="C184" s="157"/>
      <c r="D184" s="157"/>
      <c r="E184" s="304"/>
      <c r="F184" s="157"/>
      <c r="G184" s="157"/>
      <c r="H184" s="157"/>
    </row>
    <row r="185" spans="1:8" x14ac:dyDescent="0.3">
      <c r="A185" s="528"/>
      <c r="B185" s="129" t="s">
        <v>53</v>
      </c>
      <c r="C185" s="157"/>
      <c r="D185" s="157"/>
      <c r="E185" s="304"/>
      <c r="F185" s="157"/>
      <c r="G185" s="157"/>
      <c r="H185" s="157"/>
    </row>
    <row r="186" spans="1:8" x14ac:dyDescent="0.3">
      <c r="A186" s="526" t="s">
        <v>852</v>
      </c>
      <c r="B186" s="303" t="s">
        <v>51</v>
      </c>
      <c r="C186" s="303">
        <f t="shared" ref="C186:H186" si="63">SUM(C187:C188)</f>
        <v>0</v>
      </c>
      <c r="D186" s="303">
        <f t="shared" si="63"/>
        <v>0</v>
      </c>
      <c r="E186" s="303">
        <f t="shared" si="63"/>
        <v>0</v>
      </c>
      <c r="F186" s="304"/>
      <c r="G186" s="303">
        <f t="shared" si="63"/>
        <v>0</v>
      </c>
      <c r="H186" s="303">
        <f t="shared" si="63"/>
        <v>0</v>
      </c>
    </row>
    <row r="187" spans="1:8" x14ac:dyDescent="0.3">
      <c r="A187" s="526"/>
      <c r="B187" s="129" t="s">
        <v>52</v>
      </c>
      <c r="C187" s="157"/>
      <c r="D187" s="157"/>
      <c r="E187" s="157"/>
      <c r="F187" s="304"/>
      <c r="G187" s="157"/>
      <c r="H187" s="157"/>
    </row>
    <row r="188" spans="1:8" x14ac:dyDescent="0.3">
      <c r="A188" s="526"/>
      <c r="B188" s="129" t="s">
        <v>53</v>
      </c>
      <c r="C188" s="157"/>
      <c r="D188" s="157"/>
      <c r="E188" s="157"/>
      <c r="F188" s="304"/>
      <c r="G188" s="157"/>
      <c r="H188" s="157"/>
    </row>
    <row r="189" spans="1:8" x14ac:dyDescent="0.3">
      <c r="A189" s="526"/>
      <c r="B189" s="303" t="s">
        <v>54</v>
      </c>
      <c r="C189" s="303">
        <f t="shared" ref="C189:H189" si="64">SUM(C190:C191)</f>
        <v>0</v>
      </c>
      <c r="D189" s="303">
        <f t="shared" si="64"/>
        <v>0</v>
      </c>
      <c r="E189" s="303">
        <f t="shared" si="64"/>
        <v>0</v>
      </c>
      <c r="F189" s="304"/>
      <c r="G189" s="303">
        <f t="shared" si="64"/>
        <v>0</v>
      </c>
      <c r="H189" s="303">
        <f t="shared" si="64"/>
        <v>0</v>
      </c>
    </row>
    <row r="190" spans="1:8" x14ac:dyDescent="0.3">
      <c r="A190" s="526"/>
      <c r="B190" s="129" t="s">
        <v>52</v>
      </c>
      <c r="C190" s="157"/>
      <c r="D190" s="157"/>
      <c r="E190" s="157"/>
      <c r="F190" s="304"/>
      <c r="G190" s="157"/>
      <c r="H190" s="157"/>
    </row>
    <row r="191" spans="1:8" x14ac:dyDescent="0.3">
      <c r="A191" s="526"/>
      <c r="B191" s="129" t="s">
        <v>53</v>
      </c>
      <c r="C191" s="157"/>
      <c r="D191" s="157"/>
      <c r="E191" s="157"/>
      <c r="F191" s="304"/>
      <c r="G191" s="157"/>
      <c r="H191" s="157"/>
    </row>
    <row r="192" spans="1:8" x14ac:dyDescent="0.3">
      <c r="A192" s="526" t="s">
        <v>853</v>
      </c>
      <c r="B192" s="303" t="s">
        <v>51</v>
      </c>
      <c r="C192" s="303">
        <f t="shared" ref="C192:H192" si="65">SUM(C193:C194)</f>
        <v>0</v>
      </c>
      <c r="D192" s="303">
        <f t="shared" si="65"/>
        <v>0</v>
      </c>
      <c r="E192" s="303">
        <f t="shared" si="65"/>
        <v>0</v>
      </c>
      <c r="F192" s="303">
        <f t="shared" si="65"/>
        <v>0</v>
      </c>
      <c r="G192" s="304"/>
      <c r="H192" s="303">
        <f t="shared" si="65"/>
        <v>0</v>
      </c>
    </row>
    <row r="193" spans="1:8" x14ac:dyDescent="0.3">
      <c r="A193" s="526"/>
      <c r="B193" s="129" t="s">
        <v>52</v>
      </c>
      <c r="C193" s="157"/>
      <c r="D193" s="157"/>
      <c r="E193" s="157"/>
      <c r="F193" s="157"/>
      <c r="G193" s="304"/>
      <c r="H193" s="157"/>
    </row>
    <row r="194" spans="1:8" x14ac:dyDescent="0.3">
      <c r="A194" s="526"/>
      <c r="B194" s="129" t="s">
        <v>53</v>
      </c>
      <c r="C194" s="157"/>
      <c r="D194" s="157"/>
      <c r="E194" s="157"/>
      <c r="F194" s="157"/>
      <c r="G194" s="304"/>
      <c r="H194" s="157"/>
    </row>
    <row r="195" spans="1:8" x14ac:dyDescent="0.3">
      <c r="A195" s="526"/>
      <c r="B195" s="303" t="s">
        <v>54</v>
      </c>
      <c r="C195" s="303">
        <f t="shared" ref="C195:H195" si="66">SUM(C196:C197)</f>
        <v>0</v>
      </c>
      <c r="D195" s="303">
        <f t="shared" si="66"/>
        <v>0</v>
      </c>
      <c r="E195" s="303">
        <f t="shared" si="66"/>
        <v>0</v>
      </c>
      <c r="F195" s="303">
        <f t="shared" si="66"/>
        <v>0</v>
      </c>
      <c r="G195" s="304"/>
      <c r="H195" s="303">
        <f t="shared" si="66"/>
        <v>0</v>
      </c>
    </row>
    <row r="196" spans="1:8" x14ac:dyDescent="0.3">
      <c r="A196" s="526"/>
      <c r="B196" s="129" t="s">
        <v>52</v>
      </c>
      <c r="C196" s="157"/>
      <c r="D196" s="157"/>
      <c r="E196" s="157"/>
      <c r="F196" s="157"/>
      <c r="G196" s="304"/>
      <c r="H196" s="157"/>
    </row>
    <row r="197" spans="1:8" x14ac:dyDescent="0.3">
      <c r="A197" s="529"/>
      <c r="B197" s="129" t="s">
        <v>53</v>
      </c>
      <c r="C197" s="157"/>
      <c r="D197" s="157"/>
      <c r="E197" s="157"/>
      <c r="F197" s="157"/>
      <c r="G197" s="304"/>
      <c r="H197" s="157"/>
    </row>
    <row r="198" spans="1:8" x14ac:dyDescent="0.3">
      <c r="A198" s="526" t="s">
        <v>854</v>
      </c>
      <c r="B198" s="306" t="s">
        <v>51</v>
      </c>
      <c r="C198" s="306">
        <f t="shared" ref="C198:C203" si="67">SUM(C168,C174,C180,C186,C192)</f>
        <v>0</v>
      </c>
      <c r="D198" s="306">
        <f t="shared" ref="D198:G198" si="68">SUM(D168,D174,D180,D186,D192)</f>
        <v>0</v>
      </c>
      <c r="E198" s="306">
        <f t="shared" si="68"/>
        <v>0</v>
      </c>
      <c r="F198" s="306">
        <f t="shared" si="68"/>
        <v>0</v>
      </c>
      <c r="G198" s="306">
        <f t="shared" si="68"/>
        <v>0</v>
      </c>
      <c r="H198" s="306">
        <f>SUM(H168,H174,H180,H186,H192)</f>
        <v>0</v>
      </c>
    </row>
    <row r="199" spans="1:8" x14ac:dyDescent="0.3">
      <c r="A199" s="526"/>
      <c r="B199" s="129" t="s">
        <v>52</v>
      </c>
      <c r="C199" s="305">
        <f t="shared" si="67"/>
        <v>0</v>
      </c>
      <c r="D199" s="305">
        <f t="shared" ref="D199:H199" si="69">SUM(D169,D175,D181,D187,D193)</f>
        <v>0</v>
      </c>
      <c r="E199" s="305">
        <f t="shared" si="69"/>
        <v>0</v>
      </c>
      <c r="F199" s="305">
        <f t="shared" si="69"/>
        <v>0</v>
      </c>
      <c r="G199" s="305">
        <f t="shared" si="69"/>
        <v>0</v>
      </c>
      <c r="H199" s="305">
        <f t="shared" si="69"/>
        <v>0</v>
      </c>
    </row>
    <row r="200" spans="1:8" x14ac:dyDescent="0.3">
      <c r="A200" s="526"/>
      <c r="B200" s="129" t="s">
        <v>53</v>
      </c>
      <c r="C200" s="305">
        <f t="shared" si="67"/>
        <v>0</v>
      </c>
      <c r="D200" s="305">
        <f t="shared" ref="D200:H200" si="70">SUM(D170,D176,D182,D188,D194)</f>
        <v>0</v>
      </c>
      <c r="E200" s="305">
        <f t="shared" si="70"/>
        <v>0</v>
      </c>
      <c r="F200" s="305">
        <f t="shared" si="70"/>
        <v>0</v>
      </c>
      <c r="G200" s="305">
        <f t="shared" si="70"/>
        <v>0</v>
      </c>
      <c r="H200" s="305">
        <f t="shared" si="70"/>
        <v>0</v>
      </c>
    </row>
    <row r="201" spans="1:8" x14ac:dyDescent="0.3">
      <c r="A201" s="526"/>
      <c r="B201" s="306" t="s">
        <v>54</v>
      </c>
      <c r="C201" s="306">
        <f t="shared" si="67"/>
        <v>0</v>
      </c>
      <c r="D201" s="306">
        <f t="shared" ref="D201:H201" si="71">SUM(D171,D177,D183,D189,D195)</f>
        <v>0</v>
      </c>
      <c r="E201" s="306">
        <f t="shared" si="71"/>
        <v>0</v>
      </c>
      <c r="F201" s="306">
        <f t="shared" si="71"/>
        <v>0</v>
      </c>
      <c r="G201" s="306">
        <f t="shared" si="71"/>
        <v>0</v>
      </c>
      <c r="H201" s="306">
        <f t="shared" si="71"/>
        <v>0</v>
      </c>
    </row>
    <row r="202" spans="1:8" x14ac:dyDescent="0.3">
      <c r="A202" s="526"/>
      <c r="B202" s="129" t="s">
        <v>52</v>
      </c>
      <c r="C202" s="305">
        <f t="shared" si="67"/>
        <v>0</v>
      </c>
      <c r="D202" s="305">
        <f t="shared" ref="D202:H202" si="72">SUM(D172,D178,D184,D190,D196)</f>
        <v>0</v>
      </c>
      <c r="E202" s="305">
        <f t="shared" si="72"/>
        <v>0</v>
      </c>
      <c r="F202" s="305">
        <f t="shared" si="72"/>
        <v>0</v>
      </c>
      <c r="G202" s="305">
        <f t="shared" si="72"/>
        <v>0</v>
      </c>
      <c r="H202" s="305">
        <f t="shared" si="72"/>
        <v>0</v>
      </c>
    </row>
    <row r="203" spans="1:8" x14ac:dyDescent="0.3">
      <c r="A203" s="529"/>
      <c r="B203" s="129" t="s">
        <v>53</v>
      </c>
      <c r="C203" s="305">
        <f t="shared" si="67"/>
        <v>0</v>
      </c>
      <c r="D203" s="305">
        <f t="shared" ref="D203:H203" si="73">SUM(D173,D179,D185,D191,D197)</f>
        <v>0</v>
      </c>
      <c r="E203" s="305">
        <f t="shared" si="73"/>
        <v>0</v>
      </c>
      <c r="F203" s="305">
        <f t="shared" si="73"/>
        <v>0</v>
      </c>
      <c r="G203" s="305">
        <f t="shared" si="73"/>
        <v>0</v>
      </c>
      <c r="H203" s="305">
        <f t="shared" si="73"/>
        <v>0</v>
      </c>
    </row>
    <row r="204" spans="1:8" x14ac:dyDescent="0.3">
      <c r="A204" s="129"/>
    </row>
    <row r="205" spans="1:8" ht="18" x14ac:dyDescent="0.3">
      <c r="A205" s="129"/>
      <c r="B205" s="524" t="str">
        <f>G$5</f>
        <v>REALITE 2023</v>
      </c>
      <c r="C205" s="525"/>
      <c r="D205" s="525"/>
      <c r="E205" s="525"/>
      <c r="F205" s="525"/>
      <c r="G205" s="525"/>
      <c r="H205" s="525"/>
    </row>
    <row r="206" spans="1:8" ht="40.5" x14ac:dyDescent="0.3">
      <c r="A206" s="129"/>
      <c r="B206" s="33"/>
      <c r="C206" s="146" t="s">
        <v>44</v>
      </c>
      <c r="D206" s="145" t="s">
        <v>45</v>
      </c>
      <c r="E206" s="145" t="s">
        <v>934</v>
      </c>
      <c r="F206" s="146" t="s">
        <v>49</v>
      </c>
      <c r="G206" s="145" t="s">
        <v>50</v>
      </c>
      <c r="H206" s="145" t="s">
        <v>22</v>
      </c>
    </row>
    <row r="207" spans="1:8" x14ac:dyDescent="0.3">
      <c r="A207" s="527" t="s">
        <v>850</v>
      </c>
      <c r="B207" s="303" t="s">
        <v>51</v>
      </c>
      <c r="C207" s="304"/>
      <c r="D207" s="303">
        <f>SUM(D208:D209)</f>
        <v>0</v>
      </c>
      <c r="E207" s="303">
        <f>SUM(E208:E209)</f>
        <v>0</v>
      </c>
      <c r="F207" s="303">
        <f t="shared" ref="F207:H207" si="74">SUM(F208:F209)</f>
        <v>0</v>
      </c>
      <c r="G207" s="303">
        <f t="shared" si="74"/>
        <v>0</v>
      </c>
      <c r="H207" s="303">
        <f t="shared" si="74"/>
        <v>0</v>
      </c>
    </row>
    <row r="208" spans="1:8" x14ac:dyDescent="0.3">
      <c r="A208" s="526"/>
      <c r="B208" s="129" t="s">
        <v>52</v>
      </c>
      <c r="C208" s="304"/>
      <c r="D208" s="157"/>
      <c r="E208" s="157"/>
      <c r="F208" s="157"/>
      <c r="G208" s="157"/>
      <c r="H208" s="157"/>
    </row>
    <row r="209" spans="1:8" x14ac:dyDescent="0.3">
      <c r="A209" s="526"/>
      <c r="B209" s="129" t="s">
        <v>53</v>
      </c>
      <c r="C209" s="304"/>
      <c r="D209" s="157"/>
      <c r="E209" s="157"/>
      <c r="F209" s="157"/>
      <c r="G209" s="157"/>
      <c r="H209" s="157"/>
    </row>
    <row r="210" spans="1:8" x14ac:dyDescent="0.3">
      <c r="A210" s="526"/>
      <c r="B210" s="303" t="s">
        <v>54</v>
      </c>
      <c r="C210" s="304"/>
      <c r="D210" s="303">
        <f>SUM(D211:D212)</f>
        <v>0</v>
      </c>
      <c r="E210" s="303">
        <f>SUM(E211:E212)</f>
        <v>0</v>
      </c>
      <c r="F210" s="303">
        <f t="shared" ref="F210:H210" si="75">SUM(F211:F212)</f>
        <v>0</v>
      </c>
      <c r="G210" s="303">
        <f t="shared" si="75"/>
        <v>0</v>
      </c>
      <c r="H210" s="303">
        <f t="shared" si="75"/>
        <v>0</v>
      </c>
    </row>
    <row r="211" spans="1:8" x14ac:dyDescent="0.3">
      <c r="A211" s="526"/>
      <c r="B211" s="129" t="s">
        <v>52</v>
      </c>
      <c r="C211" s="304"/>
      <c r="D211" s="157"/>
      <c r="E211" s="157"/>
      <c r="F211" s="157"/>
      <c r="G211" s="157"/>
      <c r="H211" s="157"/>
    </row>
    <row r="212" spans="1:8" x14ac:dyDescent="0.3">
      <c r="A212" s="526"/>
      <c r="B212" s="129" t="s">
        <v>53</v>
      </c>
      <c r="C212" s="304"/>
      <c r="D212" s="157"/>
      <c r="E212" s="157"/>
      <c r="F212" s="157"/>
      <c r="G212" s="157"/>
      <c r="H212" s="157"/>
    </row>
    <row r="213" spans="1:8" x14ac:dyDescent="0.3">
      <c r="A213" s="526" t="s">
        <v>851</v>
      </c>
      <c r="B213" s="303" t="s">
        <v>51</v>
      </c>
      <c r="C213" s="303">
        <f>SUM(C214:C215)</f>
        <v>0</v>
      </c>
      <c r="D213" s="304"/>
      <c r="E213" s="303">
        <f t="shared" ref="E213:H213" si="76">SUM(E214:E215)</f>
        <v>0</v>
      </c>
      <c r="F213" s="303">
        <f t="shared" si="76"/>
        <v>0</v>
      </c>
      <c r="G213" s="303">
        <f t="shared" si="76"/>
        <v>0</v>
      </c>
      <c r="H213" s="303">
        <f t="shared" si="76"/>
        <v>0</v>
      </c>
    </row>
    <row r="214" spans="1:8" x14ac:dyDescent="0.3">
      <c r="A214" s="526"/>
      <c r="B214" s="129" t="s">
        <v>52</v>
      </c>
      <c r="C214" s="157"/>
      <c r="D214" s="304"/>
      <c r="E214" s="157"/>
      <c r="F214" s="157"/>
      <c r="G214" s="157"/>
      <c r="H214" s="157"/>
    </row>
    <row r="215" spans="1:8" x14ac:dyDescent="0.3">
      <c r="A215" s="526"/>
      <c r="B215" s="129" t="s">
        <v>53</v>
      </c>
      <c r="C215" s="157"/>
      <c r="D215" s="304"/>
      <c r="E215" s="157"/>
      <c r="F215" s="157"/>
      <c r="G215" s="157"/>
      <c r="H215" s="157"/>
    </row>
    <row r="216" spans="1:8" x14ac:dyDescent="0.3">
      <c r="A216" s="526"/>
      <c r="B216" s="303" t="s">
        <v>54</v>
      </c>
      <c r="C216" s="303">
        <f>SUM(C217:C218)</f>
        <v>0</v>
      </c>
      <c r="D216" s="304"/>
      <c r="E216" s="303">
        <f t="shared" ref="E216:H216" si="77">SUM(E217:E218)</f>
        <v>0</v>
      </c>
      <c r="F216" s="303">
        <f t="shared" si="77"/>
        <v>0</v>
      </c>
      <c r="G216" s="303">
        <f t="shared" si="77"/>
        <v>0</v>
      </c>
      <c r="H216" s="303">
        <f t="shared" si="77"/>
        <v>0</v>
      </c>
    </row>
    <row r="217" spans="1:8" x14ac:dyDescent="0.3">
      <c r="A217" s="526"/>
      <c r="B217" s="129" t="s">
        <v>52</v>
      </c>
      <c r="C217" s="157"/>
      <c r="D217" s="304"/>
      <c r="E217" s="157"/>
      <c r="F217" s="157"/>
      <c r="G217" s="157"/>
      <c r="H217" s="157"/>
    </row>
    <row r="218" spans="1:8" x14ac:dyDescent="0.3">
      <c r="A218" s="526"/>
      <c r="B218" s="129" t="s">
        <v>53</v>
      </c>
      <c r="C218" s="157"/>
      <c r="D218" s="304"/>
      <c r="E218" s="157"/>
      <c r="F218" s="157"/>
      <c r="G218" s="157"/>
      <c r="H218" s="157"/>
    </row>
    <row r="219" spans="1:8" x14ac:dyDescent="0.3">
      <c r="A219" s="528" t="s">
        <v>935</v>
      </c>
      <c r="B219" s="303" t="s">
        <v>51</v>
      </c>
      <c r="C219" s="303">
        <f>SUM(C220:C221)</f>
        <v>0</v>
      </c>
      <c r="D219" s="303">
        <f>SUM(D220:D221)</f>
        <v>0</v>
      </c>
      <c r="E219" s="304"/>
      <c r="F219" s="303">
        <f>SUM(F220:F221)</f>
        <v>0</v>
      </c>
      <c r="G219" s="303">
        <f>SUM(G220:G221)</f>
        <v>0</v>
      </c>
      <c r="H219" s="303">
        <f>SUM(H220:H221)</f>
        <v>0</v>
      </c>
    </row>
    <row r="220" spans="1:8" x14ac:dyDescent="0.3">
      <c r="A220" s="528"/>
      <c r="B220" s="129" t="s">
        <v>52</v>
      </c>
      <c r="C220" s="157"/>
      <c r="D220" s="157"/>
      <c r="E220" s="304"/>
      <c r="F220" s="157"/>
      <c r="G220" s="157"/>
      <c r="H220" s="157"/>
    </row>
    <row r="221" spans="1:8" x14ac:dyDescent="0.3">
      <c r="A221" s="528"/>
      <c r="B221" s="129" t="s">
        <v>53</v>
      </c>
      <c r="C221" s="157"/>
      <c r="D221" s="157"/>
      <c r="E221" s="304"/>
      <c r="F221" s="157"/>
      <c r="G221" s="157"/>
      <c r="H221" s="157"/>
    </row>
    <row r="222" spans="1:8" x14ac:dyDescent="0.3">
      <c r="A222" s="528"/>
      <c r="B222" s="303" t="s">
        <v>54</v>
      </c>
      <c r="C222" s="303">
        <f>SUM(C223:C224)</f>
        <v>0</v>
      </c>
      <c r="D222" s="303">
        <f>SUM(D223:D224)</f>
        <v>0</v>
      </c>
      <c r="E222" s="304"/>
      <c r="F222" s="303">
        <f>SUM(F223:F224)</f>
        <v>0</v>
      </c>
      <c r="G222" s="303">
        <f>SUM(G223:G224)</f>
        <v>0</v>
      </c>
      <c r="H222" s="303">
        <f>SUM(H223:H224)</f>
        <v>0</v>
      </c>
    </row>
    <row r="223" spans="1:8" x14ac:dyDescent="0.3">
      <c r="A223" s="528"/>
      <c r="B223" s="129" t="s">
        <v>52</v>
      </c>
      <c r="C223" s="157"/>
      <c r="D223" s="157"/>
      <c r="E223" s="304"/>
      <c r="F223" s="157"/>
      <c r="G223" s="157"/>
      <c r="H223" s="157"/>
    </row>
    <row r="224" spans="1:8" x14ac:dyDescent="0.3">
      <c r="A224" s="528"/>
      <c r="B224" s="129" t="s">
        <v>53</v>
      </c>
      <c r="C224" s="157"/>
      <c r="D224" s="157"/>
      <c r="E224" s="304"/>
      <c r="F224" s="157"/>
      <c r="G224" s="157"/>
      <c r="H224" s="157"/>
    </row>
    <row r="225" spans="1:8" x14ac:dyDescent="0.3">
      <c r="A225" s="526" t="s">
        <v>852</v>
      </c>
      <c r="B225" s="303" t="s">
        <v>51</v>
      </c>
      <c r="C225" s="303">
        <f t="shared" ref="C225:H225" si="78">SUM(C226:C227)</f>
        <v>0</v>
      </c>
      <c r="D225" s="303">
        <f t="shared" si="78"/>
        <v>0</v>
      </c>
      <c r="E225" s="303">
        <f t="shared" si="78"/>
        <v>0</v>
      </c>
      <c r="F225" s="304"/>
      <c r="G225" s="303">
        <f t="shared" si="78"/>
        <v>0</v>
      </c>
      <c r="H225" s="303">
        <f t="shared" si="78"/>
        <v>0</v>
      </c>
    </row>
    <row r="226" spans="1:8" x14ac:dyDescent="0.3">
      <c r="A226" s="526"/>
      <c r="B226" s="129" t="s">
        <v>52</v>
      </c>
      <c r="C226" s="157"/>
      <c r="D226" s="157"/>
      <c r="E226" s="157"/>
      <c r="F226" s="304"/>
      <c r="G226" s="157"/>
      <c r="H226" s="157"/>
    </row>
    <row r="227" spans="1:8" x14ac:dyDescent="0.3">
      <c r="A227" s="526"/>
      <c r="B227" s="129" t="s">
        <v>53</v>
      </c>
      <c r="C227" s="157"/>
      <c r="D227" s="157"/>
      <c r="E227" s="157"/>
      <c r="F227" s="304"/>
      <c r="G227" s="157"/>
      <c r="H227" s="157"/>
    </row>
    <row r="228" spans="1:8" x14ac:dyDescent="0.3">
      <c r="A228" s="526"/>
      <c r="B228" s="303" t="s">
        <v>54</v>
      </c>
      <c r="C228" s="303">
        <f t="shared" ref="C228:H228" si="79">SUM(C229:C230)</f>
        <v>0</v>
      </c>
      <c r="D228" s="303">
        <f t="shared" si="79"/>
        <v>0</v>
      </c>
      <c r="E228" s="303">
        <f t="shared" si="79"/>
        <v>0</v>
      </c>
      <c r="F228" s="304"/>
      <c r="G228" s="303">
        <f t="shared" si="79"/>
        <v>0</v>
      </c>
      <c r="H228" s="303">
        <f t="shared" si="79"/>
        <v>0</v>
      </c>
    </row>
    <row r="229" spans="1:8" x14ac:dyDescent="0.3">
      <c r="A229" s="526"/>
      <c r="B229" s="129" t="s">
        <v>52</v>
      </c>
      <c r="C229" s="157"/>
      <c r="D229" s="157"/>
      <c r="E229" s="157"/>
      <c r="F229" s="304"/>
      <c r="G229" s="157"/>
      <c r="H229" s="157"/>
    </row>
    <row r="230" spans="1:8" x14ac:dyDescent="0.3">
      <c r="A230" s="526"/>
      <c r="B230" s="129" t="s">
        <v>53</v>
      </c>
      <c r="C230" s="157"/>
      <c r="D230" s="157"/>
      <c r="E230" s="157"/>
      <c r="F230" s="304"/>
      <c r="G230" s="157"/>
      <c r="H230" s="157"/>
    </row>
    <row r="231" spans="1:8" x14ac:dyDescent="0.3">
      <c r="A231" s="526" t="s">
        <v>853</v>
      </c>
      <c r="B231" s="303" t="s">
        <v>51</v>
      </c>
      <c r="C231" s="303">
        <f t="shared" ref="C231:H231" si="80">SUM(C232:C233)</f>
        <v>0</v>
      </c>
      <c r="D231" s="303">
        <f t="shared" si="80"/>
        <v>0</v>
      </c>
      <c r="E231" s="303">
        <f t="shared" si="80"/>
        <v>0</v>
      </c>
      <c r="F231" s="303">
        <f t="shared" si="80"/>
        <v>0</v>
      </c>
      <c r="G231" s="304"/>
      <c r="H231" s="303">
        <f t="shared" si="80"/>
        <v>0</v>
      </c>
    </row>
    <row r="232" spans="1:8" x14ac:dyDescent="0.3">
      <c r="A232" s="526"/>
      <c r="B232" s="129" t="s">
        <v>52</v>
      </c>
      <c r="C232" s="157"/>
      <c r="D232" s="157"/>
      <c r="E232" s="157"/>
      <c r="F232" s="157"/>
      <c r="G232" s="304"/>
      <c r="H232" s="157"/>
    </row>
    <row r="233" spans="1:8" x14ac:dyDescent="0.3">
      <c r="A233" s="526"/>
      <c r="B233" s="129" t="s">
        <v>53</v>
      </c>
      <c r="C233" s="157"/>
      <c r="D233" s="157"/>
      <c r="E233" s="157"/>
      <c r="F233" s="157"/>
      <c r="G233" s="304"/>
      <c r="H233" s="157"/>
    </row>
    <row r="234" spans="1:8" x14ac:dyDescent="0.3">
      <c r="A234" s="526"/>
      <c r="B234" s="303" t="s">
        <v>54</v>
      </c>
      <c r="C234" s="303">
        <f t="shared" ref="C234:H234" si="81">SUM(C235:C236)</f>
        <v>0</v>
      </c>
      <c r="D234" s="303">
        <f t="shared" si="81"/>
        <v>0</v>
      </c>
      <c r="E234" s="303">
        <f t="shared" si="81"/>
        <v>0</v>
      </c>
      <c r="F234" s="303">
        <f t="shared" si="81"/>
        <v>0</v>
      </c>
      <c r="G234" s="304"/>
      <c r="H234" s="303">
        <f t="shared" si="81"/>
        <v>0</v>
      </c>
    </row>
    <row r="235" spans="1:8" x14ac:dyDescent="0.3">
      <c r="A235" s="526"/>
      <c r="B235" s="129" t="s">
        <v>52</v>
      </c>
      <c r="C235" s="157"/>
      <c r="D235" s="157"/>
      <c r="E235" s="157"/>
      <c r="F235" s="157"/>
      <c r="G235" s="304"/>
      <c r="H235" s="157"/>
    </row>
    <row r="236" spans="1:8" x14ac:dyDescent="0.3">
      <c r="A236" s="529"/>
      <c r="B236" s="129" t="s">
        <v>53</v>
      </c>
      <c r="C236" s="157"/>
      <c r="D236" s="157"/>
      <c r="E236" s="157"/>
      <c r="F236" s="157"/>
      <c r="G236" s="304"/>
      <c r="H236" s="157"/>
    </row>
    <row r="237" spans="1:8" x14ac:dyDescent="0.3">
      <c r="A237" s="526" t="s">
        <v>854</v>
      </c>
      <c r="B237" s="306" t="s">
        <v>51</v>
      </c>
      <c r="C237" s="306">
        <f t="shared" ref="C237:C242" si="82">SUM(C207,C213,C219,C225,C231)</f>
        <v>0</v>
      </c>
      <c r="D237" s="306">
        <f t="shared" ref="D237:G237" si="83">SUM(D207,D213,D219,D225,D231)</f>
        <v>0</v>
      </c>
      <c r="E237" s="306">
        <f t="shared" si="83"/>
        <v>0</v>
      </c>
      <c r="F237" s="306">
        <f t="shared" si="83"/>
        <v>0</v>
      </c>
      <c r="G237" s="306">
        <f t="shared" si="83"/>
        <v>0</v>
      </c>
      <c r="H237" s="306">
        <f>SUM(H207,H213,H219,H225,H231)</f>
        <v>0</v>
      </c>
    </row>
    <row r="238" spans="1:8" x14ac:dyDescent="0.3">
      <c r="A238" s="526"/>
      <c r="B238" s="129" t="s">
        <v>52</v>
      </c>
      <c r="C238" s="305">
        <f t="shared" si="82"/>
        <v>0</v>
      </c>
      <c r="D238" s="305">
        <f t="shared" ref="D238:H238" si="84">SUM(D208,D214,D220,D226,D232)</f>
        <v>0</v>
      </c>
      <c r="E238" s="305">
        <f t="shared" si="84"/>
        <v>0</v>
      </c>
      <c r="F238" s="305">
        <f t="shared" si="84"/>
        <v>0</v>
      </c>
      <c r="G238" s="305">
        <f t="shared" si="84"/>
        <v>0</v>
      </c>
      <c r="H238" s="305">
        <f t="shared" si="84"/>
        <v>0</v>
      </c>
    </row>
    <row r="239" spans="1:8" x14ac:dyDescent="0.3">
      <c r="A239" s="526"/>
      <c r="B239" s="129" t="s">
        <v>53</v>
      </c>
      <c r="C239" s="305">
        <f t="shared" si="82"/>
        <v>0</v>
      </c>
      <c r="D239" s="305">
        <f t="shared" ref="D239:H239" si="85">SUM(D209,D215,D221,D227,D233)</f>
        <v>0</v>
      </c>
      <c r="E239" s="305">
        <f t="shared" si="85"/>
        <v>0</v>
      </c>
      <c r="F239" s="305">
        <f t="shared" si="85"/>
        <v>0</v>
      </c>
      <c r="G239" s="305">
        <f t="shared" si="85"/>
        <v>0</v>
      </c>
      <c r="H239" s="305">
        <f t="shared" si="85"/>
        <v>0</v>
      </c>
    </row>
    <row r="240" spans="1:8" x14ac:dyDescent="0.3">
      <c r="A240" s="526"/>
      <c r="B240" s="306" t="s">
        <v>54</v>
      </c>
      <c r="C240" s="306">
        <f t="shared" si="82"/>
        <v>0</v>
      </c>
      <c r="D240" s="306">
        <f t="shared" ref="D240:H240" si="86">SUM(D210,D216,D222,D228,D234)</f>
        <v>0</v>
      </c>
      <c r="E240" s="306">
        <f t="shared" si="86"/>
        <v>0</v>
      </c>
      <c r="F240" s="306">
        <f t="shared" si="86"/>
        <v>0</v>
      </c>
      <c r="G240" s="306">
        <f t="shared" si="86"/>
        <v>0</v>
      </c>
      <c r="H240" s="306">
        <f t="shared" si="86"/>
        <v>0</v>
      </c>
    </row>
    <row r="241" spans="1:8" x14ac:dyDescent="0.3">
      <c r="A241" s="526"/>
      <c r="B241" s="129" t="s">
        <v>52</v>
      </c>
      <c r="C241" s="305">
        <f t="shared" si="82"/>
        <v>0</v>
      </c>
      <c r="D241" s="305">
        <f t="shared" ref="D241:H241" si="87">SUM(D211,D217,D223,D229,D235)</f>
        <v>0</v>
      </c>
      <c r="E241" s="305">
        <f t="shared" si="87"/>
        <v>0</v>
      </c>
      <c r="F241" s="305">
        <f t="shared" si="87"/>
        <v>0</v>
      </c>
      <c r="G241" s="305">
        <f t="shared" si="87"/>
        <v>0</v>
      </c>
      <c r="H241" s="305">
        <f t="shared" si="87"/>
        <v>0</v>
      </c>
    </row>
    <row r="242" spans="1:8" x14ac:dyDescent="0.3">
      <c r="A242" s="529"/>
      <c r="B242" s="129" t="s">
        <v>53</v>
      </c>
      <c r="C242" s="305">
        <f t="shared" si="82"/>
        <v>0</v>
      </c>
      <c r="D242" s="305">
        <f t="shared" ref="D242:H242" si="88">SUM(D212,D218,D224,D230,D236)</f>
        <v>0</v>
      </c>
      <c r="E242" s="305">
        <f t="shared" si="88"/>
        <v>0</v>
      </c>
      <c r="F242" s="305">
        <f t="shared" si="88"/>
        <v>0</v>
      </c>
      <c r="G242" s="305">
        <f t="shared" si="88"/>
        <v>0</v>
      </c>
      <c r="H242" s="305">
        <f t="shared" si="88"/>
        <v>0</v>
      </c>
    </row>
    <row r="243" spans="1:8" x14ac:dyDescent="0.3">
      <c r="A243" s="129"/>
    </row>
  </sheetData>
  <mergeCells count="43">
    <mergeCell ref="A36:A41"/>
    <mergeCell ref="A30:A35"/>
    <mergeCell ref="A42:A47"/>
    <mergeCell ref="A24:A29"/>
    <mergeCell ref="A12:A17"/>
    <mergeCell ref="A18:A23"/>
    <mergeCell ref="A96:A101"/>
    <mergeCell ref="A102:A107"/>
    <mergeCell ref="B49:H49"/>
    <mergeCell ref="A81:A86"/>
    <mergeCell ref="B88:H88"/>
    <mergeCell ref="A153:A158"/>
    <mergeCell ref="A159:A164"/>
    <mergeCell ref="A168:A173"/>
    <mergeCell ref="A174:A179"/>
    <mergeCell ref="A180:A185"/>
    <mergeCell ref="A231:A236"/>
    <mergeCell ref="A237:A242"/>
    <mergeCell ref="B205:H205"/>
    <mergeCell ref="B166:H166"/>
    <mergeCell ref="A207:A212"/>
    <mergeCell ref="A213:A218"/>
    <mergeCell ref="A219:A224"/>
    <mergeCell ref="A225:A230"/>
    <mergeCell ref="A192:A197"/>
    <mergeCell ref="A198:A203"/>
    <mergeCell ref="A186:A191"/>
    <mergeCell ref="A3:H3"/>
    <mergeCell ref="B127:H127"/>
    <mergeCell ref="A147:A152"/>
    <mergeCell ref="A51:A56"/>
    <mergeCell ref="A57:A62"/>
    <mergeCell ref="A63:A68"/>
    <mergeCell ref="A69:A74"/>
    <mergeCell ref="A75:A80"/>
    <mergeCell ref="A141:A146"/>
    <mergeCell ref="A114:A119"/>
    <mergeCell ref="A120:A125"/>
    <mergeCell ref="A129:A134"/>
    <mergeCell ref="A135:A140"/>
    <mergeCell ref="B10:H10"/>
    <mergeCell ref="A108:A113"/>
    <mergeCell ref="A90:A95"/>
  </mergeCells>
  <hyperlinks>
    <hyperlink ref="A1" location="TAB00!A1" display="Retour page de garde" xr:uid="{00000000-0004-0000-1400-000000000000}"/>
  </hyperlinks>
  <pageMargins left="0.70866141732283472" right="0.70866141732283472" top="0.74803149606299213" bottom="0.74803149606299213" header="0.31496062992125984" footer="0.31496062992125984"/>
  <pageSetup paperSize="8" scale="64" fitToWidth="0" fitToHeight="0" orientation="landscape" verticalDpi="300" r:id="rId1"/>
  <rowBreaks count="6" manualBreakCount="6">
    <brk id="9" max="17" man="1"/>
    <brk id="47" max="17" man="1"/>
    <brk id="86" max="17" man="1"/>
    <brk id="126" max="17" man="1"/>
    <brk id="165" max="17" man="1"/>
    <brk id="203" max="17" man="1"/>
  </rowBreaks>
  <colBreaks count="2" manualBreakCount="2">
    <brk id="8" max="601" man="1"/>
    <brk id="9" max="602" man="1"/>
  </colBreaks>
  <extLst>
    <ext xmlns:x14="http://schemas.microsoft.com/office/spreadsheetml/2009/9/main" uri="{78C0D931-6437-407d-A8EE-F0AAD7539E65}">
      <x14:conditionalFormattings>
        <x14:conditionalFormatting xmlns:xm="http://schemas.microsoft.com/office/excel/2006/main">
          <x14:cfRule type="expression" priority="3" id="{BCE36520-D94C-4B8F-8169-F1E01DB4072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F1:H2</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19"/>
  <sheetViews>
    <sheetView zoomScale="85" zoomScaleNormal="85" workbookViewId="0">
      <selection activeCell="B7" sqref="B7"/>
    </sheetView>
  </sheetViews>
  <sheetFormatPr baseColWidth="10" defaultColWidth="7.83203125" defaultRowHeight="13.5" x14ac:dyDescent="0.3"/>
  <cols>
    <col min="1" max="1" width="38.6640625" style="156" customWidth="1"/>
    <col min="2" max="3" width="19.5" style="156" customWidth="1"/>
    <col min="4" max="7" width="19.5" style="5" customWidth="1"/>
    <col min="8" max="8" width="25.5" style="5" customWidth="1"/>
    <col min="9" max="16384" width="7.83203125" style="5"/>
  </cols>
  <sheetData>
    <row r="1" spans="1:8" ht="15" x14ac:dyDescent="0.3">
      <c r="A1" s="162" t="s">
        <v>42</v>
      </c>
      <c r="B1" s="5"/>
      <c r="C1" s="5"/>
    </row>
    <row r="2" spans="1:8" s="88" customFormat="1" x14ac:dyDescent="0.3">
      <c r="A2" s="156"/>
      <c r="B2" s="156"/>
      <c r="C2" s="5"/>
      <c r="D2" s="5"/>
    </row>
    <row r="3" spans="1:8" s="258" customFormat="1" ht="69.599999999999994" customHeight="1" x14ac:dyDescent="0.3">
      <c r="A3" s="530" t="str">
        <f>TAB00!B73&amp;" : "&amp;TAB00!C73</f>
        <v xml:space="preserve">TAB6.2 : Ecart entre le budget et la réalité relatif aux charges émanant de factures d’achat d’électricité émises par un fournisseur commercial pour la couverture des pertes en réseau électrique </v>
      </c>
      <c r="B3" s="523"/>
      <c r="C3" s="523"/>
      <c r="D3" s="523"/>
      <c r="E3" s="523"/>
      <c r="F3" s="523"/>
      <c r="G3" s="523"/>
      <c r="H3" s="531"/>
    </row>
    <row r="4" spans="1:8" ht="31.9" customHeight="1" x14ac:dyDescent="0.3">
      <c r="A4" s="261"/>
      <c r="B4" s="262"/>
      <c r="C4" s="261"/>
      <c r="D4" s="261"/>
      <c r="E4" s="163"/>
      <c r="F4" s="163"/>
      <c r="G4" s="163"/>
    </row>
    <row r="5" spans="1:8" ht="24" customHeight="1" x14ac:dyDescent="0.3">
      <c r="A5" s="69" t="s">
        <v>57</v>
      </c>
      <c r="B5" s="38" t="str">
        <f>"REALITE "&amp;TAB00!E14-4</f>
        <v>REALITE 2019</v>
      </c>
      <c r="C5" s="31" t="str">
        <f>"REALITE "&amp;TAB00!E14-3</f>
        <v>REALITE 2020</v>
      </c>
      <c r="D5" s="31" t="str">
        <f>"REALITE "&amp;TAB00!E14-2</f>
        <v>REALITE 2021</v>
      </c>
      <c r="E5" s="31" t="str">
        <f>"REALITE "&amp;TAB00!E14-1</f>
        <v>REALITE 2022</v>
      </c>
      <c r="F5" s="31" t="str">
        <f>"BUDGET "&amp;TAB00!E14</f>
        <v>BUDGET 2023</v>
      </c>
      <c r="G5" s="31" t="str">
        <f>"REALITE "&amp;TAB00!E14</f>
        <v>REALITE 2023</v>
      </c>
      <c r="H5" s="146" t="str">
        <f>"ECART "&amp;F5&amp;" - "&amp;G5</f>
        <v>ECART BUDGET 2023 - REALITE 2023</v>
      </c>
    </row>
    <row r="6" spans="1:8" ht="24.6" customHeight="1" x14ac:dyDescent="0.3">
      <c r="A6" s="302" t="s">
        <v>58</v>
      </c>
      <c r="B6" s="29"/>
      <c r="C6" s="29"/>
      <c r="D6" s="29"/>
      <c r="E6" s="29"/>
      <c r="F6" s="29"/>
      <c r="G6" s="29"/>
      <c r="H6" s="41">
        <f>F6-G6</f>
        <v>0</v>
      </c>
    </row>
    <row r="7" spans="1:8" ht="24.6" customHeight="1" x14ac:dyDescent="0.3">
      <c r="A7" s="302" t="s">
        <v>59</v>
      </c>
      <c r="B7" s="29"/>
      <c r="C7" s="29"/>
      <c r="D7" s="29"/>
      <c r="E7" s="29"/>
      <c r="F7" s="29"/>
      <c r="G7" s="29"/>
      <c r="H7" s="41">
        <f>F7-G7</f>
        <v>0</v>
      </c>
    </row>
    <row r="8" spans="1:8" ht="24.6" customHeight="1" x14ac:dyDescent="0.3">
      <c r="A8" s="302" t="s">
        <v>60</v>
      </c>
      <c r="B8" s="29"/>
      <c r="C8" s="29"/>
      <c r="D8" s="29"/>
      <c r="E8" s="29"/>
      <c r="F8" s="29"/>
      <c r="G8" s="29"/>
      <c r="H8" s="41">
        <f>F8-G8</f>
        <v>0</v>
      </c>
    </row>
    <row r="9" spans="1:8" ht="24.6" customHeight="1" x14ac:dyDescent="0.3">
      <c r="A9" s="302" t="s">
        <v>61</v>
      </c>
      <c r="B9" s="29"/>
      <c r="C9" s="29"/>
      <c r="D9" s="29"/>
      <c r="E9" s="29"/>
      <c r="F9" s="29"/>
      <c r="G9" s="29"/>
      <c r="H9" s="41">
        <f>F9-G9</f>
        <v>0</v>
      </c>
    </row>
    <row r="10" spans="1:8" ht="24.6" customHeight="1" x14ac:dyDescent="0.3">
      <c r="A10" s="8" t="s">
        <v>62</v>
      </c>
      <c r="B10" s="9">
        <f t="shared" ref="B10:H10" si="0">SUM(B6:B9)</f>
        <v>0</v>
      </c>
      <c r="C10" s="9">
        <f t="shared" si="0"/>
        <v>0</v>
      </c>
      <c r="D10" s="9">
        <f t="shared" si="0"/>
        <v>0</v>
      </c>
      <c r="E10" s="9">
        <f t="shared" si="0"/>
        <v>0</v>
      </c>
      <c r="F10" s="9">
        <f t="shared" si="0"/>
        <v>0</v>
      </c>
      <c r="G10" s="9">
        <f t="shared" si="0"/>
        <v>0</v>
      </c>
      <c r="H10" s="40">
        <f t="shared" si="0"/>
        <v>0</v>
      </c>
    </row>
    <row r="11" spans="1:8" ht="24.6" customHeight="1" x14ac:dyDescent="0.3">
      <c r="A11" s="66" t="s">
        <v>63</v>
      </c>
      <c r="B11" s="29"/>
      <c r="C11" s="29"/>
      <c r="D11" s="29"/>
      <c r="E11" s="29"/>
      <c r="F11" s="29"/>
      <c r="G11" s="29"/>
      <c r="H11" s="41">
        <f>F11-G11</f>
        <v>0</v>
      </c>
    </row>
    <row r="12" spans="1:8" ht="24.6" customHeight="1" x14ac:dyDescent="0.3">
      <c r="A12" s="8" t="s">
        <v>64</v>
      </c>
      <c r="B12" s="9">
        <f t="shared" ref="B12:G12" si="1">IFERROR(B10/B11,0)</f>
        <v>0</v>
      </c>
      <c r="C12" s="9">
        <f t="shared" si="1"/>
        <v>0</v>
      </c>
      <c r="D12" s="9">
        <f t="shared" si="1"/>
        <v>0</v>
      </c>
      <c r="E12" s="9">
        <f t="shared" si="1"/>
        <v>0</v>
      </c>
      <c r="F12" s="9">
        <f t="shared" si="1"/>
        <v>0</v>
      </c>
      <c r="G12" s="9">
        <f t="shared" si="1"/>
        <v>0</v>
      </c>
      <c r="H12" s="28">
        <f>F12-G12</f>
        <v>0</v>
      </c>
    </row>
    <row r="14" spans="1:8" ht="15" x14ac:dyDescent="0.3">
      <c r="A14" s="264" t="s">
        <v>424</v>
      </c>
      <c r="B14" s="265"/>
      <c r="C14" s="266"/>
      <c r="D14" s="266"/>
      <c r="E14" s="266"/>
      <c r="F14" s="266"/>
      <c r="G14" s="266"/>
      <c r="H14" s="266"/>
    </row>
    <row r="15" spans="1:8" ht="12.6" customHeight="1" x14ac:dyDescent="0.3">
      <c r="A15" s="10"/>
      <c r="B15" s="11"/>
      <c r="C15" s="11"/>
      <c r="D15" s="11"/>
      <c r="E15" s="11"/>
      <c r="F15" s="11"/>
      <c r="G15" s="11"/>
      <c r="H15" s="11"/>
    </row>
    <row r="16" spans="1:8" ht="24.6" customHeight="1" x14ac:dyDescent="0.3">
      <c r="A16" s="267" t="str">
        <f>TAB00!B40</f>
        <v>Prix minimum d'achat d'électricité pour les pertes en réseau</v>
      </c>
      <c r="B16" s="70">
        <f>INDEX(TAB00!$B$37:$M$48,VLOOKUP('TAB6.2'!A16,TAB00!$B$37:$M$49,12,FALSE),HLOOKUP(RIGHT('TAB6.2'!$G$5,4)*1,TAB00!$B$37:$H$361,2,FALSE))</f>
        <v>103.8</v>
      </c>
      <c r="C16" s="129"/>
      <c r="D16" s="129"/>
      <c r="E16" s="129"/>
      <c r="F16" s="129"/>
      <c r="G16" s="129"/>
      <c r="H16" s="129"/>
    </row>
    <row r="17" spans="1:8" ht="24.6" customHeight="1" x14ac:dyDescent="0.3">
      <c r="A17" s="267" t="str">
        <f>TAB00!B41</f>
        <v>Prix maximum d'achat d'électricité pour l'achat des pertes en réseau</v>
      </c>
      <c r="B17" s="70">
        <f>INDEX(TAB00!$B$37:$M$48,VLOOKUP('TAB6.2'!A17,TAB00!$B$37:$M$49,12,FALSE),HLOOKUP(RIGHT('TAB6.2'!$G$5,4)*1,TAB00!$B$37:$H$361,2,FALSE))</f>
        <v>223.19</v>
      </c>
      <c r="C17" s="129"/>
      <c r="D17" s="129"/>
      <c r="E17" s="129"/>
      <c r="F17" s="129"/>
      <c r="G17" s="129"/>
      <c r="H17" s="129"/>
    </row>
    <row r="18" spans="1:8" ht="24.6" customHeight="1" x14ac:dyDescent="0.3">
      <c r="A18" s="267" t="s">
        <v>16</v>
      </c>
      <c r="B18" s="129">
        <f>IF(AND(G12&lt;=B17,G12&gt;=B16),H10,IF(G12&lt;B16,F10-B16*G11,IF(G12&gt;B17,F10-B17*G11,"Error")))</f>
        <v>0</v>
      </c>
      <c r="C18" s="129"/>
      <c r="D18" s="129"/>
      <c r="E18" s="74"/>
      <c r="F18" s="129"/>
      <c r="G18" s="129"/>
      <c r="H18" s="129"/>
    </row>
    <row r="19" spans="1:8" ht="24.6" customHeight="1" x14ac:dyDescent="0.3">
      <c r="A19" s="268" t="s">
        <v>552</v>
      </c>
      <c r="B19" s="129">
        <f>H10-B18</f>
        <v>0</v>
      </c>
      <c r="C19" s="129"/>
      <c r="D19" s="129"/>
      <c r="E19" s="129"/>
      <c r="F19" s="129"/>
      <c r="G19" s="129"/>
      <c r="H19" s="129"/>
    </row>
  </sheetData>
  <mergeCells count="1">
    <mergeCell ref="A3:H3"/>
  </mergeCells>
  <hyperlinks>
    <hyperlink ref="A1" location="TAB00!A1" display="Retour page de garde" xr:uid="{00000000-0004-0000-1500-000000000000}"/>
  </hyperlinks>
  <pageMargins left="0.7" right="0.7" top="0.75" bottom="0.75" header="0.3" footer="0.3"/>
  <pageSetup paperSize="9" scale="9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3" id="{0D011CAE-385F-4488-BCD5-CC00526811A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2" id="{0A286548-F2DA-4479-AC92-F0D54E773970}">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15"/>
  <sheetViews>
    <sheetView zoomScaleNormal="100" workbookViewId="0">
      <selection activeCell="A37" sqref="A37:A38"/>
    </sheetView>
  </sheetViews>
  <sheetFormatPr baseColWidth="10" defaultColWidth="9.1640625" defaultRowHeight="13.5" x14ac:dyDescent="0.3"/>
  <cols>
    <col min="1" max="1" width="55.5" style="88" customWidth="1"/>
    <col min="2" max="7" width="16.5" style="88" customWidth="1"/>
    <col min="8" max="8" width="18.33203125" style="88" customWidth="1"/>
    <col min="9" max="16384" width="9.1640625" style="88"/>
  </cols>
  <sheetData>
    <row r="1" spans="1:17" s="5" customFormat="1" ht="15" x14ac:dyDescent="0.3">
      <c r="A1" s="162" t="s">
        <v>42</v>
      </c>
    </row>
    <row r="3" spans="1:17" s="258" customFormat="1" ht="42" customHeight="1" x14ac:dyDescent="0.3">
      <c r="A3" s="485" t="str">
        <f>TAB00!B74&amp;" : "&amp;TAB00!C74</f>
        <v xml:space="preserve">TAB6.3 : Ecart entre le budget et la réalité relatif aux charges émanant de factures émises par la société FeReSO dans le cadre du processus de réconciliation </v>
      </c>
      <c r="B3" s="485"/>
      <c r="C3" s="485"/>
      <c r="D3" s="485"/>
      <c r="E3" s="485"/>
      <c r="F3" s="485"/>
      <c r="G3" s="485"/>
      <c r="H3" s="485"/>
    </row>
    <row r="5" spans="1:17" ht="12.6" customHeight="1" thickBot="1" x14ac:dyDescent="0.35">
      <c r="A5" s="532" t="s">
        <v>524</v>
      </c>
      <c r="B5" s="533"/>
      <c r="C5" s="533"/>
      <c r="D5" s="533"/>
      <c r="E5" s="533"/>
      <c r="F5" s="533"/>
      <c r="G5" s="533"/>
      <c r="H5" s="533"/>
      <c r="I5" s="258"/>
      <c r="J5" s="258"/>
      <c r="K5" s="258"/>
      <c r="L5" s="258"/>
      <c r="M5" s="258"/>
      <c r="N5" s="258"/>
      <c r="O5" s="258"/>
      <c r="P5" s="258"/>
      <c r="Q5" s="258"/>
    </row>
    <row r="6" spans="1:17" s="5" customFormat="1" ht="35.450000000000003" customHeight="1" x14ac:dyDescent="0.3">
      <c r="A6" s="25" t="s">
        <v>18</v>
      </c>
      <c r="B6" s="17" t="str">
        <f>'TAB6.2'!B5</f>
        <v>REALITE 2019</v>
      </c>
      <c r="C6" s="17" t="str">
        <f>'TAB6.2'!C5</f>
        <v>REALITE 2020</v>
      </c>
      <c r="D6" s="17" t="str">
        <f>'TAB6.2'!D5</f>
        <v>REALITE 2021</v>
      </c>
      <c r="E6" s="17" t="str">
        <f>'TAB6.2'!E5</f>
        <v>REALITE 2022</v>
      </c>
      <c r="F6" s="17" t="str">
        <f>'TAB6.2'!F5</f>
        <v>BUDGET 2023</v>
      </c>
      <c r="G6" s="17" t="str">
        <f>'TAB6.2'!G5</f>
        <v>REALITE 2023</v>
      </c>
      <c r="H6" s="58" t="str">
        <f>'TAB6.2'!H5</f>
        <v>ECART BUDGET 2023 - REALITE 2023</v>
      </c>
      <c r="I6" s="258"/>
      <c r="J6" s="258"/>
      <c r="K6" s="258"/>
      <c r="L6" s="258"/>
      <c r="M6" s="258"/>
      <c r="N6" s="258"/>
      <c r="O6" s="258"/>
      <c r="P6" s="258"/>
      <c r="Q6" s="258"/>
    </row>
    <row r="7" spans="1:17" s="5" customFormat="1" ht="34.9" customHeight="1" x14ac:dyDescent="0.3">
      <c r="A7" s="34" t="str">
        <f>'TAB6'!A9</f>
        <v xml:space="preserve">Charges émanant de factures émises par la société FeReSO dans le cadre du processus de réconciliation </v>
      </c>
      <c r="B7" s="29"/>
      <c r="C7" s="29"/>
      <c r="D7" s="29"/>
      <c r="E7" s="29"/>
      <c r="F7" s="29"/>
      <c r="G7" s="29"/>
      <c r="H7" s="30">
        <f>F7-G7</f>
        <v>0</v>
      </c>
    </row>
    <row r="8" spans="1:17" s="5" customFormat="1" ht="24.6" customHeight="1" x14ac:dyDescent="0.3">
      <c r="A8" s="34" t="s">
        <v>521</v>
      </c>
      <c r="B8" s="29"/>
      <c r="C8" s="29"/>
      <c r="D8" s="29"/>
      <c r="E8" s="29"/>
      <c r="F8" s="29"/>
      <c r="G8" s="29"/>
      <c r="H8" s="30">
        <f>F8-G8</f>
        <v>0</v>
      </c>
    </row>
    <row r="9" spans="1:17" x14ac:dyDescent="0.3">
      <c r="A9" s="71" t="s">
        <v>522</v>
      </c>
      <c r="B9" s="132">
        <f>IFERROR(B7/B8,0)</f>
        <v>0</v>
      </c>
      <c r="C9" s="132">
        <f t="shared" ref="C9:H9" si="0">IFERROR(C7/C8,0)</f>
        <v>0</v>
      </c>
      <c r="D9" s="132">
        <f t="shared" si="0"/>
        <v>0</v>
      </c>
      <c r="E9" s="132">
        <f t="shared" si="0"/>
        <v>0</v>
      </c>
      <c r="F9" s="132">
        <f t="shared" si="0"/>
        <v>0</v>
      </c>
      <c r="G9" s="132">
        <f t="shared" si="0"/>
        <v>0</v>
      </c>
      <c r="H9" s="132">
        <f t="shared" si="0"/>
        <v>0</v>
      </c>
    </row>
    <row r="11" spans="1:17" ht="14.25" thickBot="1" x14ac:dyDescent="0.35">
      <c r="A11" s="532" t="s">
        <v>523</v>
      </c>
      <c r="B11" s="533"/>
      <c r="C11" s="533"/>
      <c r="D11" s="533"/>
      <c r="E11" s="533"/>
      <c r="F11" s="533"/>
      <c r="G11" s="533"/>
      <c r="H11" s="533"/>
    </row>
    <row r="12" spans="1:17" s="5" customFormat="1" ht="36.6" customHeight="1" x14ac:dyDescent="0.3">
      <c r="A12" s="25" t="s">
        <v>18</v>
      </c>
      <c r="B12" s="17" t="str">
        <f>B6</f>
        <v>REALITE 2019</v>
      </c>
      <c r="C12" s="17" t="str">
        <f t="shared" ref="C12:H12" si="1">C6</f>
        <v>REALITE 2020</v>
      </c>
      <c r="D12" s="17" t="str">
        <f t="shared" si="1"/>
        <v>REALITE 2021</v>
      </c>
      <c r="E12" s="17" t="str">
        <f t="shared" si="1"/>
        <v>REALITE 2022</v>
      </c>
      <c r="F12" s="17" t="str">
        <f t="shared" si="1"/>
        <v>BUDGET 2023</v>
      </c>
      <c r="G12" s="17" t="str">
        <f t="shared" si="1"/>
        <v>REALITE 2023</v>
      </c>
      <c r="H12" s="58" t="str">
        <f t="shared" si="1"/>
        <v>ECART BUDGET 2023 - REALITE 2023</v>
      </c>
      <c r="I12" s="258"/>
      <c r="J12" s="258"/>
      <c r="K12" s="258"/>
      <c r="L12" s="258"/>
      <c r="M12" s="258"/>
      <c r="N12" s="258"/>
      <c r="O12" s="258"/>
      <c r="P12" s="258"/>
      <c r="Q12" s="258"/>
    </row>
    <row r="13" spans="1:17" s="5" customFormat="1" ht="34.9" customHeight="1" x14ac:dyDescent="0.3">
      <c r="A13" s="34" t="str">
        <f>A7</f>
        <v xml:space="preserve">Charges émanant de factures émises par la société FeReSO dans le cadre du processus de réconciliation </v>
      </c>
      <c r="B13" s="29"/>
      <c r="C13" s="29"/>
      <c r="D13" s="29"/>
      <c r="E13" s="29"/>
      <c r="F13" s="29"/>
      <c r="G13" s="29"/>
      <c r="H13" s="30">
        <f>F13-G13</f>
        <v>0</v>
      </c>
    </row>
    <row r="14" spans="1:17" x14ac:dyDescent="0.3">
      <c r="A14" s="34" t="s">
        <v>521</v>
      </c>
      <c r="B14" s="29"/>
      <c r="C14" s="29"/>
      <c r="D14" s="29"/>
      <c r="E14" s="29"/>
      <c r="F14" s="29"/>
      <c r="G14" s="29"/>
      <c r="H14" s="30">
        <f>F14-G14</f>
        <v>0</v>
      </c>
    </row>
    <row r="15" spans="1:17" x14ac:dyDescent="0.3">
      <c r="A15" s="71" t="s">
        <v>522</v>
      </c>
      <c r="B15" s="132">
        <f t="shared" ref="B15:H15" si="2">IFERROR(B13/B14,0)</f>
        <v>0</v>
      </c>
      <c r="C15" s="132">
        <f t="shared" si="2"/>
        <v>0</v>
      </c>
      <c r="D15" s="132">
        <f t="shared" si="2"/>
        <v>0</v>
      </c>
      <c r="E15" s="132">
        <f t="shared" si="2"/>
        <v>0</v>
      </c>
      <c r="F15" s="132">
        <f t="shared" si="2"/>
        <v>0</v>
      </c>
      <c r="G15" s="132">
        <f t="shared" si="2"/>
        <v>0</v>
      </c>
      <c r="H15" s="132">
        <f t="shared" si="2"/>
        <v>0</v>
      </c>
    </row>
  </sheetData>
  <mergeCells count="3">
    <mergeCell ref="A11:H11"/>
    <mergeCell ref="A3:H3"/>
    <mergeCell ref="A5:H5"/>
  </mergeCells>
  <hyperlinks>
    <hyperlink ref="A1" location="TAB00!A1" display="Retour page de garde" xr:uid="{00000000-0004-0000-1600-000000000000}"/>
  </hyperlinks>
  <pageMargins left="0.7" right="0.7" top="0.75" bottom="0.75" header="0.3" footer="0.3"/>
  <pageSetup paperSize="9" scale="95" orientation="landscape"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7"/>
  <sheetViews>
    <sheetView zoomScaleNormal="100" workbookViewId="0">
      <selection activeCell="A37" sqref="A37:A38"/>
    </sheetView>
  </sheetViews>
  <sheetFormatPr baseColWidth="10" defaultColWidth="9.1640625" defaultRowHeight="13.5" x14ac:dyDescent="0.3"/>
  <cols>
    <col min="1" max="1" width="40.33203125" style="88" customWidth="1"/>
    <col min="2" max="7" width="16.6640625" style="88" customWidth="1"/>
    <col min="8" max="8" width="20.83203125" style="88" customWidth="1"/>
    <col min="9" max="16384" width="9.1640625" style="88"/>
  </cols>
  <sheetData>
    <row r="1" spans="1:8" s="5" customFormat="1" ht="15" x14ac:dyDescent="0.3">
      <c r="A1" s="162" t="s">
        <v>42</v>
      </c>
    </row>
    <row r="2" spans="1:8" x14ac:dyDescent="0.3">
      <c r="A2" s="156"/>
      <c r="B2" s="156"/>
      <c r="C2" s="5"/>
      <c r="D2" s="5"/>
    </row>
    <row r="3" spans="1:8" s="258" customFormat="1" ht="22.15" customHeight="1" x14ac:dyDescent="0.3">
      <c r="A3" s="485" t="str">
        <f>TAB00!B75&amp;" : "&amp;TAB00!C75</f>
        <v>TAB6.4 : Ecart entre le budget et la réalité relatif à la redevance de voirie</v>
      </c>
      <c r="B3" s="485"/>
      <c r="C3" s="485"/>
      <c r="D3" s="485"/>
      <c r="E3" s="485"/>
      <c r="F3" s="485"/>
      <c r="G3" s="485"/>
      <c r="H3" s="485"/>
    </row>
    <row r="4" spans="1:8" s="5" customFormat="1" ht="31.9" customHeight="1" x14ac:dyDescent="0.3">
      <c r="A4" s="261"/>
      <c r="B4" s="262"/>
      <c r="C4" s="261"/>
      <c r="D4" s="261"/>
      <c r="E4" s="163"/>
      <c r="F4" s="163"/>
      <c r="G4" s="163"/>
    </row>
    <row r="5" spans="1:8" s="5" customFormat="1" ht="24" customHeight="1" x14ac:dyDescent="0.3">
      <c r="A5" s="534" t="s">
        <v>18</v>
      </c>
      <c r="B5" s="38" t="str">
        <f>"REALITE "&amp;TAB00!E14-4</f>
        <v>REALITE 2019</v>
      </c>
      <c r="C5" s="31" t="str">
        <f>"REALITE "&amp;TAB00!E14-3</f>
        <v>REALITE 2020</v>
      </c>
      <c r="D5" s="31" t="str">
        <f>"REALITE "&amp;TAB00!E14-2</f>
        <v>REALITE 2021</v>
      </c>
      <c r="E5" s="31" t="str">
        <f>"REALITE "&amp;TAB00!E14-1</f>
        <v>REALITE 2022</v>
      </c>
      <c r="F5" s="31" t="str">
        <f>"BUDGET "&amp;TAB00!E14</f>
        <v>BUDGET 2023</v>
      </c>
      <c r="G5" s="31" t="str">
        <f>"REALITE "&amp;TAB00!E14</f>
        <v>REALITE 2023</v>
      </c>
      <c r="H5" s="146" t="str">
        <f>"ECART "&amp;F5&amp;" - "&amp;G5</f>
        <v>ECART BUDGET 2023 - REALITE 2023</v>
      </c>
    </row>
    <row r="6" spans="1:8" s="5" customFormat="1" x14ac:dyDescent="0.3">
      <c r="A6" s="534"/>
      <c r="B6" s="39" t="s">
        <v>43</v>
      </c>
      <c r="C6" s="1" t="s">
        <v>43</v>
      </c>
      <c r="D6" s="1" t="s">
        <v>43</v>
      </c>
      <c r="E6" s="1" t="s">
        <v>43</v>
      </c>
      <c r="F6" s="1" t="s">
        <v>43</v>
      </c>
      <c r="G6" s="1" t="s">
        <v>43</v>
      </c>
      <c r="H6" s="31" t="s">
        <v>43</v>
      </c>
    </row>
    <row r="7" spans="1:8" x14ac:dyDescent="0.3">
      <c r="A7" s="56" t="s">
        <v>551</v>
      </c>
      <c r="B7" s="251"/>
      <c r="C7" s="251"/>
      <c r="D7" s="251"/>
      <c r="E7" s="251"/>
      <c r="F7" s="251"/>
      <c r="G7" s="251"/>
      <c r="H7" s="41">
        <f>F7-G7</f>
        <v>0</v>
      </c>
    </row>
  </sheetData>
  <mergeCells count="2">
    <mergeCell ref="A5:A6"/>
    <mergeCell ref="A3:H3"/>
  </mergeCells>
  <hyperlinks>
    <hyperlink ref="A1" location="TAB00!A1" display="Retour page de garde" xr:uid="{00000000-0004-0000-1700-000000000000}"/>
  </hyperlinks>
  <pageMargins left="0.7" right="0.7" top="0.75" bottom="0.75" header="0.3" footer="0.3"/>
  <pageSetup paperSize="9" scale="9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B37F3C77-0596-4C06-86C4-6B126E614B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EC02B79-69BB-4EA5-B393-EF99291673C4}">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43"/>
  <sheetViews>
    <sheetView zoomScaleNormal="100" workbookViewId="0">
      <selection activeCell="E17" sqref="E17"/>
    </sheetView>
  </sheetViews>
  <sheetFormatPr baseColWidth="10" defaultColWidth="9.1640625" defaultRowHeight="13.5" x14ac:dyDescent="0.3"/>
  <cols>
    <col min="1" max="1" width="66.5" style="101" customWidth="1"/>
    <col min="2" max="2" width="17.5" style="101" customWidth="1"/>
    <col min="3" max="3" width="16.6640625" style="65" customWidth="1"/>
    <col min="4" max="4" width="16.6640625" style="101" customWidth="1"/>
    <col min="5" max="9" width="16.6640625" style="65" customWidth="1"/>
    <col min="10" max="16384" width="9.1640625" style="65"/>
  </cols>
  <sheetData>
    <row r="1" spans="1:10" s="5" customFormat="1" ht="15" x14ac:dyDescent="0.3">
      <c r="A1" s="162" t="s">
        <v>42</v>
      </c>
    </row>
    <row r="2" spans="1:10" ht="15" x14ac:dyDescent="0.3">
      <c r="A2" s="274"/>
      <c r="B2" s="195"/>
      <c r="C2" s="287"/>
      <c r="E2" s="195"/>
      <c r="G2" s="195"/>
      <c r="I2" s="195"/>
      <c r="J2" s="195"/>
    </row>
    <row r="4" spans="1:10" ht="22.15" customHeight="1" x14ac:dyDescent="0.3">
      <c r="A4" s="485" t="str">
        <f>TAB00!B76&amp;" : "&amp;TAB00!C76</f>
        <v>TAB6.5 : Ecart entre le budget et la réalité relatif à l'impôt des sociétés</v>
      </c>
      <c r="B4" s="485"/>
      <c r="C4" s="485"/>
      <c r="D4" s="485"/>
      <c r="E4" s="485"/>
      <c r="F4" s="485"/>
      <c r="G4" s="485"/>
      <c r="H4" s="485"/>
      <c r="I4" s="119"/>
    </row>
    <row r="5" spans="1:10" x14ac:dyDescent="0.3">
      <c r="H5" s="288"/>
      <c r="I5" s="288"/>
    </row>
    <row r="6" spans="1:10" s="288" customFormat="1" ht="24" customHeight="1" x14ac:dyDescent="0.3">
      <c r="A6" s="534" t="s">
        <v>18</v>
      </c>
      <c r="B6" s="534"/>
      <c r="C6" s="146" t="str">
        <f>"REALITE "&amp;TAB00!E14-4</f>
        <v>REALITE 2019</v>
      </c>
      <c r="D6" s="146" t="str">
        <f>"REALITE "&amp;TAB00!E14-3</f>
        <v>REALITE 2020</v>
      </c>
      <c r="E6" s="146" t="str">
        <f>"REALITE "&amp;TAB00!E14-2</f>
        <v>REALITE 2021</v>
      </c>
      <c r="F6" s="146" t="str">
        <f>"REALITE "&amp;TAB00!E14-1</f>
        <v>REALITE 2022</v>
      </c>
      <c r="G6" s="146" t="str">
        <f>"BUDGET "&amp;TAB00!E14</f>
        <v>BUDGET 2023</v>
      </c>
      <c r="H6" s="146" t="str">
        <f>"REALITE "&amp;TAB00!E14</f>
        <v>REALITE 2023</v>
      </c>
      <c r="I6" s="146" t="str">
        <f>"ECART "&amp;G6&amp;" - "&amp;H6</f>
        <v>ECART BUDGET 2023 - REALITE 2023</v>
      </c>
    </row>
    <row r="7" spans="1:10" x14ac:dyDescent="0.3">
      <c r="A7" s="101" t="s">
        <v>2</v>
      </c>
      <c r="B7" s="101" t="s">
        <v>321</v>
      </c>
      <c r="C7" s="259"/>
      <c r="D7" s="259"/>
      <c r="E7" s="259"/>
      <c r="F7" s="259"/>
      <c r="G7" s="289"/>
      <c r="H7" s="259"/>
      <c r="I7" s="195">
        <f t="shared" ref="I7:I9" si="0">G7-H7</f>
        <v>0</v>
      </c>
    </row>
    <row r="8" spans="1:10" x14ac:dyDescent="0.3">
      <c r="A8" s="101" t="s">
        <v>322</v>
      </c>
      <c r="B8" s="101" t="s">
        <v>323</v>
      </c>
      <c r="C8" s="259"/>
      <c r="D8" s="259"/>
      <c r="E8" s="259"/>
      <c r="F8" s="259"/>
      <c r="G8" s="197"/>
      <c r="H8" s="259"/>
      <c r="I8" s="195">
        <f t="shared" si="0"/>
        <v>0</v>
      </c>
    </row>
    <row r="9" spans="1:10" s="88" customFormat="1" x14ac:dyDescent="0.3">
      <c r="A9" s="88" t="s">
        <v>455</v>
      </c>
      <c r="C9" s="251"/>
      <c r="D9" s="29"/>
      <c r="E9" s="251"/>
      <c r="F9" s="251"/>
      <c r="G9" s="259"/>
      <c r="H9" s="251"/>
      <c r="I9" s="195">
        <f t="shared" si="0"/>
        <v>0</v>
      </c>
    </row>
    <row r="10" spans="1:10" x14ac:dyDescent="0.3">
      <c r="A10" s="101" t="s">
        <v>324</v>
      </c>
      <c r="C10" s="290">
        <v>0.33989999999999998</v>
      </c>
      <c r="D10" s="290">
        <v>0.33989999999999998</v>
      </c>
      <c r="E10" s="290">
        <v>0.29580000000000001</v>
      </c>
      <c r="F10" s="290">
        <v>0.29580000000000001</v>
      </c>
      <c r="G10" s="290">
        <v>0.25</v>
      </c>
      <c r="H10" s="290">
        <v>0.25</v>
      </c>
      <c r="I10" s="291">
        <f>G10-H10</f>
        <v>0</v>
      </c>
    </row>
    <row r="11" spans="1:10" ht="27" x14ac:dyDescent="0.3">
      <c r="A11" s="292" t="s">
        <v>325</v>
      </c>
      <c r="B11" s="101" t="s">
        <v>326</v>
      </c>
      <c r="C11" s="195">
        <f t="shared" ref="C11:H11" si="1">SUM(C7:C9)/(1-C10)</f>
        <v>0</v>
      </c>
      <c r="D11" s="195">
        <f t="shared" si="1"/>
        <v>0</v>
      </c>
      <c r="E11" s="195">
        <f t="shared" si="1"/>
        <v>0</v>
      </c>
      <c r="F11" s="195">
        <f t="shared" si="1"/>
        <v>0</v>
      </c>
      <c r="G11" s="195">
        <f>SUM(G7:G9)/(1-G10)</f>
        <v>0</v>
      </c>
      <c r="H11" s="195">
        <f t="shared" si="1"/>
        <v>0</v>
      </c>
      <c r="I11" s="195">
        <f>G11-H11</f>
        <v>0</v>
      </c>
    </row>
    <row r="12" spans="1:10" x14ac:dyDescent="0.3">
      <c r="A12" s="101" t="s">
        <v>327</v>
      </c>
      <c r="B12" s="101" t="s">
        <v>328</v>
      </c>
      <c r="C12" s="195">
        <f>C11-SUM(C7:C8)</f>
        <v>0</v>
      </c>
      <c r="D12" s="195">
        <f t="shared" ref="D12:H12" si="2">D11-SUM(D7:D8)</f>
        <v>0</v>
      </c>
      <c r="E12" s="195">
        <f t="shared" si="2"/>
        <v>0</v>
      </c>
      <c r="F12" s="195">
        <f t="shared" si="2"/>
        <v>0</v>
      </c>
      <c r="G12" s="195">
        <f>G11-SUM(G7:G8)</f>
        <v>0</v>
      </c>
      <c r="H12" s="195">
        <f t="shared" si="2"/>
        <v>0</v>
      </c>
      <c r="I12" s="195">
        <f>G12-H12</f>
        <v>0</v>
      </c>
    </row>
    <row r="13" spans="1:10" x14ac:dyDescent="0.3">
      <c r="D13" s="65"/>
      <c r="E13" s="101"/>
    </row>
    <row r="14" spans="1:10" x14ac:dyDescent="0.3">
      <c r="A14" s="293" t="s">
        <v>329</v>
      </c>
      <c r="B14" s="293" t="s">
        <v>330</v>
      </c>
      <c r="C14" s="294">
        <f>SUM(C15:C22)</f>
        <v>0</v>
      </c>
      <c r="D14" s="294">
        <f t="shared" ref="D14:H14" si="3">SUM(D15:D22)</f>
        <v>0</v>
      </c>
      <c r="E14" s="294">
        <f t="shared" si="3"/>
        <v>0</v>
      </c>
      <c r="F14" s="294">
        <f t="shared" si="3"/>
        <v>0</v>
      </c>
      <c r="G14" s="294">
        <f t="shared" si="3"/>
        <v>0</v>
      </c>
      <c r="H14" s="294">
        <f t="shared" si="3"/>
        <v>0</v>
      </c>
      <c r="I14" s="195">
        <f t="shared" ref="I14:I23" si="4">G14-H14</f>
        <v>0</v>
      </c>
    </row>
    <row r="15" spans="1:10" x14ac:dyDescent="0.3">
      <c r="A15" s="101" t="s">
        <v>331</v>
      </c>
      <c r="B15" s="101" t="s">
        <v>332</v>
      </c>
      <c r="C15" s="29"/>
      <c r="D15" s="29"/>
      <c r="E15" s="29"/>
      <c r="F15" s="29"/>
      <c r="G15" s="29"/>
      <c r="H15" s="29"/>
      <c r="I15" s="195">
        <f t="shared" si="4"/>
        <v>0</v>
      </c>
    </row>
    <row r="16" spans="1:10" x14ac:dyDescent="0.3">
      <c r="A16" s="101" t="s">
        <v>333</v>
      </c>
      <c r="B16" s="101" t="s">
        <v>334</v>
      </c>
      <c r="C16" s="29"/>
      <c r="D16" s="29"/>
      <c r="E16" s="29"/>
      <c r="F16" s="29"/>
      <c r="G16" s="29"/>
      <c r="H16" s="29"/>
      <c r="I16" s="195">
        <f t="shared" si="4"/>
        <v>0</v>
      </c>
    </row>
    <row r="17" spans="1:9" x14ac:dyDescent="0.3">
      <c r="A17" s="101" t="s">
        <v>335</v>
      </c>
      <c r="B17" s="101" t="s">
        <v>336</v>
      </c>
      <c r="C17" s="29"/>
      <c r="D17" s="29"/>
      <c r="E17" s="29"/>
      <c r="F17" s="29"/>
      <c r="G17" s="29"/>
      <c r="H17" s="29"/>
      <c r="I17" s="195">
        <f t="shared" si="4"/>
        <v>0</v>
      </c>
    </row>
    <row r="18" spans="1:9" x14ac:dyDescent="0.3">
      <c r="A18" s="101" t="s">
        <v>337</v>
      </c>
      <c r="B18" s="101" t="s">
        <v>338</v>
      </c>
      <c r="C18" s="29"/>
      <c r="D18" s="29"/>
      <c r="E18" s="29"/>
      <c r="F18" s="29"/>
      <c r="G18" s="29"/>
      <c r="H18" s="29"/>
      <c r="I18" s="195">
        <f t="shared" si="4"/>
        <v>0</v>
      </c>
    </row>
    <row r="19" spans="1:9" x14ac:dyDescent="0.3">
      <c r="A19" s="101" t="s">
        <v>339</v>
      </c>
      <c r="B19" s="101" t="s">
        <v>340</v>
      </c>
      <c r="C19" s="29"/>
      <c r="D19" s="29"/>
      <c r="E19" s="29"/>
      <c r="F19" s="29"/>
      <c r="G19" s="29"/>
      <c r="H19" s="29"/>
      <c r="I19" s="195">
        <f t="shared" si="4"/>
        <v>0</v>
      </c>
    </row>
    <row r="20" spans="1:9" x14ac:dyDescent="0.3">
      <c r="A20" s="101" t="s">
        <v>341</v>
      </c>
      <c r="B20" s="101" t="s">
        <v>342</v>
      </c>
      <c r="C20" s="29"/>
      <c r="D20" s="29"/>
      <c r="E20" s="29"/>
      <c r="F20" s="29"/>
      <c r="G20" s="29"/>
      <c r="H20" s="29"/>
      <c r="I20" s="195">
        <f t="shared" si="4"/>
        <v>0</v>
      </c>
    </row>
    <row r="21" spans="1:9" x14ac:dyDescent="0.3">
      <c r="A21" s="101" t="s">
        <v>343</v>
      </c>
      <c r="B21" s="101" t="s">
        <v>344</v>
      </c>
      <c r="C21" s="29"/>
      <c r="D21" s="29"/>
      <c r="E21" s="29"/>
      <c r="F21" s="29"/>
      <c r="G21" s="29"/>
      <c r="H21" s="29"/>
      <c r="I21" s="195">
        <f t="shared" si="4"/>
        <v>0</v>
      </c>
    </row>
    <row r="22" spans="1:9" x14ac:dyDescent="0.3">
      <c r="A22" s="101" t="s">
        <v>345</v>
      </c>
      <c r="B22" s="101" t="s">
        <v>346</v>
      </c>
      <c r="C22" s="29"/>
      <c r="D22" s="29"/>
      <c r="E22" s="29"/>
      <c r="F22" s="29"/>
      <c r="G22" s="29"/>
      <c r="H22" s="29"/>
      <c r="I22" s="195">
        <f t="shared" si="4"/>
        <v>0</v>
      </c>
    </row>
    <row r="23" spans="1:9" x14ac:dyDescent="0.3">
      <c r="A23" s="101" t="s">
        <v>324</v>
      </c>
      <c r="B23" s="295"/>
      <c r="C23" s="296">
        <v>0.33989999999999998</v>
      </c>
      <c r="D23" s="296">
        <v>0.33989999999999998</v>
      </c>
      <c r="E23" s="290">
        <v>0.29580000000000001</v>
      </c>
      <c r="F23" s="290">
        <v>0.29580000000000001</v>
      </c>
      <c r="G23" s="290">
        <v>0.25</v>
      </c>
      <c r="H23" s="290">
        <v>0.25</v>
      </c>
      <c r="I23" s="291">
        <f t="shared" si="4"/>
        <v>0</v>
      </c>
    </row>
    <row r="24" spans="1:9" ht="27" x14ac:dyDescent="0.3">
      <c r="A24" s="101" t="s">
        <v>347</v>
      </c>
      <c r="B24" s="101" t="s">
        <v>348</v>
      </c>
      <c r="C24" s="195">
        <f>C14*C23</f>
        <v>0</v>
      </c>
      <c r="D24" s="195">
        <f t="shared" ref="D24:H24" si="5">D14*D23</f>
        <v>0</v>
      </c>
      <c r="E24" s="195">
        <f t="shared" si="5"/>
        <v>0</v>
      </c>
      <c r="F24" s="195">
        <f t="shared" si="5"/>
        <v>0</v>
      </c>
      <c r="G24" s="195">
        <f t="shared" si="5"/>
        <v>0</v>
      </c>
      <c r="H24" s="195">
        <f t="shared" si="5"/>
        <v>0</v>
      </c>
      <c r="I24" s="195">
        <f>G24-H24</f>
        <v>0</v>
      </c>
    </row>
    <row r="25" spans="1:9" ht="27" x14ac:dyDescent="0.3">
      <c r="A25" s="292" t="s">
        <v>349</v>
      </c>
      <c r="B25" s="101" t="s">
        <v>350</v>
      </c>
      <c r="C25" s="195">
        <f>C24/(1-C23)</f>
        <v>0</v>
      </c>
      <c r="D25" s="195">
        <f t="shared" ref="D25:G25" si="6">D24/(1-D23)</f>
        <v>0</v>
      </c>
      <c r="E25" s="195">
        <f t="shared" si="6"/>
        <v>0</v>
      </c>
      <c r="F25" s="195">
        <f t="shared" si="6"/>
        <v>0</v>
      </c>
      <c r="G25" s="195">
        <f t="shared" si="6"/>
        <v>0</v>
      </c>
      <c r="H25" s="195">
        <f>H24/(1-H23)</f>
        <v>0</v>
      </c>
      <c r="I25" s="195">
        <f>G25-H25</f>
        <v>0</v>
      </c>
    </row>
    <row r="26" spans="1:9" x14ac:dyDescent="0.3">
      <c r="D26" s="65"/>
      <c r="E26" s="101"/>
    </row>
    <row r="27" spans="1:9" x14ac:dyDescent="0.3">
      <c r="A27" s="293" t="s">
        <v>351</v>
      </c>
      <c r="B27" s="297" t="s">
        <v>881</v>
      </c>
      <c r="C27" s="294">
        <f>-C31*C32</f>
        <v>0</v>
      </c>
      <c r="D27" s="294">
        <f t="shared" ref="D27:H27" si="7">-D31*D32</f>
        <v>0</v>
      </c>
      <c r="E27" s="294">
        <f t="shared" si="7"/>
        <v>0</v>
      </c>
      <c r="F27" s="294">
        <f t="shared" si="7"/>
        <v>0</v>
      </c>
      <c r="G27" s="294">
        <f t="shared" si="7"/>
        <v>0</v>
      </c>
      <c r="H27" s="294">
        <f t="shared" si="7"/>
        <v>0</v>
      </c>
      <c r="I27" s="195">
        <f>G27-H27</f>
        <v>0</v>
      </c>
    </row>
    <row r="28" spans="1:9" x14ac:dyDescent="0.3">
      <c r="A28" s="101" t="s">
        <v>352</v>
      </c>
      <c r="B28" s="101" t="s">
        <v>353</v>
      </c>
      <c r="C28" s="29"/>
      <c r="D28" s="29"/>
      <c r="E28" s="29"/>
      <c r="F28" s="29"/>
      <c r="G28" s="29"/>
      <c r="H28" s="29"/>
      <c r="I28" s="195">
        <f t="shared" ref="I28:I43" si="8">G28-H28</f>
        <v>0</v>
      </c>
    </row>
    <row r="29" spans="1:9" x14ac:dyDescent="0.3">
      <c r="A29" s="101" t="s">
        <v>354</v>
      </c>
      <c r="B29" s="101" t="s">
        <v>355</v>
      </c>
      <c r="C29" s="29"/>
      <c r="D29" s="29"/>
      <c r="E29" s="29"/>
      <c r="F29" s="29"/>
      <c r="G29" s="29"/>
      <c r="H29" s="29"/>
      <c r="I29" s="195">
        <f t="shared" si="8"/>
        <v>0</v>
      </c>
    </row>
    <row r="30" spans="1:9" x14ac:dyDescent="0.3">
      <c r="A30" s="101" t="s">
        <v>356</v>
      </c>
      <c r="B30" s="101" t="s">
        <v>357</v>
      </c>
      <c r="C30" s="29"/>
      <c r="D30" s="29"/>
      <c r="E30" s="29"/>
      <c r="F30" s="29"/>
      <c r="G30" s="29"/>
      <c r="H30" s="29"/>
      <c r="I30" s="195">
        <f t="shared" si="8"/>
        <v>0</v>
      </c>
    </row>
    <row r="31" spans="1:9" ht="27" x14ac:dyDescent="0.3">
      <c r="A31" s="101" t="s">
        <v>358</v>
      </c>
      <c r="B31" s="101" t="s">
        <v>359</v>
      </c>
      <c r="C31" s="195">
        <f>C28-C29-C30</f>
        <v>0</v>
      </c>
      <c r="D31" s="195">
        <f t="shared" ref="D31:H31" si="9">D28-D29-D30</f>
        <v>0</v>
      </c>
      <c r="E31" s="195">
        <f t="shared" si="9"/>
        <v>0</v>
      </c>
      <c r="F31" s="195">
        <f t="shared" si="9"/>
        <v>0</v>
      </c>
      <c r="G31" s="195">
        <f t="shared" si="9"/>
        <v>0</v>
      </c>
      <c r="H31" s="195">
        <f t="shared" si="9"/>
        <v>0</v>
      </c>
      <c r="I31" s="195">
        <f t="shared" si="8"/>
        <v>0</v>
      </c>
    </row>
    <row r="32" spans="1:9" x14ac:dyDescent="0.3">
      <c r="A32" s="298" t="s">
        <v>360</v>
      </c>
      <c r="B32" s="101" t="s">
        <v>361</v>
      </c>
      <c r="C32" s="299"/>
      <c r="D32" s="299"/>
      <c r="E32" s="299"/>
      <c r="F32" s="299"/>
      <c r="G32" s="299"/>
      <c r="H32" s="299"/>
      <c r="I32" s="195">
        <f t="shared" si="8"/>
        <v>0</v>
      </c>
    </row>
    <row r="33" spans="1:9" x14ac:dyDescent="0.3">
      <c r="A33" s="298" t="s">
        <v>324</v>
      </c>
      <c r="C33" s="300">
        <v>0.33989999999999998</v>
      </c>
      <c r="D33" s="300">
        <v>0.33989999999999998</v>
      </c>
      <c r="E33" s="290">
        <v>0.29580000000000001</v>
      </c>
      <c r="F33" s="290">
        <v>0.29580000000000001</v>
      </c>
      <c r="G33" s="290">
        <v>0.25</v>
      </c>
      <c r="H33" s="290">
        <v>0.25</v>
      </c>
      <c r="I33" s="291">
        <f t="shared" si="8"/>
        <v>0</v>
      </c>
    </row>
    <row r="34" spans="1:9" ht="27" x14ac:dyDescent="0.3">
      <c r="A34" s="298" t="s">
        <v>362</v>
      </c>
      <c r="B34" s="101" t="s">
        <v>363</v>
      </c>
      <c r="C34" s="195">
        <f>C27*C33</f>
        <v>0</v>
      </c>
      <c r="D34" s="195">
        <f t="shared" ref="D34:H34" si="10">D27*D33</f>
        <v>0</v>
      </c>
      <c r="E34" s="195">
        <f t="shared" si="10"/>
        <v>0</v>
      </c>
      <c r="F34" s="195">
        <f t="shared" si="10"/>
        <v>0</v>
      </c>
      <c r="G34" s="195">
        <f t="shared" si="10"/>
        <v>0</v>
      </c>
      <c r="H34" s="195">
        <f t="shared" si="10"/>
        <v>0</v>
      </c>
      <c r="I34" s="195">
        <f t="shared" si="8"/>
        <v>0</v>
      </c>
    </row>
    <row r="35" spans="1:9" ht="27" x14ac:dyDescent="0.3">
      <c r="A35" s="292" t="s">
        <v>364</v>
      </c>
      <c r="B35" s="101" t="s">
        <v>365</v>
      </c>
      <c r="C35" s="195">
        <f>C34/(1-C33)</f>
        <v>0</v>
      </c>
      <c r="D35" s="195">
        <f t="shared" ref="D35:H35" si="11">D34/(1-D33)</f>
        <v>0</v>
      </c>
      <c r="E35" s="195">
        <f t="shared" si="11"/>
        <v>0</v>
      </c>
      <c r="F35" s="195">
        <f t="shared" si="11"/>
        <v>0</v>
      </c>
      <c r="G35" s="195">
        <f t="shared" si="11"/>
        <v>0</v>
      </c>
      <c r="H35" s="195">
        <f t="shared" si="11"/>
        <v>0</v>
      </c>
      <c r="I35" s="195">
        <f t="shared" si="8"/>
        <v>0</v>
      </c>
    </row>
    <row r="36" spans="1:9" x14ac:dyDescent="0.3">
      <c r="C36" s="195"/>
      <c r="D36" s="195"/>
      <c r="E36" s="287"/>
      <c r="F36" s="195"/>
      <c r="G36" s="195"/>
      <c r="H36" s="195"/>
      <c r="I36" s="195">
        <f t="shared" si="8"/>
        <v>0</v>
      </c>
    </row>
    <row r="37" spans="1:9" x14ac:dyDescent="0.3">
      <c r="A37" s="101" t="s">
        <v>366</v>
      </c>
      <c r="B37" s="101" t="s">
        <v>825</v>
      </c>
      <c r="C37" s="195">
        <f>SUM(C11,C25,C35)</f>
        <v>0</v>
      </c>
      <c r="D37" s="195">
        <f t="shared" ref="D37:H37" si="12">SUM(D11,D25,D35)</f>
        <v>0</v>
      </c>
      <c r="E37" s="195">
        <f t="shared" si="12"/>
        <v>0</v>
      </c>
      <c r="F37" s="195">
        <f t="shared" si="12"/>
        <v>0</v>
      </c>
      <c r="G37" s="195">
        <f t="shared" si="12"/>
        <v>0</v>
      </c>
      <c r="H37" s="195">
        <f t="shared" si="12"/>
        <v>0</v>
      </c>
      <c r="I37" s="195">
        <f t="shared" si="8"/>
        <v>0</v>
      </c>
    </row>
    <row r="38" spans="1:9" x14ac:dyDescent="0.3">
      <c r="A38" s="101" t="s">
        <v>367</v>
      </c>
      <c r="B38" s="101" t="s">
        <v>368</v>
      </c>
      <c r="C38" s="195">
        <f>SUM(C37,C14,C27)</f>
        <v>0</v>
      </c>
      <c r="D38" s="195">
        <f t="shared" ref="D38:H38" si="13">SUM(D37,D14,D27)</f>
        <v>0</v>
      </c>
      <c r="E38" s="195">
        <f t="shared" si="13"/>
        <v>0</v>
      </c>
      <c r="F38" s="195">
        <f t="shared" si="13"/>
        <v>0</v>
      </c>
      <c r="G38" s="195">
        <f t="shared" si="13"/>
        <v>0</v>
      </c>
      <c r="H38" s="195">
        <f t="shared" si="13"/>
        <v>0</v>
      </c>
      <c r="I38" s="195">
        <f t="shared" si="8"/>
        <v>0</v>
      </c>
    </row>
    <row r="39" spans="1:9" x14ac:dyDescent="0.3">
      <c r="A39" s="101" t="s">
        <v>324</v>
      </c>
      <c r="C39" s="300">
        <v>0.33989999999999998</v>
      </c>
      <c r="D39" s="300">
        <v>0.33989999999999998</v>
      </c>
      <c r="E39" s="290">
        <v>0.29580000000000001</v>
      </c>
      <c r="F39" s="290">
        <v>0.29580000000000001</v>
      </c>
      <c r="G39" s="290">
        <v>0.25</v>
      </c>
      <c r="H39" s="290">
        <v>0.25</v>
      </c>
      <c r="I39" s="291">
        <f t="shared" si="8"/>
        <v>0</v>
      </c>
    </row>
    <row r="40" spans="1:9" ht="27" x14ac:dyDescent="0.3">
      <c r="A40" s="101" t="s">
        <v>948</v>
      </c>
      <c r="C40" s="405">
        <v>0</v>
      </c>
      <c r="D40" s="405">
        <v>0</v>
      </c>
      <c r="E40" s="406">
        <v>0</v>
      </c>
      <c r="F40" s="406">
        <v>0</v>
      </c>
      <c r="G40" s="406">
        <v>0</v>
      </c>
      <c r="H40" s="406"/>
      <c r="I40" s="291">
        <f t="shared" si="8"/>
        <v>0</v>
      </c>
    </row>
    <row r="41" spans="1:9" ht="40.5" x14ac:dyDescent="0.3">
      <c r="A41" s="101" t="s">
        <v>369</v>
      </c>
      <c r="B41" s="101" t="s">
        <v>947</v>
      </c>
      <c r="C41" s="195">
        <f t="shared" ref="C41:G41" si="14">(C38*C39)+C40</f>
        <v>0</v>
      </c>
      <c r="D41" s="195">
        <f t="shared" si="14"/>
        <v>0</v>
      </c>
      <c r="E41" s="195">
        <f t="shared" si="14"/>
        <v>0</v>
      </c>
      <c r="F41" s="195">
        <f t="shared" si="14"/>
        <v>0</v>
      </c>
      <c r="G41" s="195">
        <f t="shared" si="14"/>
        <v>0</v>
      </c>
      <c r="H41" s="195">
        <f>(H38*H39)+H40</f>
        <v>0</v>
      </c>
      <c r="I41" s="195">
        <f>G41-H41</f>
        <v>0</v>
      </c>
    </row>
    <row r="42" spans="1:9" ht="27" x14ac:dyDescent="0.3">
      <c r="A42" s="101" t="s">
        <v>370</v>
      </c>
      <c r="B42" s="101" t="s">
        <v>371</v>
      </c>
      <c r="C42" s="301">
        <f>IFERROR(C41/C37,0)</f>
        <v>0</v>
      </c>
      <c r="D42" s="301">
        <f t="shared" ref="D42:G42" si="15">IFERROR(D41/D37,0)</f>
        <v>0</v>
      </c>
      <c r="E42" s="301">
        <f t="shared" si="15"/>
        <v>0</v>
      </c>
      <c r="F42" s="301">
        <f t="shared" si="15"/>
        <v>0</v>
      </c>
      <c r="G42" s="301">
        <f t="shared" si="15"/>
        <v>0</v>
      </c>
      <c r="H42" s="301">
        <f>IFERROR(H41/H37,0)</f>
        <v>0</v>
      </c>
      <c r="I42" s="291">
        <f t="shared" si="8"/>
        <v>0</v>
      </c>
    </row>
    <row r="43" spans="1:9" x14ac:dyDescent="0.3">
      <c r="A43" s="101" t="s">
        <v>372</v>
      </c>
      <c r="B43" s="101" t="s">
        <v>882</v>
      </c>
      <c r="C43" s="301">
        <f>IFERROR(C41/SUM(C7:C9),0)</f>
        <v>0</v>
      </c>
      <c r="D43" s="301">
        <f t="shared" ref="D43:H43" si="16">IFERROR(D41/SUM(D7:D9),0)</f>
        <v>0</v>
      </c>
      <c r="E43" s="301">
        <f t="shared" si="16"/>
        <v>0</v>
      </c>
      <c r="F43" s="301">
        <f t="shared" si="16"/>
        <v>0</v>
      </c>
      <c r="G43" s="301">
        <f t="shared" si="16"/>
        <v>0</v>
      </c>
      <c r="H43" s="301">
        <f t="shared" si="16"/>
        <v>0</v>
      </c>
      <c r="I43" s="291">
        <f t="shared" si="8"/>
        <v>0</v>
      </c>
    </row>
  </sheetData>
  <mergeCells count="2">
    <mergeCell ref="A4:H4"/>
    <mergeCell ref="A6:B6"/>
  </mergeCells>
  <hyperlinks>
    <hyperlink ref="A1" location="TAB00!A1" display="Retour page de garde" xr:uid="{00000000-0004-0000-1800-000000000000}"/>
  </hyperlinks>
  <pageMargins left="0.7" right="0.7" top="0.75" bottom="0.75" header="0.3" footer="0.3"/>
  <pageSetup paperSize="9" scale="87" orientation="landscape"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16"/>
  <sheetViews>
    <sheetView zoomScaleNormal="100" workbookViewId="0">
      <selection activeCell="A37" sqref="A37:A38"/>
    </sheetView>
  </sheetViews>
  <sheetFormatPr baseColWidth="10" defaultColWidth="9.1640625" defaultRowHeight="13.5" x14ac:dyDescent="0.3"/>
  <cols>
    <col min="1" max="1" width="40.33203125" style="88" customWidth="1"/>
    <col min="2" max="7" width="16.6640625" style="88" customWidth="1"/>
    <col min="8" max="8" width="22.5" style="88" customWidth="1"/>
    <col min="9" max="16384" width="9.1640625" style="88"/>
  </cols>
  <sheetData>
    <row r="1" spans="1:8" s="5" customFormat="1" ht="15" x14ac:dyDescent="0.3">
      <c r="A1" s="162" t="s">
        <v>42</v>
      </c>
    </row>
    <row r="2" spans="1:8" x14ac:dyDescent="0.3">
      <c r="A2" s="156"/>
      <c r="B2" s="156"/>
      <c r="C2" s="5"/>
      <c r="D2" s="5"/>
    </row>
    <row r="3" spans="1:8" s="258" customFormat="1" ht="45" customHeight="1" x14ac:dyDescent="0.3">
      <c r="A3" s="521" t="str">
        <f>TAB00!B77&amp;" : "&amp;TAB00!C77</f>
        <v>TAB6.6 : Ecart entre le budget et la réalité relatif aux autres impôts (Redevances, taxes, surcharges)</v>
      </c>
      <c r="B3" s="521"/>
      <c r="C3" s="521"/>
      <c r="D3" s="521"/>
      <c r="E3" s="521"/>
      <c r="F3" s="521"/>
      <c r="G3" s="521"/>
      <c r="H3" s="521"/>
    </row>
    <row r="4" spans="1:8" s="5" customFormat="1" ht="31.9" customHeight="1" x14ac:dyDescent="0.3">
      <c r="A4" s="261"/>
      <c r="B4" s="262"/>
      <c r="C4" s="261"/>
      <c r="D4" s="261"/>
      <c r="E4" s="163"/>
      <c r="F4" s="163"/>
      <c r="G4" s="163"/>
    </row>
    <row r="5" spans="1:8" s="5" customFormat="1" ht="24" customHeight="1" x14ac:dyDescent="0.3">
      <c r="A5" s="145" t="s">
        <v>18</v>
      </c>
      <c r="B5" s="38" t="str">
        <f>"REALITE "&amp;TAB00!E14-4</f>
        <v>REALITE 2019</v>
      </c>
      <c r="C5" s="31" t="str">
        <f>"REALITE "&amp;TAB00!E14-3</f>
        <v>REALITE 2020</v>
      </c>
      <c r="D5" s="31" t="str">
        <f>"REALITE "&amp;TAB00!E14-2</f>
        <v>REALITE 2021</v>
      </c>
      <c r="E5" s="31" t="str">
        <f>"REALITE "&amp;TAB00!E14-1</f>
        <v>REALITE 2022</v>
      </c>
      <c r="F5" s="31" t="str">
        <f>"BUDGET "&amp;TAB00!E14</f>
        <v>BUDGET 2023</v>
      </c>
      <c r="G5" s="31" t="str">
        <f>"REALITE "&amp;TAB00!E14</f>
        <v>REALITE 2023</v>
      </c>
      <c r="H5" s="146" t="str">
        <f>"ECART "&amp;F5&amp;" - "&amp;G5</f>
        <v>ECART BUDGET 2023 - REALITE 2023</v>
      </c>
    </row>
    <row r="6" spans="1:8" x14ac:dyDescent="0.3">
      <c r="A6" s="202" t="s">
        <v>37</v>
      </c>
      <c r="B6" s="251"/>
      <c r="C6" s="251"/>
      <c r="D6" s="251"/>
      <c r="E6" s="251"/>
      <c r="F6" s="251"/>
      <c r="G6" s="251"/>
      <c r="H6" s="41">
        <f>F6-G6</f>
        <v>0</v>
      </c>
    </row>
    <row r="7" spans="1:8" x14ac:dyDescent="0.3">
      <c r="A7" s="202" t="s">
        <v>110</v>
      </c>
      <c r="B7" s="251"/>
      <c r="C7" s="251"/>
      <c r="D7" s="251"/>
      <c r="E7" s="251"/>
      <c r="F7" s="251"/>
      <c r="G7" s="251"/>
      <c r="H7" s="41">
        <f t="shared" ref="H7:H15" si="0">F7-G7</f>
        <v>0</v>
      </c>
    </row>
    <row r="8" spans="1:8" x14ac:dyDescent="0.3">
      <c r="A8" s="202" t="s">
        <v>111</v>
      </c>
      <c r="B8" s="251"/>
      <c r="C8" s="251"/>
      <c r="D8" s="251"/>
      <c r="E8" s="251"/>
      <c r="F8" s="251"/>
      <c r="G8" s="251"/>
      <c r="H8" s="41">
        <f t="shared" si="0"/>
        <v>0</v>
      </c>
    </row>
    <row r="9" spans="1:8" x14ac:dyDescent="0.3">
      <c r="A9" s="202" t="s">
        <v>112</v>
      </c>
      <c r="B9" s="251"/>
      <c r="C9" s="251"/>
      <c r="D9" s="251"/>
      <c r="E9" s="251"/>
      <c r="F9" s="251"/>
      <c r="G9" s="251"/>
      <c r="H9" s="41">
        <f t="shared" si="0"/>
        <v>0</v>
      </c>
    </row>
    <row r="10" spans="1:8" x14ac:dyDescent="0.3">
      <c r="A10" s="202" t="s">
        <v>113</v>
      </c>
      <c r="B10" s="251"/>
      <c r="C10" s="251"/>
      <c r="D10" s="251"/>
      <c r="E10" s="251"/>
      <c r="F10" s="251"/>
      <c r="G10" s="251"/>
      <c r="H10" s="41">
        <f t="shared" si="0"/>
        <v>0</v>
      </c>
    </row>
    <row r="11" spans="1:8" x14ac:dyDescent="0.3">
      <c r="A11" s="202" t="s">
        <v>315</v>
      </c>
      <c r="B11" s="251"/>
      <c r="C11" s="251"/>
      <c r="D11" s="251"/>
      <c r="E11" s="251"/>
      <c r="F11" s="251"/>
      <c r="G11" s="251"/>
      <c r="H11" s="41">
        <f t="shared" si="0"/>
        <v>0</v>
      </c>
    </row>
    <row r="12" spans="1:8" x14ac:dyDescent="0.3">
      <c r="A12" s="202" t="s">
        <v>316</v>
      </c>
      <c r="B12" s="251"/>
      <c r="C12" s="251"/>
      <c r="D12" s="251"/>
      <c r="E12" s="251"/>
      <c r="F12" s="251"/>
      <c r="G12" s="251"/>
      <c r="H12" s="41">
        <f t="shared" si="0"/>
        <v>0</v>
      </c>
    </row>
    <row r="13" spans="1:8" x14ac:dyDescent="0.3">
      <c r="A13" s="202" t="s">
        <v>317</v>
      </c>
      <c r="B13" s="251"/>
      <c r="C13" s="251"/>
      <c r="D13" s="251"/>
      <c r="E13" s="251"/>
      <c r="F13" s="251"/>
      <c r="G13" s="251"/>
      <c r="H13" s="41">
        <f t="shared" si="0"/>
        <v>0</v>
      </c>
    </row>
    <row r="14" spans="1:8" x14ac:dyDescent="0.3">
      <c r="A14" s="202" t="s">
        <v>318</v>
      </c>
      <c r="B14" s="251"/>
      <c r="C14" s="251"/>
      <c r="D14" s="251"/>
      <c r="E14" s="251"/>
      <c r="F14" s="251"/>
      <c r="G14" s="251"/>
      <c r="H14" s="41">
        <f t="shared" si="0"/>
        <v>0</v>
      </c>
    </row>
    <row r="15" spans="1:8" x14ac:dyDescent="0.3">
      <c r="A15" s="283" t="s">
        <v>319</v>
      </c>
      <c r="B15" s="284"/>
      <c r="C15" s="284"/>
      <c r="D15" s="284"/>
      <c r="E15" s="284"/>
      <c r="F15" s="284"/>
      <c r="G15" s="284"/>
      <c r="H15" s="43">
        <f t="shared" si="0"/>
        <v>0</v>
      </c>
    </row>
    <row r="16" spans="1:8" x14ac:dyDescent="0.3">
      <c r="A16" s="285" t="s">
        <v>22</v>
      </c>
      <c r="B16" s="286">
        <f t="shared" ref="B16:G16" si="1">SUM(B6:B15)</f>
        <v>0</v>
      </c>
      <c r="C16" s="286">
        <f t="shared" si="1"/>
        <v>0</v>
      </c>
      <c r="D16" s="286">
        <f t="shared" si="1"/>
        <v>0</v>
      </c>
      <c r="E16" s="286">
        <f t="shared" si="1"/>
        <v>0</v>
      </c>
      <c r="F16" s="286">
        <f t="shared" si="1"/>
        <v>0</v>
      </c>
      <c r="G16" s="286">
        <f t="shared" si="1"/>
        <v>0</v>
      </c>
      <c r="H16" s="57">
        <f>F16-G16</f>
        <v>0</v>
      </c>
    </row>
  </sheetData>
  <mergeCells count="1">
    <mergeCell ref="A3:H3"/>
  </mergeCells>
  <hyperlinks>
    <hyperlink ref="A1" location="TAB00!A1" display="Retour page de garde" xr:uid="{00000000-0004-0000-1900-000000000000}"/>
  </hyperlinks>
  <pageMargins left="0.7" right="0.7" top="0.75" bottom="0.75" header="0.3" footer="0.3"/>
  <pageSetup paperSize="9" scale="9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70D11D55-4533-4C94-B643-F1F98FD9970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B1E48BC7-4467-47F5-943A-59E82043145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46"/>
  <sheetViews>
    <sheetView zoomScale="115" zoomScaleNormal="115" workbookViewId="0">
      <selection activeCell="H8" sqref="H8"/>
    </sheetView>
  </sheetViews>
  <sheetFormatPr baseColWidth="10" defaultColWidth="9.1640625" defaultRowHeight="13.5" x14ac:dyDescent="0.3"/>
  <cols>
    <col min="1" max="1" width="60" style="27" customWidth="1"/>
    <col min="2" max="7" width="14.6640625" style="27"/>
    <col min="8" max="8" width="18.6640625" style="27" customWidth="1"/>
    <col min="9" max="16384" width="9.1640625" style="27"/>
  </cols>
  <sheetData>
    <row r="1" spans="1:8" s="5" customFormat="1" ht="15" x14ac:dyDescent="0.3">
      <c r="A1" s="162" t="s">
        <v>42</v>
      </c>
    </row>
    <row r="2" spans="1:8" ht="15" x14ac:dyDescent="0.3">
      <c r="A2" s="274"/>
    </row>
    <row r="4" spans="1:8" ht="48.6" customHeight="1" x14ac:dyDescent="0.3">
      <c r="A4" s="485" t="str">
        <f>TAB00!B78&amp;" : "&amp;TAB00!C78</f>
        <v>TAB6.7 : Ecart entre le budget et la réalité relatif aux cotisations de responsabilisation de l’ONSSAPL</v>
      </c>
      <c r="B4" s="485"/>
      <c r="C4" s="485"/>
      <c r="D4" s="485"/>
      <c r="E4" s="485"/>
      <c r="F4" s="485"/>
      <c r="G4" s="485"/>
      <c r="H4" s="485"/>
    </row>
    <row r="6" spans="1:8" x14ac:dyDescent="0.3">
      <c r="A6" s="275" t="s">
        <v>427</v>
      </c>
      <c r="B6" s="275"/>
      <c r="C6" s="275"/>
      <c r="D6" s="275"/>
      <c r="E6" s="275"/>
      <c r="F6" s="275"/>
      <c r="G6" s="275"/>
      <c r="H6" s="275"/>
    </row>
    <row r="8" spans="1:8" ht="24" customHeight="1" x14ac:dyDescent="0.3">
      <c r="B8" s="148" t="str">
        <f>"REALITE "&amp;TAB00!E14-4</f>
        <v>REALITE 2019</v>
      </c>
      <c r="C8" s="146" t="str">
        <f>"REALITE "&amp;TAB00!E14-3</f>
        <v>REALITE 2020</v>
      </c>
      <c r="D8" s="146" t="str">
        <f>"REALITE "&amp;TAB00!E14-2</f>
        <v>REALITE 2021</v>
      </c>
      <c r="E8" s="146" t="str">
        <f>"REALITE "&amp;TAB00!E14-1</f>
        <v>REALITE 2022</v>
      </c>
      <c r="F8" s="146" t="str">
        <f>"BUDGET "&amp;TAB00!E14</f>
        <v>BUDGET 2023</v>
      </c>
      <c r="G8" s="146" t="str">
        <f>"REALITE "&amp;TAB00!E14</f>
        <v>REALITE 2023</v>
      </c>
      <c r="H8" s="146" t="str">
        <f>"ECART "&amp;F8&amp;" - "&amp;G8</f>
        <v>ECART BUDGET 2023 - REALITE 2023</v>
      </c>
    </row>
    <row r="9" spans="1:8" x14ac:dyDescent="0.3">
      <c r="A9" s="27" t="s">
        <v>428</v>
      </c>
      <c r="B9" s="29"/>
      <c r="C9" s="29"/>
      <c r="D9" s="29"/>
      <c r="E9" s="29"/>
      <c r="F9" s="29"/>
      <c r="G9" s="29"/>
      <c r="H9" s="41">
        <f>F9-G9</f>
        <v>0</v>
      </c>
    </row>
    <row r="10" spans="1:8" x14ac:dyDescent="0.3">
      <c r="A10" s="27" t="s">
        <v>429</v>
      </c>
      <c r="B10" s="29"/>
      <c r="C10" s="29"/>
      <c r="D10" s="29"/>
      <c r="E10" s="29"/>
      <c r="F10" s="29"/>
      <c r="G10" s="29"/>
      <c r="H10" s="41">
        <f>F10-G10</f>
        <v>0</v>
      </c>
    </row>
    <row r="11" spans="1:8" x14ac:dyDescent="0.3">
      <c r="A11" s="27" t="s">
        <v>430</v>
      </c>
      <c r="B11" s="49">
        <f t="shared" ref="B11:G11" si="0">B9+B10</f>
        <v>0</v>
      </c>
      <c r="C11" s="49">
        <f t="shared" si="0"/>
        <v>0</v>
      </c>
      <c r="D11" s="49">
        <f t="shared" si="0"/>
        <v>0</v>
      </c>
      <c r="E11" s="49">
        <f t="shared" si="0"/>
        <v>0</v>
      </c>
      <c r="F11" s="49">
        <f t="shared" si="0"/>
        <v>0</v>
      </c>
      <c r="G11" s="49">
        <f t="shared" si="0"/>
        <v>0</v>
      </c>
      <c r="H11" s="41">
        <f>F11-G11</f>
        <v>0</v>
      </c>
    </row>
    <row r="12" spans="1:8" ht="15" x14ac:dyDescent="0.3">
      <c r="A12" s="276" t="s">
        <v>431</v>
      </c>
      <c r="B12" s="277">
        <f>IFERROR(B9/B11,0)</f>
        <v>0</v>
      </c>
      <c r="C12" s="277">
        <f t="shared" ref="C12:G12" si="1">IFERROR(C9/C11,0)</f>
        <v>0</v>
      </c>
      <c r="D12" s="277">
        <f t="shared" si="1"/>
        <v>0</v>
      </c>
      <c r="E12" s="277">
        <f t="shared" si="1"/>
        <v>0</v>
      </c>
      <c r="F12" s="277">
        <f t="shared" si="1"/>
        <v>0</v>
      </c>
      <c r="G12" s="277">
        <f t="shared" si="1"/>
        <v>0</v>
      </c>
      <c r="H12" s="277">
        <f>F12-G12</f>
        <v>0</v>
      </c>
    </row>
    <row r="14" spans="1:8" ht="38.25" x14ac:dyDescent="0.3">
      <c r="A14" s="27" t="s">
        <v>432</v>
      </c>
      <c r="B14" s="29"/>
      <c r="C14" s="29"/>
      <c r="D14" s="29"/>
      <c r="E14" s="29"/>
      <c r="F14" s="29"/>
      <c r="G14" s="29"/>
      <c r="H14" s="41">
        <f>F14-G14</f>
        <v>0</v>
      </c>
    </row>
    <row r="15" spans="1:8" x14ac:dyDescent="0.3">
      <c r="A15" s="27" t="s">
        <v>433</v>
      </c>
      <c r="B15" s="49">
        <f t="shared" ref="B15:G15" si="2">B16*B17</f>
        <v>0</v>
      </c>
      <c r="C15" s="49">
        <f t="shared" si="2"/>
        <v>0</v>
      </c>
      <c r="D15" s="49">
        <f t="shared" si="2"/>
        <v>0</v>
      </c>
      <c r="E15" s="49">
        <f t="shared" si="2"/>
        <v>0</v>
      </c>
      <c r="F15" s="49">
        <f t="shared" si="2"/>
        <v>0</v>
      </c>
      <c r="G15" s="52">
        <f t="shared" si="2"/>
        <v>0</v>
      </c>
      <c r="H15" s="51">
        <f>F15-G15</f>
        <v>0</v>
      </c>
    </row>
    <row r="16" spans="1:8" x14ac:dyDescent="0.3">
      <c r="A16" s="278" t="s">
        <v>434</v>
      </c>
      <c r="B16" s="50">
        <f t="shared" ref="B16:G16" si="3">B14</f>
        <v>0</v>
      </c>
      <c r="C16" s="50">
        <f t="shared" si="3"/>
        <v>0</v>
      </c>
      <c r="D16" s="50">
        <f t="shared" si="3"/>
        <v>0</v>
      </c>
      <c r="E16" s="50">
        <f t="shared" si="3"/>
        <v>0</v>
      </c>
      <c r="F16" s="50">
        <f t="shared" si="3"/>
        <v>0</v>
      </c>
      <c r="G16" s="53">
        <f t="shared" si="3"/>
        <v>0</v>
      </c>
      <c r="H16" s="51">
        <f>F16-G16</f>
        <v>0</v>
      </c>
    </row>
    <row r="17" spans="1:8" x14ac:dyDescent="0.3">
      <c r="A17" s="278" t="s">
        <v>435</v>
      </c>
      <c r="B17" s="46"/>
      <c r="C17" s="46"/>
      <c r="D17" s="46"/>
      <c r="E17" s="46"/>
      <c r="F17" s="46"/>
      <c r="G17" s="46"/>
      <c r="H17" s="47">
        <f>F17-G17</f>
        <v>0</v>
      </c>
    </row>
    <row r="19" spans="1:8" x14ac:dyDescent="0.3">
      <c r="A19" s="275" t="s">
        <v>436</v>
      </c>
      <c r="B19" s="275"/>
      <c r="C19" s="275"/>
      <c r="D19" s="275"/>
      <c r="E19" s="275"/>
      <c r="F19" s="275"/>
      <c r="G19" s="275"/>
      <c r="H19" s="275"/>
    </row>
    <row r="21" spans="1:8" ht="23.45" customHeight="1" x14ac:dyDescent="0.3">
      <c r="B21" s="148" t="str">
        <f t="shared" ref="B21:H21" si="4">B8</f>
        <v>REALITE 2019</v>
      </c>
      <c r="C21" s="148" t="str">
        <f t="shared" si="4"/>
        <v>REALITE 2020</v>
      </c>
      <c r="D21" s="148" t="str">
        <f t="shared" si="4"/>
        <v>REALITE 2021</v>
      </c>
      <c r="E21" s="148" t="str">
        <f t="shared" si="4"/>
        <v>REALITE 2022</v>
      </c>
      <c r="F21" s="148" t="str">
        <f t="shared" si="4"/>
        <v>BUDGET 2023</v>
      </c>
      <c r="G21" s="148" t="str">
        <f t="shared" si="4"/>
        <v>REALITE 2023</v>
      </c>
      <c r="H21" s="147" t="str">
        <f t="shared" si="4"/>
        <v>ECART BUDGET 2023 - REALITE 2023</v>
      </c>
    </row>
    <row r="22" spans="1:8" ht="49.5" x14ac:dyDescent="0.3">
      <c r="A22" s="27" t="s">
        <v>437</v>
      </c>
      <c r="B22" s="29"/>
      <c r="C22" s="29"/>
      <c r="D22" s="29"/>
      <c r="E22" s="29"/>
      <c r="F22" s="29"/>
      <c r="G22" s="29"/>
      <c r="H22" s="43">
        <f>F22-G22</f>
        <v>0</v>
      </c>
    </row>
    <row r="23" spans="1:8" ht="38.25" x14ac:dyDescent="0.3">
      <c r="A23" s="27" t="s">
        <v>438</v>
      </c>
      <c r="B23" s="49">
        <f t="shared" ref="B23:G23" si="5">B14</f>
        <v>0</v>
      </c>
      <c r="C23" s="49">
        <f t="shared" si="5"/>
        <v>0</v>
      </c>
      <c r="D23" s="49">
        <f t="shared" si="5"/>
        <v>0</v>
      </c>
      <c r="E23" s="49">
        <f t="shared" si="5"/>
        <v>0</v>
      </c>
      <c r="F23" s="49">
        <f t="shared" si="5"/>
        <v>0</v>
      </c>
      <c r="G23" s="49">
        <f t="shared" si="5"/>
        <v>0</v>
      </c>
      <c r="H23" s="129">
        <f>F23-G23</f>
        <v>0</v>
      </c>
    </row>
    <row r="24" spans="1:8" ht="15" x14ac:dyDescent="0.3">
      <c r="A24" s="276" t="s">
        <v>439</v>
      </c>
      <c r="B24" s="277">
        <f t="shared" ref="B24:G24" si="6">IFERROR(B22/B23,0)</f>
        <v>0</v>
      </c>
      <c r="C24" s="277">
        <f t="shared" si="6"/>
        <v>0</v>
      </c>
      <c r="D24" s="277">
        <f t="shared" si="6"/>
        <v>0</v>
      </c>
      <c r="E24" s="277">
        <f t="shared" si="6"/>
        <v>0</v>
      </c>
      <c r="F24" s="277">
        <f t="shared" si="6"/>
        <v>0</v>
      </c>
      <c r="G24" s="277">
        <f t="shared" si="6"/>
        <v>0</v>
      </c>
      <c r="H24" s="277">
        <f>F24-G24</f>
        <v>0</v>
      </c>
    </row>
    <row r="26" spans="1:8" x14ac:dyDescent="0.3">
      <c r="A26" s="275" t="s">
        <v>440</v>
      </c>
      <c r="B26" s="275"/>
      <c r="C26" s="275"/>
      <c r="D26" s="275"/>
      <c r="E26" s="275"/>
      <c r="F26" s="275"/>
      <c r="G26" s="275"/>
      <c r="H26" s="275"/>
    </row>
    <row r="28" spans="1:8" ht="27" customHeight="1" x14ac:dyDescent="0.3">
      <c r="B28" s="148" t="str">
        <f t="shared" ref="B28:H28" si="7">B21</f>
        <v>REALITE 2019</v>
      </c>
      <c r="C28" s="148" t="str">
        <f t="shared" si="7"/>
        <v>REALITE 2020</v>
      </c>
      <c r="D28" s="148" t="str">
        <f t="shared" si="7"/>
        <v>REALITE 2021</v>
      </c>
      <c r="E28" s="148" t="str">
        <f t="shared" si="7"/>
        <v>REALITE 2022</v>
      </c>
      <c r="F28" s="148" t="str">
        <f t="shared" si="7"/>
        <v>BUDGET 2023</v>
      </c>
      <c r="G28" s="148" t="str">
        <f t="shared" si="7"/>
        <v>REALITE 2023</v>
      </c>
      <c r="H28" s="147" t="str">
        <f t="shared" si="7"/>
        <v>ECART BUDGET 2023 - REALITE 2023</v>
      </c>
    </row>
    <row r="29" spans="1:8" x14ac:dyDescent="0.3">
      <c r="A29" s="27" t="s">
        <v>441</v>
      </c>
      <c r="B29" s="46"/>
      <c r="C29" s="46"/>
      <c r="D29" s="46"/>
      <c r="E29" s="46"/>
      <c r="F29" s="46"/>
      <c r="G29" s="46"/>
      <c r="H29" s="48">
        <f>F29-G29</f>
        <v>0</v>
      </c>
    </row>
    <row r="30" spans="1:8" ht="22.5" x14ac:dyDescent="0.3">
      <c r="A30" s="279" t="s">
        <v>442</v>
      </c>
    </row>
    <row r="31" spans="1:8" x14ac:dyDescent="0.3">
      <c r="A31" s="275" t="s">
        <v>443</v>
      </c>
      <c r="B31" s="275"/>
      <c r="C31" s="275"/>
      <c r="D31" s="275"/>
      <c r="E31" s="275"/>
      <c r="F31" s="275"/>
      <c r="G31" s="275"/>
      <c r="H31" s="275"/>
    </row>
    <row r="33" spans="1:8" ht="26.45" customHeight="1" x14ac:dyDescent="0.3">
      <c r="B33" s="148" t="str">
        <f t="shared" ref="B33:H33" si="8">B28</f>
        <v>REALITE 2019</v>
      </c>
      <c r="C33" s="148" t="str">
        <f t="shared" si="8"/>
        <v>REALITE 2020</v>
      </c>
      <c r="D33" s="148" t="str">
        <f t="shared" si="8"/>
        <v>REALITE 2021</v>
      </c>
      <c r="E33" s="148" t="str">
        <f t="shared" si="8"/>
        <v>REALITE 2022</v>
      </c>
      <c r="F33" s="148" t="str">
        <f t="shared" si="8"/>
        <v>BUDGET 2023</v>
      </c>
      <c r="G33" s="148" t="str">
        <f t="shared" si="8"/>
        <v>REALITE 2023</v>
      </c>
      <c r="H33" s="147" t="str">
        <f t="shared" si="8"/>
        <v>ECART BUDGET 2023 - REALITE 2023</v>
      </c>
    </row>
    <row r="34" spans="1:8" x14ac:dyDescent="0.3">
      <c r="A34" s="27" t="s">
        <v>444</v>
      </c>
      <c r="B34" s="49">
        <f t="shared" ref="B34:G34" si="9">B22</f>
        <v>0</v>
      </c>
      <c r="C34" s="49">
        <f t="shared" si="9"/>
        <v>0</v>
      </c>
      <c r="D34" s="49">
        <f t="shared" si="9"/>
        <v>0</v>
      </c>
      <c r="E34" s="49">
        <f t="shared" si="9"/>
        <v>0</v>
      </c>
      <c r="F34" s="49">
        <f t="shared" si="9"/>
        <v>0</v>
      </c>
      <c r="G34" s="49">
        <f t="shared" si="9"/>
        <v>0</v>
      </c>
      <c r="H34" s="54">
        <f>F34-G34</f>
        <v>0</v>
      </c>
    </row>
    <row r="35" spans="1:8" x14ac:dyDescent="0.3">
      <c r="A35" s="27" t="s">
        <v>445</v>
      </c>
      <c r="B35" s="49">
        <f t="shared" ref="B35:G35" si="10">B15</f>
        <v>0</v>
      </c>
      <c r="C35" s="49">
        <f t="shared" si="10"/>
        <v>0</v>
      </c>
      <c r="D35" s="49">
        <f t="shared" si="10"/>
        <v>0</v>
      </c>
      <c r="E35" s="49">
        <f t="shared" si="10"/>
        <v>0</v>
      </c>
      <c r="F35" s="49">
        <f t="shared" si="10"/>
        <v>0</v>
      </c>
      <c r="G35" s="49">
        <f t="shared" si="10"/>
        <v>0</v>
      </c>
      <c r="H35" s="54">
        <f>F35-G35</f>
        <v>0</v>
      </c>
    </row>
    <row r="36" spans="1:8" ht="18" x14ac:dyDescent="0.3">
      <c r="A36" s="27" t="s">
        <v>446</v>
      </c>
      <c r="B36" s="49">
        <f t="shared" ref="B36:G36" si="11">B34-B35</f>
        <v>0</v>
      </c>
      <c r="C36" s="49">
        <f t="shared" si="11"/>
        <v>0</v>
      </c>
      <c r="D36" s="49">
        <f t="shared" si="11"/>
        <v>0</v>
      </c>
      <c r="E36" s="49">
        <f t="shared" si="11"/>
        <v>0</v>
      </c>
      <c r="F36" s="49">
        <f t="shared" si="11"/>
        <v>0</v>
      </c>
      <c r="G36" s="49">
        <f t="shared" si="11"/>
        <v>0</v>
      </c>
      <c r="H36" s="54">
        <f>F36-G36</f>
        <v>0</v>
      </c>
    </row>
    <row r="37" spans="1:8" x14ac:dyDescent="0.3">
      <c r="A37" s="27" t="s">
        <v>447</v>
      </c>
      <c r="B37" s="280">
        <f t="shared" ref="B37:G37" si="12">B29</f>
        <v>0</v>
      </c>
      <c r="C37" s="280">
        <f t="shared" si="12"/>
        <v>0</v>
      </c>
      <c r="D37" s="280">
        <f t="shared" si="12"/>
        <v>0</v>
      </c>
      <c r="E37" s="280">
        <f t="shared" si="12"/>
        <v>0</v>
      </c>
      <c r="F37" s="280">
        <f t="shared" si="12"/>
        <v>0</v>
      </c>
      <c r="G37" s="280">
        <f t="shared" si="12"/>
        <v>0</v>
      </c>
      <c r="H37" s="55">
        <f>F37-G37</f>
        <v>0</v>
      </c>
    </row>
    <row r="38" spans="1:8" ht="18" x14ac:dyDescent="0.3">
      <c r="A38" s="276" t="s">
        <v>448</v>
      </c>
      <c r="B38" s="281">
        <f t="shared" ref="B38:G38" si="13">IF(B36&gt;0,B36*B37,0)</f>
        <v>0</v>
      </c>
      <c r="C38" s="281">
        <f t="shared" si="13"/>
        <v>0</v>
      </c>
      <c r="D38" s="281">
        <f t="shared" si="13"/>
        <v>0</v>
      </c>
      <c r="E38" s="281">
        <f t="shared" si="13"/>
        <v>0</v>
      </c>
      <c r="F38" s="281">
        <f t="shared" si="13"/>
        <v>0</v>
      </c>
      <c r="G38" s="281">
        <f t="shared" si="13"/>
        <v>0</v>
      </c>
      <c r="H38" s="281"/>
    </row>
    <row r="40" spans="1:8" ht="27" x14ac:dyDescent="0.3">
      <c r="A40" s="275" t="s">
        <v>449</v>
      </c>
      <c r="B40" s="275"/>
      <c r="C40" s="275"/>
      <c r="D40" s="275"/>
      <c r="E40" s="275"/>
      <c r="F40" s="275"/>
      <c r="G40" s="275"/>
      <c r="H40" s="275"/>
    </row>
    <row r="42" spans="1:8" ht="24" customHeight="1" x14ac:dyDescent="0.3">
      <c r="A42" s="282" t="s">
        <v>450</v>
      </c>
      <c r="B42" s="148" t="str">
        <f t="shared" ref="B42:H42" si="14">B33</f>
        <v>REALITE 2019</v>
      </c>
      <c r="C42" s="148" t="str">
        <f t="shared" si="14"/>
        <v>REALITE 2020</v>
      </c>
      <c r="D42" s="148" t="str">
        <f t="shared" si="14"/>
        <v>REALITE 2021</v>
      </c>
      <c r="E42" s="148" t="str">
        <f t="shared" si="14"/>
        <v>REALITE 2022</v>
      </c>
      <c r="F42" s="148" t="str">
        <f t="shared" si="14"/>
        <v>BUDGET 2023</v>
      </c>
      <c r="G42" s="148" t="str">
        <f t="shared" si="14"/>
        <v>REALITE 2023</v>
      </c>
      <c r="H42" s="147" t="str">
        <f t="shared" si="14"/>
        <v>ECART BUDGET 2023 - REALITE 2023</v>
      </c>
    </row>
    <row r="43" spans="1:8" x14ac:dyDescent="0.3">
      <c r="A43" s="27" t="s">
        <v>451</v>
      </c>
      <c r="B43" s="29"/>
      <c r="C43" s="29"/>
      <c r="D43" s="29"/>
      <c r="E43" s="29"/>
      <c r="F43" s="29"/>
      <c r="G43" s="29"/>
      <c r="H43" s="54">
        <f t="shared" ref="H43:H45" si="15">F43-G43</f>
        <v>0</v>
      </c>
    </row>
    <row r="44" spans="1:8" x14ac:dyDescent="0.3">
      <c r="A44" s="27" t="s">
        <v>452</v>
      </c>
      <c r="B44" s="29"/>
      <c r="C44" s="29"/>
      <c r="D44" s="29"/>
      <c r="E44" s="29"/>
      <c r="F44" s="29"/>
      <c r="G44" s="29"/>
      <c r="H44" s="54">
        <f t="shared" si="15"/>
        <v>0</v>
      </c>
    </row>
    <row r="45" spans="1:8" x14ac:dyDescent="0.3">
      <c r="A45" s="27" t="s">
        <v>453</v>
      </c>
      <c r="B45" s="29"/>
      <c r="C45" s="29"/>
      <c r="D45" s="29"/>
      <c r="E45" s="29"/>
      <c r="F45" s="29"/>
      <c r="G45" s="29"/>
      <c r="H45" s="54">
        <f t="shared" si="15"/>
        <v>0</v>
      </c>
    </row>
    <row r="46" spans="1:8" x14ac:dyDescent="0.3">
      <c r="A46" s="27" t="s">
        <v>454</v>
      </c>
      <c r="B46" s="49">
        <f>SUM(B43:B45)</f>
        <v>0</v>
      </c>
      <c r="C46" s="49">
        <f t="shared" ref="C46:H46" si="16">SUM(C43:C45)</f>
        <v>0</v>
      </c>
      <c r="D46" s="49">
        <f t="shared" si="16"/>
        <v>0</v>
      </c>
      <c r="E46" s="49">
        <f t="shared" si="16"/>
        <v>0</v>
      </c>
      <c r="F46" s="49">
        <f t="shared" si="16"/>
        <v>0</v>
      </c>
      <c r="G46" s="49">
        <f t="shared" si="16"/>
        <v>0</v>
      </c>
      <c r="H46" s="49">
        <f t="shared" si="16"/>
        <v>0</v>
      </c>
    </row>
  </sheetData>
  <mergeCells count="1">
    <mergeCell ref="A4:H4"/>
  </mergeCells>
  <hyperlinks>
    <hyperlink ref="A1" location="TAB00!A1" display="Retour page de garde" xr:uid="{00000000-0004-0000-1A00-000000000000}"/>
  </hyperlinks>
  <pageMargins left="0.7" right="0.7" top="0.75" bottom="0.75" header="0.3" footer="0.3"/>
  <pageSetup paperSize="9" scale="95" orientation="landscape" verticalDpi="300" r:id="rId1"/>
  <rowBreaks count="1" manualBreakCount="1">
    <brk id="30"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38"/>
  <sheetViews>
    <sheetView zoomScaleNormal="100" workbookViewId="0">
      <selection activeCell="B43" sqref="B43"/>
    </sheetView>
  </sheetViews>
  <sheetFormatPr baseColWidth="10" defaultColWidth="7.83203125" defaultRowHeight="13.5" x14ac:dyDescent="0.3"/>
  <cols>
    <col min="1" max="1" width="34" style="156" customWidth="1"/>
    <col min="2" max="3" width="19.5" style="156" customWidth="1"/>
    <col min="4" max="7" width="19.5" style="5" customWidth="1"/>
    <col min="8" max="8" width="19" style="5" customWidth="1"/>
    <col min="9" max="9" width="16.6640625" style="5" customWidth="1"/>
    <col min="10" max="10" width="14.5" style="5" customWidth="1"/>
    <col min="11" max="16384" width="7.83203125" style="5"/>
  </cols>
  <sheetData>
    <row r="1" spans="1:10" ht="15" x14ac:dyDescent="0.3">
      <c r="A1" s="162" t="s">
        <v>42</v>
      </c>
      <c r="B1" s="5"/>
      <c r="C1" s="5"/>
    </row>
    <row r="2" spans="1:10" s="88" customFormat="1" x14ac:dyDescent="0.3">
      <c r="A2" s="156"/>
      <c r="B2" s="156"/>
      <c r="C2" s="5"/>
      <c r="D2" s="5"/>
    </row>
    <row r="3" spans="1:10" s="258" customFormat="1" ht="22.15" customHeight="1" x14ac:dyDescent="0.3">
      <c r="A3" s="521" t="str">
        <f>TAB00!B79&amp;" : "&amp;TAB00!C79</f>
        <v>TAB6.8 : Ecart entre le budget et la réalité relatif aux charges de pension non-capitalisées</v>
      </c>
      <c r="B3" s="521"/>
      <c r="C3" s="521"/>
      <c r="D3" s="521"/>
      <c r="E3" s="521"/>
      <c r="F3" s="521"/>
      <c r="G3" s="521"/>
      <c r="H3" s="521"/>
      <c r="I3" s="521"/>
      <c r="J3" s="521"/>
    </row>
    <row r="4" spans="1:10" ht="31.9" customHeight="1" x14ac:dyDescent="0.3">
      <c r="A4" s="261"/>
      <c r="B4" s="262"/>
      <c r="C4" s="261"/>
      <c r="D4" s="261"/>
      <c r="E4" s="163"/>
      <c r="F4" s="163"/>
      <c r="G4" s="163"/>
    </row>
    <row r="5" spans="1:10" ht="31.9" customHeight="1" x14ac:dyDescent="0.3">
      <c r="A5" s="64"/>
      <c r="B5" s="72" t="s">
        <v>525</v>
      </c>
      <c r="C5" s="72" t="s">
        <v>526</v>
      </c>
      <c r="D5" s="72" t="s">
        <v>46</v>
      </c>
      <c r="E5" s="72" t="s">
        <v>527</v>
      </c>
      <c r="F5" s="72" t="s">
        <v>528</v>
      </c>
      <c r="G5" s="72" t="s">
        <v>47</v>
      </c>
      <c r="H5" s="72" t="s">
        <v>48</v>
      </c>
      <c r="I5" s="72" t="s">
        <v>848</v>
      </c>
      <c r="J5" s="72" t="s">
        <v>22</v>
      </c>
    </row>
    <row r="6" spans="1:10" x14ac:dyDescent="0.3">
      <c r="A6" s="88" t="s">
        <v>529</v>
      </c>
      <c r="B6" s="29"/>
      <c r="C6" s="29"/>
      <c r="D6" s="29"/>
      <c r="E6" s="29"/>
      <c r="F6" s="29"/>
      <c r="G6" s="29"/>
      <c r="H6" s="29"/>
      <c r="I6" s="29"/>
      <c r="J6" s="132">
        <f>SUM(B6:I6)</f>
        <v>0</v>
      </c>
    </row>
    <row r="7" spans="1:10" x14ac:dyDescent="0.3">
      <c r="A7" s="88" t="s">
        <v>530</v>
      </c>
      <c r="B7" s="29"/>
      <c r="C7" s="29"/>
      <c r="D7" s="29"/>
      <c r="E7" s="29"/>
      <c r="F7" s="29"/>
      <c r="G7" s="29"/>
      <c r="H7" s="29"/>
      <c r="I7" s="29"/>
      <c r="J7" s="132">
        <f t="shared" ref="J7:J28" si="0">SUM(B7:I7)</f>
        <v>0</v>
      </c>
    </row>
    <row r="8" spans="1:10" x14ac:dyDescent="0.3">
      <c r="A8" s="88" t="s">
        <v>531</v>
      </c>
      <c r="B8" s="29"/>
      <c r="C8" s="29"/>
      <c r="D8" s="29"/>
      <c r="E8" s="29"/>
      <c r="F8" s="29"/>
      <c r="G8" s="29"/>
      <c r="H8" s="29"/>
      <c r="I8" s="29"/>
      <c r="J8" s="132">
        <f t="shared" si="0"/>
        <v>0</v>
      </c>
    </row>
    <row r="9" spans="1:10" x14ac:dyDescent="0.3">
      <c r="A9" s="88" t="s">
        <v>532</v>
      </c>
      <c r="B9" s="29"/>
      <c r="C9" s="29"/>
      <c r="D9" s="29"/>
      <c r="E9" s="29"/>
      <c r="F9" s="29"/>
      <c r="G9" s="29"/>
      <c r="H9" s="29"/>
      <c r="I9" s="29"/>
      <c r="J9" s="132">
        <f t="shared" si="0"/>
        <v>0</v>
      </c>
    </row>
    <row r="10" spans="1:10" x14ac:dyDescent="0.3">
      <c r="A10" s="88" t="s">
        <v>533</v>
      </c>
      <c r="B10" s="29"/>
      <c r="C10" s="29"/>
      <c r="D10" s="29"/>
      <c r="E10" s="29"/>
      <c r="F10" s="29"/>
      <c r="G10" s="29"/>
      <c r="H10" s="29"/>
      <c r="I10" s="29"/>
      <c r="J10" s="132">
        <f t="shared" si="0"/>
        <v>0</v>
      </c>
    </row>
    <row r="11" spans="1:10" x14ac:dyDescent="0.3">
      <c r="A11" s="88" t="s">
        <v>534</v>
      </c>
      <c r="B11" s="29"/>
      <c r="C11" s="29"/>
      <c r="D11" s="29"/>
      <c r="E11" s="29"/>
      <c r="F11" s="29"/>
      <c r="G11" s="29"/>
      <c r="H11" s="29"/>
      <c r="I11" s="29"/>
      <c r="J11" s="132">
        <f t="shared" si="0"/>
        <v>0</v>
      </c>
    </row>
    <row r="12" spans="1:10" x14ac:dyDescent="0.3">
      <c r="A12" s="88" t="s">
        <v>535</v>
      </c>
      <c r="B12" s="29"/>
      <c r="C12" s="29"/>
      <c r="D12" s="29"/>
      <c r="E12" s="29"/>
      <c r="F12" s="29"/>
      <c r="G12" s="29"/>
      <c r="H12" s="29"/>
      <c r="I12" s="29"/>
      <c r="J12" s="132">
        <f t="shared" si="0"/>
        <v>0</v>
      </c>
    </row>
    <row r="13" spans="1:10" x14ac:dyDescent="0.3">
      <c r="A13" s="88" t="s">
        <v>536</v>
      </c>
      <c r="B13" s="29"/>
      <c r="C13" s="29"/>
      <c r="D13" s="29"/>
      <c r="E13" s="29"/>
      <c r="F13" s="29"/>
      <c r="G13" s="29"/>
      <c r="H13" s="29"/>
      <c r="I13" s="29"/>
      <c r="J13" s="132">
        <f t="shared" si="0"/>
        <v>0</v>
      </c>
    </row>
    <row r="14" spans="1:10" x14ac:dyDescent="0.3">
      <c r="A14" s="88" t="s">
        <v>537</v>
      </c>
      <c r="B14" s="29"/>
      <c r="C14" s="29"/>
      <c r="D14" s="29"/>
      <c r="E14" s="29"/>
      <c r="F14" s="29"/>
      <c r="G14" s="29"/>
      <c r="H14" s="29"/>
      <c r="I14" s="29"/>
      <c r="J14" s="132">
        <f t="shared" si="0"/>
        <v>0</v>
      </c>
    </row>
    <row r="15" spans="1:10" x14ac:dyDescent="0.3">
      <c r="A15" s="88" t="s">
        <v>538</v>
      </c>
      <c r="B15" s="29"/>
      <c r="C15" s="29"/>
      <c r="D15" s="29"/>
      <c r="E15" s="29"/>
      <c r="F15" s="29"/>
      <c r="G15" s="29"/>
      <c r="H15" s="29"/>
      <c r="I15" s="29"/>
      <c r="J15" s="132">
        <f t="shared" si="0"/>
        <v>0</v>
      </c>
    </row>
    <row r="16" spans="1:10" x14ac:dyDescent="0.3">
      <c r="A16" s="88" t="s">
        <v>539</v>
      </c>
      <c r="B16" s="29"/>
      <c r="C16" s="29"/>
      <c r="D16" s="29"/>
      <c r="E16" s="29"/>
      <c r="F16" s="29"/>
      <c r="G16" s="29"/>
      <c r="H16" s="29"/>
      <c r="I16" s="29"/>
      <c r="J16" s="132">
        <f t="shared" si="0"/>
        <v>0</v>
      </c>
    </row>
    <row r="17" spans="1:10" x14ac:dyDescent="0.3">
      <c r="A17" s="88" t="s">
        <v>540</v>
      </c>
      <c r="B17" s="29"/>
      <c r="C17" s="29"/>
      <c r="D17" s="29"/>
      <c r="E17" s="29"/>
      <c r="F17" s="29"/>
      <c r="G17" s="29"/>
      <c r="H17" s="29"/>
      <c r="I17" s="29"/>
      <c r="J17" s="132">
        <f t="shared" si="0"/>
        <v>0</v>
      </c>
    </row>
    <row r="18" spans="1:10" x14ac:dyDescent="0.3">
      <c r="A18" s="88" t="s">
        <v>541</v>
      </c>
      <c r="B18" s="29"/>
      <c r="C18" s="29"/>
      <c r="D18" s="29"/>
      <c r="E18" s="29"/>
      <c r="F18" s="29"/>
      <c r="G18" s="29"/>
      <c r="H18" s="29"/>
      <c r="I18" s="29"/>
      <c r="J18" s="132">
        <f t="shared" si="0"/>
        <v>0</v>
      </c>
    </row>
    <row r="19" spans="1:10" x14ac:dyDescent="0.3">
      <c r="A19" s="88" t="s">
        <v>542</v>
      </c>
      <c r="B19" s="29"/>
      <c r="C19" s="29"/>
      <c r="D19" s="29"/>
      <c r="E19" s="29"/>
      <c r="F19" s="29"/>
      <c r="G19" s="29"/>
      <c r="H19" s="29"/>
      <c r="I19" s="29"/>
      <c r="J19" s="132">
        <f t="shared" si="0"/>
        <v>0</v>
      </c>
    </row>
    <row r="20" spans="1:10" x14ac:dyDescent="0.3">
      <c r="A20" s="88" t="s">
        <v>543</v>
      </c>
      <c r="B20" s="29"/>
      <c r="C20" s="29"/>
      <c r="D20" s="29"/>
      <c r="E20" s="29"/>
      <c r="F20" s="29"/>
      <c r="G20" s="29"/>
      <c r="H20" s="29"/>
      <c r="I20" s="29"/>
      <c r="J20" s="132">
        <f t="shared" si="0"/>
        <v>0</v>
      </c>
    </row>
    <row r="21" spans="1:10" x14ac:dyDescent="0.3">
      <c r="A21" s="88" t="s">
        <v>544</v>
      </c>
      <c r="B21" s="29"/>
      <c r="C21" s="29"/>
      <c r="D21" s="29"/>
      <c r="E21" s="29"/>
      <c r="F21" s="29"/>
      <c r="G21" s="29"/>
      <c r="H21" s="29"/>
      <c r="I21" s="29"/>
      <c r="J21" s="132">
        <f t="shared" si="0"/>
        <v>0</v>
      </c>
    </row>
    <row r="22" spans="1:10" x14ac:dyDescent="0.3">
      <c r="A22" s="88" t="s">
        <v>545</v>
      </c>
      <c r="B22" s="29"/>
      <c r="C22" s="29"/>
      <c r="D22" s="29"/>
      <c r="E22" s="29"/>
      <c r="F22" s="29"/>
      <c r="G22" s="29"/>
      <c r="H22" s="29"/>
      <c r="I22" s="29"/>
      <c r="J22" s="132">
        <f t="shared" si="0"/>
        <v>0</v>
      </c>
    </row>
    <row r="23" spans="1:10" x14ac:dyDescent="0.3">
      <c r="A23" s="88" t="s">
        <v>546</v>
      </c>
      <c r="B23" s="29"/>
      <c r="C23" s="29"/>
      <c r="D23" s="29"/>
      <c r="E23" s="29"/>
      <c r="F23" s="29"/>
      <c r="G23" s="29"/>
      <c r="H23" s="29"/>
      <c r="I23" s="29"/>
      <c r="J23" s="132">
        <f t="shared" si="0"/>
        <v>0</v>
      </c>
    </row>
    <row r="24" spans="1:10" x14ac:dyDescent="0.3">
      <c r="A24" s="88" t="s">
        <v>547</v>
      </c>
      <c r="B24" s="29"/>
      <c r="C24" s="29"/>
      <c r="D24" s="29"/>
      <c r="E24" s="29"/>
      <c r="F24" s="29"/>
      <c r="G24" s="29"/>
      <c r="H24" s="29"/>
      <c r="I24" s="29"/>
      <c r="J24" s="132">
        <f t="shared" si="0"/>
        <v>0</v>
      </c>
    </row>
    <row r="25" spans="1:10" x14ac:dyDescent="0.3">
      <c r="A25" s="88" t="s">
        <v>548</v>
      </c>
      <c r="B25" s="29"/>
      <c r="C25" s="29"/>
      <c r="D25" s="29"/>
      <c r="E25" s="29"/>
      <c r="F25" s="29"/>
      <c r="G25" s="29"/>
      <c r="H25" s="29"/>
      <c r="I25" s="29"/>
      <c r="J25" s="132">
        <f t="shared" si="0"/>
        <v>0</v>
      </c>
    </row>
    <row r="26" spans="1:10" x14ac:dyDescent="0.3">
      <c r="A26" s="88" t="s">
        <v>549</v>
      </c>
      <c r="B26" s="29"/>
      <c r="C26" s="29"/>
      <c r="D26" s="29"/>
      <c r="E26" s="29"/>
      <c r="F26" s="29"/>
      <c r="G26" s="29"/>
      <c r="H26" s="29"/>
      <c r="I26" s="29"/>
      <c r="J26" s="132">
        <f t="shared" si="0"/>
        <v>0</v>
      </c>
    </row>
    <row r="27" spans="1:10" x14ac:dyDescent="0.3">
      <c r="A27" s="88" t="s">
        <v>550</v>
      </c>
      <c r="B27" s="29"/>
      <c r="C27" s="29"/>
      <c r="D27" s="29"/>
      <c r="E27" s="29"/>
      <c r="F27" s="29"/>
      <c r="G27" s="29"/>
      <c r="H27" s="29"/>
      <c r="I27" s="29"/>
      <c r="J27" s="132">
        <f t="shared" si="0"/>
        <v>0</v>
      </c>
    </row>
    <row r="28" spans="1:10" x14ac:dyDescent="0.3">
      <c r="A28" s="64" t="s">
        <v>22</v>
      </c>
      <c r="B28" s="73">
        <f t="shared" ref="B28:I28" si="1">SUM(B6:B27)</f>
        <v>0</v>
      </c>
      <c r="C28" s="73">
        <f t="shared" si="1"/>
        <v>0</v>
      </c>
      <c r="D28" s="73">
        <f t="shared" si="1"/>
        <v>0</v>
      </c>
      <c r="E28" s="73">
        <f t="shared" si="1"/>
        <v>0</v>
      </c>
      <c r="F28" s="73">
        <f t="shared" si="1"/>
        <v>0</v>
      </c>
      <c r="G28" s="73">
        <f t="shared" si="1"/>
        <v>0</v>
      </c>
      <c r="H28" s="73">
        <f t="shared" si="1"/>
        <v>0</v>
      </c>
      <c r="I28" s="73">
        <f t="shared" si="1"/>
        <v>0</v>
      </c>
      <c r="J28" s="73">
        <f t="shared" si="0"/>
        <v>0</v>
      </c>
    </row>
    <row r="29" spans="1:10" ht="31.9" customHeight="1" x14ac:dyDescent="0.3">
      <c r="A29" s="261"/>
      <c r="B29" s="262"/>
      <c r="C29" s="261"/>
      <c r="D29" s="261"/>
      <c r="E29" s="163"/>
      <c r="F29" s="163"/>
      <c r="G29" s="163"/>
    </row>
    <row r="30" spans="1:10" ht="31.9" customHeight="1" x14ac:dyDescent="0.3">
      <c r="A30" s="261"/>
      <c r="B30" s="262"/>
      <c r="C30" s="261"/>
      <c r="D30" s="261"/>
      <c r="E30" s="163"/>
      <c r="F30" s="163"/>
      <c r="G30" s="163"/>
    </row>
    <row r="31" spans="1:10" ht="24" customHeight="1" x14ac:dyDescent="0.3">
      <c r="A31" s="145" t="s">
        <v>18</v>
      </c>
      <c r="B31" s="38" t="str">
        <f>"REALITE "&amp;TAB00!E14-4</f>
        <v>REALITE 2019</v>
      </c>
      <c r="C31" s="31" t="str">
        <f>"REALITE "&amp;TAB00!E14-3</f>
        <v>REALITE 2020</v>
      </c>
      <c r="D31" s="31" t="str">
        <f>"REALITE "&amp;TAB00!E14-2</f>
        <v>REALITE 2021</v>
      </c>
      <c r="E31" s="31" t="str">
        <f>"REALITE "&amp;TAB00!E14-1</f>
        <v>REALITE 2022</v>
      </c>
      <c r="F31" s="31" t="str">
        <f>"BUDGET "&amp;TAB00!E14</f>
        <v>BUDGET 2023</v>
      </c>
      <c r="G31" s="31" t="str">
        <f>"REALITE "&amp;TAB00!E14</f>
        <v>REALITE 2023</v>
      </c>
      <c r="H31" s="146" t="str">
        <f>"ECART "&amp;F31&amp;" - "&amp;G31</f>
        <v>ECART BUDGET 2023 - REALITE 2023</v>
      </c>
    </row>
    <row r="32" spans="1:10" ht="24.6" customHeight="1" x14ac:dyDescent="0.3">
      <c r="A32" s="101" t="s">
        <v>425</v>
      </c>
      <c r="B32" s="29"/>
      <c r="C32" s="29"/>
      <c r="D32" s="29"/>
      <c r="E32" s="29"/>
      <c r="F32" s="29"/>
      <c r="G32" s="29"/>
      <c r="H32" s="41">
        <f>F32-G32</f>
        <v>0</v>
      </c>
    </row>
    <row r="33" spans="1:8" ht="24.6" customHeight="1" x14ac:dyDescent="0.3">
      <c r="A33" s="101" t="s">
        <v>426</v>
      </c>
      <c r="B33" s="29"/>
      <c r="C33" s="29"/>
      <c r="D33" s="29"/>
      <c r="E33" s="29"/>
      <c r="F33" s="29"/>
      <c r="G33" s="29"/>
      <c r="H33" s="41">
        <f>F33-G33</f>
        <v>0</v>
      </c>
    </row>
    <row r="34" spans="1:8" ht="24.6" customHeight="1" x14ac:dyDescent="0.3">
      <c r="A34" s="101" t="s">
        <v>943</v>
      </c>
      <c r="B34" s="29"/>
      <c r="C34" s="29"/>
      <c r="D34" s="29"/>
      <c r="E34" s="29"/>
      <c r="F34" s="29"/>
      <c r="G34" s="29"/>
      <c r="H34" s="41">
        <f>F34-G34</f>
        <v>0</v>
      </c>
    </row>
    <row r="35" spans="1:8" ht="24.6" customHeight="1" x14ac:dyDescent="0.3">
      <c r="A35" s="101" t="s">
        <v>944</v>
      </c>
      <c r="B35" s="29"/>
      <c r="C35" s="29"/>
      <c r="D35" s="29"/>
      <c r="E35" s="29"/>
      <c r="F35" s="29"/>
      <c r="G35" s="29"/>
      <c r="H35" s="41">
        <f t="shared" ref="H35:H36" si="2">F35-G35</f>
        <v>0</v>
      </c>
    </row>
    <row r="36" spans="1:8" ht="24.6" customHeight="1" x14ac:dyDescent="0.3">
      <c r="A36" s="101" t="s">
        <v>945</v>
      </c>
      <c r="B36" s="29"/>
      <c r="C36" s="29"/>
      <c r="D36" s="29"/>
      <c r="E36" s="29"/>
      <c r="F36" s="29"/>
      <c r="G36" s="29"/>
      <c r="H36" s="41">
        <f t="shared" si="2"/>
        <v>0</v>
      </c>
    </row>
    <row r="37" spans="1:8" x14ac:dyDescent="0.3">
      <c r="A37" s="44" t="s">
        <v>22</v>
      </c>
      <c r="B37" s="45">
        <f>SUM(B33:B36)</f>
        <v>0</v>
      </c>
      <c r="C37" s="45">
        <f t="shared" ref="C37:G37" si="3">SUM(C33:C36)</f>
        <v>0</v>
      </c>
      <c r="D37" s="45">
        <f t="shared" si="3"/>
        <v>0</v>
      </c>
      <c r="E37" s="45">
        <f t="shared" si="3"/>
        <v>0</v>
      </c>
      <c r="F37" s="45">
        <f t="shared" si="3"/>
        <v>0</v>
      </c>
      <c r="G37" s="45">
        <f t="shared" si="3"/>
        <v>0</v>
      </c>
      <c r="H37" s="45">
        <f>SUM(H33:H36)</f>
        <v>0</v>
      </c>
    </row>
    <row r="38" spans="1:8" x14ac:dyDescent="0.3">
      <c r="A38" s="10"/>
      <c r="B38" s="11"/>
      <c r="C38" s="11"/>
      <c r="D38" s="11"/>
      <c r="E38" s="11"/>
      <c r="F38" s="11"/>
      <c r="G38" s="11"/>
      <c r="H38" s="11"/>
    </row>
  </sheetData>
  <mergeCells count="1">
    <mergeCell ref="A3:J3"/>
  </mergeCells>
  <hyperlinks>
    <hyperlink ref="A1" location="TAB00!A1" display="Retour page de garde" xr:uid="{00000000-0004-0000-1B00-000000000000}"/>
  </hyperlinks>
  <pageMargins left="0.7" right="0.7" top="0.75" bottom="0.75" header="0.3" footer="0.3"/>
  <pageSetup paperSize="9" scale="87"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2" id="{35266E91-DBD1-4EFB-A2CF-349DE10C9DBB}">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1" id="{CDCE45E7-664B-4861-9048-374274C8A7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140"/>
  <sheetViews>
    <sheetView zoomScaleNormal="100" workbookViewId="0">
      <selection activeCell="D6" sqref="D6"/>
    </sheetView>
  </sheetViews>
  <sheetFormatPr baseColWidth="10" defaultColWidth="9.1640625" defaultRowHeight="13.5" x14ac:dyDescent="0.3"/>
  <cols>
    <col min="1" max="1" width="65.6640625" style="156" customWidth="1"/>
    <col min="2" max="2" width="16.6640625" style="155" customWidth="1"/>
    <col min="3" max="4" width="16.6640625" style="156" customWidth="1"/>
    <col min="5" max="5" width="16.6640625" style="5" customWidth="1"/>
    <col min="6" max="6" width="16.6640625" style="88" customWidth="1"/>
    <col min="7" max="7" width="9.1640625" style="120"/>
    <col min="8" max="16384" width="9.1640625" style="88"/>
  </cols>
  <sheetData>
    <row r="1" spans="1:8" s="5" customFormat="1" ht="15" x14ac:dyDescent="0.3">
      <c r="A1" s="162" t="s">
        <v>42</v>
      </c>
    </row>
    <row r="3" spans="1:8" ht="45.6" customHeight="1" x14ac:dyDescent="0.3">
      <c r="A3" s="485" t="str">
        <f>TAB00!B80&amp;" : "&amp;TAB00!C80</f>
        <v>TAB7 : Synthèse des écarts de l'année N relatifs aux charges et produits non-contrôlables - OSP</v>
      </c>
      <c r="B3" s="485"/>
      <c r="C3" s="485"/>
      <c r="D3" s="485"/>
      <c r="E3" s="485"/>
      <c r="F3" s="485"/>
      <c r="G3" s="485"/>
    </row>
    <row r="6" spans="1:8" s="103" customFormat="1" ht="27" x14ac:dyDescent="0.3">
      <c r="A6" s="156"/>
      <c r="B6" s="22" t="str">
        <f>"BUDGET "&amp;TAB00!E14</f>
        <v>BUDGET 2023</v>
      </c>
      <c r="C6" s="22" t="str">
        <f>"REALITE "&amp;TAB00!E14</f>
        <v>REALITE 2023</v>
      </c>
      <c r="D6" s="22" t="s">
        <v>8</v>
      </c>
      <c r="E6" s="23" t="s">
        <v>9</v>
      </c>
      <c r="F6" s="22" t="s">
        <v>10</v>
      </c>
      <c r="G6" s="22" t="s">
        <v>691</v>
      </c>
    </row>
    <row r="7" spans="1:8" s="77" customFormat="1" ht="27" x14ac:dyDescent="0.3">
      <c r="A7" s="271" t="s">
        <v>707</v>
      </c>
      <c r="B7" s="76">
        <f>'TAB7.1'!F8</f>
        <v>0</v>
      </c>
      <c r="C7" s="76">
        <f>'TAB7.1'!G8</f>
        <v>0</v>
      </c>
      <c r="D7" s="82">
        <f t="shared" ref="D7:D14" si="0">B7-C7</f>
        <v>0</v>
      </c>
      <c r="E7" s="76">
        <f>'TAB7.1'!B18</f>
        <v>0</v>
      </c>
      <c r="F7" s="83">
        <f>'TAB7.1'!B19</f>
        <v>0</v>
      </c>
      <c r="G7" s="144" t="s">
        <v>560</v>
      </c>
      <c r="H7" s="103"/>
    </row>
    <row r="8" spans="1:8" s="77" customFormat="1" ht="27" x14ac:dyDescent="0.3">
      <c r="A8" s="271" t="s">
        <v>708</v>
      </c>
      <c r="B8" s="76">
        <f>'TAB7.2'!F8</f>
        <v>0</v>
      </c>
      <c r="C8" s="76">
        <f>'TAB7.2'!G8</f>
        <v>0</v>
      </c>
      <c r="D8" s="82">
        <f t="shared" si="0"/>
        <v>0</v>
      </c>
      <c r="E8" s="76">
        <f>D8</f>
        <v>0</v>
      </c>
      <c r="F8" s="87"/>
      <c r="G8" s="144" t="s">
        <v>561</v>
      </c>
      <c r="H8" s="103"/>
    </row>
    <row r="9" spans="1:8" s="77" customFormat="1" ht="27" x14ac:dyDescent="0.3">
      <c r="A9" s="272" t="s">
        <v>709</v>
      </c>
      <c r="B9" s="76">
        <f>'TAB7.3'!F8</f>
        <v>0</v>
      </c>
      <c r="C9" s="76">
        <f>'TAB7.3'!G8</f>
        <v>0</v>
      </c>
      <c r="D9" s="82">
        <f t="shared" si="0"/>
        <v>0</v>
      </c>
      <c r="E9" s="76">
        <f>D9</f>
        <v>0</v>
      </c>
      <c r="F9" s="87"/>
      <c r="G9" s="144" t="s">
        <v>562</v>
      </c>
      <c r="H9" s="103"/>
    </row>
    <row r="10" spans="1:8" s="77" customFormat="1" ht="40.5" x14ac:dyDescent="0.3">
      <c r="A10" s="271" t="s">
        <v>710</v>
      </c>
      <c r="B10" s="76">
        <f>SUM('TAB7.4'!F7,'TAB7.4'!F16,'TAB7.4'!F10,'TAB7.4'!F19,'TAB7.4'!F25)</f>
        <v>0</v>
      </c>
      <c r="C10" s="76">
        <f>SUM('TAB7.4'!G7,'TAB7.4'!G16,'TAB7.4'!G10,'TAB7.4'!G19,'TAB7.4'!G25)</f>
        <v>0</v>
      </c>
      <c r="D10" s="82">
        <f>B10-C10</f>
        <v>0</v>
      </c>
      <c r="E10" s="76">
        <f>D10</f>
        <v>0</v>
      </c>
      <c r="F10" s="87"/>
      <c r="G10" s="144" t="s">
        <v>563</v>
      </c>
      <c r="H10" s="103"/>
    </row>
    <row r="11" spans="1:8" s="77" customFormat="1" ht="15" x14ac:dyDescent="0.3">
      <c r="A11" s="272" t="s">
        <v>711</v>
      </c>
      <c r="B11" s="76">
        <f>'TAB7.5'!F6</f>
        <v>0</v>
      </c>
      <c r="C11" s="76">
        <f>'TAB7.5'!G6</f>
        <v>0</v>
      </c>
      <c r="D11" s="82">
        <f t="shared" si="0"/>
        <v>0</v>
      </c>
      <c r="E11" s="76">
        <f>'TAB7.5'!B14</f>
        <v>0</v>
      </c>
      <c r="F11" s="83">
        <f>'TAB7.5'!B15</f>
        <v>0</v>
      </c>
      <c r="G11" s="144" t="s">
        <v>564</v>
      </c>
      <c r="H11" s="103"/>
    </row>
    <row r="12" spans="1:8" s="77" customFormat="1" ht="15" x14ac:dyDescent="0.3">
      <c r="A12" s="272" t="s">
        <v>712</v>
      </c>
      <c r="B12" s="76">
        <f>'TAB7.6'!F6</f>
        <v>0</v>
      </c>
      <c r="C12" s="76">
        <f>'TAB7.6'!G6</f>
        <v>0</v>
      </c>
      <c r="D12" s="82">
        <f t="shared" si="0"/>
        <v>0</v>
      </c>
      <c r="E12" s="76">
        <f>D12</f>
        <v>0</v>
      </c>
      <c r="F12" s="87"/>
      <c r="G12" s="144" t="s">
        <v>565</v>
      </c>
      <c r="H12" s="103"/>
    </row>
    <row r="13" spans="1:8" s="77" customFormat="1" ht="27" x14ac:dyDescent="0.3">
      <c r="A13" s="272" t="s">
        <v>702</v>
      </c>
      <c r="B13" s="76">
        <f>'TAB6.3'!F13</f>
        <v>0</v>
      </c>
      <c r="C13" s="76">
        <f>'TAB6.3'!G13</f>
        <v>0</v>
      </c>
      <c r="D13" s="82">
        <f t="shared" si="0"/>
        <v>0</v>
      </c>
      <c r="E13" s="76">
        <f>D13</f>
        <v>0</v>
      </c>
      <c r="F13" s="87"/>
      <c r="G13" s="144" t="s">
        <v>509</v>
      </c>
    </row>
    <row r="14" spans="1:8" s="77" customFormat="1" ht="27" x14ac:dyDescent="0.3">
      <c r="A14" s="272" t="s">
        <v>713</v>
      </c>
      <c r="B14" s="76">
        <f>'TAB7.7'!F6</f>
        <v>0</v>
      </c>
      <c r="C14" s="76">
        <f>'TAB7.7'!G6</f>
        <v>0</v>
      </c>
      <c r="D14" s="82">
        <f t="shared" si="0"/>
        <v>0</v>
      </c>
      <c r="E14" s="76">
        <f>'TAB7.7'!B14</f>
        <v>0</v>
      </c>
      <c r="F14" s="83">
        <f>'TAB7.7'!B15</f>
        <v>0</v>
      </c>
      <c r="G14" s="144" t="s">
        <v>566</v>
      </c>
    </row>
    <row r="15" spans="1:8" s="99" customFormat="1" x14ac:dyDescent="0.3">
      <c r="A15" s="97" t="s">
        <v>22</v>
      </c>
      <c r="B15" s="98">
        <f>SUM(B7:B14)</f>
        <v>0</v>
      </c>
      <c r="C15" s="98">
        <f>SUM(C7:C14)</f>
        <v>0</v>
      </c>
      <c r="D15" s="98">
        <f>SUM(D7:D14)</f>
        <v>0</v>
      </c>
      <c r="E15" s="98">
        <f>SUM(E7:E14)</f>
        <v>0</v>
      </c>
      <c r="F15" s="98">
        <f>SUM(F7:F14)</f>
        <v>0</v>
      </c>
      <c r="G15" s="61"/>
    </row>
    <row r="16" spans="1:8" s="77" customFormat="1" x14ac:dyDescent="0.3">
      <c r="A16" s="273"/>
      <c r="B16" s="76"/>
      <c r="C16" s="82"/>
      <c r="D16" s="82"/>
      <c r="E16" s="76"/>
      <c r="F16" s="85"/>
      <c r="G16" s="42"/>
    </row>
    <row r="17" spans="1:7" s="77" customFormat="1" x14ac:dyDescent="0.3">
      <c r="A17" s="156"/>
      <c r="B17" s="161"/>
      <c r="C17" s="158"/>
      <c r="D17" s="158"/>
      <c r="E17" s="161"/>
      <c r="F17" s="207"/>
      <c r="G17" s="42"/>
    </row>
    <row r="18" spans="1:7" s="77" customFormat="1" x14ac:dyDescent="0.3">
      <c r="A18" s="156"/>
      <c r="B18" s="161"/>
      <c r="C18" s="158"/>
      <c r="D18" s="158"/>
      <c r="E18" s="161"/>
      <c r="F18" s="207"/>
      <c r="G18" s="42"/>
    </row>
    <row r="19" spans="1:7" s="77" customFormat="1" x14ac:dyDescent="0.3">
      <c r="A19" s="156"/>
      <c r="B19" s="161"/>
      <c r="C19" s="158"/>
      <c r="D19" s="158"/>
      <c r="E19" s="161"/>
      <c r="F19" s="207"/>
      <c r="G19" s="42"/>
    </row>
    <row r="20" spans="1:7" s="77" customFormat="1" x14ac:dyDescent="0.3">
      <c r="A20" s="156"/>
      <c r="B20" s="161"/>
      <c r="C20" s="158"/>
      <c r="D20" s="158"/>
      <c r="E20" s="161"/>
      <c r="F20" s="207"/>
      <c r="G20" s="42"/>
    </row>
    <row r="21" spans="1:7" s="77" customFormat="1" x14ac:dyDescent="0.3">
      <c r="A21" s="156"/>
      <c r="B21" s="161"/>
      <c r="C21" s="158"/>
      <c r="D21" s="158"/>
      <c r="E21" s="161"/>
      <c r="F21" s="207"/>
      <c r="G21" s="42"/>
    </row>
    <row r="22" spans="1:7" s="77" customFormat="1" x14ac:dyDescent="0.3">
      <c r="A22" s="156"/>
      <c r="B22" s="161"/>
      <c r="C22" s="158"/>
      <c r="D22" s="158"/>
      <c r="E22" s="161"/>
      <c r="F22" s="207"/>
      <c r="G22" s="42"/>
    </row>
    <row r="23" spans="1:7" s="77" customFormat="1" x14ac:dyDescent="0.3">
      <c r="A23" s="156"/>
      <c r="B23" s="161"/>
      <c r="C23" s="158"/>
      <c r="D23" s="158"/>
      <c r="E23" s="161"/>
      <c r="F23" s="207"/>
      <c r="G23" s="42"/>
    </row>
    <row r="24" spans="1:7" s="77" customFormat="1" x14ac:dyDescent="0.3">
      <c r="A24" s="156"/>
      <c r="B24" s="161"/>
      <c r="C24" s="158"/>
      <c r="D24" s="158"/>
      <c r="E24" s="161"/>
      <c r="F24" s="207"/>
      <c r="G24" s="42"/>
    </row>
    <row r="25" spans="1:7" s="77" customFormat="1" x14ac:dyDescent="0.3">
      <c r="A25" s="156"/>
      <c r="B25" s="161"/>
      <c r="C25" s="158"/>
      <c r="D25" s="158"/>
      <c r="E25" s="161"/>
      <c r="F25" s="207"/>
      <c r="G25" s="42"/>
    </row>
    <row r="26" spans="1:7" s="77" customFormat="1" x14ac:dyDescent="0.3">
      <c r="A26" s="156"/>
      <c r="B26" s="161"/>
      <c r="C26" s="158"/>
      <c r="D26" s="158"/>
      <c r="E26" s="161"/>
      <c r="F26" s="207"/>
      <c r="G26" s="42"/>
    </row>
    <row r="27" spans="1:7" s="77" customFormat="1" x14ac:dyDescent="0.3">
      <c r="A27" s="156"/>
      <c r="B27" s="161"/>
      <c r="C27" s="158"/>
      <c r="D27" s="158"/>
      <c r="E27" s="161"/>
      <c r="F27" s="207"/>
      <c r="G27" s="42"/>
    </row>
    <row r="28" spans="1:7" s="77" customFormat="1" x14ac:dyDescent="0.3">
      <c r="A28" s="156"/>
      <c r="B28" s="161"/>
      <c r="C28" s="158"/>
      <c r="D28" s="158"/>
      <c r="E28" s="161"/>
      <c r="F28" s="207"/>
      <c r="G28" s="42"/>
    </row>
    <row r="29" spans="1:7" s="77" customFormat="1" x14ac:dyDescent="0.3">
      <c r="A29" s="156"/>
      <c r="B29" s="161"/>
      <c r="C29" s="158"/>
      <c r="D29" s="158"/>
      <c r="E29" s="161"/>
      <c r="F29" s="207"/>
      <c r="G29" s="42"/>
    </row>
    <row r="30" spans="1:7" s="77" customFormat="1" x14ac:dyDescent="0.3">
      <c r="A30" s="156"/>
      <c r="B30" s="161"/>
      <c r="C30" s="158"/>
      <c r="D30" s="158"/>
      <c r="E30" s="161"/>
      <c r="F30" s="207"/>
      <c r="G30" s="42"/>
    </row>
    <row r="31" spans="1:7" s="77" customFormat="1" x14ac:dyDescent="0.3">
      <c r="A31" s="156"/>
      <c r="B31" s="161"/>
      <c r="C31" s="158"/>
      <c r="D31" s="158"/>
      <c r="E31" s="161"/>
      <c r="F31" s="207"/>
      <c r="G31" s="42"/>
    </row>
    <row r="32" spans="1:7" s="77" customFormat="1" x14ac:dyDescent="0.3">
      <c r="A32" s="156"/>
      <c r="B32" s="161"/>
      <c r="C32" s="158"/>
      <c r="D32" s="158"/>
      <c r="E32" s="161"/>
      <c r="F32" s="207"/>
      <c r="G32" s="42"/>
    </row>
    <row r="33" spans="1:7" s="77" customFormat="1" x14ac:dyDescent="0.3">
      <c r="A33" s="156"/>
      <c r="B33" s="161"/>
      <c r="C33" s="158"/>
      <c r="D33" s="158"/>
      <c r="E33" s="161"/>
      <c r="F33" s="207"/>
      <c r="G33" s="42"/>
    </row>
    <row r="34" spans="1:7" s="77" customFormat="1" x14ac:dyDescent="0.3">
      <c r="A34" s="156"/>
      <c r="B34" s="161"/>
      <c r="C34" s="158"/>
      <c r="D34" s="158"/>
      <c r="E34" s="161"/>
      <c r="F34" s="207"/>
      <c r="G34" s="42"/>
    </row>
    <row r="35" spans="1:7" s="77" customFormat="1" x14ac:dyDescent="0.3">
      <c r="A35" s="156"/>
      <c r="B35" s="161"/>
      <c r="C35" s="158"/>
      <c r="D35" s="158"/>
      <c r="E35" s="161"/>
      <c r="F35" s="207"/>
      <c r="G35" s="42"/>
    </row>
    <row r="36" spans="1:7" s="77" customFormat="1" x14ac:dyDescent="0.3">
      <c r="A36" s="156"/>
      <c r="B36" s="161"/>
      <c r="C36" s="158"/>
      <c r="D36" s="158"/>
      <c r="E36" s="161"/>
      <c r="F36" s="207"/>
      <c r="G36" s="42"/>
    </row>
    <row r="37" spans="1:7" s="77" customFormat="1" x14ac:dyDescent="0.3">
      <c r="A37" s="156"/>
      <c r="B37" s="161"/>
      <c r="C37" s="158"/>
      <c r="D37" s="158"/>
      <c r="E37" s="161"/>
      <c r="F37" s="207"/>
      <c r="G37" s="42"/>
    </row>
    <row r="38" spans="1:7" s="77" customFormat="1" x14ac:dyDescent="0.3">
      <c r="A38" s="156"/>
      <c r="B38" s="161"/>
      <c r="C38" s="158"/>
      <c r="D38" s="158"/>
      <c r="E38" s="161"/>
      <c r="F38" s="207"/>
      <c r="G38" s="42"/>
    </row>
    <row r="39" spans="1:7" s="77" customFormat="1" x14ac:dyDescent="0.3">
      <c r="A39" s="156"/>
      <c r="B39" s="161"/>
      <c r="C39" s="158"/>
      <c r="D39" s="158"/>
      <c r="E39" s="161"/>
      <c r="F39" s="207"/>
      <c r="G39" s="42"/>
    </row>
    <row r="40" spans="1:7" s="77" customFormat="1" x14ac:dyDescent="0.3">
      <c r="A40" s="156"/>
      <c r="B40" s="161"/>
      <c r="C40" s="158"/>
      <c r="D40" s="158"/>
      <c r="E40" s="161"/>
      <c r="F40" s="207"/>
      <c r="G40" s="42"/>
    </row>
    <row r="41" spans="1:7" s="77" customFormat="1" x14ac:dyDescent="0.3">
      <c r="A41" s="156"/>
      <c r="B41" s="161"/>
      <c r="C41" s="158"/>
      <c r="D41" s="158"/>
      <c r="E41" s="161"/>
      <c r="F41" s="207"/>
      <c r="G41" s="42"/>
    </row>
    <row r="42" spans="1:7" s="77" customFormat="1" x14ac:dyDescent="0.3">
      <c r="A42" s="156"/>
      <c r="B42" s="161"/>
      <c r="C42" s="158"/>
      <c r="D42" s="158"/>
      <c r="E42" s="161"/>
      <c r="F42" s="207"/>
      <c r="G42" s="42"/>
    </row>
    <row r="43" spans="1:7" s="77" customFormat="1" x14ac:dyDescent="0.3">
      <c r="A43" s="156"/>
      <c r="B43" s="161"/>
      <c r="C43" s="158"/>
      <c r="D43" s="158"/>
      <c r="E43" s="161"/>
      <c r="F43" s="207"/>
      <c r="G43" s="42"/>
    </row>
    <row r="44" spans="1:7" s="77" customFormat="1" x14ac:dyDescent="0.3">
      <c r="A44" s="156"/>
      <c r="B44" s="161"/>
      <c r="C44" s="158"/>
      <c r="D44" s="158"/>
      <c r="E44" s="161"/>
      <c r="F44" s="207"/>
      <c r="G44" s="42"/>
    </row>
    <row r="45" spans="1:7" s="77" customFormat="1" x14ac:dyDescent="0.3">
      <c r="A45" s="156"/>
      <c r="B45" s="161"/>
      <c r="C45" s="158"/>
      <c r="D45" s="158"/>
      <c r="E45" s="161"/>
      <c r="F45" s="207"/>
      <c r="G45" s="42"/>
    </row>
    <row r="46" spans="1:7" s="77" customFormat="1" x14ac:dyDescent="0.3">
      <c r="A46" s="156"/>
      <c r="B46" s="161"/>
      <c r="C46" s="158"/>
      <c r="D46" s="158"/>
      <c r="E46" s="161"/>
      <c r="F46" s="207"/>
      <c r="G46" s="42"/>
    </row>
    <row r="47" spans="1:7" s="77" customFormat="1" x14ac:dyDescent="0.3">
      <c r="A47" s="156"/>
      <c r="B47" s="161"/>
      <c r="C47" s="158"/>
      <c r="D47" s="158"/>
      <c r="E47" s="161"/>
      <c r="F47" s="207"/>
      <c r="G47" s="42"/>
    </row>
    <row r="48" spans="1:7" s="77" customFormat="1" x14ac:dyDescent="0.3">
      <c r="A48" s="156"/>
      <c r="B48" s="155"/>
      <c r="C48" s="156"/>
      <c r="D48" s="156"/>
      <c r="E48" s="5"/>
      <c r="G48" s="42"/>
    </row>
    <row r="49" spans="1:7" s="77" customFormat="1" x14ac:dyDescent="0.3">
      <c r="A49" s="156"/>
      <c r="B49" s="155"/>
      <c r="C49" s="156"/>
      <c r="D49" s="156"/>
      <c r="E49" s="5"/>
      <c r="G49" s="42"/>
    </row>
    <row r="50" spans="1:7" s="77" customFormat="1" x14ac:dyDescent="0.3">
      <c r="A50" s="156"/>
      <c r="B50" s="155"/>
      <c r="C50" s="156"/>
      <c r="D50" s="156"/>
      <c r="E50" s="5"/>
      <c r="G50" s="42"/>
    </row>
    <row r="51" spans="1:7" s="77" customFormat="1" x14ac:dyDescent="0.3">
      <c r="A51" s="156"/>
      <c r="B51" s="155"/>
      <c r="C51" s="156"/>
      <c r="D51" s="156"/>
      <c r="E51" s="5"/>
      <c r="G51" s="42"/>
    </row>
    <row r="52" spans="1:7" s="77" customFormat="1" x14ac:dyDescent="0.3">
      <c r="A52" s="156"/>
      <c r="B52" s="155"/>
      <c r="C52" s="156"/>
      <c r="D52" s="156"/>
      <c r="E52" s="5"/>
      <c r="G52" s="42"/>
    </row>
    <row r="53" spans="1:7" s="77" customFormat="1" x14ac:dyDescent="0.3">
      <c r="A53" s="156"/>
      <c r="B53" s="155"/>
      <c r="C53" s="156"/>
      <c r="D53" s="156"/>
      <c r="E53" s="5"/>
      <c r="G53" s="42"/>
    </row>
    <row r="54" spans="1:7" s="77" customFormat="1" x14ac:dyDescent="0.3">
      <c r="A54" s="156"/>
      <c r="B54" s="155"/>
      <c r="C54" s="156"/>
      <c r="D54" s="156"/>
      <c r="E54" s="5"/>
      <c r="G54" s="42"/>
    </row>
    <row r="55" spans="1:7" s="77" customFormat="1" x14ac:dyDescent="0.3">
      <c r="A55" s="156"/>
      <c r="B55" s="155"/>
      <c r="C55" s="156"/>
      <c r="D55" s="156"/>
      <c r="E55" s="5"/>
      <c r="G55" s="42"/>
    </row>
    <row r="56" spans="1:7" s="77" customFormat="1" x14ac:dyDescent="0.3">
      <c r="A56" s="156"/>
      <c r="B56" s="155"/>
      <c r="C56" s="156"/>
      <c r="D56" s="156"/>
      <c r="E56" s="5"/>
      <c r="G56" s="42"/>
    </row>
    <row r="57" spans="1:7" s="77" customFormat="1" x14ac:dyDescent="0.3">
      <c r="A57" s="156"/>
      <c r="B57" s="155"/>
      <c r="C57" s="156"/>
      <c r="D57" s="156"/>
      <c r="E57" s="5"/>
      <c r="G57" s="42"/>
    </row>
    <row r="58" spans="1:7" s="77" customFormat="1" x14ac:dyDescent="0.3">
      <c r="A58" s="156"/>
      <c r="B58" s="155"/>
      <c r="C58" s="156"/>
      <c r="D58" s="156"/>
      <c r="E58" s="5"/>
      <c r="G58" s="42"/>
    </row>
    <row r="59" spans="1:7" s="77" customFormat="1" x14ac:dyDescent="0.3">
      <c r="A59" s="156"/>
      <c r="B59" s="155"/>
      <c r="C59" s="156"/>
      <c r="D59" s="156"/>
      <c r="E59" s="5"/>
      <c r="G59" s="42"/>
    </row>
    <row r="60" spans="1:7" s="77" customFormat="1" x14ac:dyDescent="0.3">
      <c r="A60" s="156"/>
      <c r="B60" s="155"/>
      <c r="C60" s="156"/>
      <c r="D60" s="156"/>
      <c r="E60" s="5"/>
      <c r="G60" s="42"/>
    </row>
    <row r="61" spans="1:7" s="77" customFormat="1" x14ac:dyDescent="0.3">
      <c r="A61" s="156"/>
      <c r="B61" s="155"/>
      <c r="C61" s="156"/>
      <c r="D61" s="156"/>
      <c r="E61" s="5"/>
      <c r="G61" s="42"/>
    </row>
    <row r="62" spans="1:7" s="77" customFormat="1" x14ac:dyDescent="0.3">
      <c r="A62" s="156"/>
      <c r="B62" s="155"/>
      <c r="C62" s="156"/>
      <c r="D62" s="156"/>
      <c r="E62" s="5"/>
      <c r="G62" s="42"/>
    </row>
    <row r="63" spans="1:7" s="77" customFormat="1" x14ac:dyDescent="0.3">
      <c r="A63" s="156"/>
      <c r="B63" s="155"/>
      <c r="C63" s="156"/>
      <c r="D63" s="156"/>
      <c r="E63" s="5"/>
      <c r="G63" s="42"/>
    </row>
    <row r="64" spans="1:7" s="77" customFormat="1" x14ac:dyDescent="0.3">
      <c r="A64" s="156"/>
      <c r="B64" s="155"/>
      <c r="C64" s="156"/>
      <c r="D64" s="156"/>
      <c r="E64" s="5"/>
      <c r="G64" s="42"/>
    </row>
    <row r="65" spans="1:7" s="77" customFormat="1" x14ac:dyDescent="0.3">
      <c r="A65" s="156"/>
      <c r="B65" s="155"/>
      <c r="C65" s="156"/>
      <c r="D65" s="156"/>
      <c r="E65" s="5"/>
      <c r="G65" s="42"/>
    </row>
    <row r="66" spans="1:7" s="77" customFormat="1" x14ac:dyDescent="0.3">
      <c r="A66" s="156"/>
      <c r="B66" s="155"/>
      <c r="C66" s="156"/>
      <c r="D66" s="156"/>
      <c r="E66" s="5"/>
      <c r="G66" s="42"/>
    </row>
    <row r="67" spans="1:7" s="77" customFormat="1" x14ac:dyDescent="0.3">
      <c r="A67" s="156"/>
      <c r="B67" s="155"/>
      <c r="C67" s="156"/>
      <c r="D67" s="156"/>
      <c r="E67" s="5"/>
      <c r="G67" s="42"/>
    </row>
    <row r="68" spans="1:7" s="77" customFormat="1" x14ac:dyDescent="0.3">
      <c r="A68" s="156"/>
      <c r="B68" s="155"/>
      <c r="C68" s="156"/>
      <c r="D68" s="156"/>
      <c r="E68" s="5"/>
      <c r="G68" s="42"/>
    </row>
    <row r="69" spans="1:7" s="77" customFormat="1" x14ac:dyDescent="0.3">
      <c r="A69" s="156"/>
      <c r="B69" s="155"/>
      <c r="C69" s="156"/>
      <c r="D69" s="156"/>
      <c r="E69" s="5"/>
      <c r="G69" s="42"/>
    </row>
    <row r="70" spans="1:7" s="77" customFormat="1" x14ac:dyDescent="0.3">
      <c r="A70" s="156"/>
      <c r="B70" s="155"/>
      <c r="C70" s="156"/>
      <c r="D70" s="156"/>
      <c r="E70" s="5"/>
      <c r="G70" s="42"/>
    </row>
    <row r="71" spans="1:7" s="77" customFormat="1" x14ac:dyDescent="0.3">
      <c r="A71" s="156"/>
      <c r="B71" s="155"/>
      <c r="C71" s="156"/>
      <c r="D71" s="156"/>
      <c r="E71" s="5"/>
      <c r="G71" s="42"/>
    </row>
    <row r="72" spans="1:7" s="77" customFormat="1" x14ac:dyDescent="0.3">
      <c r="A72" s="156"/>
      <c r="B72" s="155"/>
      <c r="C72" s="156"/>
      <c r="D72" s="156"/>
      <c r="E72" s="5"/>
      <c r="G72" s="42"/>
    </row>
    <row r="73" spans="1:7" s="77" customFormat="1" x14ac:dyDescent="0.3">
      <c r="A73" s="156"/>
      <c r="B73" s="155"/>
      <c r="C73" s="156"/>
      <c r="D73" s="156"/>
      <c r="E73" s="5"/>
      <c r="G73" s="42"/>
    </row>
    <row r="74" spans="1:7" s="77" customFormat="1" x14ac:dyDescent="0.3">
      <c r="A74" s="156"/>
      <c r="B74" s="155"/>
      <c r="C74" s="156"/>
      <c r="D74" s="156"/>
      <c r="E74" s="5"/>
      <c r="G74" s="42"/>
    </row>
    <row r="75" spans="1:7" s="77" customFormat="1" x14ac:dyDescent="0.3">
      <c r="A75" s="156"/>
      <c r="B75" s="155"/>
      <c r="C75" s="156"/>
      <c r="D75" s="156"/>
      <c r="E75" s="5"/>
      <c r="G75" s="42"/>
    </row>
    <row r="76" spans="1:7" s="77" customFormat="1" x14ac:dyDescent="0.3">
      <c r="A76" s="156"/>
      <c r="B76" s="155"/>
      <c r="C76" s="156"/>
      <c r="D76" s="156"/>
      <c r="E76" s="5"/>
      <c r="G76" s="42"/>
    </row>
    <row r="77" spans="1:7" s="77" customFormat="1" x14ac:dyDescent="0.3">
      <c r="A77" s="156"/>
      <c r="B77" s="155"/>
      <c r="C77" s="156"/>
      <c r="D77" s="156"/>
      <c r="E77" s="5"/>
      <c r="G77" s="42"/>
    </row>
    <row r="78" spans="1:7" s="77" customFormat="1" x14ac:dyDescent="0.3">
      <c r="A78" s="156"/>
      <c r="B78" s="155"/>
      <c r="C78" s="156"/>
      <c r="D78" s="156"/>
      <c r="E78" s="5"/>
      <c r="G78" s="42"/>
    </row>
    <row r="79" spans="1:7" s="77" customFormat="1" x14ac:dyDescent="0.3">
      <c r="A79" s="156"/>
      <c r="B79" s="155"/>
      <c r="C79" s="156"/>
      <c r="D79" s="156"/>
      <c r="E79" s="5"/>
      <c r="G79" s="42"/>
    </row>
    <row r="80" spans="1:7" s="77" customFormat="1" x14ac:dyDescent="0.3">
      <c r="A80" s="156"/>
      <c r="B80" s="155"/>
      <c r="C80" s="156"/>
      <c r="D80" s="156"/>
      <c r="E80" s="5"/>
      <c r="G80" s="42"/>
    </row>
    <row r="81" spans="1:7" s="77" customFormat="1" x14ac:dyDescent="0.3">
      <c r="A81" s="156"/>
      <c r="B81" s="155"/>
      <c r="C81" s="156"/>
      <c r="D81" s="156"/>
      <c r="E81" s="5"/>
      <c r="G81" s="42"/>
    </row>
    <row r="82" spans="1:7" s="77" customFormat="1" x14ac:dyDescent="0.3">
      <c r="A82" s="156"/>
      <c r="B82" s="155"/>
      <c r="C82" s="156"/>
      <c r="D82" s="156"/>
      <c r="E82" s="5"/>
      <c r="G82" s="42"/>
    </row>
    <row r="83" spans="1:7" s="77" customFormat="1" x14ac:dyDescent="0.3">
      <c r="A83" s="156"/>
      <c r="B83" s="155"/>
      <c r="C83" s="156"/>
      <c r="D83" s="156"/>
      <c r="E83" s="5"/>
      <c r="G83" s="42"/>
    </row>
    <row r="84" spans="1:7" s="77" customFormat="1" x14ac:dyDescent="0.3">
      <c r="A84" s="156"/>
      <c r="B84" s="155"/>
      <c r="C84" s="156"/>
      <c r="D84" s="156"/>
      <c r="E84" s="5"/>
      <c r="G84" s="42"/>
    </row>
    <row r="85" spans="1:7" s="77" customFormat="1" x14ac:dyDescent="0.3">
      <c r="A85" s="156"/>
      <c r="B85" s="155"/>
      <c r="C85" s="156"/>
      <c r="D85" s="156"/>
      <c r="E85" s="5"/>
      <c r="G85" s="42"/>
    </row>
    <row r="86" spans="1:7" s="77" customFormat="1" x14ac:dyDescent="0.3">
      <c r="A86" s="156"/>
      <c r="B86" s="155"/>
      <c r="C86" s="156"/>
      <c r="D86" s="156"/>
      <c r="E86" s="5"/>
      <c r="G86" s="42"/>
    </row>
    <row r="87" spans="1:7" s="77" customFormat="1" x14ac:dyDescent="0.3">
      <c r="A87" s="156"/>
      <c r="B87" s="155"/>
      <c r="C87" s="156"/>
      <c r="D87" s="156"/>
      <c r="E87" s="5"/>
      <c r="G87" s="42"/>
    </row>
    <row r="88" spans="1:7" s="77" customFormat="1" x14ac:dyDescent="0.3">
      <c r="A88" s="156"/>
      <c r="B88" s="155"/>
      <c r="C88" s="156"/>
      <c r="D88" s="156"/>
      <c r="E88" s="5"/>
      <c r="G88" s="42"/>
    </row>
    <row r="89" spans="1:7" s="77" customFormat="1" x14ac:dyDescent="0.3">
      <c r="A89" s="156"/>
      <c r="B89" s="155"/>
      <c r="C89" s="156"/>
      <c r="D89" s="156"/>
      <c r="E89" s="5"/>
      <c r="G89" s="42"/>
    </row>
    <row r="90" spans="1:7" s="77" customFormat="1" x14ac:dyDescent="0.3">
      <c r="A90" s="156"/>
      <c r="B90" s="155"/>
      <c r="C90" s="156"/>
      <c r="D90" s="156"/>
      <c r="E90" s="5"/>
      <c r="G90" s="42"/>
    </row>
    <row r="91" spans="1:7" s="77" customFormat="1" x14ac:dyDescent="0.3">
      <c r="A91" s="156"/>
      <c r="B91" s="155"/>
      <c r="C91" s="156"/>
      <c r="D91" s="156"/>
      <c r="E91" s="5"/>
      <c r="G91" s="42"/>
    </row>
    <row r="92" spans="1:7" s="77" customFormat="1" x14ac:dyDescent="0.3">
      <c r="A92" s="156"/>
      <c r="B92" s="155"/>
      <c r="C92" s="156"/>
      <c r="D92" s="156"/>
      <c r="E92" s="5"/>
      <c r="G92" s="42"/>
    </row>
    <row r="93" spans="1:7" s="77" customFormat="1" x14ac:dyDescent="0.3">
      <c r="A93" s="156"/>
      <c r="B93" s="155"/>
      <c r="C93" s="156"/>
      <c r="D93" s="156"/>
      <c r="E93" s="5"/>
      <c r="G93" s="42"/>
    </row>
    <row r="94" spans="1:7" s="77" customFormat="1" x14ac:dyDescent="0.3">
      <c r="A94" s="156"/>
      <c r="B94" s="155"/>
      <c r="C94" s="156"/>
      <c r="D94" s="156"/>
      <c r="E94" s="5"/>
      <c r="G94" s="42"/>
    </row>
    <row r="95" spans="1:7" s="77" customFormat="1" x14ac:dyDescent="0.3">
      <c r="A95" s="156"/>
      <c r="B95" s="155"/>
      <c r="C95" s="156"/>
      <c r="D95" s="156"/>
      <c r="E95" s="5"/>
      <c r="G95" s="42"/>
    </row>
    <row r="96" spans="1:7" s="77" customFormat="1" x14ac:dyDescent="0.3">
      <c r="A96" s="156"/>
      <c r="B96" s="155"/>
      <c r="C96" s="156"/>
      <c r="D96" s="156"/>
      <c r="E96" s="5"/>
      <c r="G96" s="42"/>
    </row>
    <row r="97" spans="1:7" s="77" customFormat="1" x14ac:dyDescent="0.3">
      <c r="A97" s="156"/>
      <c r="B97" s="155"/>
      <c r="C97" s="156"/>
      <c r="D97" s="156"/>
      <c r="E97" s="5"/>
      <c r="G97" s="42"/>
    </row>
    <row r="98" spans="1:7" s="77" customFormat="1" x14ac:dyDescent="0.3">
      <c r="A98" s="156"/>
      <c r="B98" s="155"/>
      <c r="C98" s="156"/>
      <c r="D98" s="156"/>
      <c r="E98" s="5"/>
      <c r="G98" s="42"/>
    </row>
    <row r="99" spans="1:7" s="77" customFormat="1" x14ac:dyDescent="0.3">
      <c r="A99" s="156"/>
      <c r="B99" s="155"/>
      <c r="C99" s="156"/>
      <c r="D99" s="156"/>
      <c r="E99" s="5"/>
      <c r="G99" s="42"/>
    </row>
    <row r="100" spans="1:7" s="77" customFormat="1" x14ac:dyDescent="0.3">
      <c r="A100" s="156"/>
      <c r="B100" s="155"/>
      <c r="C100" s="156"/>
      <c r="D100" s="156"/>
      <c r="E100" s="5"/>
      <c r="G100" s="42"/>
    </row>
    <row r="101" spans="1:7" s="77" customFormat="1" x14ac:dyDescent="0.3">
      <c r="A101" s="156"/>
      <c r="B101" s="155"/>
      <c r="C101" s="156"/>
      <c r="D101" s="156"/>
      <c r="E101" s="5"/>
      <c r="G101" s="42"/>
    </row>
    <row r="102" spans="1:7" s="77" customFormat="1" x14ac:dyDescent="0.3">
      <c r="A102" s="156"/>
      <c r="B102" s="155"/>
      <c r="C102" s="156"/>
      <c r="D102" s="156"/>
      <c r="E102" s="5"/>
      <c r="G102" s="42"/>
    </row>
    <row r="103" spans="1:7" s="77" customFormat="1" x14ac:dyDescent="0.3">
      <c r="A103" s="156"/>
      <c r="B103" s="155"/>
      <c r="C103" s="156"/>
      <c r="D103" s="156"/>
      <c r="E103" s="5"/>
      <c r="G103" s="42"/>
    </row>
    <row r="104" spans="1:7" s="77" customFormat="1" x14ac:dyDescent="0.3">
      <c r="A104" s="156"/>
      <c r="B104" s="155"/>
      <c r="C104" s="156"/>
      <c r="D104" s="156"/>
      <c r="E104" s="5"/>
      <c r="G104" s="42"/>
    </row>
    <row r="105" spans="1:7" s="77" customFormat="1" x14ac:dyDescent="0.3">
      <c r="A105" s="156"/>
      <c r="B105" s="155"/>
      <c r="C105" s="156"/>
      <c r="D105" s="156"/>
      <c r="E105" s="5"/>
      <c r="G105" s="42"/>
    </row>
    <row r="106" spans="1:7" s="77" customFormat="1" x14ac:dyDescent="0.3">
      <c r="A106" s="156"/>
      <c r="B106" s="155"/>
      <c r="C106" s="156"/>
      <c r="D106" s="156"/>
      <c r="E106" s="5"/>
      <c r="G106" s="42"/>
    </row>
    <row r="107" spans="1:7" s="77" customFormat="1" x14ac:dyDescent="0.3">
      <c r="A107" s="156"/>
      <c r="B107" s="155"/>
      <c r="C107" s="156"/>
      <c r="D107" s="156"/>
      <c r="E107" s="5"/>
      <c r="G107" s="42"/>
    </row>
    <row r="108" spans="1:7" s="77" customFormat="1" x14ac:dyDescent="0.3">
      <c r="A108" s="156"/>
      <c r="B108" s="155"/>
      <c r="C108" s="156"/>
      <c r="D108" s="156"/>
      <c r="E108" s="5"/>
      <c r="G108" s="42"/>
    </row>
    <row r="109" spans="1:7" s="77" customFormat="1" x14ac:dyDescent="0.3">
      <c r="A109" s="156"/>
      <c r="B109" s="155"/>
      <c r="C109" s="156"/>
      <c r="D109" s="156"/>
      <c r="E109" s="5"/>
      <c r="G109" s="42"/>
    </row>
    <row r="110" spans="1:7" s="77" customFormat="1" x14ac:dyDescent="0.3">
      <c r="A110" s="156"/>
      <c r="B110" s="155"/>
      <c r="C110" s="156"/>
      <c r="D110" s="156"/>
      <c r="E110" s="5"/>
      <c r="G110" s="42"/>
    </row>
    <row r="111" spans="1:7" s="77" customFormat="1" x14ac:dyDescent="0.3">
      <c r="A111" s="156"/>
      <c r="B111" s="155"/>
      <c r="C111" s="156"/>
      <c r="D111" s="156"/>
      <c r="E111" s="5"/>
      <c r="G111" s="42"/>
    </row>
    <row r="112" spans="1:7" s="77" customFormat="1" x14ac:dyDescent="0.3">
      <c r="A112" s="156"/>
      <c r="B112" s="155"/>
      <c r="C112" s="156"/>
      <c r="D112" s="156"/>
      <c r="E112" s="5"/>
      <c r="G112" s="42"/>
    </row>
    <row r="113" spans="1:7" s="77" customFormat="1" x14ac:dyDescent="0.3">
      <c r="A113" s="156"/>
      <c r="B113" s="155"/>
      <c r="C113" s="156"/>
      <c r="D113" s="156"/>
      <c r="E113" s="5"/>
      <c r="G113" s="42"/>
    </row>
    <row r="114" spans="1:7" s="77" customFormat="1" x14ac:dyDescent="0.3">
      <c r="A114" s="156"/>
      <c r="B114" s="155"/>
      <c r="C114" s="156"/>
      <c r="D114" s="156"/>
      <c r="E114" s="5"/>
      <c r="G114" s="42"/>
    </row>
    <row r="115" spans="1:7" s="77" customFormat="1" x14ac:dyDescent="0.3">
      <c r="A115" s="156"/>
      <c r="B115" s="155"/>
      <c r="C115" s="156"/>
      <c r="D115" s="156"/>
      <c r="E115" s="5"/>
      <c r="G115" s="42"/>
    </row>
    <row r="116" spans="1:7" s="77" customFormat="1" x14ac:dyDescent="0.3">
      <c r="A116" s="156"/>
      <c r="B116" s="155"/>
      <c r="C116" s="156"/>
      <c r="D116" s="156"/>
      <c r="E116" s="5"/>
      <c r="G116" s="42"/>
    </row>
    <row r="117" spans="1:7" s="77" customFormat="1" x14ac:dyDescent="0.3">
      <c r="A117" s="156"/>
      <c r="B117" s="155"/>
      <c r="C117" s="156"/>
      <c r="D117" s="156"/>
      <c r="E117" s="5"/>
      <c r="G117" s="42"/>
    </row>
    <row r="118" spans="1:7" s="77" customFormat="1" x14ac:dyDescent="0.3">
      <c r="A118" s="156"/>
      <c r="B118" s="155"/>
      <c r="C118" s="156"/>
      <c r="D118" s="156"/>
      <c r="E118" s="5"/>
      <c r="G118" s="42"/>
    </row>
    <row r="119" spans="1:7" s="77" customFormat="1" x14ac:dyDescent="0.3">
      <c r="A119" s="156"/>
      <c r="B119" s="155"/>
      <c r="C119" s="156"/>
      <c r="D119" s="156"/>
      <c r="E119" s="5"/>
      <c r="G119" s="42"/>
    </row>
    <row r="120" spans="1:7" s="77" customFormat="1" x14ac:dyDescent="0.3">
      <c r="A120" s="156"/>
      <c r="B120" s="155"/>
      <c r="C120" s="156"/>
      <c r="D120" s="156"/>
      <c r="E120" s="5"/>
      <c r="G120" s="42"/>
    </row>
    <row r="121" spans="1:7" s="77" customFormat="1" x14ac:dyDescent="0.3">
      <c r="A121" s="156"/>
      <c r="B121" s="155"/>
      <c r="C121" s="156"/>
      <c r="D121" s="156"/>
      <c r="E121" s="5"/>
      <c r="G121" s="42"/>
    </row>
    <row r="122" spans="1:7" s="77" customFormat="1" x14ac:dyDescent="0.3">
      <c r="A122" s="156"/>
      <c r="B122" s="155"/>
      <c r="C122" s="156"/>
      <c r="D122" s="156"/>
      <c r="E122" s="5"/>
      <c r="G122" s="42"/>
    </row>
    <row r="123" spans="1:7" s="77" customFormat="1" x14ac:dyDescent="0.3">
      <c r="A123" s="156"/>
      <c r="B123" s="155"/>
      <c r="C123" s="156"/>
      <c r="D123" s="156"/>
      <c r="E123" s="5"/>
      <c r="G123" s="42"/>
    </row>
    <row r="124" spans="1:7" s="77" customFormat="1" x14ac:dyDescent="0.3">
      <c r="A124" s="156"/>
      <c r="B124" s="155"/>
      <c r="C124" s="156"/>
      <c r="D124" s="156"/>
      <c r="E124" s="5"/>
      <c r="G124" s="42"/>
    </row>
    <row r="125" spans="1:7" s="77" customFormat="1" x14ac:dyDescent="0.3">
      <c r="A125" s="156"/>
      <c r="B125" s="155"/>
      <c r="C125" s="156"/>
      <c r="D125" s="156"/>
      <c r="E125" s="5"/>
      <c r="G125" s="42"/>
    </row>
    <row r="126" spans="1:7" s="77" customFormat="1" x14ac:dyDescent="0.3">
      <c r="A126" s="156"/>
      <c r="B126" s="155"/>
      <c r="C126" s="156"/>
      <c r="D126" s="156"/>
      <c r="E126" s="5"/>
      <c r="G126" s="42"/>
    </row>
    <row r="127" spans="1:7" s="77" customFormat="1" x14ac:dyDescent="0.3">
      <c r="A127" s="156"/>
      <c r="B127" s="155"/>
      <c r="C127" s="156"/>
      <c r="D127" s="156"/>
      <c r="E127" s="5"/>
      <c r="G127" s="42"/>
    </row>
    <row r="128" spans="1:7" s="77" customFormat="1" x14ac:dyDescent="0.3">
      <c r="A128" s="156"/>
      <c r="B128" s="155"/>
      <c r="C128" s="156"/>
      <c r="D128" s="156"/>
      <c r="E128" s="5"/>
      <c r="G128" s="42"/>
    </row>
    <row r="129" spans="1:7" s="77" customFormat="1" x14ac:dyDescent="0.3">
      <c r="A129" s="156"/>
      <c r="B129" s="155"/>
      <c r="C129" s="156"/>
      <c r="D129" s="156"/>
      <c r="E129" s="5"/>
      <c r="G129" s="42"/>
    </row>
    <row r="130" spans="1:7" s="77" customFormat="1" x14ac:dyDescent="0.3">
      <c r="A130" s="156"/>
      <c r="B130" s="155"/>
      <c r="C130" s="156"/>
      <c r="D130" s="156"/>
      <c r="E130" s="5"/>
      <c r="G130" s="42"/>
    </row>
    <row r="131" spans="1:7" s="77" customFormat="1" x14ac:dyDescent="0.3">
      <c r="A131" s="156"/>
      <c r="B131" s="155"/>
      <c r="C131" s="156"/>
      <c r="D131" s="156"/>
      <c r="E131" s="5"/>
      <c r="G131" s="42"/>
    </row>
    <row r="132" spans="1:7" s="77" customFormat="1" x14ac:dyDescent="0.3">
      <c r="A132" s="156"/>
      <c r="B132" s="155"/>
      <c r="C132" s="156"/>
      <c r="D132" s="156"/>
      <c r="E132" s="5"/>
      <c r="G132" s="42"/>
    </row>
    <row r="133" spans="1:7" s="77" customFormat="1" x14ac:dyDescent="0.3">
      <c r="A133" s="156"/>
      <c r="B133" s="155"/>
      <c r="C133" s="156"/>
      <c r="D133" s="156"/>
      <c r="E133" s="5"/>
      <c r="G133" s="42"/>
    </row>
    <row r="134" spans="1:7" s="77" customFormat="1" x14ac:dyDescent="0.3">
      <c r="A134" s="156"/>
      <c r="B134" s="155"/>
      <c r="C134" s="156"/>
      <c r="D134" s="156"/>
      <c r="E134" s="5"/>
      <c r="G134" s="42"/>
    </row>
    <row r="135" spans="1:7" s="77" customFormat="1" x14ac:dyDescent="0.3">
      <c r="A135" s="156"/>
      <c r="B135" s="155"/>
      <c r="C135" s="156"/>
      <c r="D135" s="156"/>
      <c r="E135" s="5"/>
      <c r="G135" s="42"/>
    </row>
    <row r="136" spans="1:7" s="77" customFormat="1" x14ac:dyDescent="0.3">
      <c r="A136" s="156"/>
      <c r="B136" s="155"/>
      <c r="C136" s="156"/>
      <c r="D136" s="156"/>
      <c r="E136" s="5"/>
      <c r="G136" s="42"/>
    </row>
    <row r="137" spans="1:7" s="77" customFormat="1" x14ac:dyDescent="0.3">
      <c r="A137" s="156"/>
      <c r="B137" s="155"/>
      <c r="C137" s="156"/>
      <c r="D137" s="156"/>
      <c r="E137" s="5"/>
      <c r="G137" s="42"/>
    </row>
    <row r="138" spans="1:7" s="77" customFormat="1" x14ac:dyDescent="0.3">
      <c r="A138" s="156"/>
      <c r="B138" s="155"/>
      <c r="C138" s="156"/>
      <c r="D138" s="156"/>
      <c r="E138" s="5"/>
      <c r="G138" s="42"/>
    </row>
    <row r="139" spans="1:7" s="77" customFormat="1" x14ac:dyDescent="0.3">
      <c r="A139" s="156"/>
      <c r="B139" s="155"/>
      <c r="C139" s="156"/>
      <c r="D139" s="156"/>
      <c r="E139" s="5"/>
      <c r="G139" s="42"/>
    </row>
    <row r="140" spans="1:7" s="77" customFormat="1" x14ac:dyDescent="0.3">
      <c r="A140" s="156"/>
      <c r="B140" s="155"/>
      <c r="C140" s="156"/>
      <c r="D140" s="156"/>
      <c r="E140" s="5"/>
      <c r="G140" s="42"/>
    </row>
  </sheetData>
  <mergeCells count="1">
    <mergeCell ref="A3:G3"/>
  </mergeCells>
  <hyperlinks>
    <hyperlink ref="A1" location="TAB00!A1" display="Retour page de garde" xr:uid="{00000000-0004-0000-1C00-000000000000}"/>
    <hyperlink ref="G7" location="TAB7.1!A1" display="TAB7.1!A1" xr:uid="{00000000-0004-0000-1C00-000001000000}"/>
    <hyperlink ref="G8" location="TAB7.2!A1" display="TAB7.2!A1" xr:uid="{00000000-0004-0000-1C00-000002000000}"/>
    <hyperlink ref="G9" location="TAB7.3!A1" display="TAB7.3!A1" xr:uid="{00000000-0004-0000-1C00-000003000000}"/>
    <hyperlink ref="G10" location="TAB7.4!A1" display="TAB7.4!A1" xr:uid="{00000000-0004-0000-1C00-000004000000}"/>
    <hyperlink ref="G11" location="TAB7.5!A1" display="TAB7.5!A1" xr:uid="{00000000-0004-0000-1C00-000005000000}"/>
    <hyperlink ref="G12" location="TAB7.6!A1" display="TAB7.6" xr:uid="{00000000-0004-0000-1C00-000006000000}"/>
    <hyperlink ref="G13" location="TAB6.3!A1" display="TAB6.3!A1" xr:uid="{00000000-0004-0000-1C00-000007000000}"/>
    <hyperlink ref="G14" location="TAB7.7!A1" display="TAB7.7!A1" xr:uid="{00000000-0004-0000-1C00-000008000000}"/>
  </hyperlinks>
  <pageMargins left="0.7" right="0.7" top="0.75" bottom="0.75" header="0.3" footer="0.3"/>
  <pageSetup paperSize="9"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4"/>
  <sheetViews>
    <sheetView zoomScaleNormal="100" zoomScaleSheetLayoutView="100" workbookViewId="0">
      <selection activeCell="E1" sqref="E1:E1048576"/>
    </sheetView>
  </sheetViews>
  <sheetFormatPr baseColWidth="10" defaultColWidth="9.1640625" defaultRowHeight="13.5" x14ac:dyDescent="0.3"/>
  <cols>
    <col min="1" max="1" width="26.83203125" style="120" customWidth="1"/>
    <col min="2" max="2" width="88.6640625" style="88" customWidth="1"/>
    <col min="3" max="3" width="123.6640625" style="88" customWidth="1"/>
    <col min="4" max="4" width="0.5" style="88" customWidth="1"/>
    <col min="5" max="16384" width="9.1640625" style="88"/>
  </cols>
  <sheetData>
    <row r="1" spans="1:4" s="65" customFormat="1" ht="15" x14ac:dyDescent="0.3">
      <c r="A1" s="106" t="s">
        <v>42</v>
      </c>
      <c r="B1" s="162"/>
    </row>
    <row r="2" spans="1:4" s="65" customFormat="1" x14ac:dyDescent="0.3">
      <c r="A2" s="363"/>
      <c r="B2" s="101"/>
    </row>
    <row r="3" spans="1:4" s="65" customFormat="1" ht="21" x14ac:dyDescent="0.3">
      <c r="A3" s="485" t="s">
        <v>835</v>
      </c>
      <c r="B3" s="485"/>
      <c r="C3" s="485"/>
    </row>
    <row r="4" spans="1:4" s="65" customFormat="1" ht="21.75" thickBot="1" x14ac:dyDescent="0.35">
      <c r="A4" s="364"/>
      <c r="B4" s="365"/>
      <c r="C4" s="366"/>
    </row>
    <row r="5" spans="1:4" s="65" customFormat="1" ht="54.75" customHeight="1" thickBot="1" x14ac:dyDescent="0.35">
      <c r="A5" s="486" t="s">
        <v>806</v>
      </c>
      <c r="B5" s="487"/>
      <c r="C5" s="488"/>
      <c r="D5" s="56"/>
    </row>
    <row r="6" spans="1:4" s="65" customFormat="1" ht="21.75" thickBot="1" x14ac:dyDescent="0.35">
      <c r="A6" s="364"/>
      <c r="B6" s="365"/>
      <c r="C6" s="367"/>
    </row>
    <row r="7" spans="1:4" s="65" customFormat="1" ht="33" customHeight="1" thickBot="1" x14ac:dyDescent="0.35">
      <c r="A7" s="489" t="s">
        <v>888</v>
      </c>
      <c r="B7" s="490"/>
      <c r="C7" s="491"/>
    </row>
    <row r="8" spans="1:4" x14ac:dyDescent="0.3">
      <c r="C8" s="109"/>
    </row>
    <row r="9" spans="1:4" x14ac:dyDescent="0.3">
      <c r="A9" s="110" t="s">
        <v>665</v>
      </c>
      <c r="B9" s="118"/>
      <c r="C9" s="111" t="s">
        <v>666</v>
      </c>
    </row>
    <row r="11" spans="1:4" ht="40.5" x14ac:dyDescent="0.3">
      <c r="A11" s="112" t="str">
        <f>TAB00!B54</f>
        <v xml:space="preserve">TAB1 </v>
      </c>
      <c r="B11" s="114" t="str">
        <f>TAB00!C54</f>
        <v>Compte de résultats de l'année N-4 à l'année N</v>
      </c>
      <c r="C11" s="113" t="s">
        <v>819</v>
      </c>
    </row>
    <row r="12" spans="1:4" ht="27" x14ac:dyDescent="0.3">
      <c r="A12" s="112" t="str">
        <f>TAB00!B55</f>
        <v>TAB1.1</v>
      </c>
      <c r="B12" s="114" t="str">
        <f>TAB00!C55</f>
        <v>Synthèse du compte de résultats de l'année concernée par activité</v>
      </c>
      <c r="C12" s="113" t="s">
        <v>688</v>
      </c>
    </row>
    <row r="13" spans="1:4" ht="67.5" x14ac:dyDescent="0.3">
      <c r="A13" s="112" t="str">
        <f>TAB00!B56</f>
        <v>TAB2</v>
      </c>
      <c r="B13" s="114" t="str">
        <f>TAB00!C56</f>
        <v>Réconciliation tarifaire</v>
      </c>
      <c r="C13" s="113" t="s">
        <v>690</v>
      </c>
    </row>
    <row r="14" spans="1:4" ht="27" x14ac:dyDescent="0.3">
      <c r="A14" s="112" t="str">
        <f>TAB00!B57</f>
        <v>TAB3</v>
      </c>
      <c r="B14" s="114" t="str">
        <f>TAB00!C57</f>
        <v>Récapitulatif des soldes régulatoires et bonus/malus</v>
      </c>
      <c r="C14" s="113" t="s">
        <v>920</v>
      </c>
    </row>
    <row r="15" spans="1:4" ht="27" x14ac:dyDescent="0.3">
      <c r="A15" s="112" t="str">
        <f>TAB00!B58</f>
        <v>TAB3.1</v>
      </c>
      <c r="B15" s="114" t="str">
        <f>TAB00!C58</f>
        <v>Répartition du solde régulatoire et du bonus/malus par secteur d'ORES Assets</v>
      </c>
      <c r="C15" s="569" t="s">
        <v>983</v>
      </c>
    </row>
    <row r="16" spans="1:4" ht="27" x14ac:dyDescent="0.3">
      <c r="A16" s="112" t="str">
        <f>TAB00!B59</f>
        <v>TAB3.2</v>
      </c>
      <c r="B16" s="114" t="str">
        <f>TAB00!C59</f>
        <v>Proposition d'affectation du solde régulatoire de l'année N et des soldes régulatoires des années précédentes non-affectés</v>
      </c>
      <c r="C16" s="569" t="s">
        <v>982</v>
      </c>
    </row>
    <row r="17" spans="1:3" ht="27" x14ac:dyDescent="0.3">
      <c r="A17" s="112" t="str">
        <f>TAB00!B60</f>
        <v>TAB3.2.1</v>
      </c>
      <c r="B17" s="114" t="str">
        <f>TAB00!C60</f>
        <v>Réconciliation charges/produits issus du tarif pour les soldes régulatoires</v>
      </c>
      <c r="C17" s="569" t="s">
        <v>982</v>
      </c>
    </row>
    <row r="18" spans="1:3" ht="40.5" x14ac:dyDescent="0.3">
      <c r="A18" s="112" t="str">
        <f>TAB00!B61</f>
        <v>TAB3.3</v>
      </c>
      <c r="B18" s="114" t="str">
        <f>TAB00!C61</f>
        <v xml:space="preserve">Budget 2019-2023 des charges nettes contrôlables </v>
      </c>
      <c r="C18" s="113" t="s">
        <v>839</v>
      </c>
    </row>
    <row r="19" spans="1:3" ht="40.5" x14ac:dyDescent="0.3">
      <c r="A19" s="112" t="str">
        <f>TAB00!B62</f>
        <v>TAB4</v>
      </c>
      <c r="B19" s="114" t="str">
        <f>TAB00!C62</f>
        <v>Evolution des charges nettes contrôlables hors OSP réelles au cours de la période régulatoire</v>
      </c>
      <c r="C19" s="113" t="s">
        <v>781</v>
      </c>
    </row>
    <row r="20" spans="1:3" ht="40.5" x14ac:dyDescent="0.3">
      <c r="A20" s="112" t="str">
        <f>TAB00!B63</f>
        <v>TAB5</v>
      </c>
      <c r="B20" s="114" t="str">
        <f>TAB00!C63</f>
        <v>Synthèse des écarts de l'année N relatifs aux charges nettes contrôlables OSP</v>
      </c>
      <c r="C20" s="113" t="s">
        <v>782</v>
      </c>
    </row>
    <row r="21" spans="1:3" ht="54" x14ac:dyDescent="0.3">
      <c r="A21" s="112" t="str">
        <f>TAB00!B64</f>
        <v>TAB5.1</v>
      </c>
      <c r="B21" s="114" t="str">
        <f>TAB00!C64</f>
        <v>Evolution des charges nettes réelles liées à la gestion des compteurs à budget au cours de la période régulatoire</v>
      </c>
      <c r="C21" s="113" t="s">
        <v>783</v>
      </c>
    </row>
    <row r="22" spans="1:3" ht="54" x14ac:dyDescent="0.3">
      <c r="A22" s="112" t="str">
        <f>TAB00!B65</f>
        <v>TAB5.2</v>
      </c>
      <c r="B22" s="114" t="str">
        <f>TAB00!C65</f>
        <v>Evolution des charges nettes réelles liées au rechargement des compteurs à budget au cours de la période régulatoire</v>
      </c>
      <c r="C22" s="113" t="s">
        <v>784</v>
      </c>
    </row>
    <row r="23" spans="1:3" ht="40.5" x14ac:dyDescent="0.3">
      <c r="A23" s="112" t="str">
        <f>TAB00!B66</f>
        <v>TAB5.3</v>
      </c>
      <c r="B23" s="114" t="str">
        <f>TAB00!C66</f>
        <v>Evolution des charges nettes réelles liées à la gestion de la clientèle propre au cours de la période régulatoire</v>
      </c>
      <c r="C23" s="113" t="s">
        <v>785</v>
      </c>
    </row>
    <row r="24" spans="1:3" ht="40.5" x14ac:dyDescent="0.3">
      <c r="A24" s="112" t="str">
        <f>TAB00!B67</f>
        <v>TAB5.4</v>
      </c>
      <c r="B24" s="114" t="str">
        <f>TAB00!C67</f>
        <v>Evolution des charges nettes réelles liées à la gestion des MOZA et EOC au cours de la période régulatoire</v>
      </c>
      <c r="C24" s="113" t="s">
        <v>786</v>
      </c>
    </row>
    <row r="25" spans="1:3" ht="54" x14ac:dyDescent="0.3">
      <c r="A25" s="112" t="str">
        <f>TAB00!B68</f>
        <v>TAB5.5</v>
      </c>
      <c r="B25" s="114" t="str">
        <f>TAB00!C68</f>
        <v>Evolution des charges nettes réelles liées à la promotion des énergies renouvelables au cours de la période régulatoire</v>
      </c>
      <c r="C25" s="113" t="s">
        <v>787</v>
      </c>
    </row>
    <row r="26" spans="1:3" ht="27" x14ac:dyDescent="0.3">
      <c r="A26" s="112" t="str">
        <f>TAB00!B69</f>
        <v>TAB5.6</v>
      </c>
      <c r="B26" s="114" t="str">
        <f>TAB00!C69</f>
        <v>Evolution des charges nettes réelles liées à l'éclairage public au cours de la période régulatoire</v>
      </c>
      <c r="C26" s="113" t="s">
        <v>788</v>
      </c>
    </row>
    <row r="27" spans="1:3" ht="40.5" x14ac:dyDescent="0.3">
      <c r="A27" s="112" t="str">
        <f>TAB00!B71</f>
        <v>TAB6</v>
      </c>
      <c r="B27" s="114" t="str">
        <f>TAB00!C71</f>
        <v>Synthèse des écarts de l'année N relatifs aux charges et produits non-contrôlables - hors OSP</v>
      </c>
      <c r="C27" s="113" t="s">
        <v>797</v>
      </c>
    </row>
    <row r="28" spans="1:3" ht="108" x14ac:dyDescent="0.3">
      <c r="A28" s="112" t="str">
        <f>TAB00!B72</f>
        <v>TAB6.1</v>
      </c>
      <c r="B28" s="114" t="str">
        <f>TAB00!C72</f>
        <v xml:space="preserve">Ecart entre le budget et la réalité relatif aux charges et produits émanant de factures de transit émises ou reçues par le GRD </v>
      </c>
      <c r="C28" s="113" t="s">
        <v>936</v>
      </c>
    </row>
    <row r="29" spans="1:3" ht="67.5" x14ac:dyDescent="0.3">
      <c r="A29" s="112" t="str">
        <f>TAB00!B73</f>
        <v>TAB6.2</v>
      </c>
      <c r="B29" s="114" t="str">
        <f>TAB00!C73</f>
        <v xml:space="preserve">Ecart entre le budget et la réalité relatif aux charges émanant de factures d’achat d’électricité émises par un fournisseur commercial pour la couverture des pertes en réseau électrique </v>
      </c>
      <c r="C29" s="113" t="s">
        <v>798</v>
      </c>
    </row>
    <row r="30" spans="1:3" ht="40.5" x14ac:dyDescent="0.3">
      <c r="A30" s="112" t="str">
        <f>TAB00!B74</f>
        <v>TAB6.3</v>
      </c>
      <c r="B30" s="114" t="str">
        <f>TAB00!C74</f>
        <v xml:space="preserve">Ecart entre le budget et la réalité relatif aux charges émanant de factures émises par la société FeReSO dans le cadre du processus de réconciliation </v>
      </c>
      <c r="C30" s="113" t="s">
        <v>791</v>
      </c>
    </row>
    <row r="31" spans="1:3" ht="27" x14ac:dyDescent="0.3">
      <c r="A31" s="112" t="str">
        <f>TAB00!B75</f>
        <v>TAB6.4</v>
      </c>
      <c r="B31" s="114" t="str">
        <f>TAB00!C75</f>
        <v>Ecart entre le budget et la réalité relatif à la redevance de voirie</v>
      </c>
      <c r="C31" s="113" t="s">
        <v>792</v>
      </c>
    </row>
    <row r="32" spans="1:3" ht="40.5" x14ac:dyDescent="0.3">
      <c r="A32" s="112" t="str">
        <f>TAB00!B76</f>
        <v>TAB6.5</v>
      </c>
      <c r="B32" s="114" t="str">
        <f>TAB00!C76</f>
        <v>Ecart entre le budget et la réalité relatif à l'impôt des sociétés</v>
      </c>
      <c r="C32" s="113" t="s">
        <v>793</v>
      </c>
    </row>
    <row r="33" spans="1:3" ht="27" x14ac:dyDescent="0.3">
      <c r="A33" s="112" t="str">
        <f>TAB00!B77</f>
        <v>TAB6.6</v>
      </c>
      <c r="B33" s="114" t="str">
        <f>TAB00!C77</f>
        <v>Ecart entre le budget et la réalité relatif aux autres impôts (Redevances, taxes, surcharges)</v>
      </c>
      <c r="C33" s="113" t="s">
        <v>794</v>
      </c>
    </row>
    <row r="34" spans="1:3" ht="40.5" x14ac:dyDescent="0.3">
      <c r="A34" s="112" t="str">
        <f>TAB00!B78</f>
        <v>TAB6.7</v>
      </c>
      <c r="B34" s="114" t="str">
        <f>TAB00!C78</f>
        <v>Ecart entre le budget et la réalité relatif aux cotisations de responsabilisation de l’ONSSAPL</v>
      </c>
      <c r="C34" s="113" t="s">
        <v>795</v>
      </c>
    </row>
    <row r="35" spans="1:3" ht="40.5" x14ac:dyDescent="0.3">
      <c r="A35" s="112" t="str">
        <f>TAB00!B79</f>
        <v>TAB6.8</v>
      </c>
      <c r="B35" s="114" t="str">
        <f>TAB00!C79</f>
        <v>Ecart entre le budget et la réalité relatif aux charges de pension non-capitalisées</v>
      </c>
      <c r="C35" s="114" t="s">
        <v>796</v>
      </c>
    </row>
    <row r="36" spans="1:3" ht="40.5" x14ac:dyDescent="0.3">
      <c r="A36" s="112" t="str">
        <f>TAB00!B80</f>
        <v>TAB7</v>
      </c>
      <c r="B36" s="114" t="str">
        <f>TAB00!C80</f>
        <v>Synthèse des écarts de l'année N relatifs aux charges et produits non-contrôlables - OSP</v>
      </c>
      <c r="C36" s="113" t="s">
        <v>840</v>
      </c>
    </row>
    <row r="37" spans="1:3" ht="67.5" x14ac:dyDescent="0.3">
      <c r="A37" s="112" t="str">
        <f>TAB00!B81</f>
        <v>TAB7.1</v>
      </c>
      <c r="B37" s="114" t="str">
        <f>TAB00!C81</f>
        <v>Ecart entre budget et réalité relatif aux charges émanant de factures d’achat d'électricité émises par un fournisseur commercial pour l'alimentation de la clientèle propre du GRD</v>
      </c>
      <c r="C37" s="113" t="s">
        <v>799</v>
      </c>
    </row>
    <row r="38" spans="1:3" ht="40.5" x14ac:dyDescent="0.3">
      <c r="A38" s="112" t="str">
        <f>TAB00!B82</f>
        <v>TAB7.2</v>
      </c>
      <c r="B38" s="114" t="str">
        <f>TAB00!C82</f>
        <v>Ecart entre budget et réalité relatif aux charges de distribution supportées par le GRD pour l'alimentation de la clientèle propre</v>
      </c>
      <c r="C38" s="113" t="s">
        <v>800</v>
      </c>
    </row>
    <row r="39" spans="1:3" ht="40.5" x14ac:dyDescent="0.3">
      <c r="A39" s="112" t="str">
        <f>TAB00!B83</f>
        <v>TAB7.3</v>
      </c>
      <c r="B39" s="114" t="str">
        <f>TAB00!C83</f>
        <v>Ecart entre budget et réalité relatif aux charges de transport supportées par le GRD pour l'alimentation de la clientèle propre</v>
      </c>
      <c r="C39" s="113" t="s">
        <v>801</v>
      </c>
    </row>
    <row r="40" spans="1:3" ht="40.5" x14ac:dyDescent="0.3">
      <c r="A40" s="112" t="str">
        <f>TAB00!B84</f>
        <v>TAB7.4</v>
      </c>
      <c r="B40" s="114" t="str">
        <f>TAB00!C84</f>
        <v xml:space="preserve">Ecart entre budget et réalité relatif aux produits issus de la facturation de la fourniture d’électricité à la clientèle propre du GRD ainsi qu'au montant de la compensation versée par la CREG </v>
      </c>
      <c r="C40" s="113" t="s">
        <v>824</v>
      </c>
    </row>
    <row r="41" spans="1:3" ht="54" x14ac:dyDescent="0.3">
      <c r="A41" s="112" t="str">
        <f>TAB00!B85</f>
        <v>TAB7.5</v>
      </c>
      <c r="B41" s="114" t="str">
        <f>TAB00!C85</f>
        <v>Ecart entre budget et réalité relatif aux charges d’achat des certificats verts</v>
      </c>
      <c r="C41" s="113" t="s">
        <v>802</v>
      </c>
    </row>
    <row r="42" spans="1:3" ht="27" x14ac:dyDescent="0.3">
      <c r="A42" s="112" t="str">
        <f>TAB00!B86</f>
        <v>TAB7.6</v>
      </c>
      <c r="B42" s="114" t="str">
        <f>TAB00!C86</f>
        <v>Ecart entre budget et réalité relatif aux primes « Qualiwatt » versées aux utilisateurs de réseau</v>
      </c>
      <c r="C42" s="113" t="s">
        <v>803</v>
      </c>
    </row>
    <row r="43" spans="1:3" ht="54" x14ac:dyDescent="0.3">
      <c r="A43" s="112" t="str">
        <f>TAB00!B87</f>
        <v>TAB7.7</v>
      </c>
      <c r="B43" s="114" t="str">
        <f>TAB00!C87</f>
        <v xml:space="preserve">Ecart entre budget et réalité relatif aux indemnités versées aux fournisseurs d’électricité résultant du retard de placement des compteurs à budget </v>
      </c>
      <c r="C43" s="113" t="s">
        <v>805</v>
      </c>
    </row>
    <row r="44" spans="1:3" x14ac:dyDescent="0.3">
      <c r="A44" s="112" t="str">
        <f>TAB00!B88</f>
        <v>TAB7.8</v>
      </c>
      <c r="B44" s="114" t="str">
        <f>TAB00!C88</f>
        <v>N/A</v>
      </c>
      <c r="C44" s="113"/>
    </row>
    <row r="45" spans="1:3" ht="40.5" x14ac:dyDescent="0.3">
      <c r="A45" s="112" t="str">
        <f>TAB00!B89</f>
        <v>TAB8</v>
      </c>
      <c r="B45" s="114" t="str">
        <f>TAB00!C89</f>
        <v>Ecart entre budget et réalité relatif aux charges nettes des projets spécifiques</v>
      </c>
      <c r="C45" s="113" t="s">
        <v>963</v>
      </c>
    </row>
    <row r="46" spans="1:3" ht="67.5" x14ac:dyDescent="0.3">
      <c r="A46" s="112" t="str">
        <f>TAB00!B91</f>
        <v>TAB9</v>
      </c>
      <c r="B46" s="114" t="str">
        <f>TAB00!C91</f>
        <v>Ecart entre budget et réalité relatif à la marge équitable</v>
      </c>
      <c r="C46" s="114" t="s">
        <v>807</v>
      </c>
    </row>
    <row r="47" spans="1:3" ht="40.5" x14ac:dyDescent="0.3">
      <c r="A47" s="112" t="str">
        <f>TAB00!B93</f>
        <v>TAB9.1</v>
      </c>
      <c r="B47" s="114" t="str">
        <f>TAB00!C93</f>
        <v>Comparaison de l'actif régulé budgété et réel de l'année 2023</v>
      </c>
      <c r="C47" s="113" t="s">
        <v>808</v>
      </c>
    </row>
    <row r="48" spans="1:3" ht="40.5" x14ac:dyDescent="0.3">
      <c r="A48" s="112" t="str">
        <f>TAB00!B95</f>
        <v>TAB10</v>
      </c>
      <c r="B48" s="114" t="str">
        <f>TAB00!C95</f>
        <v>Ecart entre budget et réalité relatif aux produits issus des tarifs périodiques de distribution</v>
      </c>
      <c r="C48" s="113" t="s">
        <v>811</v>
      </c>
    </row>
    <row r="49" spans="1:3" ht="135" x14ac:dyDescent="0.3">
      <c r="A49" s="112" t="str">
        <f>TAB00!B96</f>
        <v>TAB10.1</v>
      </c>
      <c r="B49" s="114" t="str">
        <f>TAB00!C96</f>
        <v xml:space="preserve">Evolution des volumes et des puissances </v>
      </c>
      <c r="C49" s="113" t="s">
        <v>892</v>
      </c>
    </row>
    <row r="50" spans="1:3" ht="40.5" x14ac:dyDescent="0.3">
      <c r="A50" s="112" t="str">
        <f>TAB00!B97</f>
        <v>TAB11</v>
      </c>
      <c r="B50" s="114" t="str">
        <f>TAB00!C97</f>
        <v>Evolution bilancielle</v>
      </c>
      <c r="C50" s="114" t="s">
        <v>820</v>
      </c>
    </row>
    <row r="51" spans="1:3" x14ac:dyDescent="0.3">
      <c r="A51" s="112" t="str">
        <f>TAB00!B98</f>
        <v>TAB11.1</v>
      </c>
      <c r="B51" s="114" t="str">
        <f>TAB00!C98</f>
        <v>Détail des créances à un an au plus</v>
      </c>
      <c r="C51" s="114" t="s">
        <v>822</v>
      </c>
    </row>
    <row r="52" spans="1:3" x14ac:dyDescent="0.3">
      <c r="A52" s="112" t="str">
        <f>TAB00!B99</f>
        <v>TAB11.2</v>
      </c>
      <c r="B52" s="114" t="str">
        <f>TAB00!C99</f>
        <v xml:space="preserve">Détail des comptes de régularisation </v>
      </c>
      <c r="C52" s="114" t="s">
        <v>821</v>
      </c>
    </row>
    <row r="53" spans="1:3" x14ac:dyDescent="0.3">
      <c r="A53" s="112" t="str">
        <f>TAB00!B100</f>
        <v>TAB11.3</v>
      </c>
      <c r="B53" s="114" t="str">
        <f>TAB00!C100</f>
        <v>Variation des capitaux propres</v>
      </c>
      <c r="C53" s="88" t="s">
        <v>933</v>
      </c>
    </row>
    <row r="54" spans="1:3" x14ac:dyDescent="0.3">
      <c r="A54" s="112" t="str">
        <f>TAB00!B101</f>
        <v>TAB11.4</v>
      </c>
      <c r="B54" s="114" t="str">
        <f>TAB00!C101</f>
        <v>Variation des provisions</v>
      </c>
      <c r="C54" s="114" t="s">
        <v>823</v>
      </c>
    </row>
  </sheetData>
  <mergeCells count="3">
    <mergeCell ref="A3:C3"/>
    <mergeCell ref="A5:C5"/>
    <mergeCell ref="A7:C7"/>
  </mergeCells>
  <hyperlinks>
    <hyperlink ref="A1" location="TAB00!A1" display="Retour page de garde" xr:uid="{00000000-0004-0000-0200-000000000000}"/>
  </hyperlinks>
  <pageMargins left="0.7" right="0.7" top="0.75" bottom="0.75" header="0.3" footer="0.3"/>
  <pageSetup paperSize="9" scale="63" orientation="landscape" r:id="rId1"/>
  <rowBreaks count="2" manualBreakCount="2">
    <brk id="22" max="3" man="1"/>
    <brk id="43" max="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19"/>
  <sheetViews>
    <sheetView zoomScaleNormal="100" workbookViewId="0">
      <selection activeCell="A37" sqref="A37:A38"/>
    </sheetView>
  </sheetViews>
  <sheetFormatPr baseColWidth="10" defaultColWidth="9.1640625" defaultRowHeight="13.5" x14ac:dyDescent="0.3"/>
  <cols>
    <col min="1" max="1" width="45.83203125" style="156" customWidth="1"/>
    <col min="2" max="3" width="19.5" style="156" customWidth="1"/>
    <col min="4" max="7" width="19.5" style="5" customWidth="1"/>
    <col min="8" max="8" width="20" style="5" bestFit="1" customWidth="1"/>
    <col min="9" max="10" width="7.83203125" style="5"/>
    <col min="11" max="11" width="9.1640625" style="5"/>
    <col min="12" max="16384" width="9.1640625" style="88"/>
  </cols>
  <sheetData>
    <row r="1" spans="1:11" s="5" customFormat="1" ht="15" x14ac:dyDescent="0.3">
      <c r="A1" s="162" t="s">
        <v>42</v>
      </c>
    </row>
    <row r="2" spans="1:11" x14ac:dyDescent="0.3">
      <c r="C2" s="5"/>
      <c r="E2" s="88"/>
      <c r="F2" s="88"/>
      <c r="G2" s="88"/>
      <c r="H2" s="88"/>
      <c r="I2" s="88"/>
      <c r="J2" s="88"/>
      <c r="K2" s="88"/>
    </row>
    <row r="3" spans="1:11" ht="64.900000000000006" customHeight="1" x14ac:dyDescent="0.3">
      <c r="A3" s="485" t="str">
        <f>TAB00!B81&amp;" : "&amp;TAB00!C81</f>
        <v>TAB7.1 : Ecart entre budget et réalité relatif aux charges émanant de factures d’achat d'électricité émises par un fournisseur commercial pour l'alimentation de la clientèle propre du GRD</v>
      </c>
      <c r="B3" s="485"/>
      <c r="C3" s="485"/>
      <c r="D3" s="485"/>
      <c r="E3" s="485"/>
      <c r="F3" s="485"/>
      <c r="G3" s="485"/>
      <c r="H3" s="485"/>
      <c r="I3" s="258"/>
      <c r="J3" s="258"/>
      <c r="K3" s="258"/>
    </row>
    <row r="4" spans="1:11" x14ac:dyDescent="0.3">
      <c r="A4" s="261"/>
      <c r="B4" s="262"/>
      <c r="C4" s="261"/>
      <c r="D4" s="261"/>
      <c r="E4" s="163"/>
      <c r="F4" s="163"/>
      <c r="G4" s="163"/>
    </row>
    <row r="5" spans="1:11" ht="27" x14ac:dyDescent="0.3">
      <c r="A5" s="145" t="s">
        <v>18</v>
      </c>
      <c r="B5" s="38" t="str">
        <f>"REALITE "&amp;TAB00!E14-4</f>
        <v>REALITE 2019</v>
      </c>
      <c r="C5" s="31" t="str">
        <f>"REALITE "&amp;TAB00!E14-3</f>
        <v>REALITE 2020</v>
      </c>
      <c r="D5" s="31" t="str">
        <f>"REALITE "&amp;TAB00!E14-2</f>
        <v>REALITE 2021</v>
      </c>
      <c r="E5" s="31" t="str">
        <f>"REALITE "&amp;TAB00!E14-1</f>
        <v>REALITE 2022</v>
      </c>
      <c r="F5" s="31" t="str">
        <f>"BUDGET "&amp;TAB00!E14</f>
        <v>BUDGET 2023</v>
      </c>
      <c r="G5" s="31" t="str">
        <f>"REALITE "&amp;TAB00!E14</f>
        <v>REALITE 2023</v>
      </c>
      <c r="H5" s="146" t="str">
        <f>"ECART "&amp;F5&amp;" - "&amp;G5</f>
        <v>ECART BUDGET 2023 - REALITE 2023</v>
      </c>
    </row>
    <row r="6" spans="1:11" ht="27" x14ac:dyDescent="0.3">
      <c r="A6" s="34" t="s">
        <v>555</v>
      </c>
      <c r="B6" s="29"/>
      <c r="C6" s="29"/>
      <c r="D6" s="29"/>
      <c r="E6" s="29"/>
      <c r="F6" s="29"/>
      <c r="G6" s="29"/>
      <c r="H6" s="41">
        <f>F6-G6</f>
        <v>0</v>
      </c>
    </row>
    <row r="7" spans="1:11" ht="27" x14ac:dyDescent="0.3">
      <c r="A7" s="34" t="s">
        <v>556</v>
      </c>
      <c r="B7" s="29"/>
      <c r="C7" s="29"/>
      <c r="D7" s="29"/>
      <c r="E7" s="29"/>
      <c r="F7" s="29"/>
      <c r="G7" s="29"/>
      <c r="H7" s="41">
        <f>F7-G7</f>
        <v>0</v>
      </c>
    </row>
    <row r="8" spans="1:11" x14ac:dyDescent="0.3">
      <c r="A8" s="269" t="s">
        <v>572</v>
      </c>
      <c r="B8" s="129">
        <f>SUM(B6:B7)</f>
        <v>0</v>
      </c>
      <c r="C8" s="129">
        <f t="shared" ref="C8:H8" si="0">SUM(C6:C7)</f>
        <v>0</v>
      </c>
      <c r="D8" s="129">
        <f t="shared" si="0"/>
        <v>0</v>
      </c>
      <c r="E8" s="129">
        <f t="shared" si="0"/>
        <v>0</v>
      </c>
      <c r="F8" s="129">
        <f t="shared" si="0"/>
        <v>0</v>
      </c>
      <c r="G8" s="129">
        <f t="shared" si="0"/>
        <v>0</v>
      </c>
      <c r="H8" s="129">
        <f t="shared" si="0"/>
        <v>0</v>
      </c>
    </row>
    <row r="9" spans="1:11" x14ac:dyDescent="0.3">
      <c r="A9" s="34" t="s">
        <v>557</v>
      </c>
      <c r="B9" s="29"/>
      <c r="C9" s="29"/>
      <c r="D9" s="29"/>
      <c r="E9" s="29"/>
      <c r="F9" s="29"/>
      <c r="G9" s="29"/>
      <c r="H9" s="41">
        <f>F9-G9</f>
        <v>0</v>
      </c>
    </row>
    <row r="10" spans="1:11" x14ac:dyDescent="0.3">
      <c r="A10" s="34" t="s">
        <v>558</v>
      </c>
      <c r="B10" s="29"/>
      <c r="C10" s="29"/>
      <c r="D10" s="29"/>
      <c r="E10" s="29"/>
      <c r="F10" s="29"/>
      <c r="G10" s="29"/>
      <c r="H10" s="41">
        <f>F10-G10</f>
        <v>0</v>
      </c>
    </row>
    <row r="11" spans="1:11" x14ac:dyDescent="0.3">
      <c r="A11" s="269" t="s">
        <v>573</v>
      </c>
      <c r="B11" s="129">
        <f t="shared" ref="B11:H11" si="1">SUM(B9:B10)</f>
        <v>0</v>
      </c>
      <c r="C11" s="129">
        <f t="shared" si="1"/>
        <v>0</v>
      </c>
      <c r="D11" s="129">
        <f t="shared" si="1"/>
        <v>0</v>
      </c>
      <c r="E11" s="129">
        <f t="shared" si="1"/>
        <v>0</v>
      </c>
      <c r="F11" s="129">
        <f t="shared" si="1"/>
        <v>0</v>
      </c>
      <c r="G11" s="129">
        <f t="shared" si="1"/>
        <v>0</v>
      </c>
      <c r="H11" s="129">
        <f t="shared" si="1"/>
        <v>0</v>
      </c>
    </row>
    <row r="12" spans="1:11" x14ac:dyDescent="0.3">
      <c r="A12" s="210" t="s">
        <v>559</v>
      </c>
      <c r="B12" s="270">
        <f t="shared" ref="B12:G12" si="2">IFERROR(B8/B11,)</f>
        <v>0</v>
      </c>
      <c r="C12" s="270">
        <f t="shared" si="2"/>
        <v>0</v>
      </c>
      <c r="D12" s="270">
        <f t="shared" si="2"/>
        <v>0</v>
      </c>
      <c r="E12" s="270">
        <f t="shared" si="2"/>
        <v>0</v>
      </c>
      <c r="F12" s="270">
        <f t="shared" si="2"/>
        <v>0</v>
      </c>
      <c r="G12" s="270">
        <f t="shared" si="2"/>
        <v>0</v>
      </c>
      <c r="H12" s="270">
        <f>F12-G12</f>
        <v>0</v>
      </c>
    </row>
    <row r="14" spans="1:11" s="5" customFormat="1" ht="15" x14ac:dyDescent="0.3">
      <c r="A14" s="264" t="s">
        <v>424</v>
      </c>
      <c r="B14" s="265"/>
      <c r="C14" s="266"/>
      <c r="D14" s="266"/>
      <c r="E14" s="266"/>
      <c r="F14" s="266"/>
      <c r="G14" s="266"/>
      <c r="H14" s="266"/>
    </row>
    <row r="15" spans="1:11" s="5" customFormat="1" ht="12.6" customHeight="1" x14ac:dyDescent="0.3">
      <c r="A15" s="10"/>
      <c r="B15" s="11"/>
      <c r="C15" s="11"/>
      <c r="D15" s="11"/>
      <c r="E15" s="11"/>
      <c r="F15" s="11"/>
      <c r="G15" s="11"/>
      <c r="H15" s="11"/>
    </row>
    <row r="16" spans="1:11" s="5" customFormat="1" ht="33.6" customHeight="1" x14ac:dyDescent="0.3">
      <c r="A16" s="267" t="str">
        <f>TAB00!B42</f>
        <v xml:space="preserve">Prix minimum d'achat d'électricité pour l'alimentation de la clientèle </v>
      </c>
      <c r="B16" s="70">
        <f>INDEX(TAB00!$B$37:$M$48,VLOOKUP(A16,TAB00!$B$37:$M$49,12,FALSE),HLOOKUP(RIGHT(G5,4)*1,TAB00!$B$37:$H$361,2,FALSE))</f>
        <v>103.8</v>
      </c>
      <c r="C16" s="129"/>
      <c r="D16" s="129"/>
      <c r="E16" s="129"/>
      <c r="F16" s="129"/>
      <c r="G16" s="129"/>
      <c r="H16" s="129"/>
    </row>
    <row r="17" spans="1:8" s="5" customFormat="1" ht="36" customHeight="1" x14ac:dyDescent="0.3">
      <c r="A17" s="267" t="str">
        <f>TAB00!B43</f>
        <v xml:space="preserve">Prix maximum d'achat d'électricité pour l'alimentation de la clientèle </v>
      </c>
      <c r="B17" s="70">
        <f>INDEX(TAB00!$B$37:$M$48,VLOOKUP(A17,TAB00!$B$37:$M$49,12,FALSE),HLOOKUP(RIGHT(G5,4)*1,TAB00!$B$37:$H$361,2,FALSE))</f>
        <v>224.27</v>
      </c>
      <c r="C17" s="129"/>
      <c r="D17" s="129"/>
      <c r="E17" s="129"/>
      <c r="F17" s="129"/>
      <c r="G17" s="129"/>
      <c r="H17" s="129"/>
    </row>
    <row r="18" spans="1:8" s="5" customFormat="1" ht="24.6" customHeight="1" x14ac:dyDescent="0.3">
      <c r="A18" s="267" t="s">
        <v>16</v>
      </c>
      <c r="B18" s="129">
        <f>IF(AND(G12&lt;=B17,G12&gt;=B16),H8,IF(G12&gt;B17,F8-(G11*B17),IF(G12&lt;B17,F8-(G11*B16))))</f>
        <v>0</v>
      </c>
      <c r="C18" s="129"/>
      <c r="D18" s="129"/>
      <c r="E18" s="74"/>
      <c r="F18" s="129"/>
      <c r="G18" s="129"/>
      <c r="H18" s="129"/>
    </row>
    <row r="19" spans="1:8" s="5" customFormat="1" ht="24.6" customHeight="1" x14ac:dyDescent="0.3">
      <c r="A19" s="268" t="s">
        <v>552</v>
      </c>
      <c r="B19" s="129">
        <f>H8-B18</f>
        <v>0</v>
      </c>
      <c r="C19" s="129"/>
      <c r="D19" s="129"/>
      <c r="E19" s="129"/>
      <c r="F19" s="129"/>
      <c r="G19" s="129"/>
      <c r="H19" s="129"/>
    </row>
  </sheetData>
  <mergeCells count="1">
    <mergeCell ref="A3:H3"/>
  </mergeCells>
  <hyperlinks>
    <hyperlink ref="A1" location="TAB00!A1" display="Retour page de garde" xr:uid="{00000000-0004-0000-1D00-000000000000}"/>
  </hyperlinks>
  <pageMargins left="0.7" right="0.7" top="0.75" bottom="0.75" header="0.3" footer="0.3"/>
  <pageSetup paperSize="9" scale="93"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9CE72B11-BD92-4F8D-A27F-AA06FE4D943C}">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C3B044F4-6778-472A-BA5D-AB1D1BDE0A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17"/>
  <sheetViews>
    <sheetView zoomScaleNormal="100" workbookViewId="0">
      <selection activeCell="A37" sqref="A37:A38"/>
    </sheetView>
  </sheetViews>
  <sheetFormatPr baseColWidth="10" defaultColWidth="9.1640625" defaultRowHeight="13.5" x14ac:dyDescent="0.3"/>
  <cols>
    <col min="1" max="1" width="48.1640625" style="156" customWidth="1"/>
    <col min="2" max="3" width="19.5" style="156" customWidth="1"/>
    <col min="4" max="7" width="19.5" style="5" customWidth="1"/>
    <col min="8" max="8" width="25.5" style="5" customWidth="1"/>
    <col min="9" max="11" width="9.1640625" style="5"/>
    <col min="12" max="16384" width="9.1640625" style="88"/>
  </cols>
  <sheetData>
    <row r="1" spans="1:11" s="5" customFormat="1" ht="15" x14ac:dyDescent="0.3">
      <c r="A1" s="162" t="s">
        <v>42</v>
      </c>
    </row>
    <row r="2" spans="1:11" x14ac:dyDescent="0.3">
      <c r="C2" s="5"/>
      <c r="E2" s="88"/>
      <c r="F2" s="88"/>
      <c r="G2" s="88"/>
      <c r="H2" s="88"/>
      <c r="I2" s="88"/>
      <c r="J2" s="88"/>
      <c r="K2" s="88"/>
    </row>
    <row r="3" spans="1:11" ht="42" customHeight="1" x14ac:dyDescent="0.3">
      <c r="A3" s="535" t="str">
        <f>TAB00!B82&amp;" : "&amp;TAB00!C82</f>
        <v>TAB7.2 : Ecart entre budget et réalité relatif aux charges de distribution supportées par le GRD pour l'alimentation de la clientèle propre</v>
      </c>
      <c r="B3" s="536"/>
      <c r="C3" s="536"/>
      <c r="D3" s="536"/>
      <c r="E3" s="536"/>
      <c r="F3" s="536"/>
      <c r="G3" s="536"/>
      <c r="H3" s="537"/>
      <c r="I3" s="258"/>
      <c r="J3" s="258"/>
      <c r="K3" s="258"/>
    </row>
    <row r="4" spans="1:11" x14ac:dyDescent="0.3">
      <c r="A4" s="261"/>
      <c r="B4" s="262"/>
      <c r="C4" s="261"/>
      <c r="D4" s="261"/>
      <c r="E4" s="163"/>
      <c r="F4" s="163"/>
      <c r="G4" s="163"/>
    </row>
    <row r="5" spans="1:11" ht="27" x14ac:dyDescent="0.3">
      <c r="A5" s="145" t="s">
        <v>18</v>
      </c>
      <c r="B5" s="38" t="str">
        <f>"REALITE "&amp;TAB00!E14-4</f>
        <v>REALITE 2019</v>
      </c>
      <c r="C5" s="31" t="str">
        <f>"REALITE "&amp;TAB00!E14-3</f>
        <v>REALITE 2020</v>
      </c>
      <c r="D5" s="31" t="str">
        <f>"REALITE "&amp;TAB00!E14-2</f>
        <v>REALITE 2021</v>
      </c>
      <c r="E5" s="31" t="str">
        <f>"REALITE "&amp;TAB00!E14-1</f>
        <v>REALITE 2022</v>
      </c>
      <c r="F5" s="31" t="str">
        <f>"BUDGET "&amp;TAB00!E14</f>
        <v>BUDGET 2023</v>
      </c>
      <c r="G5" s="31" t="str">
        <f>"REALITE "&amp;TAB00!E14</f>
        <v>REALITE 2023</v>
      </c>
      <c r="H5" s="146" t="str">
        <f>"ECART "&amp;F5&amp;" - "&amp;G5</f>
        <v>ECART BUDGET 2023 - REALITE 2023</v>
      </c>
    </row>
    <row r="6" spans="1:11" ht="27" x14ac:dyDescent="0.3">
      <c r="A6" s="34" t="s">
        <v>568</v>
      </c>
      <c r="B6" s="29"/>
      <c r="C6" s="29"/>
      <c r="D6" s="29"/>
      <c r="E6" s="29"/>
      <c r="F6" s="29"/>
      <c r="G6" s="29"/>
      <c r="H6" s="41">
        <f>F6-G6</f>
        <v>0</v>
      </c>
    </row>
    <row r="7" spans="1:11" ht="27" x14ac:dyDescent="0.3">
      <c r="A7" s="34" t="s">
        <v>569</v>
      </c>
      <c r="B7" s="29"/>
      <c r="C7" s="29"/>
      <c r="D7" s="29"/>
      <c r="E7" s="29"/>
      <c r="F7" s="29"/>
      <c r="G7" s="29"/>
      <c r="H7" s="41">
        <f>F7-G7</f>
        <v>0</v>
      </c>
    </row>
    <row r="8" spans="1:11" x14ac:dyDescent="0.3">
      <c r="A8" s="269" t="s">
        <v>570</v>
      </c>
      <c r="B8" s="129">
        <f>SUM(B6:B7)</f>
        <v>0</v>
      </c>
      <c r="C8" s="129">
        <f t="shared" ref="C8:H8" si="0">SUM(C6:C7)</f>
        <v>0</v>
      </c>
      <c r="D8" s="129">
        <f t="shared" si="0"/>
        <v>0</v>
      </c>
      <c r="E8" s="129">
        <f t="shared" si="0"/>
        <v>0</v>
      </c>
      <c r="F8" s="129">
        <f t="shared" si="0"/>
        <v>0</v>
      </c>
      <c r="G8" s="129">
        <f t="shared" si="0"/>
        <v>0</v>
      </c>
      <c r="H8" s="129">
        <f t="shared" si="0"/>
        <v>0</v>
      </c>
    </row>
    <row r="9" spans="1:11" x14ac:dyDescent="0.3">
      <c r="A9" s="34" t="s">
        <v>580</v>
      </c>
      <c r="B9" s="29"/>
      <c r="C9" s="29"/>
      <c r="D9" s="29"/>
      <c r="E9" s="29"/>
      <c r="F9" s="29"/>
      <c r="G9" s="29"/>
      <c r="H9" s="41">
        <f>F9-G9</f>
        <v>0</v>
      </c>
    </row>
    <row r="10" spans="1:11" x14ac:dyDescent="0.3">
      <c r="A10" s="34" t="s">
        <v>581</v>
      </c>
      <c r="B10" s="29"/>
      <c r="C10" s="29"/>
      <c r="D10" s="29"/>
      <c r="E10" s="29"/>
      <c r="F10" s="29"/>
      <c r="G10" s="29"/>
      <c r="H10" s="41">
        <f>F10-G10</f>
        <v>0</v>
      </c>
    </row>
    <row r="11" spans="1:11" x14ac:dyDescent="0.3">
      <c r="A11" s="269" t="s">
        <v>571</v>
      </c>
      <c r="B11" s="129">
        <f>SUM(B9:B10)</f>
        <v>0</v>
      </c>
      <c r="C11" s="129">
        <f t="shared" ref="C11:H11" si="1">SUM(C9:C10)</f>
        <v>0</v>
      </c>
      <c r="D11" s="129">
        <f t="shared" si="1"/>
        <v>0</v>
      </c>
      <c r="E11" s="129">
        <f t="shared" si="1"/>
        <v>0</v>
      </c>
      <c r="F11" s="129">
        <f t="shared" si="1"/>
        <v>0</v>
      </c>
      <c r="G11" s="129">
        <f t="shared" si="1"/>
        <v>0</v>
      </c>
      <c r="H11" s="129">
        <f t="shared" si="1"/>
        <v>0</v>
      </c>
    </row>
    <row r="12" spans="1:11" x14ac:dyDescent="0.3">
      <c r="A12" s="210" t="s">
        <v>559</v>
      </c>
      <c r="B12" s="270">
        <f t="shared" ref="B12:G12" si="2">IFERROR(B8/B11,)</f>
        <v>0</v>
      </c>
      <c r="C12" s="270">
        <f t="shared" si="2"/>
        <v>0</v>
      </c>
      <c r="D12" s="270">
        <f t="shared" si="2"/>
        <v>0</v>
      </c>
      <c r="E12" s="270">
        <f t="shared" si="2"/>
        <v>0</v>
      </c>
      <c r="F12" s="270">
        <f t="shared" si="2"/>
        <v>0</v>
      </c>
      <c r="G12" s="270">
        <f t="shared" si="2"/>
        <v>0</v>
      </c>
      <c r="H12" s="270">
        <f>F12-G12</f>
        <v>0</v>
      </c>
    </row>
    <row r="15" spans="1:11" ht="14.25" thickBot="1" x14ac:dyDescent="0.35"/>
    <row r="16" spans="1:11" x14ac:dyDescent="0.3">
      <c r="A16" s="128" t="s">
        <v>826</v>
      </c>
      <c r="B16" s="122"/>
    </row>
    <row r="17" spans="1:2" ht="14.25" thickBot="1" x14ac:dyDescent="0.35">
      <c r="A17" s="123" t="s">
        <v>827</v>
      </c>
      <c r="B17" s="126"/>
    </row>
  </sheetData>
  <mergeCells count="1">
    <mergeCell ref="A3:H3"/>
  </mergeCells>
  <hyperlinks>
    <hyperlink ref="A1" location="TAB00!A1" display="Retour page de garde" xr:uid="{00000000-0004-0000-1E00-000000000000}"/>
  </hyperlinks>
  <pageMargins left="0.7" right="0.7" top="0.75" bottom="0.75" header="0.3" footer="0.3"/>
  <pageSetup paperSize="9" scale="9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C7AC9359-4FF5-412D-92D4-2A178A093C7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52AC05A9-1702-488D-866D-F271E88E7A9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17"/>
  <sheetViews>
    <sheetView zoomScaleNormal="100" workbookViewId="0">
      <selection activeCell="A37" sqref="A37:A38"/>
    </sheetView>
  </sheetViews>
  <sheetFormatPr baseColWidth="10" defaultColWidth="9.1640625" defaultRowHeight="13.5" x14ac:dyDescent="0.3"/>
  <cols>
    <col min="1" max="1" width="45.83203125" style="156" customWidth="1"/>
    <col min="2" max="3" width="19.5" style="156" customWidth="1"/>
    <col min="4" max="7" width="19.5" style="5" customWidth="1"/>
    <col min="8" max="8" width="25.5" style="5" customWidth="1"/>
    <col min="9" max="11" width="9.1640625" style="5"/>
    <col min="12" max="16384" width="9.1640625" style="88"/>
  </cols>
  <sheetData>
    <row r="1" spans="1:11" s="5" customFormat="1" ht="15" x14ac:dyDescent="0.3">
      <c r="A1" s="162" t="s">
        <v>42</v>
      </c>
    </row>
    <row r="2" spans="1:11" x14ac:dyDescent="0.3">
      <c r="C2" s="5"/>
      <c r="E2" s="88"/>
      <c r="F2" s="88"/>
      <c r="G2" s="88"/>
      <c r="H2" s="88"/>
      <c r="I2" s="88"/>
      <c r="J2" s="88"/>
      <c r="K2" s="88"/>
    </row>
    <row r="3" spans="1:11" ht="47.45" customHeight="1" x14ac:dyDescent="0.3">
      <c r="A3" s="530" t="str">
        <f>TAB00!B83&amp;" : "&amp;TAB00!C83</f>
        <v>TAB7.3 : Ecart entre budget et réalité relatif aux charges de transport supportées par le GRD pour l'alimentation de la clientèle propre</v>
      </c>
      <c r="B3" s="523"/>
      <c r="C3" s="523"/>
      <c r="D3" s="523"/>
      <c r="E3" s="523"/>
      <c r="F3" s="523"/>
      <c r="G3" s="523"/>
      <c r="H3" s="531"/>
      <c r="I3" s="258"/>
      <c r="J3" s="258"/>
      <c r="K3" s="258"/>
    </row>
    <row r="4" spans="1:11" x14ac:dyDescent="0.3">
      <c r="A4" s="261"/>
      <c r="B4" s="262"/>
      <c r="C4" s="261"/>
      <c r="D4" s="261"/>
      <c r="E4" s="163"/>
      <c r="F4" s="163"/>
      <c r="G4" s="163"/>
    </row>
    <row r="5" spans="1:11" ht="27" x14ac:dyDescent="0.3">
      <c r="A5" s="145" t="s">
        <v>18</v>
      </c>
      <c r="B5" s="38" t="str">
        <f>"REALITE "&amp;TAB00!E14-4</f>
        <v>REALITE 2019</v>
      </c>
      <c r="C5" s="31" t="str">
        <f>"REALITE "&amp;TAB00!E14-3</f>
        <v>REALITE 2020</v>
      </c>
      <c r="D5" s="31" t="str">
        <f>"REALITE "&amp;TAB00!E14-2</f>
        <v>REALITE 2021</v>
      </c>
      <c r="E5" s="31" t="str">
        <f>"REALITE "&amp;TAB00!E14-1</f>
        <v>REALITE 2022</v>
      </c>
      <c r="F5" s="31" t="str">
        <f>"BUDGET "&amp;TAB00!E14</f>
        <v>BUDGET 2023</v>
      </c>
      <c r="G5" s="31" t="str">
        <f>"REALITE "&amp;TAB00!E14</f>
        <v>REALITE 2023</v>
      </c>
      <c r="H5" s="146" t="str">
        <f>"ECART "&amp;F5&amp;" - "&amp;G5</f>
        <v>ECART BUDGET 2023 - REALITE 2023</v>
      </c>
    </row>
    <row r="6" spans="1:11" ht="27" x14ac:dyDescent="0.3">
      <c r="A6" s="34" t="s">
        <v>574</v>
      </c>
      <c r="B6" s="29"/>
      <c r="C6" s="29"/>
      <c r="D6" s="29"/>
      <c r="E6" s="29"/>
      <c r="F6" s="29"/>
      <c r="G6" s="29"/>
      <c r="H6" s="41">
        <f>F6-G6</f>
        <v>0</v>
      </c>
    </row>
    <row r="7" spans="1:11" ht="27" x14ac:dyDescent="0.3">
      <c r="A7" s="34" t="s">
        <v>575</v>
      </c>
      <c r="B7" s="29"/>
      <c r="C7" s="29"/>
      <c r="D7" s="29"/>
      <c r="E7" s="29"/>
      <c r="F7" s="29"/>
      <c r="G7" s="29"/>
      <c r="H7" s="41">
        <f>F7-G7</f>
        <v>0</v>
      </c>
    </row>
    <row r="8" spans="1:11" x14ac:dyDescent="0.3">
      <c r="A8" s="269" t="s">
        <v>576</v>
      </c>
      <c r="B8" s="129">
        <f>SUM(B6:B7)</f>
        <v>0</v>
      </c>
      <c r="C8" s="129">
        <f t="shared" ref="C8:H8" si="0">SUM(C6:C7)</f>
        <v>0</v>
      </c>
      <c r="D8" s="129">
        <f t="shared" si="0"/>
        <v>0</v>
      </c>
      <c r="E8" s="129">
        <f t="shared" si="0"/>
        <v>0</v>
      </c>
      <c r="F8" s="129">
        <f t="shared" si="0"/>
        <v>0</v>
      </c>
      <c r="G8" s="129">
        <f t="shared" si="0"/>
        <v>0</v>
      </c>
      <c r="H8" s="129">
        <f t="shared" si="0"/>
        <v>0</v>
      </c>
    </row>
    <row r="9" spans="1:11" ht="27" x14ac:dyDescent="0.3">
      <c r="A9" s="34" t="s">
        <v>578</v>
      </c>
      <c r="B9" s="29"/>
      <c r="C9" s="29"/>
      <c r="D9" s="29"/>
      <c r="E9" s="29"/>
      <c r="F9" s="29"/>
      <c r="G9" s="29"/>
      <c r="H9" s="41">
        <f>F9-G9</f>
        <v>0</v>
      </c>
    </row>
    <row r="10" spans="1:11" x14ac:dyDescent="0.3">
      <c r="A10" s="34" t="s">
        <v>579</v>
      </c>
      <c r="B10" s="29"/>
      <c r="C10" s="29"/>
      <c r="D10" s="29"/>
      <c r="E10" s="29"/>
      <c r="F10" s="29"/>
      <c r="G10" s="29"/>
      <c r="H10" s="41">
        <f>F10-G10</f>
        <v>0</v>
      </c>
    </row>
    <row r="11" spans="1:11" x14ac:dyDescent="0.3">
      <c r="A11" s="269" t="s">
        <v>577</v>
      </c>
      <c r="B11" s="129">
        <f>SUM(B9:B10)</f>
        <v>0</v>
      </c>
      <c r="C11" s="129">
        <f t="shared" ref="C11:H11" si="1">SUM(C9:C10)</f>
        <v>0</v>
      </c>
      <c r="D11" s="129">
        <f t="shared" si="1"/>
        <v>0</v>
      </c>
      <c r="E11" s="129">
        <f t="shared" si="1"/>
        <v>0</v>
      </c>
      <c r="F11" s="129">
        <f t="shared" si="1"/>
        <v>0</v>
      </c>
      <c r="G11" s="129">
        <f t="shared" si="1"/>
        <v>0</v>
      </c>
      <c r="H11" s="129">
        <f t="shared" si="1"/>
        <v>0</v>
      </c>
    </row>
    <row r="12" spans="1:11" x14ac:dyDescent="0.3">
      <c r="A12" s="210" t="s">
        <v>559</v>
      </c>
      <c r="B12" s="270">
        <f t="shared" ref="B12:G12" si="2">IFERROR(B8/B11,)</f>
        <v>0</v>
      </c>
      <c r="C12" s="270">
        <f t="shared" si="2"/>
        <v>0</v>
      </c>
      <c r="D12" s="270">
        <f t="shared" si="2"/>
        <v>0</v>
      </c>
      <c r="E12" s="270">
        <f t="shared" si="2"/>
        <v>0</v>
      </c>
      <c r="F12" s="270">
        <f t="shared" si="2"/>
        <v>0</v>
      </c>
      <c r="G12" s="270">
        <f t="shared" si="2"/>
        <v>0</v>
      </c>
      <c r="H12" s="270">
        <f>F12-G12</f>
        <v>0</v>
      </c>
    </row>
    <row r="14" spans="1:11" x14ac:dyDescent="0.3">
      <c r="A14" s="263" t="s">
        <v>16</v>
      </c>
      <c r="B14" s="163">
        <f>H8</f>
        <v>0</v>
      </c>
    </row>
    <row r="15" spans="1:11" ht="14.25" thickBot="1" x14ac:dyDescent="0.35"/>
    <row r="16" spans="1:11" x14ac:dyDescent="0.3">
      <c r="A16" s="128" t="s">
        <v>826</v>
      </c>
      <c r="B16" s="122"/>
    </row>
    <row r="17" spans="1:2" ht="14.25" thickBot="1" x14ac:dyDescent="0.35">
      <c r="A17" s="123" t="s">
        <v>827</v>
      </c>
      <c r="B17" s="126"/>
    </row>
  </sheetData>
  <mergeCells count="1">
    <mergeCell ref="A3:H3"/>
  </mergeCells>
  <hyperlinks>
    <hyperlink ref="A1" location="TAB00!A1" display="Retour page de garde" xr:uid="{00000000-0004-0000-1F00-000000000000}"/>
  </hyperlinks>
  <pageMargins left="0.7" right="0.7" top="0.75" bottom="0.75" header="0.3" footer="0.3"/>
  <pageSetup paperSize="9" scale="9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397DE3AC-121F-4B22-92F9-C2C20EC5CF0D}">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C1FA78F3-9E27-4128-8EA3-CDEB23AB863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25"/>
  <sheetViews>
    <sheetView zoomScaleNormal="100" workbookViewId="0">
      <selection activeCell="A37" sqref="A37:A38"/>
    </sheetView>
  </sheetViews>
  <sheetFormatPr baseColWidth="10" defaultColWidth="9.1640625" defaultRowHeight="13.5" x14ac:dyDescent="0.3"/>
  <cols>
    <col min="1" max="1" width="45.83203125" style="156" customWidth="1"/>
    <col min="2" max="3" width="19.5" style="156" customWidth="1"/>
    <col min="4" max="7" width="19.5" style="5" customWidth="1"/>
    <col min="8" max="8" width="25.5" style="5" customWidth="1"/>
    <col min="9" max="11" width="9.1640625" style="5"/>
    <col min="12" max="16384" width="9.1640625" style="88"/>
  </cols>
  <sheetData>
    <row r="1" spans="1:11" s="5" customFormat="1" ht="15" x14ac:dyDescent="0.3">
      <c r="A1" s="162" t="s">
        <v>42</v>
      </c>
    </row>
    <row r="2" spans="1:11" x14ac:dyDescent="0.3">
      <c r="C2" s="5"/>
      <c r="E2" s="88"/>
      <c r="F2" s="88"/>
      <c r="G2" s="88"/>
      <c r="H2" s="88"/>
      <c r="I2" s="88"/>
      <c r="J2" s="88"/>
      <c r="K2" s="88"/>
    </row>
    <row r="3" spans="1:11" ht="68.45" customHeight="1" x14ac:dyDescent="0.3">
      <c r="A3" s="530" t="str">
        <f>TAB00!B84&amp;" : "&amp;TAB00!C84</f>
        <v xml:space="preserve">TAB7.4 : Ecart entre budget et réalité relatif aux produits issus de la facturation de la fourniture d’électricité à la clientèle propre du GRD ainsi qu'au montant de la compensation versée par la CREG </v>
      </c>
      <c r="B3" s="523"/>
      <c r="C3" s="523"/>
      <c r="D3" s="523"/>
      <c r="E3" s="523"/>
      <c r="F3" s="523"/>
      <c r="G3" s="523"/>
      <c r="H3" s="523"/>
      <c r="I3" s="258"/>
      <c r="J3" s="258"/>
      <c r="K3" s="258"/>
    </row>
    <row r="4" spans="1:11" x14ac:dyDescent="0.3">
      <c r="A4" s="261"/>
      <c r="B4" s="262"/>
      <c r="C4" s="261"/>
      <c r="D4" s="261"/>
      <c r="E4" s="163"/>
      <c r="F4" s="163"/>
      <c r="G4" s="163"/>
    </row>
    <row r="5" spans="1:11" x14ac:dyDescent="0.3">
      <c r="A5" s="538" t="s">
        <v>460</v>
      </c>
      <c r="B5" s="539"/>
      <c r="C5" s="539"/>
      <c r="D5" s="539"/>
      <c r="E5" s="539"/>
      <c r="F5" s="539"/>
      <c r="G5" s="539"/>
      <c r="H5" s="539"/>
    </row>
    <row r="6" spans="1:11" ht="27" x14ac:dyDescent="0.3">
      <c r="A6" s="145" t="s">
        <v>18</v>
      </c>
      <c r="B6" s="38" t="str">
        <f>"REALITE "&amp;TAB00!E14-4</f>
        <v>REALITE 2019</v>
      </c>
      <c r="C6" s="31" t="str">
        <f>"REALITE "&amp;TAB00!E14-3</f>
        <v>REALITE 2020</v>
      </c>
      <c r="D6" s="31" t="str">
        <f>"REALITE "&amp;TAB00!E14-2</f>
        <v>REALITE 2021</v>
      </c>
      <c r="E6" s="31" t="str">
        <f>"REALITE "&amp;TAB00!E14-1</f>
        <v>REALITE 2022</v>
      </c>
      <c r="F6" s="31" t="str">
        <f>"BUDGET "&amp;TAB00!E14</f>
        <v>BUDGET 2023</v>
      </c>
      <c r="G6" s="31" t="str">
        <f>"REALITE "&amp;TAB00!E14</f>
        <v>REALITE 2023</v>
      </c>
      <c r="H6" s="146" t="str">
        <f>"ECART "&amp;F6&amp;" - "&amp;G6</f>
        <v>ECART BUDGET 2023 - REALITE 2023</v>
      </c>
    </row>
    <row r="7" spans="1:11" ht="27" x14ac:dyDescent="0.3">
      <c r="A7" s="34" t="s">
        <v>583</v>
      </c>
      <c r="B7" s="29"/>
      <c r="C7" s="29"/>
      <c r="D7" s="29"/>
      <c r="E7" s="29"/>
      <c r="F7" s="29"/>
      <c r="G7" s="29"/>
      <c r="H7" s="41">
        <f t="shared" ref="H7:H11" si="0">F7-G7</f>
        <v>0</v>
      </c>
    </row>
    <row r="8" spans="1:11" x14ac:dyDescent="0.3">
      <c r="A8" s="34" t="s">
        <v>461</v>
      </c>
      <c r="B8" s="29"/>
      <c r="C8" s="29"/>
      <c r="D8" s="29"/>
      <c r="E8" s="29"/>
      <c r="F8" s="29"/>
      <c r="G8" s="29"/>
      <c r="H8" s="41">
        <f t="shared" si="0"/>
        <v>0</v>
      </c>
    </row>
    <row r="9" spans="1:11" x14ac:dyDescent="0.3">
      <c r="A9" s="8" t="s">
        <v>462</v>
      </c>
      <c r="B9" s="140">
        <f>IFERROR(B7/B8,0)*-1</f>
        <v>0</v>
      </c>
      <c r="C9" s="140">
        <f t="shared" ref="C9:G9" si="1">IFERROR(C7/C8,0)*-1</f>
        <v>0</v>
      </c>
      <c r="D9" s="140">
        <f t="shared" si="1"/>
        <v>0</v>
      </c>
      <c r="E9" s="140">
        <f t="shared" si="1"/>
        <v>0</v>
      </c>
      <c r="F9" s="140">
        <f t="shared" si="1"/>
        <v>0</v>
      </c>
      <c r="G9" s="140">
        <f t="shared" si="1"/>
        <v>0</v>
      </c>
      <c r="H9" s="141">
        <f t="shared" si="0"/>
        <v>0</v>
      </c>
    </row>
    <row r="10" spans="1:11" ht="27" x14ac:dyDescent="0.3">
      <c r="A10" s="34" t="s">
        <v>584</v>
      </c>
      <c r="B10" s="29"/>
      <c r="C10" s="29"/>
      <c r="D10" s="29"/>
      <c r="E10" s="29"/>
      <c r="F10" s="29"/>
      <c r="G10" s="29"/>
      <c r="H10" s="41">
        <f t="shared" si="0"/>
        <v>0</v>
      </c>
    </row>
    <row r="11" spans="1:11" x14ac:dyDescent="0.3">
      <c r="A11" s="34" t="s">
        <v>553</v>
      </c>
      <c r="B11" s="29"/>
      <c r="C11" s="29"/>
      <c r="D11" s="29"/>
      <c r="E11" s="29"/>
      <c r="F11" s="29"/>
      <c r="G11" s="29"/>
      <c r="H11" s="41">
        <f t="shared" si="0"/>
        <v>0</v>
      </c>
    </row>
    <row r="12" spans="1:11" ht="27" x14ac:dyDescent="0.3">
      <c r="A12" s="100" t="s">
        <v>582</v>
      </c>
      <c r="B12" s="140">
        <f>IFERROR(B10/B11,0)*-1</f>
        <v>0</v>
      </c>
      <c r="C12" s="140">
        <f t="shared" ref="C12" si="2">IFERROR(C10/C11,0)*-1</f>
        <v>0</v>
      </c>
      <c r="D12" s="140">
        <f t="shared" ref="D12" si="3">IFERROR(D10/D11,0)*-1</f>
        <v>0</v>
      </c>
      <c r="E12" s="140">
        <f t="shared" ref="E12" si="4">IFERROR(E10/E11,0)*-1</f>
        <v>0</v>
      </c>
      <c r="F12" s="140">
        <f t="shared" ref="F12" si="5">IFERROR(F10/F11,0)*-1</f>
        <v>0</v>
      </c>
      <c r="G12" s="140">
        <f t="shared" ref="G12" si="6">IFERROR(G10/G11,0)*-1</f>
        <v>0</v>
      </c>
      <c r="H12" s="141">
        <f t="shared" ref="H12" si="7">F12-G12</f>
        <v>0</v>
      </c>
    </row>
    <row r="14" spans="1:11" x14ac:dyDescent="0.3">
      <c r="A14" s="538" t="s">
        <v>457</v>
      </c>
      <c r="B14" s="539"/>
      <c r="C14" s="539"/>
      <c r="D14" s="539"/>
      <c r="E14" s="539"/>
      <c r="F14" s="539"/>
      <c r="G14" s="539"/>
      <c r="H14" s="539"/>
    </row>
    <row r="15" spans="1:11" ht="24" customHeight="1" x14ac:dyDescent="0.3">
      <c r="A15" s="145" t="s">
        <v>18</v>
      </c>
      <c r="B15" s="38" t="str">
        <f t="shared" ref="B15:H15" si="8">B6</f>
        <v>REALITE 2019</v>
      </c>
      <c r="C15" s="31" t="str">
        <f t="shared" si="8"/>
        <v>REALITE 2020</v>
      </c>
      <c r="D15" s="31" t="str">
        <f t="shared" si="8"/>
        <v>REALITE 2021</v>
      </c>
      <c r="E15" s="31" t="str">
        <f t="shared" si="8"/>
        <v>REALITE 2022</v>
      </c>
      <c r="F15" s="31" t="str">
        <f t="shared" si="8"/>
        <v>BUDGET 2023</v>
      </c>
      <c r="G15" s="31" t="str">
        <f t="shared" si="8"/>
        <v>REALITE 2023</v>
      </c>
      <c r="H15" s="146" t="str">
        <f t="shared" si="8"/>
        <v>ECART BUDGET 2023 - REALITE 2023</v>
      </c>
    </row>
    <row r="16" spans="1:11" ht="27" x14ac:dyDescent="0.3">
      <c r="A16" s="34" t="s">
        <v>583</v>
      </c>
      <c r="B16" s="29"/>
      <c r="C16" s="29"/>
      <c r="D16" s="29"/>
      <c r="E16" s="29"/>
      <c r="F16" s="29"/>
      <c r="G16" s="29"/>
      <c r="H16" s="41">
        <f t="shared" ref="H16:H21" si="9">F16-G16</f>
        <v>0</v>
      </c>
    </row>
    <row r="17" spans="1:8" x14ac:dyDescent="0.3">
      <c r="A17" s="34" t="s">
        <v>461</v>
      </c>
      <c r="B17" s="29"/>
      <c r="C17" s="29"/>
      <c r="D17" s="29"/>
      <c r="E17" s="29"/>
      <c r="F17" s="29"/>
      <c r="G17" s="29"/>
      <c r="H17" s="41">
        <f t="shared" si="9"/>
        <v>0</v>
      </c>
    </row>
    <row r="18" spans="1:8" x14ac:dyDescent="0.3">
      <c r="A18" s="8" t="s">
        <v>462</v>
      </c>
      <c r="B18" s="140">
        <f>IFERROR(B16/B17,0)*-1</f>
        <v>0</v>
      </c>
      <c r="C18" s="140">
        <f t="shared" ref="C18" si="10">IFERROR(C16/C17,0)*-1</f>
        <v>0</v>
      </c>
      <c r="D18" s="140">
        <f t="shared" ref="D18" si="11">IFERROR(D16/D17,0)*-1</f>
        <v>0</v>
      </c>
      <c r="E18" s="140">
        <f t="shared" ref="E18" si="12">IFERROR(E16/E17,0)*-1</f>
        <v>0</v>
      </c>
      <c r="F18" s="140">
        <f t="shared" ref="F18" si="13">IFERROR(F16/F17,0)*-1</f>
        <v>0</v>
      </c>
      <c r="G18" s="140">
        <f t="shared" ref="G18" si="14">IFERROR(G16/G17,0)*-1</f>
        <v>0</v>
      </c>
      <c r="H18" s="141">
        <f t="shared" si="9"/>
        <v>0</v>
      </c>
    </row>
    <row r="19" spans="1:8" ht="27" x14ac:dyDescent="0.3">
      <c r="A19" s="34" t="s">
        <v>584</v>
      </c>
      <c r="B19" s="29"/>
      <c r="C19" s="29"/>
      <c r="D19" s="29"/>
      <c r="E19" s="29"/>
      <c r="F19" s="29"/>
      <c r="G19" s="29"/>
      <c r="H19" s="41">
        <f t="shared" si="9"/>
        <v>0</v>
      </c>
    </row>
    <row r="20" spans="1:8" x14ac:dyDescent="0.3">
      <c r="A20" s="34" t="s">
        <v>553</v>
      </c>
      <c r="B20" s="29"/>
      <c r="C20" s="29"/>
      <c r="D20" s="29"/>
      <c r="E20" s="29"/>
      <c r="F20" s="29"/>
      <c r="G20" s="29"/>
      <c r="H20" s="41">
        <f t="shared" si="9"/>
        <v>0</v>
      </c>
    </row>
    <row r="21" spans="1:8" ht="27" x14ac:dyDescent="0.3">
      <c r="A21" s="100" t="s">
        <v>582</v>
      </c>
      <c r="B21" s="140">
        <f>IFERROR(B19/B20,0)*-1</f>
        <v>0</v>
      </c>
      <c r="C21" s="140">
        <f t="shared" ref="C21" si="15">IFERROR(C19/C20,0)*-1</f>
        <v>0</v>
      </c>
      <c r="D21" s="140">
        <f t="shared" ref="D21" si="16">IFERROR(D19/D20,0)*-1</f>
        <v>0</v>
      </c>
      <c r="E21" s="140">
        <f t="shared" ref="E21" si="17">IFERROR(E19/E20,0)*-1</f>
        <v>0</v>
      </c>
      <c r="F21" s="140">
        <f t="shared" ref="F21" si="18">IFERROR(F19/F20,0)*-1</f>
        <v>0</v>
      </c>
      <c r="G21" s="140">
        <f t="shared" ref="G21" si="19">IFERROR(G19/G20,0)*-1</f>
        <v>0</v>
      </c>
      <c r="H21" s="141">
        <f t="shared" si="9"/>
        <v>0</v>
      </c>
    </row>
    <row r="22" spans="1:8" x14ac:dyDescent="0.3">
      <c r="A22" s="129"/>
      <c r="B22" s="129"/>
      <c r="C22" s="129"/>
      <c r="D22" s="129"/>
      <c r="E22" s="129"/>
      <c r="F22" s="129"/>
      <c r="G22" s="129"/>
      <c r="H22" s="129"/>
    </row>
    <row r="23" spans="1:8" x14ac:dyDescent="0.3">
      <c r="A23" s="538" t="s">
        <v>458</v>
      </c>
      <c r="B23" s="539"/>
      <c r="C23" s="539"/>
      <c r="D23" s="539"/>
      <c r="E23" s="539"/>
      <c r="F23" s="539"/>
      <c r="G23" s="539"/>
      <c r="H23" s="539"/>
    </row>
    <row r="24" spans="1:8" ht="25.15" customHeight="1" x14ac:dyDescent="0.3">
      <c r="A24" s="145" t="s">
        <v>18</v>
      </c>
      <c r="B24" s="38" t="str">
        <f>B15</f>
        <v>REALITE 2019</v>
      </c>
      <c r="C24" s="31" t="str">
        <f t="shared" ref="C24:H24" si="20">C15</f>
        <v>REALITE 2020</v>
      </c>
      <c r="D24" s="31" t="str">
        <f t="shared" si="20"/>
        <v>REALITE 2021</v>
      </c>
      <c r="E24" s="31" t="str">
        <f t="shared" si="20"/>
        <v>REALITE 2022</v>
      </c>
      <c r="F24" s="31" t="str">
        <f t="shared" si="20"/>
        <v>BUDGET 2023</v>
      </c>
      <c r="G24" s="31" t="str">
        <f t="shared" si="20"/>
        <v>REALITE 2023</v>
      </c>
      <c r="H24" s="146" t="str">
        <f t="shared" si="20"/>
        <v>ECART BUDGET 2023 - REALITE 2023</v>
      </c>
    </row>
    <row r="25" spans="1:8" x14ac:dyDescent="0.3">
      <c r="A25" s="34" t="s">
        <v>585</v>
      </c>
      <c r="B25" s="29"/>
      <c r="C25" s="29"/>
      <c r="D25" s="29"/>
      <c r="E25" s="29"/>
      <c r="F25" s="29"/>
      <c r="G25" s="29"/>
      <c r="H25" s="41">
        <f>F25-G25</f>
        <v>0</v>
      </c>
    </row>
  </sheetData>
  <mergeCells count="4">
    <mergeCell ref="A5:H5"/>
    <mergeCell ref="A14:H14"/>
    <mergeCell ref="A23:H23"/>
    <mergeCell ref="A3:H3"/>
  </mergeCells>
  <hyperlinks>
    <hyperlink ref="A1" location="TAB00!A1" display="Retour page de garde" xr:uid="{00000000-0004-0000-20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79C8B44E-19E4-4F8C-87D6-97D5BC71A2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A38DA07-5E8C-4D34-B095-F15943B90E8F}">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15"/>
  <sheetViews>
    <sheetView zoomScaleNormal="100" workbookViewId="0">
      <selection activeCell="A37" sqref="A37:A38"/>
    </sheetView>
  </sheetViews>
  <sheetFormatPr baseColWidth="10" defaultColWidth="9.1640625" defaultRowHeight="13.5" x14ac:dyDescent="0.3"/>
  <cols>
    <col min="1" max="1" width="45.83203125" style="156" customWidth="1"/>
    <col min="2" max="3" width="19.5" style="156" customWidth="1"/>
    <col min="4" max="7" width="19.5" style="5" customWidth="1"/>
    <col min="8" max="8" width="25.5" style="5" customWidth="1"/>
    <col min="9" max="11" width="9.1640625" style="5"/>
    <col min="12" max="16384" width="9.1640625" style="88"/>
  </cols>
  <sheetData>
    <row r="1" spans="1:11" s="5" customFormat="1" ht="15" x14ac:dyDescent="0.3">
      <c r="A1" s="162" t="s">
        <v>42</v>
      </c>
    </row>
    <row r="2" spans="1:11" x14ac:dyDescent="0.3">
      <c r="C2" s="5"/>
      <c r="E2" s="88"/>
      <c r="F2" s="88"/>
      <c r="G2" s="88"/>
      <c r="H2" s="88"/>
      <c r="I2" s="88"/>
      <c r="J2" s="88"/>
      <c r="K2" s="88"/>
    </row>
    <row r="3" spans="1:11" ht="43.9" customHeight="1" x14ac:dyDescent="0.3">
      <c r="A3" s="530" t="str">
        <f>TAB00!B85&amp;" : "&amp;TAB00!C85</f>
        <v>TAB7.5 : Ecart entre budget et réalité relatif aux charges d’achat des certificats verts</v>
      </c>
      <c r="B3" s="523"/>
      <c r="C3" s="523"/>
      <c r="D3" s="523"/>
      <c r="E3" s="523"/>
      <c r="F3" s="523"/>
      <c r="G3" s="523"/>
      <c r="H3" s="523"/>
      <c r="I3" s="258"/>
      <c r="J3" s="258"/>
      <c r="K3" s="258"/>
    </row>
    <row r="4" spans="1:11" x14ac:dyDescent="0.3">
      <c r="A4" s="261"/>
      <c r="B4" s="262"/>
      <c r="C4" s="261"/>
      <c r="D4" s="261"/>
      <c r="E4" s="163"/>
      <c r="F4" s="163"/>
      <c r="G4" s="163"/>
    </row>
    <row r="5" spans="1:11" ht="27" x14ac:dyDescent="0.3">
      <c r="A5" s="145" t="s">
        <v>18</v>
      </c>
      <c r="B5" s="38" t="str">
        <f>"REALITE "&amp;TAB00!E14-4</f>
        <v>REALITE 2019</v>
      </c>
      <c r="C5" s="31" t="str">
        <f>"REALITE "&amp;TAB00!E14-3</f>
        <v>REALITE 2020</v>
      </c>
      <c r="D5" s="31" t="str">
        <f>"REALITE "&amp;TAB00!E14-2</f>
        <v>REALITE 2021</v>
      </c>
      <c r="E5" s="31" t="str">
        <f>"REALITE "&amp;TAB00!E14-1</f>
        <v>REALITE 2022</v>
      </c>
      <c r="F5" s="31" t="str">
        <f>"BUDGET "&amp;TAB00!E14</f>
        <v>BUDGET 2023</v>
      </c>
      <c r="G5" s="31" t="str">
        <f>"REALITE "&amp;TAB00!E14</f>
        <v>REALITE 2023</v>
      </c>
      <c r="H5" s="146" t="str">
        <f>"ECART "&amp;F5&amp;" - "&amp;G5</f>
        <v>ECART BUDGET 2023 - REALITE 2023</v>
      </c>
    </row>
    <row r="6" spans="1:11" x14ac:dyDescent="0.3">
      <c r="A6" s="34" t="s">
        <v>586</v>
      </c>
      <c r="B6" s="29"/>
      <c r="C6" s="29"/>
      <c r="D6" s="29"/>
      <c r="E6" s="29"/>
      <c r="F6" s="29"/>
      <c r="G6" s="29"/>
      <c r="H6" s="41">
        <f>F6-G6</f>
        <v>0</v>
      </c>
    </row>
    <row r="7" spans="1:11" x14ac:dyDescent="0.3">
      <c r="A7" s="34" t="s">
        <v>463</v>
      </c>
      <c r="B7" s="29"/>
      <c r="C7" s="29"/>
      <c r="D7" s="29"/>
      <c r="E7" s="29"/>
      <c r="F7" s="29"/>
      <c r="G7" s="29"/>
      <c r="H7" s="41">
        <f>F7-G7</f>
        <v>0</v>
      </c>
    </row>
    <row r="8" spans="1:11" x14ac:dyDescent="0.3">
      <c r="A8" s="8" t="s">
        <v>64</v>
      </c>
      <c r="B8" s="140">
        <f t="shared" ref="B8:G8" si="0">IFERROR(B6/B7,0)</f>
        <v>0</v>
      </c>
      <c r="C8" s="140">
        <f t="shared" si="0"/>
        <v>0</v>
      </c>
      <c r="D8" s="140">
        <f t="shared" si="0"/>
        <v>0</v>
      </c>
      <c r="E8" s="140">
        <f t="shared" si="0"/>
        <v>0</v>
      </c>
      <c r="F8" s="140">
        <f t="shared" si="0"/>
        <v>0</v>
      </c>
      <c r="G8" s="140">
        <f t="shared" si="0"/>
        <v>0</v>
      </c>
      <c r="H8" s="141">
        <f>F8-G8</f>
        <v>0</v>
      </c>
    </row>
    <row r="10" spans="1:11" s="5" customFormat="1" ht="15" x14ac:dyDescent="0.3">
      <c r="A10" s="264" t="s">
        <v>424</v>
      </c>
      <c r="B10" s="265"/>
      <c r="C10" s="266"/>
      <c r="D10" s="266"/>
      <c r="E10" s="266"/>
      <c r="F10" s="266"/>
      <c r="G10" s="266"/>
      <c r="H10" s="266"/>
    </row>
    <row r="11" spans="1:11" s="5" customFormat="1" ht="12.6" customHeight="1" x14ac:dyDescent="0.3">
      <c r="A11" s="10"/>
      <c r="B11" s="11"/>
      <c r="C11" s="11"/>
      <c r="D11" s="11"/>
      <c r="E11" s="11"/>
      <c r="F11" s="11"/>
      <c r="G11" s="11"/>
      <c r="H11" s="11"/>
    </row>
    <row r="12" spans="1:11" s="5" customFormat="1" ht="33.6" customHeight="1" x14ac:dyDescent="0.3">
      <c r="A12" s="267" t="str">
        <f>TAB00!B44</f>
        <v>Prix minimum d'achat des certificats verts</v>
      </c>
      <c r="B12" s="70">
        <f>INDEX(TAB00!$B$37:$M$48,VLOOKUP(A12,TAB00!$B$37:$M$49,12,FALSE),HLOOKUP(RIGHT(G5,4)*1,TAB00!$B$37:$H$361,2,FALSE))</f>
        <v>59.95</v>
      </c>
      <c r="C12" s="129"/>
      <c r="D12" s="129"/>
      <c r="E12" s="129"/>
      <c r="F12" s="129"/>
      <c r="G12" s="129"/>
      <c r="H12" s="129"/>
    </row>
    <row r="13" spans="1:11" s="5" customFormat="1" ht="36" customHeight="1" x14ac:dyDescent="0.3">
      <c r="A13" s="267" t="str">
        <f>TAB00!B45</f>
        <v>Prix maximum d'achat des certificats verts</v>
      </c>
      <c r="B13" s="70">
        <f>INDEX(TAB00!$B$37:$M$48,VLOOKUP(A13,TAB00!$B$37:$M$49,12,FALSE),HLOOKUP(RIGHT(G5,4)*1,TAB00!$B$37:$H$361,2,FALSE))</f>
        <v>73.27</v>
      </c>
      <c r="C13" s="129"/>
      <c r="D13" s="129"/>
      <c r="E13" s="129"/>
      <c r="F13" s="129"/>
      <c r="G13" s="129"/>
      <c r="H13" s="129"/>
    </row>
    <row r="14" spans="1:11" s="5" customFormat="1" ht="24.6" customHeight="1" x14ac:dyDescent="0.3">
      <c r="A14" s="267" t="s">
        <v>16</v>
      </c>
      <c r="B14" s="129">
        <f>IF(AND(G8&lt;=B13,G8&gt;=B12),H6,IF(G8&lt;B12,F6-B12*G7,IF(G8&gt;B13,F6-B13*G7,"Error")))</f>
        <v>0</v>
      </c>
      <c r="C14" s="129"/>
      <c r="D14" s="129"/>
      <c r="E14" s="74"/>
      <c r="F14" s="129"/>
      <c r="G14" s="129"/>
      <c r="H14" s="129"/>
    </row>
    <row r="15" spans="1:11" s="5" customFormat="1" ht="24.6" customHeight="1" x14ac:dyDescent="0.3">
      <c r="A15" s="268" t="s">
        <v>552</v>
      </c>
      <c r="B15" s="129">
        <f>H6-B14</f>
        <v>0</v>
      </c>
      <c r="C15" s="129"/>
      <c r="D15" s="129"/>
      <c r="E15" s="129"/>
      <c r="F15" s="129"/>
      <c r="G15" s="129"/>
      <c r="H15" s="129"/>
    </row>
  </sheetData>
  <mergeCells count="1">
    <mergeCell ref="A3:H3"/>
  </mergeCells>
  <hyperlinks>
    <hyperlink ref="A1" location="TAB00!A1" display="Retour page de garde" xr:uid="{00000000-0004-0000-2100-000000000000}"/>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851CD3F3-4BD4-46E5-9DAC-192B9557A06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EFDF0EC3-08C2-446F-B4E1-15F40367528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K8"/>
  <sheetViews>
    <sheetView zoomScaleNormal="100" workbookViewId="0">
      <selection activeCell="A37" sqref="A37:A38"/>
    </sheetView>
  </sheetViews>
  <sheetFormatPr baseColWidth="10" defaultColWidth="9.1640625" defaultRowHeight="13.5" x14ac:dyDescent="0.3"/>
  <cols>
    <col min="1" max="1" width="45.83203125" style="156" customWidth="1"/>
    <col min="2" max="3" width="19.5" style="156" customWidth="1"/>
    <col min="4" max="7" width="19.5" style="5" customWidth="1"/>
    <col min="8" max="8" width="25.5" style="5" customWidth="1"/>
    <col min="9" max="11" width="9.1640625" style="5"/>
    <col min="12" max="16384" width="9.1640625" style="88"/>
  </cols>
  <sheetData>
    <row r="1" spans="1:11" s="5" customFormat="1" ht="15" x14ac:dyDescent="0.3">
      <c r="A1" s="162" t="s">
        <v>42</v>
      </c>
    </row>
    <row r="2" spans="1:11" x14ac:dyDescent="0.3">
      <c r="C2" s="5"/>
      <c r="E2" s="88"/>
      <c r="F2" s="88"/>
      <c r="G2" s="88"/>
      <c r="H2" s="88"/>
      <c r="I2" s="88"/>
      <c r="J2" s="88"/>
      <c r="K2" s="88"/>
    </row>
    <row r="3" spans="1:11" ht="44.45" customHeight="1" x14ac:dyDescent="0.3">
      <c r="A3" s="530" t="str">
        <f>TAB00!B86&amp;" : "&amp;TAB00!C86</f>
        <v>TAB7.6 : Ecart entre budget et réalité relatif aux primes « Qualiwatt » versées aux utilisateurs de réseau</v>
      </c>
      <c r="B3" s="523"/>
      <c r="C3" s="523"/>
      <c r="D3" s="523"/>
      <c r="E3" s="523"/>
      <c r="F3" s="523"/>
      <c r="G3" s="523"/>
      <c r="H3" s="523"/>
      <c r="I3" s="258"/>
      <c r="J3" s="258"/>
      <c r="K3" s="258"/>
    </row>
    <row r="4" spans="1:11" x14ac:dyDescent="0.3">
      <c r="A4" s="261"/>
      <c r="B4" s="262"/>
      <c r="C4" s="261"/>
      <c r="D4" s="261"/>
      <c r="E4" s="163"/>
      <c r="F4" s="163"/>
      <c r="G4" s="163"/>
    </row>
    <row r="5" spans="1:11" ht="27" x14ac:dyDescent="0.3">
      <c r="A5" s="145" t="s">
        <v>18</v>
      </c>
      <c r="B5" s="38" t="str">
        <f>"REALITE "&amp;TAB00!E14-4</f>
        <v>REALITE 2019</v>
      </c>
      <c r="C5" s="31" t="str">
        <f>"REALITE "&amp;TAB00!E14-3</f>
        <v>REALITE 2020</v>
      </c>
      <c r="D5" s="31" t="str">
        <f>"REALITE "&amp;TAB00!E14-2</f>
        <v>REALITE 2021</v>
      </c>
      <c r="E5" s="31" t="str">
        <f>"REALITE "&amp;TAB00!E14-1</f>
        <v>REALITE 2022</v>
      </c>
      <c r="F5" s="31" t="str">
        <f>"BUDGET "&amp;TAB00!E14</f>
        <v>BUDGET 2023</v>
      </c>
      <c r="G5" s="31" t="str">
        <f>"REALITE "&amp;TAB00!E14</f>
        <v>REALITE 2023</v>
      </c>
      <c r="H5" s="146" t="str">
        <f>"ECART "&amp;F5&amp;" - "&amp;G5</f>
        <v>ECART BUDGET 2023 - REALITE 2023</v>
      </c>
    </row>
    <row r="6" spans="1:11" ht="27" x14ac:dyDescent="0.3">
      <c r="A6" s="26" t="s">
        <v>589</v>
      </c>
      <c r="B6" s="29"/>
      <c r="C6" s="29"/>
      <c r="D6" s="29"/>
      <c r="E6" s="29"/>
      <c r="F6" s="29"/>
      <c r="G6" s="29"/>
      <c r="H6" s="41">
        <f>F6-G6</f>
        <v>0</v>
      </c>
    </row>
    <row r="7" spans="1:11" ht="14.25" thickBot="1" x14ac:dyDescent="0.35">
      <c r="A7" s="26" t="s">
        <v>587</v>
      </c>
      <c r="B7" s="29"/>
      <c r="C7" s="29"/>
      <c r="D7" s="29"/>
      <c r="E7" s="29"/>
      <c r="F7" s="29"/>
      <c r="G7" s="29"/>
      <c r="H7" s="41">
        <f>F7-G7</f>
        <v>0</v>
      </c>
    </row>
    <row r="8" spans="1:11" ht="14.25" thickBot="1" x14ac:dyDescent="0.35">
      <c r="A8" s="4" t="s">
        <v>588</v>
      </c>
      <c r="B8" s="9">
        <f t="shared" ref="B8:G8" si="0">IFERROR(B6/B7,0)</f>
        <v>0</v>
      </c>
      <c r="C8" s="9">
        <f t="shared" si="0"/>
        <v>0</v>
      </c>
      <c r="D8" s="9">
        <f t="shared" si="0"/>
        <v>0</v>
      </c>
      <c r="E8" s="9">
        <f t="shared" si="0"/>
        <v>0</v>
      </c>
      <c r="F8" s="9">
        <f t="shared" si="0"/>
        <v>0</v>
      </c>
      <c r="G8" s="9">
        <f t="shared" si="0"/>
        <v>0</v>
      </c>
      <c r="H8" s="28">
        <f>F8-G8</f>
        <v>0</v>
      </c>
    </row>
  </sheetData>
  <mergeCells count="1">
    <mergeCell ref="A3:H3"/>
  </mergeCells>
  <hyperlinks>
    <hyperlink ref="A1" location="TAB00!A1" display="Retour page de garde" xr:uid="{00000000-0004-0000-22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2E92B029-53DD-44EB-A238-66D60EA4EABC}">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02768CB3-4B23-4D27-B1FD-D4EB923C9D5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20"/>
  <sheetViews>
    <sheetView zoomScaleNormal="100" workbookViewId="0">
      <selection activeCell="G11" sqref="G11"/>
    </sheetView>
  </sheetViews>
  <sheetFormatPr baseColWidth="10" defaultColWidth="9.1640625" defaultRowHeight="13.5" x14ac:dyDescent="0.3"/>
  <cols>
    <col min="1" max="1" width="45.83203125" style="156" customWidth="1"/>
    <col min="2" max="3" width="19.5" style="156" customWidth="1"/>
    <col min="4" max="7" width="19.5" style="5" customWidth="1"/>
    <col min="8" max="8" width="25.5" style="5" customWidth="1"/>
    <col min="9" max="11" width="9.1640625" style="5"/>
    <col min="12" max="16384" width="9.1640625" style="88"/>
  </cols>
  <sheetData>
    <row r="1" spans="1:11" s="5" customFormat="1" ht="15" x14ac:dyDescent="0.3">
      <c r="A1" s="162" t="s">
        <v>42</v>
      </c>
    </row>
    <row r="2" spans="1:11" x14ac:dyDescent="0.3">
      <c r="C2" s="5"/>
      <c r="E2" s="88"/>
      <c r="F2" s="88"/>
      <c r="G2" s="88"/>
      <c r="H2" s="88"/>
      <c r="I2" s="88"/>
      <c r="J2" s="88"/>
      <c r="K2" s="88"/>
    </row>
    <row r="3" spans="1:11" ht="48" customHeight="1" x14ac:dyDescent="0.3">
      <c r="A3" s="530" t="str">
        <f>TAB00!B87&amp;" : "&amp;TAB00!C87</f>
        <v xml:space="preserve">TAB7.7 : Ecart entre budget et réalité relatif aux indemnités versées aux fournisseurs d’électricité résultant du retard de placement des compteurs à budget </v>
      </c>
      <c r="B3" s="523"/>
      <c r="C3" s="523"/>
      <c r="D3" s="523"/>
      <c r="E3" s="523"/>
      <c r="F3" s="523"/>
      <c r="G3" s="523"/>
      <c r="H3" s="523"/>
      <c r="I3" s="258"/>
      <c r="J3" s="258"/>
      <c r="K3" s="258"/>
    </row>
    <row r="4" spans="1:11" x14ac:dyDescent="0.3">
      <c r="A4" s="261"/>
      <c r="B4" s="262"/>
      <c r="C4" s="261"/>
      <c r="D4" s="261"/>
      <c r="E4" s="163"/>
      <c r="F4" s="163"/>
      <c r="G4" s="163"/>
    </row>
    <row r="5" spans="1:11" ht="27" x14ac:dyDescent="0.3">
      <c r="A5" s="145" t="s">
        <v>18</v>
      </c>
      <c r="B5" s="38" t="str">
        <f>"REALITE "&amp;TAB00!$E$14-4</f>
        <v>REALITE 2019</v>
      </c>
      <c r="C5" s="31" t="str">
        <f>"REALITE "&amp;TAB00!$E$14-3</f>
        <v>REALITE 2020</v>
      </c>
      <c r="D5" s="31" t="str">
        <f>"REALITE "&amp;TAB00!$E$14-2</f>
        <v>REALITE 2021</v>
      </c>
      <c r="E5" s="31" t="str">
        <f>"REALITE "&amp;TAB00!$E$14-1</f>
        <v>REALITE 2022</v>
      </c>
      <c r="F5" s="31" t="str">
        <f>"BUDGET "&amp;TAB00!$E$14</f>
        <v>BUDGET 2023</v>
      </c>
      <c r="G5" s="31" t="str">
        <f>"REALITE "&amp;TAB00!$E$14</f>
        <v>REALITE 2023</v>
      </c>
      <c r="H5" s="146" t="str">
        <f>"ECART "&amp;F5&amp;" - "&amp;G5</f>
        <v>ECART BUDGET 2023 - REALITE 2023</v>
      </c>
    </row>
    <row r="6" spans="1:11" ht="27" x14ac:dyDescent="0.3">
      <c r="A6" s="26" t="s">
        <v>464</v>
      </c>
      <c r="B6" s="29"/>
      <c r="C6" s="29"/>
      <c r="D6" s="29"/>
      <c r="E6" s="29"/>
      <c r="F6" s="29"/>
      <c r="G6" s="29"/>
      <c r="H6" s="41">
        <f>F6-G6</f>
        <v>0</v>
      </c>
    </row>
    <row r="7" spans="1:11" x14ac:dyDescent="0.3">
      <c r="A7" s="26" t="s">
        <v>474</v>
      </c>
      <c r="B7" s="29"/>
      <c r="C7" s="29"/>
      <c r="D7" s="29"/>
      <c r="E7" s="29"/>
      <c r="F7" s="29"/>
      <c r="G7" s="29"/>
      <c r="H7" s="41">
        <f>F7-G7</f>
        <v>0</v>
      </c>
    </row>
    <row r="8" spans="1:11" ht="27" x14ac:dyDescent="0.3">
      <c r="A8" s="101" t="str">
        <f>TAB00!B46</f>
        <v>Délai moyen maximum de placement des compteurs à budget</v>
      </c>
      <c r="D8" s="156"/>
      <c r="E8" s="156"/>
      <c r="F8" s="156"/>
      <c r="G8" s="156">
        <f>INDEX(TAB00!$B$37:$M$48,VLOOKUP(A8,TAB00!$B$37:$M$49,12,FALSE),HLOOKUP(RIGHT(G5,4)*1,TAB00!$B$37:$H$361,2,FALSE))</f>
        <v>66</v>
      </c>
      <c r="H8" s="127" t="s">
        <v>829</v>
      </c>
    </row>
    <row r="9" spans="1:11" ht="27" x14ac:dyDescent="0.3">
      <c r="A9" s="101" t="str">
        <f>TAB00!B47</f>
        <v>Délai  réglementaire de placement des compteurs à budget</v>
      </c>
      <c r="D9" s="156"/>
      <c r="E9" s="156"/>
      <c r="F9" s="156"/>
      <c r="G9" s="156">
        <f>INDEX(TAB00!$B$37:$M$48,VLOOKUP(A9,TAB00!$B$37:$M$49,12,FALSE),HLOOKUP(RIGHT(G5,4)*1,TAB00!$B$37:$H$361,2,FALSE))</f>
        <v>40</v>
      </c>
      <c r="H9" s="127" t="s">
        <v>829</v>
      </c>
    </row>
    <row r="10" spans="1:11" x14ac:dyDescent="0.3">
      <c r="A10" s="101" t="s">
        <v>828</v>
      </c>
      <c r="D10" s="156"/>
      <c r="E10" s="156"/>
      <c r="F10" s="156"/>
      <c r="G10" s="129">
        <f>IFERROR(G6*(G8-G9)/(G7-G9),0)</f>
        <v>0</v>
      </c>
      <c r="H10" s="127"/>
    </row>
    <row r="11" spans="1:11" x14ac:dyDescent="0.3">
      <c r="A11" s="263"/>
      <c r="D11" s="156"/>
      <c r="E11" s="156"/>
      <c r="F11" s="156"/>
      <c r="G11" s="156"/>
    </row>
    <row r="12" spans="1:11" s="5" customFormat="1" ht="15" x14ac:dyDescent="0.3">
      <c r="A12" s="264" t="s">
        <v>424</v>
      </c>
      <c r="B12" s="265"/>
      <c r="C12" s="266"/>
      <c r="D12" s="266"/>
      <c r="E12" s="266"/>
      <c r="F12" s="266"/>
      <c r="G12" s="266"/>
      <c r="H12" s="266"/>
    </row>
    <row r="13" spans="1:11" s="5" customFormat="1" ht="12.6" customHeight="1" thickBot="1" x14ac:dyDescent="0.35">
      <c r="A13" s="10"/>
      <c r="B13" s="11"/>
      <c r="C13" s="11"/>
      <c r="D13" s="11"/>
      <c r="E13" s="11"/>
      <c r="F13" s="11"/>
      <c r="G13" s="11"/>
      <c r="H13" s="11"/>
    </row>
    <row r="14" spans="1:11" s="5" customFormat="1" ht="24.6" customHeight="1" x14ac:dyDescent="0.3">
      <c r="A14" s="267" t="s">
        <v>16</v>
      </c>
      <c r="B14" s="129">
        <f>IFERROR(IF(G7&lt;=G8,H6,G6-G10),0)</f>
        <v>0</v>
      </c>
      <c r="C14" s="129"/>
      <c r="D14" s="129"/>
      <c r="E14" s="125" t="s">
        <v>743</v>
      </c>
      <c r="F14" s="122"/>
      <c r="G14" s="129"/>
      <c r="H14" s="129"/>
    </row>
    <row r="15" spans="1:11" s="5" customFormat="1" ht="24.6" customHeight="1" thickBot="1" x14ac:dyDescent="0.35">
      <c r="A15" s="268" t="s">
        <v>552</v>
      </c>
      <c r="B15" s="129">
        <f>H6-B14</f>
        <v>0</v>
      </c>
      <c r="C15" s="129"/>
      <c r="D15" s="129"/>
      <c r="E15" s="124" t="s">
        <v>744</v>
      </c>
      <c r="F15" s="126"/>
      <c r="G15" s="129"/>
      <c r="H15" s="129"/>
    </row>
    <row r="17" spans="3:3" x14ac:dyDescent="0.3">
      <c r="C17" s="70"/>
    </row>
    <row r="20" spans="3:3" x14ac:dyDescent="0.3">
      <c r="C20" s="263"/>
    </row>
  </sheetData>
  <mergeCells count="1">
    <mergeCell ref="A3:H3"/>
  </mergeCells>
  <hyperlinks>
    <hyperlink ref="A1" location="TAB00!A1" display="Retour page de garde" xr:uid="{00000000-0004-0000-23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64DC972D-9488-4FB5-B79D-3B0932D818D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9E937312-FA0C-422C-8183-4692B5D3F1D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H75"/>
  <sheetViews>
    <sheetView topLeftCell="A8" zoomScaleNormal="100" workbookViewId="0">
      <selection activeCell="A42" sqref="A42"/>
    </sheetView>
  </sheetViews>
  <sheetFormatPr baseColWidth="10" defaultColWidth="9.1640625" defaultRowHeight="13.5" x14ac:dyDescent="0.3"/>
  <cols>
    <col min="1" max="1" width="69.83203125" style="156" bestFit="1" customWidth="1"/>
    <col min="2" max="2" width="16.6640625" style="155" customWidth="1"/>
    <col min="3" max="3" width="16.6640625" style="156" customWidth="1"/>
    <col min="4" max="4" width="16.6640625" style="5" customWidth="1"/>
    <col min="5" max="5" width="16.6640625" style="88" customWidth="1"/>
    <col min="6" max="6" width="16.5" style="88" customWidth="1"/>
    <col min="7" max="7" width="8.5" style="88" customWidth="1"/>
    <col min="8" max="8" width="1.6640625" style="88" customWidth="1"/>
    <col min="9" max="16384" width="9.1640625" style="88"/>
  </cols>
  <sheetData>
    <row r="1" spans="1:8" s="5" customFormat="1" ht="15" x14ac:dyDescent="0.3">
      <c r="A1" s="162" t="s">
        <v>42</v>
      </c>
    </row>
    <row r="3" spans="1:8" s="258" customFormat="1" ht="43.15" customHeight="1" x14ac:dyDescent="0.3">
      <c r="A3" s="530" t="str">
        <f>TAB00!B89&amp;" : "&amp;TAB00!C89</f>
        <v>TAB8 : Ecart entre budget et réalité relatif aux charges nettes des projets spécifiques</v>
      </c>
      <c r="B3" s="523"/>
      <c r="C3" s="523"/>
      <c r="D3" s="523"/>
      <c r="E3" s="523"/>
      <c r="F3" s="523"/>
      <c r="G3" s="523"/>
      <c r="H3" s="523"/>
    </row>
    <row r="6" spans="1:8" ht="40.5" x14ac:dyDescent="0.3">
      <c r="B6" s="31" t="str">
        <f>"BUDGET "&amp;TAB00!E14</f>
        <v>BUDGET 2023</v>
      </c>
      <c r="C6" s="31" t="str">
        <f>"REALITE "&amp;TAB00!E14</f>
        <v>REALITE 2023</v>
      </c>
      <c r="D6" s="146" t="str">
        <f>"ECART "&amp;B6&amp;" - "&amp;C6</f>
        <v>ECART BUDGET 2023 - REALITE 2023</v>
      </c>
      <c r="E6" s="23" t="s">
        <v>9</v>
      </c>
      <c r="F6" s="22" t="s">
        <v>10</v>
      </c>
    </row>
    <row r="7" spans="1:8" x14ac:dyDescent="0.3">
      <c r="A7" s="413" t="s">
        <v>959</v>
      </c>
      <c r="B7" s="411">
        <f>SUM(B8:B22)</f>
        <v>0</v>
      </c>
      <c r="C7" s="411">
        <f>SUM(C8:C22)</f>
        <v>0</v>
      </c>
      <c r="D7" s="411">
        <f>B7-C7</f>
        <v>0</v>
      </c>
      <c r="E7" s="129" t="e">
        <f>(B38-C38)*B40</f>
        <v>#DIV/0!</v>
      </c>
      <c r="F7" s="259"/>
    </row>
    <row r="8" spans="1:8" x14ac:dyDescent="0.3">
      <c r="A8" s="202" t="s">
        <v>950</v>
      </c>
      <c r="B8" s="157"/>
      <c r="C8" s="157"/>
      <c r="D8" s="161">
        <f t="shared" ref="D8:D22" si="0">B8-C8</f>
        <v>0</v>
      </c>
      <c r="E8" s="259"/>
      <c r="F8" s="259"/>
    </row>
    <row r="9" spans="1:8" x14ac:dyDescent="0.3">
      <c r="A9" s="202" t="s">
        <v>950</v>
      </c>
      <c r="B9" s="157"/>
      <c r="C9" s="157"/>
      <c r="D9" s="161">
        <f t="shared" si="0"/>
        <v>0</v>
      </c>
      <c r="E9" s="259"/>
      <c r="F9" s="259"/>
    </row>
    <row r="10" spans="1:8" x14ac:dyDescent="0.3">
      <c r="A10" s="202" t="s">
        <v>950</v>
      </c>
      <c r="B10" s="157"/>
      <c r="C10" s="157"/>
      <c r="D10" s="161">
        <f t="shared" si="0"/>
        <v>0</v>
      </c>
      <c r="E10" s="259"/>
      <c r="F10" s="259"/>
    </row>
    <row r="11" spans="1:8" x14ac:dyDescent="0.3">
      <c r="A11" s="202" t="s">
        <v>950</v>
      </c>
      <c r="B11" s="157"/>
      <c r="C11" s="157"/>
      <c r="D11" s="161">
        <f t="shared" si="0"/>
        <v>0</v>
      </c>
      <c r="E11" s="259"/>
      <c r="F11" s="259"/>
    </row>
    <row r="12" spans="1:8" x14ac:dyDescent="0.3">
      <c r="A12" s="202" t="s">
        <v>950</v>
      </c>
      <c r="B12" s="157"/>
      <c r="C12" s="157"/>
      <c r="D12" s="161">
        <f t="shared" si="0"/>
        <v>0</v>
      </c>
      <c r="E12" s="259"/>
      <c r="F12" s="259"/>
    </row>
    <row r="13" spans="1:8" x14ac:dyDescent="0.3">
      <c r="A13" s="202" t="s">
        <v>950</v>
      </c>
      <c r="B13" s="157"/>
      <c r="C13" s="157"/>
      <c r="D13" s="161">
        <f t="shared" si="0"/>
        <v>0</v>
      </c>
      <c r="E13" s="259"/>
      <c r="F13" s="259"/>
    </row>
    <row r="14" spans="1:8" x14ac:dyDescent="0.3">
      <c r="A14" s="202" t="s">
        <v>950</v>
      </c>
      <c r="B14" s="157"/>
      <c r="C14" s="157"/>
      <c r="D14" s="161">
        <f t="shared" si="0"/>
        <v>0</v>
      </c>
      <c r="E14" s="259"/>
      <c r="F14" s="259"/>
    </row>
    <row r="15" spans="1:8" x14ac:dyDescent="0.3">
      <c r="A15" s="202" t="s">
        <v>950</v>
      </c>
      <c r="B15" s="157"/>
      <c r="C15" s="157"/>
      <c r="D15" s="161">
        <f t="shared" si="0"/>
        <v>0</v>
      </c>
      <c r="E15" s="259"/>
      <c r="F15" s="259"/>
    </row>
    <row r="16" spans="1:8" x14ac:dyDescent="0.3">
      <c r="A16" s="202" t="s">
        <v>950</v>
      </c>
      <c r="B16" s="157"/>
      <c r="C16" s="157"/>
      <c r="D16" s="161">
        <f t="shared" si="0"/>
        <v>0</v>
      </c>
      <c r="E16" s="259"/>
      <c r="F16" s="259"/>
    </row>
    <row r="17" spans="1:6" x14ac:dyDescent="0.3">
      <c r="A17" s="202" t="s">
        <v>950</v>
      </c>
      <c r="B17" s="157"/>
      <c r="C17" s="157"/>
      <c r="D17" s="161">
        <f t="shared" si="0"/>
        <v>0</v>
      </c>
      <c r="E17" s="259"/>
      <c r="F17" s="259"/>
    </row>
    <row r="18" spans="1:6" x14ac:dyDescent="0.3">
      <c r="A18" s="202" t="s">
        <v>950</v>
      </c>
      <c r="B18" s="157"/>
      <c r="C18" s="157"/>
      <c r="D18" s="161">
        <f t="shared" si="0"/>
        <v>0</v>
      </c>
      <c r="E18" s="259"/>
      <c r="F18" s="259"/>
    </row>
    <row r="19" spans="1:6" x14ac:dyDescent="0.3">
      <c r="A19" s="202" t="s">
        <v>950</v>
      </c>
      <c r="B19" s="157"/>
      <c r="C19" s="157"/>
      <c r="D19" s="161">
        <f t="shared" si="0"/>
        <v>0</v>
      </c>
      <c r="E19" s="259"/>
      <c r="F19" s="259"/>
    </row>
    <row r="20" spans="1:6" x14ac:dyDescent="0.3">
      <c r="A20" s="202" t="s">
        <v>950</v>
      </c>
      <c r="B20" s="157"/>
      <c r="C20" s="157"/>
      <c r="D20" s="161">
        <f t="shared" si="0"/>
        <v>0</v>
      </c>
      <c r="E20" s="259"/>
      <c r="F20" s="259"/>
    </row>
    <row r="21" spans="1:6" x14ac:dyDescent="0.3">
      <c r="A21" s="202" t="s">
        <v>950</v>
      </c>
      <c r="B21" s="157"/>
      <c r="C21" s="157"/>
      <c r="D21" s="161">
        <f t="shared" si="0"/>
        <v>0</v>
      </c>
      <c r="E21" s="259"/>
      <c r="F21" s="259"/>
    </row>
    <row r="22" spans="1:6" x14ac:dyDescent="0.3">
      <c r="A22" s="202" t="s">
        <v>950</v>
      </c>
      <c r="B22" s="157"/>
      <c r="C22" s="157"/>
      <c r="D22" s="161">
        <f t="shared" si="0"/>
        <v>0</v>
      </c>
      <c r="E22" s="259"/>
      <c r="F22" s="259"/>
    </row>
    <row r="24" spans="1:6" x14ac:dyDescent="0.3">
      <c r="A24" s="413" t="s">
        <v>960</v>
      </c>
      <c r="B24" s="411">
        <f>SUM(B25:B32)</f>
        <v>0</v>
      </c>
      <c r="C24" s="411">
        <f>SUM(C25:C32)</f>
        <v>0</v>
      </c>
      <c r="D24" s="411">
        <f>B24-C24</f>
        <v>0</v>
      </c>
      <c r="E24" s="129" t="e">
        <f>(B36-C36)*B42</f>
        <v>#DIV/0!</v>
      </c>
      <c r="F24" s="259"/>
    </row>
    <row r="25" spans="1:6" x14ac:dyDescent="0.3">
      <c r="A25" s="202" t="s">
        <v>950</v>
      </c>
      <c r="B25" s="157"/>
      <c r="C25" s="157"/>
      <c r="D25" s="161">
        <f t="shared" ref="D25:D32" si="1">B25-C25</f>
        <v>0</v>
      </c>
      <c r="E25" s="259"/>
      <c r="F25" s="259"/>
    </row>
    <row r="26" spans="1:6" x14ac:dyDescent="0.3">
      <c r="A26" s="202" t="s">
        <v>950</v>
      </c>
      <c r="B26" s="157"/>
      <c r="C26" s="157"/>
      <c r="D26" s="161">
        <f t="shared" si="1"/>
        <v>0</v>
      </c>
      <c r="E26" s="259"/>
      <c r="F26" s="259"/>
    </row>
    <row r="27" spans="1:6" x14ac:dyDescent="0.3">
      <c r="A27" s="202" t="s">
        <v>950</v>
      </c>
      <c r="B27" s="157"/>
      <c r="C27" s="157"/>
      <c r="D27" s="161">
        <f t="shared" si="1"/>
        <v>0</v>
      </c>
      <c r="E27" s="259"/>
      <c r="F27" s="259"/>
    </row>
    <row r="28" spans="1:6" x14ac:dyDescent="0.3">
      <c r="A28" s="202" t="s">
        <v>950</v>
      </c>
      <c r="B28" s="157"/>
      <c r="C28" s="157"/>
      <c r="D28" s="161">
        <f t="shared" ref="D28:D31" si="2">B28-C28</f>
        <v>0</v>
      </c>
      <c r="E28" s="259"/>
      <c r="F28" s="259"/>
    </row>
    <row r="29" spans="1:6" x14ac:dyDescent="0.3">
      <c r="A29" s="202" t="s">
        <v>950</v>
      </c>
      <c r="B29" s="157"/>
      <c r="C29" s="157"/>
      <c r="D29" s="161">
        <f t="shared" si="2"/>
        <v>0</v>
      </c>
      <c r="E29" s="259"/>
      <c r="F29" s="259"/>
    </row>
    <row r="30" spans="1:6" x14ac:dyDescent="0.3">
      <c r="A30" s="202" t="s">
        <v>950</v>
      </c>
      <c r="B30" s="157"/>
      <c r="C30" s="157"/>
      <c r="D30" s="161">
        <f t="shared" si="2"/>
        <v>0</v>
      </c>
      <c r="E30" s="259"/>
      <c r="F30" s="259"/>
    </row>
    <row r="31" spans="1:6" x14ac:dyDescent="0.3">
      <c r="A31" s="202" t="s">
        <v>950</v>
      </c>
      <c r="B31" s="157"/>
      <c r="C31" s="157"/>
      <c r="D31" s="161">
        <f t="shared" si="2"/>
        <v>0</v>
      </c>
      <c r="E31" s="259"/>
      <c r="F31" s="259"/>
    </row>
    <row r="32" spans="1:6" x14ac:dyDescent="0.3">
      <c r="A32" s="202" t="s">
        <v>950</v>
      </c>
      <c r="B32" s="157"/>
      <c r="C32" s="157"/>
      <c r="D32" s="161">
        <f t="shared" si="1"/>
        <v>0</v>
      </c>
      <c r="E32" s="259"/>
      <c r="F32" s="259"/>
    </row>
    <row r="34" spans="1:6" x14ac:dyDescent="0.3">
      <c r="A34" s="412" t="s">
        <v>953</v>
      </c>
      <c r="B34" s="161">
        <f>SUM(B35:B36)</f>
        <v>0</v>
      </c>
      <c r="C34" s="161">
        <f>SUM(C35:C36)</f>
        <v>0</v>
      </c>
    </row>
    <row r="35" spans="1:6" x14ac:dyDescent="0.3">
      <c r="A35" s="156" t="s">
        <v>951</v>
      </c>
      <c r="B35" s="157" t="s">
        <v>893</v>
      </c>
      <c r="C35" s="157"/>
    </row>
    <row r="36" spans="1:6" x14ac:dyDescent="0.3">
      <c r="A36" s="156" t="s">
        <v>952</v>
      </c>
      <c r="B36" s="157"/>
      <c r="C36" s="157"/>
    </row>
    <row r="38" spans="1:6" x14ac:dyDescent="0.3">
      <c r="A38" s="412" t="s">
        <v>954</v>
      </c>
      <c r="B38" s="157"/>
      <c r="C38" s="157"/>
    </row>
    <row r="40" spans="1:6" x14ac:dyDescent="0.3">
      <c r="A40" s="160" t="s">
        <v>961</v>
      </c>
      <c r="B40" s="260" t="e">
        <f>B7/B38</f>
        <v>#DIV/0!</v>
      </c>
      <c r="C40" s="260" t="e">
        <f>C7/C38</f>
        <v>#DIV/0!</v>
      </c>
      <c r="D40" s="260" t="e">
        <f>B40-C40</f>
        <v>#DIV/0!</v>
      </c>
      <c r="E40" s="259"/>
      <c r="F40" s="246" t="e">
        <f>(B40-C40)*C38</f>
        <v>#DIV/0!</v>
      </c>
    </row>
    <row r="42" spans="1:6" x14ac:dyDescent="0.3">
      <c r="A42" s="160" t="s">
        <v>962</v>
      </c>
      <c r="B42" s="260" t="e">
        <f>B24/B36</f>
        <v>#DIV/0!</v>
      </c>
      <c r="C42" s="260" t="e">
        <f>C24/C36</f>
        <v>#DIV/0!</v>
      </c>
      <c r="D42" s="260" t="e">
        <f>B42-C42</f>
        <v>#DIV/0!</v>
      </c>
      <c r="E42" s="259"/>
      <c r="F42" s="246" t="e">
        <f>(B42-C42)*C36</f>
        <v>#DIV/0!</v>
      </c>
    </row>
    <row r="43" spans="1:6" s="77" customFormat="1" x14ac:dyDescent="0.3">
      <c r="A43" s="156"/>
      <c r="B43" s="155"/>
      <c r="C43" s="156"/>
      <c r="D43" s="5"/>
    </row>
    <row r="44" spans="1:6" x14ac:dyDescent="0.3">
      <c r="A44" s="160" t="s">
        <v>14</v>
      </c>
      <c r="B44" s="161">
        <f>SUM(B45:B54)</f>
        <v>0</v>
      </c>
      <c r="C44" s="161">
        <f>SUM(C45:C54)</f>
        <v>0</v>
      </c>
      <c r="D44" s="161">
        <f>SUM(D45:D54)</f>
        <v>0</v>
      </c>
      <c r="E44" s="259"/>
      <c r="F44" s="132">
        <f>D44</f>
        <v>0</v>
      </c>
    </row>
    <row r="45" spans="1:6" x14ac:dyDescent="0.3">
      <c r="A45" s="202" t="s">
        <v>200</v>
      </c>
      <c r="B45" s="157"/>
      <c r="C45" s="157"/>
      <c r="D45" s="163">
        <f t="shared" ref="D45:D54" si="3">B45-C45</f>
        <v>0</v>
      </c>
      <c r="E45" s="259"/>
      <c r="F45" s="259"/>
    </row>
    <row r="46" spans="1:6" x14ac:dyDescent="0.3">
      <c r="A46" s="202" t="s">
        <v>201</v>
      </c>
      <c r="B46" s="157"/>
      <c r="C46" s="157"/>
      <c r="D46" s="163">
        <f t="shared" si="3"/>
        <v>0</v>
      </c>
      <c r="E46" s="259"/>
      <c r="F46" s="259"/>
    </row>
    <row r="47" spans="1:6" x14ac:dyDescent="0.3">
      <c r="A47" s="202" t="s">
        <v>202</v>
      </c>
      <c r="B47" s="157"/>
      <c r="C47" s="157"/>
      <c r="D47" s="163">
        <f t="shared" si="3"/>
        <v>0</v>
      </c>
      <c r="E47" s="259"/>
      <c r="F47" s="259"/>
    </row>
    <row r="48" spans="1:6" x14ac:dyDescent="0.3">
      <c r="A48" s="202" t="s">
        <v>203</v>
      </c>
      <c r="B48" s="157"/>
      <c r="C48" s="157"/>
      <c r="D48" s="163">
        <f t="shared" si="3"/>
        <v>0</v>
      </c>
      <c r="E48" s="259"/>
      <c r="F48" s="259"/>
    </row>
    <row r="49" spans="1:6" x14ac:dyDescent="0.3">
      <c r="A49" s="202" t="s">
        <v>204</v>
      </c>
      <c r="B49" s="157"/>
      <c r="C49" s="157"/>
      <c r="D49" s="163">
        <f t="shared" si="3"/>
        <v>0</v>
      </c>
      <c r="E49" s="259"/>
      <c r="F49" s="259"/>
    </row>
    <row r="50" spans="1:6" x14ac:dyDescent="0.3">
      <c r="A50" s="202" t="s">
        <v>242</v>
      </c>
      <c r="B50" s="157"/>
      <c r="C50" s="157"/>
      <c r="D50" s="163">
        <f t="shared" si="3"/>
        <v>0</v>
      </c>
      <c r="E50" s="259"/>
      <c r="F50" s="259"/>
    </row>
    <row r="51" spans="1:6" x14ac:dyDescent="0.3">
      <c r="A51" s="202" t="s">
        <v>243</v>
      </c>
      <c r="B51" s="157"/>
      <c r="C51" s="157"/>
      <c r="D51" s="163">
        <f t="shared" si="3"/>
        <v>0</v>
      </c>
      <c r="E51" s="259"/>
      <c r="F51" s="259"/>
    </row>
    <row r="52" spans="1:6" x14ac:dyDescent="0.3">
      <c r="A52" s="202" t="s">
        <v>244</v>
      </c>
      <c r="B52" s="157"/>
      <c r="C52" s="157"/>
      <c r="D52" s="163">
        <f t="shared" si="3"/>
        <v>0</v>
      </c>
      <c r="E52" s="259"/>
      <c r="F52" s="259"/>
    </row>
    <row r="53" spans="1:6" x14ac:dyDescent="0.3">
      <c r="A53" s="202" t="s">
        <v>245</v>
      </c>
      <c r="B53" s="157"/>
      <c r="C53" s="157"/>
      <c r="D53" s="163">
        <f t="shared" si="3"/>
        <v>0</v>
      </c>
      <c r="E53" s="259"/>
      <c r="F53" s="259"/>
    </row>
    <row r="54" spans="1:6" x14ac:dyDescent="0.3">
      <c r="A54" s="202" t="s">
        <v>246</v>
      </c>
      <c r="B54" s="157"/>
      <c r="C54" s="157"/>
      <c r="D54" s="163">
        <f t="shared" si="3"/>
        <v>0</v>
      </c>
      <c r="E54" s="259"/>
      <c r="F54" s="259"/>
    </row>
    <row r="56" spans="1:6" s="77" customFormat="1" x14ac:dyDescent="0.3">
      <c r="A56" s="135" t="s">
        <v>22</v>
      </c>
      <c r="B56" s="98">
        <f>B7+B44+B24</f>
        <v>0</v>
      </c>
      <c r="C56" s="98">
        <f>C7+C44+C24</f>
        <v>0</v>
      </c>
      <c r="D56" s="98">
        <f>B56-C56</f>
        <v>0</v>
      </c>
      <c r="E56" s="98" t="e">
        <f>E7+E24</f>
        <v>#DIV/0!</v>
      </c>
      <c r="F56" s="98" t="e">
        <f>F40+F44+F42</f>
        <v>#DIV/0!</v>
      </c>
    </row>
    <row r="57" spans="1:6" s="77" customFormat="1" x14ac:dyDescent="0.3">
      <c r="A57" s="156"/>
      <c r="B57" s="155"/>
      <c r="C57" s="156"/>
      <c r="D57" s="5"/>
    </row>
    <row r="58" spans="1:6" s="77" customFormat="1" x14ac:dyDescent="0.3">
      <c r="A58" s="156"/>
      <c r="B58" s="155"/>
      <c r="C58" s="156"/>
      <c r="D58" s="5"/>
    </row>
    <row r="59" spans="1:6" s="77" customFormat="1" x14ac:dyDescent="0.3">
      <c r="A59" s="156"/>
      <c r="B59" s="155"/>
      <c r="C59" s="156"/>
      <c r="D59" s="5"/>
    </row>
    <row r="60" spans="1:6" s="77" customFormat="1" x14ac:dyDescent="0.3">
      <c r="A60" s="156"/>
      <c r="B60" s="155"/>
      <c r="C60" s="156"/>
      <c r="D60" s="5"/>
    </row>
    <row r="61" spans="1:6" s="77" customFormat="1" x14ac:dyDescent="0.3">
      <c r="A61" s="156"/>
      <c r="B61" s="155"/>
      <c r="C61" s="156"/>
      <c r="D61" s="5"/>
    </row>
    <row r="62" spans="1:6" s="77" customFormat="1" x14ac:dyDescent="0.3">
      <c r="A62" s="156"/>
      <c r="B62" s="155"/>
      <c r="C62" s="156"/>
      <c r="D62" s="5"/>
    </row>
    <row r="63" spans="1:6" s="77" customFormat="1" x14ac:dyDescent="0.3">
      <c r="A63" s="156"/>
      <c r="B63" s="155"/>
      <c r="C63" s="156"/>
      <c r="D63" s="5"/>
    </row>
    <row r="64" spans="1:6" s="77" customFormat="1" x14ac:dyDescent="0.3">
      <c r="A64" s="156"/>
      <c r="B64" s="155"/>
      <c r="C64" s="156"/>
      <c r="D64" s="5"/>
    </row>
    <row r="65" spans="1:4" s="77" customFormat="1" x14ac:dyDescent="0.3">
      <c r="A65" s="156"/>
      <c r="B65" s="155"/>
      <c r="C65" s="156"/>
      <c r="D65" s="5"/>
    </row>
    <row r="66" spans="1:4" s="77" customFormat="1" x14ac:dyDescent="0.3">
      <c r="A66" s="156"/>
      <c r="B66" s="155"/>
      <c r="C66" s="156"/>
      <c r="D66" s="5"/>
    </row>
    <row r="67" spans="1:4" s="77" customFormat="1" x14ac:dyDescent="0.3">
      <c r="A67" s="156"/>
      <c r="B67" s="155"/>
      <c r="C67" s="156"/>
      <c r="D67" s="5"/>
    </row>
    <row r="68" spans="1:4" s="77" customFormat="1" x14ac:dyDescent="0.3">
      <c r="A68" s="156"/>
      <c r="B68" s="155"/>
      <c r="C68" s="156"/>
      <c r="D68" s="5"/>
    </row>
    <row r="69" spans="1:4" s="77" customFormat="1" x14ac:dyDescent="0.3">
      <c r="A69" s="156"/>
      <c r="B69" s="155"/>
      <c r="C69" s="156"/>
      <c r="D69" s="5"/>
    </row>
    <row r="70" spans="1:4" s="77" customFormat="1" x14ac:dyDescent="0.3">
      <c r="A70" s="156"/>
      <c r="B70" s="155"/>
      <c r="C70" s="156"/>
      <c r="D70" s="5"/>
    </row>
    <row r="71" spans="1:4" s="77" customFormat="1" x14ac:dyDescent="0.3">
      <c r="A71" s="156"/>
      <c r="B71" s="155"/>
      <c r="C71" s="156"/>
      <c r="D71" s="5"/>
    </row>
    <row r="72" spans="1:4" s="77" customFormat="1" x14ac:dyDescent="0.3">
      <c r="A72" s="156"/>
      <c r="B72" s="155"/>
      <c r="C72" s="156"/>
      <c r="D72" s="5"/>
    </row>
    <row r="73" spans="1:4" s="77" customFormat="1" x14ac:dyDescent="0.3">
      <c r="A73" s="156"/>
      <c r="B73" s="155"/>
      <c r="C73" s="156"/>
      <c r="D73" s="5"/>
    </row>
    <row r="74" spans="1:4" s="77" customFormat="1" x14ac:dyDescent="0.3">
      <c r="A74" s="156"/>
      <c r="B74" s="155"/>
      <c r="C74" s="156"/>
      <c r="D74" s="5"/>
    </row>
    <row r="75" spans="1:4" s="77" customFormat="1" x14ac:dyDescent="0.3">
      <c r="A75" s="156"/>
      <c r="B75" s="155"/>
      <c r="C75" s="156"/>
      <c r="D75" s="5"/>
    </row>
  </sheetData>
  <mergeCells count="1">
    <mergeCell ref="A3:H3"/>
  </mergeCells>
  <hyperlinks>
    <hyperlink ref="A1" location="TAB00!A1" display="Retour page de garde" xr:uid="{00000000-0004-0000-2400-000000000000}"/>
  </hyperlinks>
  <pageMargins left="0.7" right="0.7" top="0.75" bottom="0.75" header="0.3" footer="0.3"/>
  <pageSetup paperSize="9" scale="95" orientation="landscape"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2947C-13FB-42B0-84A1-28038E18591D}">
  <sheetPr published="0">
    <tabColor rgb="FFFF0000"/>
  </sheetPr>
  <dimension ref="A1:F55"/>
  <sheetViews>
    <sheetView showGridLines="0" workbookViewId="0">
      <selection activeCell="I31" sqref="I31"/>
    </sheetView>
  </sheetViews>
  <sheetFormatPr baseColWidth="10" defaultRowHeight="13.5" x14ac:dyDescent="0.3"/>
  <cols>
    <col min="1" max="1" width="98" bestFit="1" customWidth="1"/>
    <col min="2" max="6" width="18.33203125" customWidth="1"/>
  </cols>
  <sheetData>
    <row r="1" spans="1:6" ht="21" x14ac:dyDescent="0.35">
      <c r="A1" s="540" t="s">
        <v>977</v>
      </c>
      <c r="B1" s="540"/>
      <c r="C1" s="540"/>
      <c r="D1" s="540"/>
      <c r="E1" s="540"/>
      <c r="F1" s="540"/>
    </row>
    <row r="2" spans="1:6" x14ac:dyDescent="0.3">
      <c r="A2" s="156"/>
      <c r="B2" s="155"/>
      <c r="C2" s="156"/>
      <c r="D2" s="5"/>
      <c r="E2" s="88"/>
      <c r="F2" s="88"/>
    </row>
    <row r="3" spans="1:6" x14ac:dyDescent="0.3">
      <c r="A3" s="156"/>
      <c r="B3" s="155"/>
      <c r="C3" s="156"/>
      <c r="D3" s="5"/>
      <c r="E3" s="88"/>
      <c r="F3" s="88"/>
    </row>
    <row r="4" spans="1:6" ht="39" thickBot="1" x14ac:dyDescent="0.35">
      <c r="A4" s="156"/>
      <c r="B4" s="31" t="str">
        <f>"BUDGET "&amp;TAB00!E14</f>
        <v>BUDGET 2023</v>
      </c>
      <c r="C4" s="31" t="str">
        <f>"REALITE "&amp;TAB00!E14</f>
        <v>REALITE 2023</v>
      </c>
      <c r="D4" s="416" t="str">
        <f>"ECART "&amp;B4&amp;" - "&amp;C4</f>
        <v>ECART BUDGET 2023 - REALITE 2023</v>
      </c>
      <c r="E4" s="416" t="s">
        <v>9</v>
      </c>
      <c r="F4" s="416" t="s">
        <v>10</v>
      </c>
    </row>
    <row r="5" spans="1:6" x14ac:dyDescent="0.3">
      <c r="A5" s="467" t="s">
        <v>970</v>
      </c>
      <c r="B5" s="418">
        <f>+B6+B11+B13+B15</f>
        <v>0</v>
      </c>
      <c r="C5" s="418">
        <f t="shared" ref="C5" si="0">+C6+C11+C13+C15</f>
        <v>0</v>
      </c>
      <c r="D5" s="418">
        <f>+D6+D11+D13+D15</f>
        <v>0</v>
      </c>
      <c r="E5" s="419">
        <f>(B19-C19)*B21</f>
        <v>0</v>
      </c>
      <c r="F5" s="420"/>
    </row>
    <row r="6" spans="1:6" x14ac:dyDescent="0.3">
      <c r="A6" s="421" t="s">
        <v>964</v>
      </c>
      <c r="B6" s="469">
        <f>+SUM(B7:B10)</f>
        <v>0</v>
      </c>
      <c r="C6" s="469">
        <f>+SUM(C7:C10)</f>
        <v>0</v>
      </c>
      <c r="D6" s="469">
        <f>+B6-C6</f>
        <v>0</v>
      </c>
      <c r="E6" s="422"/>
      <c r="F6" s="423"/>
    </row>
    <row r="7" spans="1:6" x14ac:dyDescent="0.3">
      <c r="A7" s="202" t="s">
        <v>974</v>
      </c>
      <c r="B7" s="468"/>
      <c r="C7" s="468"/>
      <c r="D7" s="468">
        <f t="shared" ref="D7:D17" si="1">B7-C7</f>
        <v>0</v>
      </c>
      <c r="E7" s="425"/>
      <c r="F7" s="426"/>
    </row>
    <row r="8" spans="1:6" x14ac:dyDescent="0.3">
      <c r="A8" s="202" t="s">
        <v>974</v>
      </c>
      <c r="B8" s="424"/>
      <c r="C8" s="424"/>
      <c r="D8" s="424">
        <f t="shared" si="1"/>
        <v>0</v>
      </c>
      <c r="E8" s="425"/>
      <c r="F8" s="426"/>
    </row>
    <row r="9" spans="1:6" x14ac:dyDescent="0.3">
      <c r="A9" s="202" t="s">
        <v>974</v>
      </c>
      <c r="B9" s="464"/>
      <c r="C9" s="464"/>
      <c r="D9" s="464">
        <f t="shared" si="1"/>
        <v>0</v>
      </c>
      <c r="E9" s="425"/>
      <c r="F9" s="426"/>
    </row>
    <row r="10" spans="1:6" x14ac:dyDescent="0.3">
      <c r="A10" s="202" t="s">
        <v>974</v>
      </c>
      <c r="B10" s="424"/>
      <c r="C10" s="424"/>
      <c r="D10" s="424">
        <f t="shared" si="1"/>
        <v>0</v>
      </c>
      <c r="E10" s="425"/>
      <c r="F10" s="426"/>
    </row>
    <row r="11" spans="1:6" x14ac:dyDescent="0.3">
      <c r="A11" s="421" t="s">
        <v>965</v>
      </c>
      <c r="B11" s="469">
        <f>+B12</f>
        <v>0</v>
      </c>
      <c r="C11" s="469">
        <f>+C12</f>
        <v>0</v>
      </c>
      <c r="D11" s="469">
        <f>+B11-C11</f>
        <v>0</v>
      </c>
      <c r="E11" s="422"/>
      <c r="F11" s="423"/>
    </row>
    <row r="12" spans="1:6" x14ac:dyDescent="0.3">
      <c r="A12" s="202" t="s">
        <v>974</v>
      </c>
      <c r="B12" s="424"/>
      <c r="C12" s="424"/>
      <c r="D12" s="424">
        <f t="shared" si="1"/>
        <v>0</v>
      </c>
      <c r="E12" s="425"/>
      <c r="F12" s="426"/>
    </row>
    <row r="13" spans="1:6" x14ac:dyDescent="0.3">
      <c r="A13" s="421" t="s">
        <v>972</v>
      </c>
      <c r="B13" s="469">
        <f>+B14</f>
        <v>0</v>
      </c>
      <c r="C13" s="469">
        <f>+C14</f>
        <v>0</v>
      </c>
      <c r="D13" s="469">
        <f>+B13-C13</f>
        <v>0</v>
      </c>
      <c r="E13" s="422"/>
      <c r="F13" s="423"/>
    </row>
    <row r="14" spans="1:6" x14ac:dyDescent="0.3">
      <c r="A14" s="202" t="s">
        <v>974</v>
      </c>
      <c r="B14" s="424"/>
      <c r="C14" s="424"/>
      <c r="D14" s="424">
        <f t="shared" si="1"/>
        <v>0</v>
      </c>
      <c r="E14" s="425"/>
      <c r="F14" s="426"/>
    </row>
    <row r="15" spans="1:6" x14ac:dyDescent="0.3">
      <c r="A15" s="421" t="s">
        <v>966</v>
      </c>
      <c r="B15" s="469">
        <f>+SUM(B16:B17)</f>
        <v>0</v>
      </c>
      <c r="C15" s="469">
        <f>+SUM(C16:C17)</f>
        <v>0</v>
      </c>
      <c r="D15" s="469">
        <f>+B15-C15</f>
        <v>0</v>
      </c>
      <c r="E15" s="422"/>
      <c r="F15" s="423"/>
    </row>
    <row r="16" spans="1:6" x14ac:dyDescent="0.3">
      <c r="A16" s="202" t="s">
        <v>975</v>
      </c>
      <c r="B16" s="424"/>
      <c r="C16" s="424"/>
      <c r="D16" s="424">
        <f t="shared" si="1"/>
        <v>0</v>
      </c>
      <c r="E16" s="425"/>
      <c r="F16" s="426"/>
    </row>
    <row r="17" spans="1:6" x14ac:dyDescent="0.3">
      <c r="A17" s="202" t="s">
        <v>966</v>
      </c>
      <c r="B17" s="468"/>
      <c r="C17" s="468"/>
      <c r="D17" s="468">
        <f t="shared" si="1"/>
        <v>0</v>
      </c>
      <c r="E17" s="425"/>
      <c r="F17" s="426"/>
    </row>
    <row r="18" spans="1:6" x14ac:dyDescent="0.3">
      <c r="A18" s="427"/>
      <c r="B18" s="428"/>
      <c r="C18" s="428"/>
      <c r="D18" s="428"/>
      <c r="F18" s="429"/>
    </row>
    <row r="19" spans="1:6" x14ac:dyDescent="0.3">
      <c r="A19" s="430" t="s">
        <v>967</v>
      </c>
      <c r="B19" s="431"/>
      <c r="C19" s="424"/>
      <c r="D19" s="431">
        <f>B19-C19</f>
        <v>0</v>
      </c>
      <c r="E19" s="425"/>
      <c r="F19" s="426"/>
    </row>
    <row r="20" spans="1:6" x14ac:dyDescent="0.3">
      <c r="A20" s="432"/>
      <c r="B20" s="433"/>
      <c r="C20" s="434"/>
      <c r="D20" s="434"/>
      <c r="E20" s="435"/>
      <c r="F20" s="436"/>
    </row>
    <row r="21" spans="1:6" ht="14.25" thickBot="1" x14ac:dyDescent="0.35">
      <c r="A21" s="437" t="s">
        <v>17</v>
      </c>
      <c r="B21" s="438">
        <f>IFERROR(B5/B19,0)</f>
        <v>0</v>
      </c>
      <c r="C21" s="438">
        <f>IFERROR(C5/C19,0)</f>
        <v>0</v>
      </c>
      <c r="D21" s="438">
        <f>B21-C21</f>
        <v>0</v>
      </c>
      <c r="E21" s="439"/>
      <c r="F21" s="440">
        <f>(B21-C21)*C19</f>
        <v>0</v>
      </c>
    </row>
    <row r="22" spans="1:6" x14ac:dyDescent="0.3">
      <c r="A22" s="441"/>
      <c r="B22" s="442"/>
      <c r="C22" s="442"/>
      <c r="D22" s="442"/>
      <c r="E22" s="443"/>
      <c r="F22" s="444"/>
    </row>
    <row r="23" spans="1:6" x14ac:dyDescent="0.3">
      <c r="A23" s="445" t="s">
        <v>968</v>
      </c>
      <c r="B23" s="431"/>
      <c r="C23" s="424"/>
      <c r="D23" s="446">
        <f>B23-C23</f>
        <v>0</v>
      </c>
      <c r="E23" s="447" t="e">
        <f>(B25-C25)*B27</f>
        <v>#DIV/0!</v>
      </c>
      <c r="F23" s="448"/>
    </row>
    <row r="24" spans="1:6" x14ac:dyDescent="0.3">
      <c r="A24" s="449"/>
      <c r="B24" s="450"/>
      <c r="C24" s="450"/>
      <c r="D24" s="450"/>
      <c r="E24" s="451"/>
      <c r="F24" s="452"/>
    </row>
    <row r="25" spans="1:6" x14ac:dyDescent="0.3">
      <c r="A25" s="430" t="s">
        <v>969</v>
      </c>
      <c r="B25" s="431"/>
      <c r="C25" s="424"/>
      <c r="D25" s="431">
        <f>B25-C25</f>
        <v>0</v>
      </c>
      <c r="E25" s="425"/>
      <c r="F25" s="426"/>
    </row>
    <row r="26" spans="1:6" x14ac:dyDescent="0.3">
      <c r="A26" s="432"/>
      <c r="B26" s="433"/>
      <c r="C26" s="434"/>
      <c r="D26" s="453"/>
      <c r="E26" s="435"/>
      <c r="F26" s="436"/>
    </row>
    <row r="27" spans="1:6" x14ac:dyDescent="0.3">
      <c r="A27" s="445" t="s">
        <v>17</v>
      </c>
      <c r="B27" s="470" t="e">
        <f>+B23/B25</f>
        <v>#DIV/0!</v>
      </c>
      <c r="C27" s="446">
        <f>IFERROR(C11/C25,0)</f>
        <v>0</v>
      </c>
      <c r="D27" s="446" t="e">
        <f>B27-C27</f>
        <v>#DIV/0!</v>
      </c>
      <c r="E27" s="454"/>
      <c r="F27" s="455" t="e">
        <f>(B27-C27)*C25</f>
        <v>#DIV/0!</v>
      </c>
    </row>
    <row r="28" spans="1:6" x14ac:dyDescent="0.3">
      <c r="A28" s="449"/>
      <c r="B28" s="450"/>
      <c r="C28" s="450"/>
      <c r="D28" s="450"/>
      <c r="E28" s="451"/>
      <c r="F28" s="452"/>
    </row>
    <row r="29" spans="1:6" ht="14.25" thickBot="1" x14ac:dyDescent="0.35">
      <c r="A29" s="456"/>
      <c r="B29" s="457"/>
      <c r="C29" s="458"/>
      <c r="D29" s="459"/>
      <c r="E29" s="460"/>
      <c r="F29" s="461"/>
    </row>
    <row r="30" spans="1:6" x14ac:dyDescent="0.3">
      <c r="A30" s="417" t="s">
        <v>14</v>
      </c>
      <c r="B30" s="418">
        <f>SUM(B31:B53)</f>
        <v>0</v>
      </c>
      <c r="C30" s="418">
        <f t="shared" ref="C30:D30" si="2">SUM(C31:C53)</f>
        <v>0</v>
      </c>
      <c r="D30" s="418">
        <f t="shared" si="2"/>
        <v>0</v>
      </c>
      <c r="E30" s="462"/>
      <c r="F30" s="463">
        <f>D30</f>
        <v>0</v>
      </c>
    </row>
    <row r="31" spans="1:6" x14ac:dyDescent="0.3">
      <c r="A31" s="202" t="s">
        <v>973</v>
      </c>
      <c r="B31" s="424"/>
      <c r="C31" s="424"/>
      <c r="D31" s="424">
        <f>B31-C31</f>
        <v>0</v>
      </c>
      <c r="E31" s="425"/>
      <c r="F31" s="426"/>
    </row>
    <row r="32" spans="1:6" x14ac:dyDescent="0.3">
      <c r="A32" s="202" t="s">
        <v>973</v>
      </c>
      <c r="B32" s="424"/>
      <c r="C32" s="424"/>
      <c r="D32" s="424">
        <f t="shared" ref="D32:D53" si="3">B32-C32</f>
        <v>0</v>
      </c>
      <c r="E32" s="425"/>
      <c r="F32" s="426"/>
    </row>
    <row r="33" spans="1:6" x14ac:dyDescent="0.3">
      <c r="A33" s="202" t="s">
        <v>973</v>
      </c>
      <c r="B33" s="424"/>
      <c r="C33" s="424"/>
      <c r="D33" s="424">
        <f t="shared" si="3"/>
        <v>0</v>
      </c>
      <c r="E33" s="425"/>
      <c r="F33" s="426"/>
    </row>
    <row r="34" spans="1:6" x14ac:dyDescent="0.3">
      <c r="A34" s="202" t="s">
        <v>973</v>
      </c>
      <c r="B34" s="424"/>
      <c r="C34" s="424"/>
      <c r="D34" s="424">
        <f t="shared" si="3"/>
        <v>0</v>
      </c>
      <c r="E34" s="425"/>
      <c r="F34" s="426"/>
    </row>
    <row r="35" spans="1:6" x14ac:dyDescent="0.3">
      <c r="A35" s="202" t="s">
        <v>973</v>
      </c>
      <c r="B35" s="424"/>
      <c r="C35" s="424"/>
      <c r="D35" s="424">
        <f t="shared" si="3"/>
        <v>0</v>
      </c>
      <c r="E35" s="425"/>
      <c r="F35" s="426"/>
    </row>
    <row r="36" spans="1:6" x14ac:dyDescent="0.3">
      <c r="A36" s="202" t="s">
        <v>973</v>
      </c>
      <c r="B36" s="424"/>
      <c r="C36" s="424"/>
      <c r="D36" s="424">
        <f t="shared" si="3"/>
        <v>0</v>
      </c>
      <c r="E36" s="425"/>
      <c r="F36" s="426"/>
    </row>
    <row r="37" spans="1:6" x14ac:dyDescent="0.3">
      <c r="A37" s="202" t="s">
        <v>973</v>
      </c>
      <c r="B37" s="424"/>
      <c r="C37" s="424"/>
      <c r="D37" s="424">
        <f t="shared" si="3"/>
        <v>0</v>
      </c>
      <c r="E37" s="425"/>
      <c r="F37" s="426"/>
    </row>
    <row r="38" spans="1:6" x14ac:dyDescent="0.3">
      <c r="A38" s="202" t="s">
        <v>973</v>
      </c>
      <c r="B38" s="424"/>
      <c r="C38" s="424"/>
      <c r="D38" s="424">
        <f t="shared" si="3"/>
        <v>0</v>
      </c>
      <c r="E38" s="425"/>
      <c r="F38" s="426"/>
    </row>
    <row r="39" spans="1:6" x14ac:dyDescent="0.3">
      <c r="A39" s="202" t="s">
        <v>973</v>
      </c>
      <c r="B39" s="424"/>
      <c r="C39" s="424"/>
      <c r="D39" s="424">
        <f t="shared" si="3"/>
        <v>0</v>
      </c>
      <c r="E39" s="425"/>
      <c r="F39" s="426"/>
    </row>
    <row r="40" spans="1:6" x14ac:dyDescent="0.3">
      <c r="A40" s="202" t="s">
        <v>973</v>
      </c>
      <c r="B40" s="424"/>
      <c r="C40" s="424"/>
      <c r="D40" s="424">
        <f t="shared" si="3"/>
        <v>0</v>
      </c>
      <c r="E40" s="425"/>
      <c r="F40" s="426"/>
    </row>
    <row r="41" spans="1:6" x14ac:dyDescent="0.3">
      <c r="A41" s="202" t="s">
        <v>973</v>
      </c>
      <c r="B41" s="424"/>
      <c r="C41" s="424"/>
      <c r="D41" s="424">
        <f t="shared" si="3"/>
        <v>0</v>
      </c>
      <c r="E41" s="425"/>
      <c r="F41" s="426"/>
    </row>
    <row r="42" spans="1:6" x14ac:dyDescent="0.3">
      <c r="A42" s="202" t="s">
        <v>973</v>
      </c>
      <c r="B42" s="424"/>
      <c r="C42" s="424"/>
      <c r="D42" s="424">
        <f t="shared" si="3"/>
        <v>0</v>
      </c>
      <c r="E42" s="425"/>
      <c r="F42" s="426"/>
    </row>
    <row r="43" spans="1:6" x14ac:dyDescent="0.3">
      <c r="A43" s="202" t="s">
        <v>973</v>
      </c>
      <c r="B43" s="424"/>
      <c r="C43" s="424"/>
      <c r="D43" s="424">
        <f t="shared" si="3"/>
        <v>0</v>
      </c>
      <c r="E43" s="425"/>
      <c r="F43" s="426"/>
    </row>
    <row r="44" spans="1:6" x14ac:dyDescent="0.3">
      <c r="A44" s="202" t="s">
        <v>973</v>
      </c>
      <c r="B44" s="424"/>
      <c r="C44" s="424"/>
      <c r="D44" s="424">
        <f t="shared" si="3"/>
        <v>0</v>
      </c>
      <c r="E44" s="425"/>
      <c r="F44" s="426"/>
    </row>
    <row r="45" spans="1:6" x14ac:dyDescent="0.3">
      <c r="A45" s="202" t="s">
        <v>973</v>
      </c>
      <c r="B45" s="424"/>
      <c r="C45" s="424"/>
      <c r="D45" s="424">
        <f t="shared" si="3"/>
        <v>0</v>
      </c>
      <c r="E45" s="425"/>
      <c r="F45" s="426"/>
    </row>
    <row r="46" spans="1:6" x14ac:dyDescent="0.3">
      <c r="A46" s="202" t="s">
        <v>973</v>
      </c>
      <c r="B46" s="424"/>
      <c r="C46" s="424"/>
      <c r="D46" s="424">
        <f t="shared" si="3"/>
        <v>0</v>
      </c>
      <c r="E46" s="425"/>
      <c r="F46" s="426"/>
    </row>
    <row r="47" spans="1:6" x14ac:dyDescent="0.3">
      <c r="A47" s="202" t="s">
        <v>973</v>
      </c>
      <c r="B47" s="424"/>
      <c r="C47" s="424"/>
      <c r="D47" s="424">
        <f t="shared" si="3"/>
        <v>0</v>
      </c>
      <c r="E47" s="425"/>
      <c r="F47" s="426"/>
    </row>
    <row r="48" spans="1:6" x14ac:dyDescent="0.3">
      <c r="A48" s="202" t="s">
        <v>973</v>
      </c>
      <c r="B48" s="424"/>
      <c r="C48" s="424"/>
      <c r="D48" s="424">
        <f t="shared" si="3"/>
        <v>0</v>
      </c>
      <c r="E48" s="425"/>
      <c r="F48" s="426"/>
    </row>
    <row r="49" spans="1:6" x14ac:dyDescent="0.3">
      <c r="A49" s="202" t="s">
        <v>973</v>
      </c>
      <c r="B49" s="424"/>
      <c r="C49" s="424"/>
      <c r="D49" s="424">
        <f t="shared" si="3"/>
        <v>0</v>
      </c>
      <c r="E49" s="425"/>
      <c r="F49" s="426"/>
    </row>
    <row r="50" spans="1:6" x14ac:dyDescent="0.3">
      <c r="A50" s="202" t="s">
        <v>973</v>
      </c>
      <c r="B50" s="424"/>
      <c r="C50" s="424"/>
      <c r="D50" s="424">
        <f t="shared" si="3"/>
        <v>0</v>
      </c>
      <c r="E50" s="425"/>
      <c r="F50" s="426"/>
    </row>
    <row r="51" spans="1:6" x14ac:dyDescent="0.3">
      <c r="A51" s="202" t="s">
        <v>973</v>
      </c>
      <c r="B51" s="424"/>
      <c r="C51" s="424"/>
      <c r="D51" s="424">
        <f t="shared" si="3"/>
        <v>0</v>
      </c>
      <c r="E51" s="425"/>
      <c r="F51" s="426"/>
    </row>
    <row r="52" spans="1:6" x14ac:dyDescent="0.3">
      <c r="A52" s="202" t="s">
        <v>973</v>
      </c>
      <c r="B52" s="424"/>
      <c r="C52" s="424"/>
      <c r="D52" s="424">
        <f t="shared" si="3"/>
        <v>0</v>
      </c>
      <c r="E52" s="425"/>
      <c r="F52" s="426"/>
    </row>
    <row r="53" spans="1:6" x14ac:dyDescent="0.3">
      <c r="A53" s="202" t="s">
        <v>973</v>
      </c>
      <c r="B53" s="464"/>
      <c r="C53" s="464"/>
      <c r="D53" s="464">
        <f t="shared" si="3"/>
        <v>0</v>
      </c>
      <c r="E53" s="425"/>
      <c r="F53" s="426"/>
    </row>
    <row r="54" spans="1:6" x14ac:dyDescent="0.3">
      <c r="A54" s="445" t="s">
        <v>971</v>
      </c>
      <c r="B54" s="464"/>
      <c r="C54" s="464"/>
      <c r="D54" s="446">
        <f>B54-C54</f>
        <v>0</v>
      </c>
      <c r="E54" s="422"/>
      <c r="F54" s="423"/>
    </row>
    <row r="55" spans="1:6" x14ac:dyDescent="0.3">
      <c r="A55" s="465" t="s">
        <v>22</v>
      </c>
      <c r="B55" s="466">
        <f>SUM(B5,B23,B30,B54)</f>
        <v>0</v>
      </c>
      <c r="C55" s="466">
        <f>SUM(C5,C23,C30,C54)</f>
        <v>0</v>
      </c>
      <c r="D55" s="466">
        <f>SUM(D5,D23,D30,D54)</f>
        <v>0</v>
      </c>
      <c r="E55" s="466" t="e">
        <f>SUM(E5,E23,E30,E54)</f>
        <v>#DIV/0!</v>
      </c>
      <c r="F55" s="466">
        <f>SUM(F5,F23,F30,F54)</f>
        <v>0</v>
      </c>
    </row>
  </sheetData>
  <mergeCells count="1">
    <mergeCell ref="A1:F1"/>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S81"/>
  <sheetViews>
    <sheetView zoomScaleNormal="100" workbookViewId="0">
      <selection activeCell="K25" sqref="K25"/>
    </sheetView>
  </sheetViews>
  <sheetFormatPr baseColWidth="10" defaultColWidth="7.83203125" defaultRowHeight="13.5" x14ac:dyDescent="0.3"/>
  <cols>
    <col min="1" max="1" width="51.5" style="5" bestFit="1" customWidth="1"/>
    <col min="2" max="8" width="16.6640625" style="5" customWidth="1"/>
    <col min="9" max="16384" width="7.83203125" style="5"/>
  </cols>
  <sheetData>
    <row r="1" spans="1:19" ht="15" x14ac:dyDescent="0.3">
      <c r="A1" s="162" t="s">
        <v>42</v>
      </c>
    </row>
    <row r="3" spans="1:19" s="88" customFormat="1" ht="22.15" customHeight="1" x14ac:dyDescent="0.3">
      <c r="A3" s="164" t="str">
        <f>TAB00!B91&amp;" : "&amp;TAB00!C91</f>
        <v>TAB9 : Ecart entre budget et réalité relatif à la marge équitable</v>
      </c>
      <c r="B3" s="119"/>
      <c r="C3" s="119"/>
      <c r="D3" s="119"/>
      <c r="E3" s="136"/>
      <c r="F3" s="136"/>
      <c r="G3" s="136"/>
      <c r="H3" s="136"/>
      <c r="I3" s="136"/>
      <c r="J3" s="136"/>
      <c r="K3" s="136"/>
      <c r="L3" s="136"/>
      <c r="M3" s="136"/>
      <c r="N3" s="136"/>
      <c r="O3" s="136"/>
      <c r="P3" s="136"/>
      <c r="Q3" s="136"/>
      <c r="R3" s="136"/>
      <c r="S3" s="136"/>
    </row>
    <row r="5" spans="1:19" ht="40.5" x14ac:dyDescent="0.3">
      <c r="A5" s="145" t="s">
        <v>18</v>
      </c>
      <c r="B5" s="31" t="str">
        <f>"BUDGET "&amp;TAB00!E14</f>
        <v>BUDGET 2023</v>
      </c>
      <c r="C5" s="31" t="str">
        <f>"REALITE "&amp;TAB00!E14</f>
        <v>REALITE 2023</v>
      </c>
      <c r="D5" s="146" t="str">
        <f>"ECART "&amp;B5&amp;" - "&amp;C5</f>
        <v>ECART BUDGET 2023 - REALITE 2023</v>
      </c>
    </row>
    <row r="6" spans="1:19" x14ac:dyDescent="0.3">
      <c r="A6" s="203" t="s">
        <v>2</v>
      </c>
      <c r="B6" s="157"/>
      <c r="C6" s="163">
        <f>SUM(G61,G78)/2*HLOOKUP(RIGHT(C5,4)*1,TAB00!$B$37:$J$39,3,FALSE)</f>
        <v>0</v>
      </c>
      <c r="D6" s="253">
        <f>B6-C6</f>
        <v>0</v>
      </c>
    </row>
    <row r="7" spans="1:19" x14ac:dyDescent="0.3">
      <c r="A7" s="203" t="s">
        <v>65</v>
      </c>
      <c r="B7" s="157"/>
      <c r="C7" s="157"/>
      <c r="D7" s="253">
        <f>B7-C7</f>
        <v>0</v>
      </c>
    </row>
    <row r="8" spans="1:19" x14ac:dyDescent="0.3">
      <c r="A8" s="203" t="s">
        <v>66</v>
      </c>
      <c r="B8" s="157"/>
      <c r="C8" s="157"/>
      <c r="D8" s="253">
        <f>B8-C8</f>
        <v>0</v>
      </c>
    </row>
    <row r="9" spans="1:19" x14ac:dyDescent="0.3">
      <c r="A9" s="203" t="s">
        <v>67</v>
      </c>
      <c r="B9" s="59">
        <f>B6-SUM(B7:B8)</f>
        <v>0</v>
      </c>
      <c r="C9" s="59">
        <f>C6-SUM(C7:C8)</f>
        <v>0</v>
      </c>
      <c r="D9" s="59">
        <f>D6-SUM(D7:D8)</f>
        <v>0</v>
      </c>
    </row>
    <row r="11" spans="1:19" x14ac:dyDescent="0.3">
      <c r="A11" s="541" t="s">
        <v>21</v>
      </c>
      <c r="B11" s="542"/>
      <c r="C11" s="542"/>
      <c r="D11" s="542"/>
      <c r="E11" s="542"/>
      <c r="F11" s="542"/>
      <c r="G11" s="542"/>
      <c r="H11" s="542"/>
    </row>
    <row r="12" spans="1:19" ht="40.5" x14ac:dyDescent="0.3">
      <c r="A12" s="145" t="s">
        <v>18</v>
      </c>
      <c r="B12" s="38" t="str">
        <f>"REALITE "&amp;TAB00!$E$14-4</f>
        <v>REALITE 2019</v>
      </c>
      <c r="C12" s="31" t="str">
        <f>"REALITE "&amp;TAB00!$E$14-3</f>
        <v>REALITE 2020</v>
      </c>
      <c r="D12" s="31" t="str">
        <f>"REALITE "&amp;TAB00!$E$14-2</f>
        <v>REALITE 2021</v>
      </c>
      <c r="E12" s="31" t="str">
        <f>"REALITE "&amp;TAB00!$E$14-1</f>
        <v>REALITE 2022</v>
      </c>
      <c r="F12" s="31" t="str">
        <f>"BUDGET "&amp;TAB00!$E$14</f>
        <v>BUDGET 2023</v>
      </c>
      <c r="G12" s="31" t="str">
        <f>"REALITE "&amp;TAB00!$E$14</f>
        <v>REALITE 2023</v>
      </c>
      <c r="H12" s="146" t="str">
        <f>"ECART "&amp;F12&amp;" - "&amp;G12</f>
        <v>ECART BUDGET 2023 - REALITE 2023</v>
      </c>
    </row>
    <row r="13" spans="1:19" x14ac:dyDescent="0.3">
      <c r="A13" s="254" t="s">
        <v>469</v>
      </c>
      <c r="B13" s="253">
        <f t="shared" ref="B13:G13" si="0">SUM(B14:B16)</f>
        <v>0</v>
      </c>
      <c r="C13" s="253">
        <f t="shared" si="0"/>
        <v>0</v>
      </c>
      <c r="D13" s="253">
        <f t="shared" si="0"/>
        <v>0</v>
      </c>
      <c r="E13" s="253">
        <f t="shared" si="0"/>
        <v>0</v>
      </c>
      <c r="F13" s="253">
        <f t="shared" si="0"/>
        <v>0</v>
      </c>
      <c r="G13" s="253">
        <f t="shared" si="0"/>
        <v>0</v>
      </c>
      <c r="H13" s="253">
        <f>F13-G13</f>
        <v>0</v>
      </c>
    </row>
    <row r="14" spans="1:19" x14ac:dyDescent="0.3">
      <c r="A14" s="255" t="s">
        <v>68</v>
      </c>
      <c r="B14" s="157"/>
      <c r="C14" s="163">
        <f t="shared" ref="C14:E16" si="1">B31</f>
        <v>0</v>
      </c>
      <c r="D14" s="163">
        <f t="shared" si="1"/>
        <v>0</v>
      </c>
      <c r="E14" s="163">
        <f t="shared" si="1"/>
        <v>0</v>
      </c>
      <c r="F14" s="253">
        <f>'TAB9.1'!$C$29</f>
        <v>0</v>
      </c>
      <c r="G14" s="253">
        <f>'TAB9.1'!$C$68</f>
        <v>0</v>
      </c>
      <c r="H14" s="253">
        <f t="shared" ref="H14:H30" si="2">F14-G14</f>
        <v>0</v>
      </c>
    </row>
    <row r="15" spans="1:19" x14ac:dyDescent="0.3">
      <c r="A15" s="255" t="s">
        <v>69</v>
      </c>
      <c r="B15" s="157"/>
      <c r="C15" s="163">
        <f t="shared" si="1"/>
        <v>0</v>
      </c>
      <c r="D15" s="163">
        <f t="shared" si="1"/>
        <v>0</v>
      </c>
      <c r="E15" s="163">
        <f t="shared" si="1"/>
        <v>0</v>
      </c>
      <c r="F15" s="253">
        <f>'TAB9.1'!$D$29</f>
        <v>0</v>
      </c>
      <c r="G15" s="253">
        <f>'TAB9.1'!$D$68</f>
        <v>0</v>
      </c>
      <c r="H15" s="253">
        <f t="shared" si="2"/>
        <v>0</v>
      </c>
    </row>
    <row r="16" spans="1:19" x14ac:dyDescent="0.3">
      <c r="A16" s="255" t="s">
        <v>70</v>
      </c>
      <c r="B16" s="157"/>
      <c r="C16" s="163">
        <f t="shared" si="1"/>
        <v>0</v>
      </c>
      <c r="D16" s="163">
        <f t="shared" si="1"/>
        <v>0</v>
      </c>
      <c r="E16" s="163">
        <f t="shared" si="1"/>
        <v>0</v>
      </c>
      <c r="F16" s="253">
        <f>'TAB9.1'!$E$29</f>
        <v>0</v>
      </c>
      <c r="G16" s="253">
        <f>'TAB9.1'!$E$68</f>
        <v>0</v>
      </c>
      <c r="H16" s="253">
        <f t="shared" si="2"/>
        <v>0</v>
      </c>
    </row>
    <row r="17" spans="1:8" x14ac:dyDescent="0.3">
      <c r="A17" s="256" t="s">
        <v>71</v>
      </c>
      <c r="B17" s="157"/>
      <c r="C17" s="157"/>
      <c r="D17" s="157"/>
      <c r="E17" s="157"/>
      <c r="F17" s="253">
        <f>'TAB9.1'!$F$29</f>
        <v>0</v>
      </c>
      <c r="G17" s="253">
        <f>'TAB9.1'!$F$68</f>
        <v>0</v>
      </c>
      <c r="H17" s="253">
        <f t="shared" si="2"/>
        <v>0</v>
      </c>
    </row>
    <row r="18" spans="1:8" x14ac:dyDescent="0.3">
      <c r="A18" s="256" t="s">
        <v>72</v>
      </c>
      <c r="B18" s="157"/>
      <c r="C18" s="157"/>
      <c r="D18" s="157"/>
      <c r="E18" s="157"/>
      <c r="F18" s="253">
        <f>'TAB9.1'!$G$29</f>
        <v>0</v>
      </c>
      <c r="G18" s="253">
        <f>'TAB9.1'!$G$68</f>
        <v>0</v>
      </c>
      <c r="H18" s="253">
        <f t="shared" si="2"/>
        <v>0</v>
      </c>
    </row>
    <row r="19" spans="1:8" x14ac:dyDescent="0.3">
      <c r="A19" s="256" t="s">
        <v>73</v>
      </c>
      <c r="B19" s="157"/>
      <c r="C19" s="157"/>
      <c r="D19" s="157"/>
      <c r="E19" s="157"/>
      <c r="F19" s="253">
        <f>'TAB9.1'!$H$29</f>
        <v>0</v>
      </c>
      <c r="G19" s="253">
        <f>'TAB9.1'!$H$68</f>
        <v>0</v>
      </c>
      <c r="H19" s="253">
        <f t="shared" si="2"/>
        <v>0</v>
      </c>
    </row>
    <row r="20" spans="1:8" x14ac:dyDescent="0.3">
      <c r="A20" s="256" t="s">
        <v>74</v>
      </c>
      <c r="B20" s="157"/>
      <c r="C20" s="157"/>
      <c r="D20" s="157"/>
      <c r="E20" s="157"/>
      <c r="F20" s="253">
        <f>'TAB9.1'!$I$29</f>
        <v>0</v>
      </c>
      <c r="G20" s="253">
        <f>'TAB9.1'!$I$68</f>
        <v>0</v>
      </c>
      <c r="H20" s="253">
        <f t="shared" si="2"/>
        <v>0</v>
      </c>
    </row>
    <row r="21" spans="1:8" x14ac:dyDescent="0.3">
      <c r="A21" s="256" t="s">
        <v>75</v>
      </c>
      <c r="B21" s="253">
        <f t="shared" ref="B21:G21" si="3">SUM(B22:B24)</f>
        <v>0</v>
      </c>
      <c r="C21" s="253">
        <f t="shared" si="3"/>
        <v>0</v>
      </c>
      <c r="D21" s="253">
        <f t="shared" si="3"/>
        <v>0</v>
      </c>
      <c r="E21" s="253">
        <f t="shared" si="3"/>
        <v>0</v>
      </c>
      <c r="F21" s="253">
        <f t="shared" si="3"/>
        <v>0</v>
      </c>
      <c r="G21" s="253">
        <f t="shared" si="3"/>
        <v>0</v>
      </c>
      <c r="H21" s="253">
        <f t="shared" si="2"/>
        <v>0</v>
      </c>
    </row>
    <row r="22" spans="1:8" x14ac:dyDescent="0.3">
      <c r="A22" s="257" t="s">
        <v>883</v>
      </c>
      <c r="B22" s="157"/>
      <c r="C22" s="157"/>
      <c r="D22" s="157"/>
      <c r="E22" s="157"/>
      <c r="F22" s="253">
        <f>'TAB9.1'!$J$29</f>
        <v>0</v>
      </c>
      <c r="G22" s="253">
        <f>'TAB9.1'!$J$68</f>
        <v>0</v>
      </c>
      <c r="H22" s="253">
        <f t="shared" si="2"/>
        <v>0</v>
      </c>
    </row>
    <row r="23" spans="1:8" x14ac:dyDescent="0.3">
      <c r="A23" s="257" t="s">
        <v>79</v>
      </c>
      <c r="B23" s="157"/>
      <c r="C23" s="157"/>
      <c r="D23" s="157"/>
      <c r="E23" s="157"/>
      <c r="F23" s="253">
        <f>'TAB9.1'!$K$29</f>
        <v>0</v>
      </c>
      <c r="G23" s="253">
        <f>'TAB9.1'!$K$68</f>
        <v>0</v>
      </c>
      <c r="H23" s="253">
        <f t="shared" si="2"/>
        <v>0</v>
      </c>
    </row>
    <row r="24" spans="1:8" x14ac:dyDescent="0.3">
      <c r="A24" s="257" t="s">
        <v>80</v>
      </c>
      <c r="B24" s="157"/>
      <c r="C24" s="157"/>
      <c r="D24" s="157"/>
      <c r="E24" s="157"/>
      <c r="F24" s="253">
        <f>'TAB9.1'!$L$29</f>
        <v>0</v>
      </c>
      <c r="G24" s="253">
        <f>'TAB9.1'!$L$68</f>
        <v>0</v>
      </c>
      <c r="H24" s="253">
        <f t="shared" si="2"/>
        <v>0</v>
      </c>
    </row>
    <row r="25" spans="1:8" x14ac:dyDescent="0.3">
      <c r="A25" s="256" t="s">
        <v>76</v>
      </c>
      <c r="B25" s="253">
        <f t="shared" ref="B25:G25" si="4">SUM(B26:B29)</f>
        <v>0</v>
      </c>
      <c r="C25" s="253">
        <f t="shared" si="4"/>
        <v>0</v>
      </c>
      <c r="D25" s="253">
        <f t="shared" si="4"/>
        <v>0</v>
      </c>
      <c r="E25" s="253">
        <f t="shared" si="4"/>
        <v>0</v>
      </c>
      <c r="F25" s="253">
        <f t="shared" si="4"/>
        <v>0</v>
      </c>
      <c r="G25" s="253">
        <f t="shared" si="4"/>
        <v>0</v>
      </c>
      <c r="H25" s="253">
        <f t="shared" si="2"/>
        <v>0</v>
      </c>
    </row>
    <row r="26" spans="1:8" x14ac:dyDescent="0.3">
      <c r="A26" s="255" t="s">
        <v>77</v>
      </c>
      <c r="B26" s="157"/>
      <c r="C26" s="157"/>
      <c r="D26" s="157"/>
      <c r="E26" s="157"/>
      <c r="F26" s="253">
        <f>'TAB9.1'!$M$29</f>
        <v>0</v>
      </c>
      <c r="G26" s="253">
        <f>'TAB9.1'!$M$68</f>
        <v>0</v>
      </c>
      <c r="H26" s="253">
        <f t="shared" si="2"/>
        <v>0</v>
      </c>
    </row>
    <row r="27" spans="1:8" x14ac:dyDescent="0.3">
      <c r="A27" s="255" t="s">
        <v>78</v>
      </c>
      <c r="B27" s="157"/>
      <c r="C27" s="157"/>
      <c r="D27" s="157"/>
      <c r="E27" s="157"/>
      <c r="F27" s="253">
        <f>'TAB9.1'!$N$29</f>
        <v>0</v>
      </c>
      <c r="G27" s="253">
        <f>'TAB9.1'!$N$68</f>
        <v>0</v>
      </c>
      <c r="H27" s="253">
        <f t="shared" si="2"/>
        <v>0</v>
      </c>
    </row>
    <row r="28" spans="1:8" x14ac:dyDescent="0.3">
      <c r="A28" s="255" t="s">
        <v>79</v>
      </c>
      <c r="B28" s="157"/>
      <c r="C28" s="157"/>
      <c r="D28" s="157"/>
      <c r="E28" s="157"/>
      <c r="F28" s="253">
        <f>'TAB9.1'!$O$29</f>
        <v>0</v>
      </c>
      <c r="G28" s="253">
        <f>'TAB9.1'!$O$68</f>
        <v>0</v>
      </c>
      <c r="H28" s="253">
        <f t="shared" si="2"/>
        <v>0</v>
      </c>
    </row>
    <row r="29" spans="1:8" x14ac:dyDescent="0.3">
      <c r="A29" s="255" t="s">
        <v>80</v>
      </c>
      <c r="B29" s="157"/>
      <c r="C29" s="157"/>
      <c r="D29" s="157"/>
      <c r="E29" s="157"/>
      <c r="F29" s="253">
        <f>'TAB9.1'!$P$29</f>
        <v>0</v>
      </c>
      <c r="G29" s="253">
        <f>'TAB9.1'!$P$68</f>
        <v>0</v>
      </c>
      <c r="H29" s="253">
        <f t="shared" si="2"/>
        <v>0</v>
      </c>
    </row>
    <row r="30" spans="1:8" x14ac:dyDescent="0.3">
      <c r="A30" s="254" t="s">
        <v>468</v>
      </c>
      <c r="B30" s="253">
        <f t="shared" ref="B30:G30" si="5">SUM(B31:B33)</f>
        <v>0</v>
      </c>
      <c r="C30" s="253">
        <f t="shared" si="5"/>
        <v>0</v>
      </c>
      <c r="D30" s="253">
        <f t="shared" si="5"/>
        <v>0</v>
      </c>
      <c r="E30" s="253">
        <f t="shared" si="5"/>
        <v>0</v>
      </c>
      <c r="F30" s="253">
        <f t="shared" si="5"/>
        <v>0</v>
      </c>
      <c r="G30" s="253">
        <f t="shared" si="5"/>
        <v>0</v>
      </c>
      <c r="H30" s="253">
        <f t="shared" si="2"/>
        <v>0</v>
      </c>
    </row>
    <row r="31" spans="1:8" ht="12" customHeight="1" x14ac:dyDescent="0.3">
      <c r="A31" s="255" t="s">
        <v>68</v>
      </c>
      <c r="B31" s="163">
        <f>SUM(B14,B17:B20,B22,B26:B27)</f>
        <v>0</v>
      </c>
      <c r="C31" s="163">
        <f t="shared" ref="C31:H31" si="6">SUM(C14,C17:C20,C22,C26:C27)</f>
        <v>0</v>
      </c>
      <c r="D31" s="163">
        <f t="shared" si="6"/>
        <v>0</v>
      </c>
      <c r="E31" s="163">
        <f t="shared" si="6"/>
        <v>0</v>
      </c>
      <c r="F31" s="163">
        <f t="shared" si="6"/>
        <v>0</v>
      </c>
      <c r="G31" s="163">
        <f t="shared" si="6"/>
        <v>0</v>
      </c>
      <c r="H31" s="253">
        <f t="shared" si="6"/>
        <v>0</v>
      </c>
    </row>
    <row r="32" spans="1:8" x14ac:dyDescent="0.3">
      <c r="A32" s="255" t="s">
        <v>69</v>
      </c>
      <c r="B32" s="163">
        <f>SUM(B15,B23,B28)</f>
        <v>0</v>
      </c>
      <c r="C32" s="163">
        <f t="shared" ref="C32:H32" si="7">SUM(C15,C23,C28)</f>
        <v>0</v>
      </c>
      <c r="D32" s="163">
        <f t="shared" si="7"/>
        <v>0</v>
      </c>
      <c r="E32" s="163">
        <f t="shared" si="7"/>
        <v>0</v>
      </c>
      <c r="F32" s="163">
        <f t="shared" si="7"/>
        <v>0</v>
      </c>
      <c r="G32" s="163">
        <f t="shared" si="7"/>
        <v>0</v>
      </c>
      <c r="H32" s="253">
        <f t="shared" si="7"/>
        <v>0</v>
      </c>
    </row>
    <row r="33" spans="1:8" x14ac:dyDescent="0.3">
      <c r="A33" s="255" t="s">
        <v>70</v>
      </c>
      <c r="B33" s="163">
        <f t="shared" ref="B33" si="8">SUM(B16,B24,B29)</f>
        <v>0</v>
      </c>
      <c r="C33" s="163">
        <f t="shared" ref="C33:H33" si="9">SUM(C16,C24,C29)</f>
        <v>0</v>
      </c>
      <c r="D33" s="163">
        <f t="shared" si="9"/>
        <v>0</v>
      </c>
      <c r="E33" s="163">
        <f t="shared" si="9"/>
        <v>0</v>
      </c>
      <c r="F33" s="163">
        <f t="shared" si="9"/>
        <v>0</v>
      </c>
      <c r="G33" s="163">
        <f t="shared" si="9"/>
        <v>0</v>
      </c>
      <c r="H33" s="253">
        <f t="shared" si="9"/>
        <v>0</v>
      </c>
    </row>
    <row r="35" spans="1:8" x14ac:dyDescent="0.3">
      <c r="A35" s="541" t="s">
        <v>467</v>
      </c>
      <c r="B35" s="542"/>
      <c r="C35" s="542"/>
      <c r="D35" s="542"/>
      <c r="E35" s="542"/>
      <c r="F35" s="542"/>
      <c r="G35" s="542"/>
      <c r="H35" s="542"/>
    </row>
    <row r="36" spans="1:8" ht="40.5" x14ac:dyDescent="0.3">
      <c r="A36" s="145" t="s">
        <v>18</v>
      </c>
      <c r="B36" s="38" t="str">
        <f>B12</f>
        <v>REALITE 2019</v>
      </c>
      <c r="C36" s="31" t="str">
        <f t="shared" ref="C36:H36" si="10">C12</f>
        <v>REALITE 2020</v>
      </c>
      <c r="D36" s="31" t="str">
        <f t="shared" si="10"/>
        <v>REALITE 2021</v>
      </c>
      <c r="E36" s="31" t="str">
        <f t="shared" si="10"/>
        <v>REALITE 2022</v>
      </c>
      <c r="F36" s="31" t="str">
        <f t="shared" si="10"/>
        <v>BUDGET 2023</v>
      </c>
      <c r="G36" s="31" t="str">
        <f t="shared" si="10"/>
        <v>REALITE 2023</v>
      </c>
      <c r="H36" s="146" t="str">
        <f t="shared" si="10"/>
        <v>ECART BUDGET 2023 - REALITE 2023</v>
      </c>
    </row>
    <row r="37" spans="1:8" x14ac:dyDescent="0.3">
      <c r="A37" s="254" t="s">
        <v>469</v>
      </c>
      <c r="B37" s="253">
        <f t="shared" ref="B37:G37" si="11">SUM(B38:B40)</f>
        <v>0</v>
      </c>
      <c r="C37" s="253">
        <f t="shared" si="11"/>
        <v>0</v>
      </c>
      <c r="D37" s="253">
        <f t="shared" si="11"/>
        <v>0</v>
      </c>
      <c r="E37" s="253">
        <f t="shared" si="11"/>
        <v>0</v>
      </c>
      <c r="F37" s="253">
        <f t="shared" si="11"/>
        <v>0</v>
      </c>
      <c r="G37" s="253">
        <f t="shared" si="11"/>
        <v>0</v>
      </c>
      <c r="H37" s="253">
        <f>F37-G37</f>
        <v>0</v>
      </c>
    </row>
    <row r="38" spans="1:8" x14ac:dyDescent="0.3">
      <c r="A38" s="255" t="s">
        <v>68</v>
      </c>
      <c r="B38" s="157"/>
      <c r="C38" s="163">
        <f t="shared" ref="C38:E40" si="12">B55</f>
        <v>0</v>
      </c>
      <c r="D38" s="163">
        <f t="shared" si="12"/>
        <v>0</v>
      </c>
      <c r="E38" s="163">
        <f t="shared" si="12"/>
        <v>0</v>
      </c>
      <c r="F38" s="253">
        <f>'TAB9.1'!$C$43</f>
        <v>0</v>
      </c>
      <c r="G38" s="253">
        <f>'TAB9.1'!$C$82</f>
        <v>0</v>
      </c>
      <c r="H38" s="253">
        <f t="shared" ref="H38:H54" si="13">F38-G38</f>
        <v>0</v>
      </c>
    </row>
    <row r="39" spans="1:8" x14ac:dyDescent="0.3">
      <c r="A39" s="255" t="s">
        <v>69</v>
      </c>
      <c r="B39" s="157"/>
      <c r="C39" s="163">
        <f t="shared" si="12"/>
        <v>0</v>
      </c>
      <c r="D39" s="163">
        <f t="shared" si="12"/>
        <v>0</v>
      </c>
      <c r="E39" s="163">
        <f t="shared" si="12"/>
        <v>0</v>
      </c>
      <c r="F39" s="253">
        <f>'TAB9.1'!$D$43</f>
        <v>0</v>
      </c>
      <c r="G39" s="253">
        <f>'TAB9.1'!$D$82</f>
        <v>0</v>
      </c>
      <c r="H39" s="253">
        <f t="shared" si="13"/>
        <v>0</v>
      </c>
    </row>
    <row r="40" spans="1:8" x14ac:dyDescent="0.3">
      <c r="A40" s="255" t="s">
        <v>70</v>
      </c>
      <c r="B40" s="157"/>
      <c r="C40" s="163">
        <f t="shared" si="12"/>
        <v>0</v>
      </c>
      <c r="D40" s="163">
        <f t="shared" si="12"/>
        <v>0</v>
      </c>
      <c r="E40" s="163">
        <f t="shared" si="12"/>
        <v>0</v>
      </c>
      <c r="F40" s="253">
        <f>'TAB9.1'!$E$43</f>
        <v>0</v>
      </c>
      <c r="G40" s="253">
        <f>'TAB9.1'!$E$82</f>
        <v>0</v>
      </c>
      <c r="H40" s="253">
        <f t="shared" si="13"/>
        <v>0</v>
      </c>
    </row>
    <row r="41" spans="1:8" x14ac:dyDescent="0.3">
      <c r="A41" s="256" t="s">
        <v>71</v>
      </c>
      <c r="B41" s="157"/>
      <c r="C41" s="157"/>
      <c r="D41" s="157"/>
      <c r="E41" s="157"/>
      <c r="F41" s="253">
        <f>'TAB9.1'!$F$43</f>
        <v>0</v>
      </c>
      <c r="G41" s="253">
        <f>'TAB9.1'!$F$82</f>
        <v>0</v>
      </c>
      <c r="H41" s="253">
        <f t="shared" si="13"/>
        <v>0</v>
      </c>
    </row>
    <row r="42" spans="1:8" x14ac:dyDescent="0.3">
      <c r="A42" s="256" t="s">
        <v>72</v>
      </c>
      <c r="B42" s="157"/>
      <c r="C42" s="157"/>
      <c r="D42" s="157"/>
      <c r="E42" s="157"/>
      <c r="F42" s="253">
        <f>'TAB9.1'!$G$43</f>
        <v>0</v>
      </c>
      <c r="G42" s="253">
        <f>'TAB9.1'!$G$82</f>
        <v>0</v>
      </c>
      <c r="H42" s="253">
        <f t="shared" si="13"/>
        <v>0</v>
      </c>
    </row>
    <row r="43" spans="1:8" x14ac:dyDescent="0.3">
      <c r="A43" s="256" t="s">
        <v>73</v>
      </c>
      <c r="B43" s="157"/>
      <c r="C43" s="157"/>
      <c r="D43" s="157"/>
      <c r="E43" s="157"/>
      <c r="F43" s="253">
        <f>'TAB9.1'!$H$43</f>
        <v>0</v>
      </c>
      <c r="G43" s="253">
        <f>'TAB9.1'!$H$82</f>
        <v>0</v>
      </c>
      <c r="H43" s="253">
        <f t="shared" si="13"/>
        <v>0</v>
      </c>
    </row>
    <row r="44" spans="1:8" x14ac:dyDescent="0.3">
      <c r="A44" s="256" t="s">
        <v>74</v>
      </c>
      <c r="B44" s="157"/>
      <c r="C44" s="157"/>
      <c r="D44" s="157"/>
      <c r="E44" s="157"/>
      <c r="F44" s="253">
        <f>'TAB9.1'!$I$43</f>
        <v>0</v>
      </c>
      <c r="G44" s="253">
        <f>'TAB9.1'!$I$82</f>
        <v>0</v>
      </c>
      <c r="H44" s="253">
        <f t="shared" si="13"/>
        <v>0</v>
      </c>
    </row>
    <row r="45" spans="1:8" x14ac:dyDescent="0.3">
      <c r="A45" s="256" t="s">
        <v>75</v>
      </c>
      <c r="B45" s="253">
        <f t="shared" ref="B45:G45" si="14">SUM(B46:B48)</f>
        <v>0</v>
      </c>
      <c r="C45" s="253">
        <f t="shared" si="14"/>
        <v>0</v>
      </c>
      <c r="D45" s="253">
        <f t="shared" si="14"/>
        <v>0</v>
      </c>
      <c r="E45" s="253">
        <f t="shared" si="14"/>
        <v>0</v>
      </c>
      <c r="F45" s="253">
        <f t="shared" si="14"/>
        <v>0</v>
      </c>
      <c r="G45" s="253">
        <f t="shared" si="14"/>
        <v>0</v>
      </c>
      <c r="H45" s="253">
        <f t="shared" si="13"/>
        <v>0</v>
      </c>
    </row>
    <row r="46" spans="1:8" x14ac:dyDescent="0.3">
      <c r="A46" s="255" t="s">
        <v>68</v>
      </c>
      <c r="B46" s="157"/>
      <c r="C46" s="157"/>
      <c r="D46" s="157"/>
      <c r="E46" s="157"/>
      <c r="F46" s="253">
        <f>'TAB9.1'!$J$43</f>
        <v>0</v>
      </c>
      <c r="G46" s="253">
        <f>'TAB9.1'!$J$82</f>
        <v>0</v>
      </c>
      <c r="H46" s="253">
        <f t="shared" si="13"/>
        <v>0</v>
      </c>
    </row>
    <row r="47" spans="1:8" x14ac:dyDescent="0.3">
      <c r="A47" s="255" t="s">
        <v>69</v>
      </c>
      <c r="B47" s="157"/>
      <c r="C47" s="157"/>
      <c r="D47" s="157"/>
      <c r="E47" s="157"/>
      <c r="F47" s="253">
        <f>'TAB9.1'!$K$43</f>
        <v>0</v>
      </c>
      <c r="G47" s="253">
        <f>'TAB9.1'!$K$82</f>
        <v>0</v>
      </c>
      <c r="H47" s="253">
        <f t="shared" si="13"/>
        <v>0</v>
      </c>
    </row>
    <row r="48" spans="1:8" x14ac:dyDescent="0.3">
      <c r="A48" s="255" t="s">
        <v>70</v>
      </c>
      <c r="B48" s="157"/>
      <c r="C48" s="157"/>
      <c r="D48" s="157"/>
      <c r="E48" s="157"/>
      <c r="F48" s="253">
        <f>'TAB9.1'!$L$43</f>
        <v>0</v>
      </c>
      <c r="G48" s="253">
        <f>'TAB9.1'!$L$82</f>
        <v>0</v>
      </c>
      <c r="H48" s="253">
        <f t="shared" si="13"/>
        <v>0</v>
      </c>
    </row>
    <row r="49" spans="1:8" x14ac:dyDescent="0.3">
      <c r="A49" s="256" t="s">
        <v>76</v>
      </c>
      <c r="B49" s="253">
        <f t="shared" ref="B49:G49" si="15">SUM(B50:B53)</f>
        <v>0</v>
      </c>
      <c r="C49" s="253">
        <f t="shared" si="15"/>
        <v>0</v>
      </c>
      <c r="D49" s="253">
        <f t="shared" si="15"/>
        <v>0</v>
      </c>
      <c r="E49" s="253">
        <f t="shared" si="15"/>
        <v>0</v>
      </c>
      <c r="F49" s="253">
        <f t="shared" si="15"/>
        <v>0</v>
      </c>
      <c r="G49" s="253">
        <f t="shared" si="15"/>
        <v>0</v>
      </c>
      <c r="H49" s="253">
        <f t="shared" si="13"/>
        <v>0</v>
      </c>
    </row>
    <row r="50" spans="1:8" x14ac:dyDescent="0.3">
      <c r="A50" s="255" t="s">
        <v>77</v>
      </c>
      <c r="B50" s="157"/>
      <c r="C50" s="157"/>
      <c r="D50" s="157"/>
      <c r="E50" s="157"/>
      <c r="F50" s="253">
        <f>'TAB9.1'!$M$43</f>
        <v>0</v>
      </c>
      <c r="G50" s="253">
        <f>'TAB9.1'!$M$82</f>
        <v>0</v>
      </c>
      <c r="H50" s="253">
        <f t="shared" si="13"/>
        <v>0</v>
      </c>
    </row>
    <row r="51" spans="1:8" x14ac:dyDescent="0.3">
      <c r="A51" s="255" t="s">
        <v>78</v>
      </c>
      <c r="B51" s="157"/>
      <c r="C51" s="157"/>
      <c r="D51" s="157"/>
      <c r="E51" s="157"/>
      <c r="F51" s="253">
        <f>'TAB9.1'!$N$43</f>
        <v>0</v>
      </c>
      <c r="G51" s="253">
        <f>'TAB9.1'!$N$82</f>
        <v>0</v>
      </c>
      <c r="H51" s="253">
        <f t="shared" si="13"/>
        <v>0</v>
      </c>
    </row>
    <row r="52" spans="1:8" x14ac:dyDescent="0.3">
      <c r="A52" s="255" t="s">
        <v>79</v>
      </c>
      <c r="B52" s="157"/>
      <c r="C52" s="157"/>
      <c r="D52" s="157"/>
      <c r="E52" s="157"/>
      <c r="F52" s="253">
        <f>'TAB9.1'!$O$43</f>
        <v>0</v>
      </c>
      <c r="G52" s="253">
        <f>'TAB9.1'!$O$82</f>
        <v>0</v>
      </c>
      <c r="H52" s="253">
        <f t="shared" si="13"/>
        <v>0</v>
      </c>
    </row>
    <row r="53" spans="1:8" x14ac:dyDescent="0.3">
      <c r="A53" s="255" t="s">
        <v>80</v>
      </c>
      <c r="B53" s="157"/>
      <c r="C53" s="157"/>
      <c r="D53" s="157"/>
      <c r="E53" s="157"/>
      <c r="F53" s="253">
        <f>'TAB9.1'!$P$43</f>
        <v>0</v>
      </c>
      <c r="G53" s="253">
        <f>'TAB9.1'!$P$82</f>
        <v>0</v>
      </c>
      <c r="H53" s="253">
        <f t="shared" si="13"/>
        <v>0</v>
      </c>
    </row>
    <row r="54" spans="1:8" x14ac:dyDescent="0.3">
      <c r="A54" s="254" t="s">
        <v>468</v>
      </c>
      <c r="B54" s="253">
        <f t="shared" ref="B54:G54" si="16">SUM(B55:B57)</f>
        <v>0</v>
      </c>
      <c r="C54" s="253">
        <f t="shared" si="16"/>
        <v>0</v>
      </c>
      <c r="D54" s="253">
        <f t="shared" si="16"/>
        <v>0</v>
      </c>
      <c r="E54" s="253">
        <f t="shared" si="16"/>
        <v>0</v>
      </c>
      <c r="F54" s="253">
        <f t="shared" si="16"/>
        <v>0</v>
      </c>
      <c r="G54" s="253">
        <f t="shared" si="16"/>
        <v>0</v>
      </c>
      <c r="H54" s="253">
        <f t="shared" si="13"/>
        <v>0</v>
      </c>
    </row>
    <row r="55" spans="1:8" x14ac:dyDescent="0.3">
      <c r="A55" s="255" t="s">
        <v>68</v>
      </c>
      <c r="B55" s="163">
        <f>SUM(B38,B41:B44,B46,B50:B51)</f>
        <v>0</v>
      </c>
      <c r="C55" s="163">
        <f t="shared" ref="C55:H55" si="17">SUM(C38,C41:C44,C46,C50:C51)</f>
        <v>0</v>
      </c>
      <c r="D55" s="163">
        <f t="shared" si="17"/>
        <v>0</v>
      </c>
      <c r="E55" s="163">
        <f t="shared" si="17"/>
        <v>0</v>
      </c>
      <c r="F55" s="163">
        <f t="shared" si="17"/>
        <v>0</v>
      </c>
      <c r="G55" s="163">
        <f t="shared" si="17"/>
        <v>0</v>
      </c>
      <c r="H55" s="253">
        <f t="shared" si="17"/>
        <v>0</v>
      </c>
    </row>
    <row r="56" spans="1:8" x14ac:dyDescent="0.3">
      <c r="A56" s="255" t="s">
        <v>69</v>
      </c>
      <c r="B56" s="163">
        <f>SUM(B39,B47,B52)</f>
        <v>0</v>
      </c>
      <c r="C56" s="163">
        <f t="shared" ref="C56:H56" si="18">SUM(C39,C47,C52)</f>
        <v>0</v>
      </c>
      <c r="D56" s="163">
        <f t="shared" si="18"/>
        <v>0</v>
      </c>
      <c r="E56" s="163">
        <f t="shared" si="18"/>
        <v>0</v>
      </c>
      <c r="F56" s="163">
        <f t="shared" si="18"/>
        <v>0</v>
      </c>
      <c r="G56" s="163">
        <f t="shared" si="18"/>
        <v>0</v>
      </c>
      <c r="H56" s="253">
        <f t="shared" si="18"/>
        <v>0</v>
      </c>
    </row>
    <row r="57" spans="1:8" x14ac:dyDescent="0.3">
      <c r="A57" s="255" t="s">
        <v>70</v>
      </c>
      <c r="B57" s="163">
        <f t="shared" ref="B57:H57" si="19">SUM(B40,B48,B53)</f>
        <v>0</v>
      </c>
      <c r="C57" s="163">
        <f t="shared" si="19"/>
        <v>0</v>
      </c>
      <c r="D57" s="163">
        <f t="shared" si="19"/>
        <v>0</v>
      </c>
      <c r="E57" s="163">
        <f t="shared" si="19"/>
        <v>0</v>
      </c>
      <c r="F57" s="163">
        <f t="shared" si="19"/>
        <v>0</v>
      </c>
      <c r="G57" s="163">
        <f t="shared" si="19"/>
        <v>0</v>
      </c>
      <c r="H57" s="253">
        <f t="shared" si="19"/>
        <v>0</v>
      </c>
    </row>
    <row r="59" spans="1:8" x14ac:dyDescent="0.3">
      <c r="A59" s="543" t="s">
        <v>22</v>
      </c>
      <c r="B59" s="543"/>
      <c r="C59" s="543"/>
      <c r="D59" s="543"/>
      <c r="E59" s="543"/>
      <c r="F59" s="543"/>
      <c r="G59" s="543"/>
      <c r="H59" s="543"/>
    </row>
    <row r="60" spans="1:8" ht="40.5" x14ac:dyDescent="0.3">
      <c r="A60" s="145" t="s">
        <v>18</v>
      </c>
      <c r="B60" s="38" t="str">
        <f>B36</f>
        <v>REALITE 2019</v>
      </c>
      <c r="C60" s="31" t="str">
        <f t="shared" ref="C60:H60" si="20">C36</f>
        <v>REALITE 2020</v>
      </c>
      <c r="D60" s="31" t="str">
        <f t="shared" si="20"/>
        <v>REALITE 2021</v>
      </c>
      <c r="E60" s="31" t="str">
        <f t="shared" si="20"/>
        <v>REALITE 2022</v>
      </c>
      <c r="F60" s="31" t="str">
        <f t="shared" si="20"/>
        <v>BUDGET 2023</v>
      </c>
      <c r="G60" s="31" t="str">
        <f t="shared" si="20"/>
        <v>REALITE 2023</v>
      </c>
      <c r="H60" s="146" t="str">
        <f t="shared" si="20"/>
        <v>ECART BUDGET 2023 - REALITE 2023</v>
      </c>
    </row>
    <row r="61" spans="1:8" x14ac:dyDescent="0.3">
      <c r="A61" s="254" t="s">
        <v>469</v>
      </c>
      <c r="B61" s="253">
        <f>SUM(B13,B37)</f>
        <v>0</v>
      </c>
      <c r="C61" s="253">
        <f t="shared" ref="C61:H61" si="21">SUM(C13,C37)</f>
        <v>0</v>
      </c>
      <c r="D61" s="253">
        <f t="shared" si="21"/>
        <v>0</v>
      </c>
      <c r="E61" s="253">
        <f t="shared" si="21"/>
        <v>0</v>
      </c>
      <c r="F61" s="253">
        <f t="shared" si="21"/>
        <v>0</v>
      </c>
      <c r="G61" s="253">
        <f t="shared" si="21"/>
        <v>0</v>
      </c>
      <c r="H61" s="253">
        <f t="shared" si="21"/>
        <v>0</v>
      </c>
    </row>
    <row r="62" spans="1:8" x14ac:dyDescent="0.3">
      <c r="A62" s="255" t="s">
        <v>68</v>
      </c>
      <c r="B62" s="253">
        <f t="shared" ref="B62:H62" si="22">SUM(B14,B38)</f>
        <v>0</v>
      </c>
      <c r="C62" s="253">
        <f t="shared" si="22"/>
        <v>0</v>
      </c>
      <c r="D62" s="253">
        <f t="shared" si="22"/>
        <v>0</v>
      </c>
      <c r="E62" s="253">
        <f t="shared" si="22"/>
        <v>0</v>
      </c>
      <c r="F62" s="253">
        <f t="shared" si="22"/>
        <v>0</v>
      </c>
      <c r="G62" s="253">
        <f t="shared" si="22"/>
        <v>0</v>
      </c>
      <c r="H62" s="253">
        <f t="shared" si="22"/>
        <v>0</v>
      </c>
    </row>
    <row r="63" spans="1:8" x14ac:dyDescent="0.3">
      <c r="A63" s="255" t="s">
        <v>69</v>
      </c>
      <c r="B63" s="253">
        <f t="shared" ref="B63:H63" si="23">SUM(B15,B39)</f>
        <v>0</v>
      </c>
      <c r="C63" s="253">
        <f t="shared" si="23"/>
        <v>0</v>
      </c>
      <c r="D63" s="253">
        <f t="shared" si="23"/>
        <v>0</v>
      </c>
      <c r="E63" s="253">
        <f t="shared" si="23"/>
        <v>0</v>
      </c>
      <c r="F63" s="253">
        <f t="shared" si="23"/>
        <v>0</v>
      </c>
      <c r="G63" s="253">
        <f t="shared" si="23"/>
        <v>0</v>
      </c>
      <c r="H63" s="253">
        <f t="shared" si="23"/>
        <v>0</v>
      </c>
    </row>
    <row r="64" spans="1:8" x14ac:dyDescent="0.3">
      <c r="A64" s="255" t="s">
        <v>70</v>
      </c>
      <c r="B64" s="253">
        <f t="shared" ref="B64:H64" si="24">SUM(B16,B40)</f>
        <v>0</v>
      </c>
      <c r="C64" s="253">
        <f t="shared" si="24"/>
        <v>0</v>
      </c>
      <c r="D64" s="253">
        <f t="shared" si="24"/>
        <v>0</v>
      </c>
      <c r="E64" s="253">
        <f t="shared" si="24"/>
        <v>0</v>
      </c>
      <c r="F64" s="253">
        <f t="shared" si="24"/>
        <v>0</v>
      </c>
      <c r="G64" s="253">
        <f t="shared" si="24"/>
        <v>0</v>
      </c>
      <c r="H64" s="253">
        <f t="shared" si="24"/>
        <v>0</v>
      </c>
    </row>
    <row r="65" spans="1:8" x14ac:dyDescent="0.3">
      <c r="A65" s="256" t="s">
        <v>71</v>
      </c>
      <c r="B65" s="253">
        <f t="shared" ref="B65:H65" si="25">SUM(B17,B41)</f>
        <v>0</v>
      </c>
      <c r="C65" s="253">
        <f t="shared" si="25"/>
        <v>0</v>
      </c>
      <c r="D65" s="253">
        <f t="shared" si="25"/>
        <v>0</v>
      </c>
      <c r="E65" s="253">
        <f t="shared" si="25"/>
        <v>0</v>
      </c>
      <c r="F65" s="253">
        <f t="shared" si="25"/>
        <v>0</v>
      </c>
      <c r="G65" s="253">
        <f t="shared" si="25"/>
        <v>0</v>
      </c>
      <c r="H65" s="253">
        <f t="shared" si="25"/>
        <v>0</v>
      </c>
    </row>
    <row r="66" spans="1:8" x14ac:dyDescent="0.3">
      <c r="A66" s="256" t="s">
        <v>72</v>
      </c>
      <c r="B66" s="253">
        <f t="shared" ref="B66:H66" si="26">SUM(B18,B42)</f>
        <v>0</v>
      </c>
      <c r="C66" s="253">
        <f t="shared" si="26"/>
        <v>0</v>
      </c>
      <c r="D66" s="253">
        <f t="shared" si="26"/>
        <v>0</v>
      </c>
      <c r="E66" s="253">
        <f t="shared" si="26"/>
        <v>0</v>
      </c>
      <c r="F66" s="253">
        <f t="shared" si="26"/>
        <v>0</v>
      </c>
      <c r="G66" s="253">
        <f t="shared" si="26"/>
        <v>0</v>
      </c>
      <c r="H66" s="253">
        <f t="shared" si="26"/>
        <v>0</v>
      </c>
    </row>
    <row r="67" spans="1:8" x14ac:dyDescent="0.3">
      <c r="A67" s="256" t="s">
        <v>73</v>
      </c>
      <c r="B67" s="253">
        <f t="shared" ref="B67:H67" si="27">SUM(B19,B43)</f>
        <v>0</v>
      </c>
      <c r="C67" s="253">
        <f t="shared" si="27"/>
        <v>0</v>
      </c>
      <c r="D67" s="253">
        <f t="shared" si="27"/>
        <v>0</v>
      </c>
      <c r="E67" s="253">
        <f t="shared" si="27"/>
        <v>0</v>
      </c>
      <c r="F67" s="253">
        <f t="shared" si="27"/>
        <v>0</v>
      </c>
      <c r="G67" s="253">
        <f t="shared" si="27"/>
        <v>0</v>
      </c>
      <c r="H67" s="253">
        <f t="shared" si="27"/>
        <v>0</v>
      </c>
    </row>
    <row r="68" spans="1:8" x14ac:dyDescent="0.3">
      <c r="A68" s="256" t="s">
        <v>74</v>
      </c>
      <c r="B68" s="253">
        <f t="shared" ref="B68:H68" si="28">SUM(B20,B44)</f>
        <v>0</v>
      </c>
      <c r="C68" s="253">
        <f t="shared" si="28"/>
        <v>0</v>
      </c>
      <c r="D68" s="253">
        <f t="shared" si="28"/>
        <v>0</v>
      </c>
      <c r="E68" s="253">
        <f t="shared" si="28"/>
        <v>0</v>
      </c>
      <c r="F68" s="253">
        <f t="shared" si="28"/>
        <v>0</v>
      </c>
      <c r="G68" s="253">
        <f t="shared" si="28"/>
        <v>0</v>
      </c>
      <c r="H68" s="253">
        <f t="shared" si="28"/>
        <v>0</v>
      </c>
    </row>
    <row r="69" spans="1:8" x14ac:dyDescent="0.3">
      <c r="A69" s="256" t="s">
        <v>75</v>
      </c>
      <c r="B69" s="253">
        <f t="shared" ref="B69:H69" si="29">SUM(B21,B45)</f>
        <v>0</v>
      </c>
      <c r="C69" s="253">
        <f t="shared" si="29"/>
        <v>0</v>
      </c>
      <c r="D69" s="253">
        <f t="shared" si="29"/>
        <v>0</v>
      </c>
      <c r="E69" s="253">
        <f t="shared" si="29"/>
        <v>0</v>
      </c>
      <c r="F69" s="253">
        <f t="shared" si="29"/>
        <v>0</v>
      </c>
      <c r="G69" s="253">
        <f t="shared" si="29"/>
        <v>0</v>
      </c>
      <c r="H69" s="253">
        <f t="shared" si="29"/>
        <v>0</v>
      </c>
    </row>
    <row r="70" spans="1:8" x14ac:dyDescent="0.3">
      <c r="A70" s="255" t="s">
        <v>68</v>
      </c>
      <c r="B70" s="253">
        <f t="shared" ref="B70:H70" si="30">SUM(B22,B46)</f>
        <v>0</v>
      </c>
      <c r="C70" s="253">
        <f t="shared" si="30"/>
        <v>0</v>
      </c>
      <c r="D70" s="253">
        <f t="shared" si="30"/>
        <v>0</v>
      </c>
      <c r="E70" s="253">
        <f t="shared" si="30"/>
        <v>0</v>
      </c>
      <c r="F70" s="253">
        <f t="shared" si="30"/>
        <v>0</v>
      </c>
      <c r="G70" s="253">
        <f t="shared" si="30"/>
        <v>0</v>
      </c>
      <c r="H70" s="253">
        <f t="shared" si="30"/>
        <v>0</v>
      </c>
    </row>
    <row r="71" spans="1:8" x14ac:dyDescent="0.3">
      <c r="A71" s="255" t="s">
        <v>69</v>
      </c>
      <c r="B71" s="253">
        <f t="shared" ref="B71:H71" si="31">SUM(B23,B47)</f>
        <v>0</v>
      </c>
      <c r="C71" s="253">
        <f t="shared" si="31"/>
        <v>0</v>
      </c>
      <c r="D71" s="253">
        <f t="shared" si="31"/>
        <v>0</v>
      </c>
      <c r="E71" s="253">
        <f t="shared" si="31"/>
        <v>0</v>
      </c>
      <c r="F71" s="253">
        <f t="shared" si="31"/>
        <v>0</v>
      </c>
      <c r="G71" s="253">
        <f t="shared" si="31"/>
        <v>0</v>
      </c>
      <c r="H71" s="253">
        <f t="shared" si="31"/>
        <v>0</v>
      </c>
    </row>
    <row r="72" spans="1:8" x14ac:dyDescent="0.3">
      <c r="A72" s="255" t="s">
        <v>70</v>
      </c>
      <c r="B72" s="253">
        <f t="shared" ref="B72:H72" si="32">SUM(B24,B48)</f>
        <v>0</v>
      </c>
      <c r="C72" s="253">
        <f t="shared" si="32"/>
        <v>0</v>
      </c>
      <c r="D72" s="253">
        <f t="shared" si="32"/>
        <v>0</v>
      </c>
      <c r="E72" s="253">
        <f t="shared" si="32"/>
        <v>0</v>
      </c>
      <c r="F72" s="253">
        <f t="shared" si="32"/>
        <v>0</v>
      </c>
      <c r="G72" s="253">
        <f t="shared" si="32"/>
        <v>0</v>
      </c>
      <c r="H72" s="253">
        <f t="shared" si="32"/>
        <v>0</v>
      </c>
    </row>
    <row r="73" spans="1:8" x14ac:dyDescent="0.3">
      <c r="A73" s="256" t="s">
        <v>76</v>
      </c>
      <c r="B73" s="253">
        <f t="shared" ref="B73:H73" si="33">SUM(B25,B49)</f>
        <v>0</v>
      </c>
      <c r="C73" s="253">
        <f t="shared" si="33"/>
        <v>0</v>
      </c>
      <c r="D73" s="253">
        <f t="shared" si="33"/>
        <v>0</v>
      </c>
      <c r="E73" s="253">
        <f t="shared" si="33"/>
        <v>0</v>
      </c>
      <c r="F73" s="253">
        <f t="shared" si="33"/>
        <v>0</v>
      </c>
      <c r="G73" s="253">
        <f t="shared" si="33"/>
        <v>0</v>
      </c>
      <c r="H73" s="253">
        <f t="shared" si="33"/>
        <v>0</v>
      </c>
    </row>
    <row r="74" spans="1:8" x14ac:dyDescent="0.3">
      <c r="A74" s="255" t="s">
        <v>77</v>
      </c>
      <c r="B74" s="253">
        <f t="shared" ref="B74:H74" si="34">SUM(B26,B50)</f>
        <v>0</v>
      </c>
      <c r="C74" s="253">
        <f t="shared" si="34"/>
        <v>0</v>
      </c>
      <c r="D74" s="253">
        <f t="shared" si="34"/>
        <v>0</v>
      </c>
      <c r="E74" s="253">
        <f t="shared" si="34"/>
        <v>0</v>
      </c>
      <c r="F74" s="253">
        <f t="shared" si="34"/>
        <v>0</v>
      </c>
      <c r="G74" s="253">
        <f t="shared" si="34"/>
        <v>0</v>
      </c>
      <c r="H74" s="253">
        <f t="shared" si="34"/>
        <v>0</v>
      </c>
    </row>
    <row r="75" spans="1:8" x14ac:dyDescent="0.3">
      <c r="A75" s="255" t="s">
        <v>78</v>
      </c>
      <c r="B75" s="253">
        <f t="shared" ref="B75:H75" si="35">SUM(B27,B51)</f>
        <v>0</v>
      </c>
      <c r="C75" s="253">
        <f t="shared" si="35"/>
        <v>0</v>
      </c>
      <c r="D75" s="253">
        <f t="shared" si="35"/>
        <v>0</v>
      </c>
      <c r="E75" s="253">
        <f t="shared" si="35"/>
        <v>0</v>
      </c>
      <c r="F75" s="253">
        <f t="shared" si="35"/>
        <v>0</v>
      </c>
      <c r="G75" s="253">
        <f t="shared" si="35"/>
        <v>0</v>
      </c>
      <c r="H75" s="253">
        <f t="shared" si="35"/>
        <v>0</v>
      </c>
    </row>
    <row r="76" spans="1:8" x14ac:dyDescent="0.3">
      <c r="A76" s="255" t="s">
        <v>79</v>
      </c>
      <c r="B76" s="253">
        <f t="shared" ref="B76:H76" si="36">SUM(B28,B52)</f>
        <v>0</v>
      </c>
      <c r="C76" s="253">
        <f t="shared" si="36"/>
        <v>0</v>
      </c>
      <c r="D76" s="253">
        <f t="shared" si="36"/>
        <v>0</v>
      </c>
      <c r="E76" s="253">
        <f t="shared" si="36"/>
        <v>0</v>
      </c>
      <c r="F76" s="253">
        <f t="shared" si="36"/>
        <v>0</v>
      </c>
      <c r="G76" s="253">
        <f t="shared" si="36"/>
        <v>0</v>
      </c>
      <c r="H76" s="253">
        <f t="shared" si="36"/>
        <v>0</v>
      </c>
    </row>
    <row r="77" spans="1:8" x14ac:dyDescent="0.3">
      <c r="A77" s="255" t="s">
        <v>80</v>
      </c>
      <c r="B77" s="253">
        <f t="shared" ref="B77:H77" si="37">SUM(B29,B53)</f>
        <v>0</v>
      </c>
      <c r="C77" s="253">
        <f t="shared" si="37"/>
        <v>0</v>
      </c>
      <c r="D77" s="253">
        <f t="shared" si="37"/>
        <v>0</v>
      </c>
      <c r="E77" s="253">
        <f t="shared" si="37"/>
        <v>0</v>
      </c>
      <c r="F77" s="253">
        <f t="shared" si="37"/>
        <v>0</v>
      </c>
      <c r="G77" s="253">
        <f t="shared" si="37"/>
        <v>0</v>
      </c>
      <c r="H77" s="253">
        <f t="shared" si="37"/>
        <v>0</v>
      </c>
    </row>
    <row r="78" spans="1:8" x14ac:dyDescent="0.3">
      <c r="A78" s="254" t="s">
        <v>468</v>
      </c>
      <c r="B78" s="253">
        <f t="shared" ref="B78:H78" si="38">SUM(B30,B54)</f>
        <v>0</v>
      </c>
      <c r="C78" s="253">
        <f t="shared" si="38"/>
        <v>0</v>
      </c>
      <c r="D78" s="253">
        <f t="shared" si="38"/>
        <v>0</v>
      </c>
      <c r="E78" s="253">
        <f t="shared" si="38"/>
        <v>0</v>
      </c>
      <c r="F78" s="253">
        <f t="shared" si="38"/>
        <v>0</v>
      </c>
      <c r="G78" s="253">
        <f t="shared" si="38"/>
        <v>0</v>
      </c>
      <c r="H78" s="253">
        <f t="shared" si="38"/>
        <v>0</v>
      </c>
    </row>
    <row r="79" spans="1:8" x14ac:dyDescent="0.3">
      <c r="A79" s="255" t="s">
        <v>68</v>
      </c>
      <c r="B79" s="253">
        <f t="shared" ref="B79:H79" si="39">SUM(B31,B55)</f>
        <v>0</v>
      </c>
      <c r="C79" s="253">
        <f t="shared" si="39"/>
        <v>0</v>
      </c>
      <c r="D79" s="253">
        <f t="shared" si="39"/>
        <v>0</v>
      </c>
      <c r="E79" s="253">
        <f t="shared" si="39"/>
        <v>0</v>
      </c>
      <c r="F79" s="253">
        <f t="shared" si="39"/>
        <v>0</v>
      </c>
      <c r="G79" s="253">
        <f t="shared" si="39"/>
        <v>0</v>
      </c>
      <c r="H79" s="253">
        <f t="shared" si="39"/>
        <v>0</v>
      </c>
    </row>
    <row r="80" spans="1:8" x14ac:dyDescent="0.3">
      <c r="A80" s="255" t="s">
        <v>69</v>
      </c>
      <c r="B80" s="253">
        <f t="shared" ref="B80:H80" si="40">SUM(B32,B56)</f>
        <v>0</v>
      </c>
      <c r="C80" s="253">
        <f t="shared" si="40"/>
        <v>0</v>
      </c>
      <c r="D80" s="253">
        <f t="shared" si="40"/>
        <v>0</v>
      </c>
      <c r="E80" s="253">
        <f t="shared" si="40"/>
        <v>0</v>
      </c>
      <c r="F80" s="253">
        <f t="shared" si="40"/>
        <v>0</v>
      </c>
      <c r="G80" s="253">
        <f t="shared" si="40"/>
        <v>0</v>
      </c>
      <c r="H80" s="253">
        <f t="shared" si="40"/>
        <v>0</v>
      </c>
    </row>
    <row r="81" spans="1:8" x14ac:dyDescent="0.3">
      <c r="A81" s="255" t="s">
        <v>70</v>
      </c>
      <c r="B81" s="253">
        <f t="shared" ref="B81:H81" si="41">SUM(B33,B57)</f>
        <v>0</v>
      </c>
      <c r="C81" s="253">
        <f t="shared" si="41"/>
        <v>0</v>
      </c>
      <c r="D81" s="253">
        <f t="shared" si="41"/>
        <v>0</v>
      </c>
      <c r="E81" s="253">
        <f t="shared" si="41"/>
        <v>0</v>
      </c>
      <c r="F81" s="253">
        <f t="shared" si="41"/>
        <v>0</v>
      </c>
      <c r="G81" s="253">
        <f t="shared" si="41"/>
        <v>0</v>
      </c>
      <c r="H81" s="253">
        <f t="shared" si="41"/>
        <v>0</v>
      </c>
    </row>
  </sheetData>
  <mergeCells count="3">
    <mergeCell ref="A11:H11"/>
    <mergeCell ref="A35:H35"/>
    <mergeCell ref="A59:H59"/>
  </mergeCells>
  <hyperlinks>
    <hyperlink ref="A1" location="TAB00!A1" display="Retour page de garde" xr:uid="{00000000-0004-0000-2500-000000000000}"/>
  </hyperlinks>
  <pageMargins left="0.7" right="0.7" top="0.75" bottom="0.75" header="0.3" footer="0.3"/>
  <pageSetup paperSize="9" scale="95" orientation="landscape" verticalDpi="300" r:id="rId1"/>
  <rowBreaks count="2" manualBreakCount="2">
    <brk id="34" max="8" man="1"/>
    <brk id="58" max="8" man="1"/>
  </rowBreaks>
  <colBreaks count="1" manualBreakCount="1">
    <brk id="14" max="80" man="1"/>
  </colBreaks>
  <extLst>
    <ext xmlns:x14="http://schemas.microsoft.com/office/spreadsheetml/2009/9/main" uri="{78C0D931-6437-407d-A8EE-F0AAD7539E65}">
      <x14:conditionalFormattings>
        <x14:conditionalFormatting xmlns:xm="http://schemas.microsoft.com/office/excel/2006/main">
          <x14:cfRule type="expression" priority="3" id="{C942825C-EED2-420D-9AEB-0EBBF53DF591}">
            <xm:f>TAB00!$E$14&lt;2021</xm:f>
            <x14:dxf>
              <font>
                <color theme="0"/>
              </font>
              <fill>
                <patternFill>
                  <bgColor theme="0"/>
                </patternFill>
              </fill>
              <border>
                <right style="thin">
                  <color theme="0"/>
                </right>
                <top style="thin">
                  <color theme="0"/>
                </top>
                <bottom style="thin">
                  <color theme="0"/>
                </bottom>
                <vertical/>
                <horizontal/>
              </border>
            </x14:dxf>
          </x14:cfRule>
          <x14:cfRule type="expression" priority="4" id="{ED2F0862-4B4B-44EC-B60B-17A819CC673B}">
            <xm:f>TAB00!$E$14&lt;2020</xm:f>
            <x14:dxf>
              <font>
                <color theme="0"/>
              </font>
              <fill>
                <patternFill>
                  <bgColor theme="0"/>
                </patternFill>
              </fill>
              <border>
                <right style="thin">
                  <color theme="0"/>
                </right>
                <top style="thin">
                  <color theme="0"/>
                </top>
                <bottom style="thin">
                  <color theme="0"/>
                </bottom>
                <vertical/>
                <horizontal/>
              </border>
            </x14:dxf>
          </x14:cfRule>
          <xm:sqref>K3:S3</xm:sqref>
        </x14:conditionalFormatting>
        <x14:conditionalFormatting xmlns:xm="http://schemas.microsoft.com/office/excel/2006/main">
          <x14:cfRule type="expression" priority="2" id="{23BF2547-2A81-408B-B758-097A9D1F2ECF}">
            <xm:f>TAB00!$E$14&lt;2022</xm:f>
            <x14:dxf>
              <font>
                <color theme="0"/>
              </font>
              <fill>
                <patternFill>
                  <bgColor theme="0"/>
                </patternFill>
              </fill>
              <border>
                <right style="thin">
                  <color theme="0"/>
                </right>
                <top style="thin">
                  <color theme="0"/>
                </top>
                <bottom style="thin">
                  <color theme="0"/>
                </bottom>
                <vertical/>
                <horizontal/>
              </border>
            </x14:dxf>
          </x14:cfRule>
          <xm:sqref>N3:S3</xm:sqref>
        </x14:conditionalFormatting>
        <x14:conditionalFormatting xmlns:xm="http://schemas.microsoft.com/office/excel/2006/main">
          <x14:cfRule type="expression" priority="1" id="{BC0AE739-1F65-4BD8-8256-CB40FA85A5F7}">
            <xm:f>TAB00!$E$14&lt;2023</xm:f>
            <x14:dxf>
              <font>
                <color theme="0"/>
              </font>
              <fill>
                <patternFill>
                  <bgColor theme="0"/>
                </patternFill>
              </fill>
              <border>
                <right style="thin">
                  <color theme="0"/>
                </right>
                <top style="thin">
                  <color theme="0"/>
                </top>
                <bottom style="thin">
                  <color theme="0"/>
                </bottom>
                <vertical/>
                <horizontal/>
              </border>
            </x14:dxf>
          </x14:cfRule>
          <xm:sqref>Q3:S3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57"/>
  <sheetViews>
    <sheetView zoomScale="80" zoomScaleNormal="80" workbookViewId="0">
      <selection activeCell="A37" sqref="A37:A38"/>
    </sheetView>
  </sheetViews>
  <sheetFormatPr baseColWidth="10" defaultColWidth="7.83203125" defaultRowHeight="13.5" x14ac:dyDescent="0.3"/>
  <cols>
    <col min="1" max="1" width="74.33203125" style="156" customWidth="1"/>
    <col min="2" max="2" width="15" style="156" customWidth="1"/>
    <col min="3" max="4" width="16.6640625" style="156" customWidth="1"/>
    <col min="5" max="7" width="16.6640625" style="5" customWidth="1"/>
    <col min="8" max="8" width="4.33203125" style="5" customWidth="1"/>
    <col min="9" max="12" width="8.6640625" style="5" customWidth="1"/>
    <col min="13" max="16384" width="7.83203125" style="5"/>
  </cols>
  <sheetData>
    <row r="1" spans="1:12" ht="15" x14ac:dyDescent="0.3">
      <c r="A1" s="162" t="s">
        <v>42</v>
      </c>
      <c r="B1" s="5"/>
      <c r="C1" s="5"/>
      <c r="D1" s="5"/>
    </row>
    <row r="3" spans="1:12" ht="21" x14ac:dyDescent="0.3">
      <c r="A3" s="311" t="str">
        <f>TAB00!B54&amp;" : "&amp;TAB00!C54</f>
        <v>TAB1  : Compte de résultats de l'année N-4 à l'année N</v>
      </c>
      <c r="B3" s="314"/>
      <c r="C3" s="314"/>
      <c r="D3" s="314"/>
      <c r="E3" s="314"/>
      <c r="F3" s="314"/>
      <c r="G3" s="314"/>
      <c r="I3" s="314"/>
      <c r="J3" s="314"/>
      <c r="K3" s="314"/>
      <c r="L3" s="314"/>
    </row>
    <row r="5" spans="1:12" ht="15" x14ac:dyDescent="0.3">
      <c r="A5" s="213" t="s">
        <v>679</v>
      </c>
      <c r="B5" s="215"/>
      <c r="C5" s="215"/>
      <c r="D5" s="215"/>
      <c r="E5" s="216"/>
      <c r="F5" s="216"/>
      <c r="G5" s="216"/>
      <c r="I5" s="216"/>
      <c r="J5" s="216"/>
      <c r="K5" s="216"/>
      <c r="L5" s="216"/>
    </row>
    <row r="7" spans="1:12" x14ac:dyDescent="0.3">
      <c r="I7" s="492" t="s">
        <v>849</v>
      </c>
      <c r="J7" s="493"/>
      <c r="K7" s="493"/>
      <c r="L7" s="494"/>
    </row>
    <row r="8" spans="1:12" ht="27" x14ac:dyDescent="0.3">
      <c r="A8" s="24"/>
      <c r="B8" s="36" t="s">
        <v>164</v>
      </c>
      <c r="C8" s="145" t="str">
        <f>"REALITE "&amp;TAB00!E14-4</f>
        <v>REALITE 2019</v>
      </c>
      <c r="D8" s="145" t="str">
        <f>"REALITE "&amp;TAB00!E14-3</f>
        <v>REALITE 2020</v>
      </c>
      <c r="E8" s="145" t="str">
        <f>"REALITE "&amp;TAB00!E14-2</f>
        <v>REALITE 2021</v>
      </c>
      <c r="F8" s="145" t="str">
        <f>"REALITE "&amp;TAB00!E14-1</f>
        <v>REALITE 2022</v>
      </c>
      <c r="G8" s="145" t="str">
        <f>"REALITE "&amp;TAB00!E14</f>
        <v>REALITE 2023</v>
      </c>
      <c r="I8" s="145" t="str">
        <f>RIGHT(D8,4)&amp;" - "&amp;RIGHT(C8,4)</f>
        <v>2020 - 2019</v>
      </c>
      <c r="J8" s="145" t="str">
        <f>RIGHT(E8,4)&amp;" - "&amp;RIGHT(D8,4)</f>
        <v>2021 - 2020</v>
      </c>
      <c r="K8" s="145" t="str">
        <f>RIGHT(F8,4)&amp;" - "&amp;RIGHT(E8,4)</f>
        <v>2022 - 2021</v>
      </c>
      <c r="L8" s="145" t="str">
        <f>RIGHT(G8,4)&amp;" - "&amp;RIGHT(F8,4)</f>
        <v>2023 - 2022</v>
      </c>
    </row>
    <row r="9" spans="1:12" s="360" customFormat="1" x14ac:dyDescent="0.3">
      <c r="A9" s="37" t="s">
        <v>411</v>
      </c>
      <c r="B9" s="37" t="s">
        <v>390</v>
      </c>
      <c r="C9" s="127">
        <f>SUM(C10:C14)</f>
        <v>0</v>
      </c>
      <c r="D9" s="127">
        <f>SUM(D10:D14)</f>
        <v>0</v>
      </c>
      <c r="E9" s="127">
        <f>SUM(E10:E14)</f>
        <v>0</v>
      </c>
      <c r="F9" s="127">
        <f>SUM(F10:F14)</f>
        <v>0</v>
      </c>
      <c r="G9" s="127">
        <f>SUM(G10:G14)</f>
        <v>0</v>
      </c>
      <c r="I9" s="221">
        <f t="shared" ref="I9:I45" si="0">IFERROR(IF(AND(ROUND(SUM(C9:C9),0)=0,ROUND(SUM(D9:D9),0)&gt;ROUND(SUM(C9:C9),0)),"INF",(ROUND(SUM(D9:D9),0)-ROUND(SUM(C9:C9),0))/ROUND(SUM(C9:C9),0)),0)</f>
        <v>0</v>
      </c>
      <c r="J9" s="221">
        <f t="shared" ref="J9:J45" si="1">IFERROR(IF(AND(ROUND(SUM(D9),0)=0,ROUND(SUM(E9:E9),0)&gt;ROUND(SUM(D9),0)),"INF",(ROUND(SUM(E9:E9),0)-ROUND(SUM(D9),0))/ROUND(SUM(D9),0)),0)</f>
        <v>0</v>
      </c>
      <c r="K9" s="221">
        <f t="shared" ref="K9:K45" si="2">IFERROR(IF(AND(ROUND(SUM(E9),0)=0,ROUND(SUM(F9:F9),0)&gt;ROUND(SUM(E9),0)),"INF",(ROUND(SUM(F9:F9),0)-ROUND(SUM(E9),0))/ROUND(SUM(E9),0)),0)</f>
        <v>0</v>
      </c>
      <c r="L9" s="221">
        <f t="shared" ref="L9:L45" si="3">IFERROR(IF(AND(ROUND(SUM(F9),0)=0,ROUND(SUM(G9:G9),0)&gt;ROUND(SUM(F9),0)),"INF",(ROUND(SUM(G9:G9),0)-ROUND(SUM(F9),0))/ROUND(SUM(F9),0)),0)</f>
        <v>0</v>
      </c>
    </row>
    <row r="10" spans="1:12" s="360" customFormat="1" x14ac:dyDescent="0.3">
      <c r="A10" s="35" t="s">
        <v>391</v>
      </c>
      <c r="B10" s="35">
        <v>70</v>
      </c>
      <c r="C10" s="157"/>
      <c r="D10" s="157"/>
      <c r="E10" s="157"/>
      <c r="F10" s="157"/>
      <c r="G10" s="157"/>
      <c r="I10" s="221">
        <f t="shared" si="0"/>
        <v>0</v>
      </c>
      <c r="J10" s="221">
        <f t="shared" si="1"/>
        <v>0</v>
      </c>
      <c r="K10" s="221">
        <f t="shared" si="2"/>
        <v>0</v>
      </c>
      <c r="L10" s="221">
        <f t="shared" si="3"/>
        <v>0</v>
      </c>
    </row>
    <row r="11" spans="1:12" s="360" customFormat="1" ht="27" x14ac:dyDescent="0.3">
      <c r="A11" s="35" t="s">
        <v>392</v>
      </c>
      <c r="B11" s="35">
        <v>71</v>
      </c>
      <c r="C11" s="157"/>
      <c r="D11" s="157"/>
      <c r="E11" s="157"/>
      <c r="F11" s="157"/>
      <c r="G11" s="157"/>
      <c r="I11" s="221">
        <f t="shared" si="0"/>
        <v>0</v>
      </c>
      <c r="J11" s="221">
        <f t="shared" si="1"/>
        <v>0</v>
      </c>
      <c r="K11" s="221">
        <f t="shared" si="2"/>
        <v>0</v>
      </c>
      <c r="L11" s="221">
        <f t="shared" si="3"/>
        <v>0</v>
      </c>
    </row>
    <row r="12" spans="1:12" s="360" customFormat="1" x14ac:dyDescent="0.3">
      <c r="A12" s="35" t="s">
        <v>393</v>
      </c>
      <c r="B12" s="35">
        <v>72</v>
      </c>
      <c r="C12" s="157"/>
      <c r="D12" s="157"/>
      <c r="E12" s="157"/>
      <c r="F12" s="157"/>
      <c r="G12" s="157"/>
      <c r="I12" s="221">
        <f t="shared" si="0"/>
        <v>0</v>
      </c>
      <c r="J12" s="221">
        <f t="shared" si="1"/>
        <v>0</v>
      </c>
      <c r="K12" s="221">
        <f t="shared" si="2"/>
        <v>0</v>
      </c>
      <c r="L12" s="221">
        <f t="shared" si="3"/>
        <v>0</v>
      </c>
    </row>
    <row r="13" spans="1:12" s="360" customFormat="1" x14ac:dyDescent="0.3">
      <c r="A13" s="35" t="s">
        <v>394</v>
      </c>
      <c r="B13" s="35">
        <v>74</v>
      </c>
      <c r="C13" s="157"/>
      <c r="D13" s="157"/>
      <c r="E13" s="157"/>
      <c r="F13" s="157"/>
      <c r="G13" s="157"/>
      <c r="I13" s="221">
        <f t="shared" si="0"/>
        <v>0</v>
      </c>
      <c r="J13" s="221">
        <f t="shared" si="1"/>
        <v>0</v>
      </c>
      <c r="K13" s="221">
        <f t="shared" si="2"/>
        <v>0</v>
      </c>
      <c r="L13" s="221">
        <f t="shared" si="3"/>
        <v>0</v>
      </c>
    </row>
    <row r="14" spans="1:12" s="360" customFormat="1" x14ac:dyDescent="0.3">
      <c r="A14" s="35" t="s">
        <v>395</v>
      </c>
      <c r="B14" s="35" t="s">
        <v>396</v>
      </c>
      <c r="C14" s="157"/>
      <c r="D14" s="157"/>
      <c r="E14" s="157"/>
      <c r="F14" s="157"/>
      <c r="G14" s="157"/>
      <c r="I14" s="221">
        <f t="shared" si="0"/>
        <v>0</v>
      </c>
      <c r="J14" s="221">
        <f t="shared" si="1"/>
        <v>0</v>
      </c>
      <c r="K14" s="221">
        <f t="shared" si="2"/>
        <v>0</v>
      </c>
      <c r="L14" s="221">
        <f t="shared" si="3"/>
        <v>0</v>
      </c>
    </row>
    <row r="15" spans="1:12" s="360" customFormat="1" x14ac:dyDescent="0.3">
      <c r="A15" s="37" t="s">
        <v>412</v>
      </c>
      <c r="B15" s="37" t="s">
        <v>397</v>
      </c>
      <c r="C15" s="127">
        <f>SUM(C16:C24)</f>
        <v>0</v>
      </c>
      <c r="D15" s="127">
        <f>SUM(D16:D24)</f>
        <v>0</v>
      </c>
      <c r="E15" s="127">
        <f>SUM(E16:E24)</f>
        <v>0</v>
      </c>
      <c r="F15" s="127">
        <f>SUM(F16:F24)</f>
        <v>0</v>
      </c>
      <c r="G15" s="127">
        <f>SUM(G16:G24)</f>
        <v>0</v>
      </c>
      <c r="I15" s="221">
        <f t="shared" si="0"/>
        <v>0</v>
      </c>
      <c r="J15" s="221">
        <f t="shared" si="1"/>
        <v>0</v>
      </c>
      <c r="K15" s="221">
        <f t="shared" si="2"/>
        <v>0</v>
      </c>
      <c r="L15" s="221">
        <f t="shared" si="3"/>
        <v>0</v>
      </c>
    </row>
    <row r="16" spans="1:12" s="360" customFormat="1" x14ac:dyDescent="0.3">
      <c r="A16" s="35" t="s">
        <v>398</v>
      </c>
      <c r="B16" s="35">
        <v>60</v>
      </c>
      <c r="C16" s="157"/>
      <c r="D16" s="157"/>
      <c r="E16" s="157"/>
      <c r="F16" s="157"/>
      <c r="G16" s="157"/>
      <c r="I16" s="221">
        <f t="shared" si="0"/>
        <v>0</v>
      </c>
      <c r="J16" s="221">
        <f t="shared" si="1"/>
        <v>0</v>
      </c>
      <c r="K16" s="221">
        <f t="shared" si="2"/>
        <v>0</v>
      </c>
      <c r="L16" s="221">
        <f t="shared" si="3"/>
        <v>0</v>
      </c>
    </row>
    <row r="17" spans="1:12" s="360" customFormat="1" x14ac:dyDescent="0.3">
      <c r="A17" s="35" t="s">
        <v>399</v>
      </c>
      <c r="B17" s="35">
        <v>61</v>
      </c>
      <c r="C17" s="157"/>
      <c r="D17" s="157"/>
      <c r="E17" s="157"/>
      <c r="F17" s="157"/>
      <c r="G17" s="157"/>
      <c r="I17" s="221">
        <f t="shared" si="0"/>
        <v>0</v>
      </c>
      <c r="J17" s="221">
        <f t="shared" si="1"/>
        <v>0</v>
      </c>
      <c r="K17" s="221">
        <f t="shared" si="2"/>
        <v>0</v>
      </c>
      <c r="L17" s="221">
        <f t="shared" si="3"/>
        <v>0</v>
      </c>
    </row>
    <row r="18" spans="1:12" s="360" customFormat="1" x14ac:dyDescent="0.3">
      <c r="A18" s="35" t="s">
        <v>400</v>
      </c>
      <c r="B18" s="35">
        <v>62</v>
      </c>
      <c r="C18" s="157"/>
      <c r="D18" s="157"/>
      <c r="E18" s="157"/>
      <c r="F18" s="157"/>
      <c r="G18" s="157"/>
      <c r="I18" s="221">
        <f t="shared" si="0"/>
        <v>0</v>
      </c>
      <c r="J18" s="221">
        <f t="shared" si="1"/>
        <v>0</v>
      </c>
      <c r="K18" s="221">
        <f t="shared" si="2"/>
        <v>0</v>
      </c>
      <c r="L18" s="221">
        <f t="shared" si="3"/>
        <v>0</v>
      </c>
    </row>
    <row r="19" spans="1:12" s="360" customFormat="1" ht="27" x14ac:dyDescent="0.3">
      <c r="A19" s="35" t="s">
        <v>401</v>
      </c>
      <c r="B19" s="35">
        <v>630</v>
      </c>
      <c r="C19" s="157"/>
      <c r="D19" s="157"/>
      <c r="E19" s="157"/>
      <c r="F19" s="157"/>
      <c r="G19" s="157"/>
      <c r="I19" s="221">
        <f t="shared" si="0"/>
        <v>0</v>
      </c>
      <c r="J19" s="221">
        <f t="shared" si="1"/>
        <v>0</v>
      </c>
      <c r="K19" s="221">
        <f t="shared" si="2"/>
        <v>0</v>
      </c>
      <c r="L19" s="221">
        <f t="shared" si="3"/>
        <v>0</v>
      </c>
    </row>
    <row r="20" spans="1:12" s="360" customFormat="1" ht="27" x14ac:dyDescent="0.3">
      <c r="A20" s="35" t="s">
        <v>402</v>
      </c>
      <c r="B20" s="35" t="s">
        <v>403</v>
      </c>
      <c r="C20" s="157"/>
      <c r="D20" s="157"/>
      <c r="E20" s="157"/>
      <c r="F20" s="157"/>
      <c r="G20" s="157"/>
      <c r="I20" s="221">
        <f t="shared" si="0"/>
        <v>0</v>
      </c>
      <c r="J20" s="221">
        <f t="shared" si="1"/>
        <v>0</v>
      </c>
      <c r="K20" s="221">
        <f t="shared" si="2"/>
        <v>0</v>
      </c>
      <c r="L20" s="221">
        <f t="shared" si="3"/>
        <v>0</v>
      </c>
    </row>
    <row r="21" spans="1:12" s="360" customFormat="1" x14ac:dyDescent="0.3">
      <c r="A21" s="35" t="s">
        <v>404</v>
      </c>
      <c r="B21" s="35" t="s">
        <v>405</v>
      </c>
      <c r="C21" s="157"/>
      <c r="D21" s="157"/>
      <c r="E21" s="157"/>
      <c r="F21" s="157"/>
      <c r="G21" s="157"/>
      <c r="I21" s="221">
        <f t="shared" si="0"/>
        <v>0</v>
      </c>
      <c r="J21" s="221">
        <f t="shared" si="1"/>
        <v>0</v>
      </c>
      <c r="K21" s="221">
        <f t="shared" si="2"/>
        <v>0</v>
      </c>
      <c r="L21" s="221">
        <f t="shared" si="3"/>
        <v>0</v>
      </c>
    </row>
    <row r="22" spans="1:12" s="360" customFormat="1" x14ac:dyDescent="0.3">
      <c r="A22" s="35" t="s">
        <v>406</v>
      </c>
      <c r="B22" s="35" t="s">
        <v>407</v>
      </c>
      <c r="C22" s="157"/>
      <c r="D22" s="157"/>
      <c r="E22" s="157"/>
      <c r="F22" s="157"/>
      <c r="G22" s="157"/>
      <c r="I22" s="221">
        <f t="shared" si="0"/>
        <v>0</v>
      </c>
      <c r="J22" s="221">
        <f t="shared" si="1"/>
        <v>0</v>
      </c>
      <c r="K22" s="221">
        <f t="shared" si="2"/>
        <v>0</v>
      </c>
      <c r="L22" s="221">
        <f t="shared" si="3"/>
        <v>0</v>
      </c>
    </row>
    <row r="23" spans="1:12" s="360" customFormat="1" x14ac:dyDescent="0.3">
      <c r="A23" s="35" t="s">
        <v>408</v>
      </c>
      <c r="B23" s="35">
        <v>649</v>
      </c>
      <c r="C23" s="157"/>
      <c r="D23" s="157"/>
      <c r="E23" s="157"/>
      <c r="F23" s="157"/>
      <c r="G23" s="157"/>
      <c r="I23" s="221">
        <f t="shared" si="0"/>
        <v>0</v>
      </c>
      <c r="J23" s="221">
        <f t="shared" si="1"/>
        <v>0</v>
      </c>
      <c r="K23" s="221">
        <f t="shared" si="2"/>
        <v>0</v>
      </c>
      <c r="L23" s="221">
        <f t="shared" si="3"/>
        <v>0</v>
      </c>
    </row>
    <row r="24" spans="1:12" s="360" customFormat="1" x14ac:dyDescent="0.3">
      <c r="A24" s="35" t="s">
        <v>409</v>
      </c>
      <c r="B24" s="35" t="s">
        <v>410</v>
      </c>
      <c r="C24" s="157"/>
      <c r="D24" s="157"/>
      <c r="E24" s="157"/>
      <c r="F24" s="157"/>
      <c r="G24" s="157"/>
      <c r="I24" s="221">
        <f t="shared" si="0"/>
        <v>0</v>
      </c>
      <c r="J24" s="221">
        <f t="shared" si="1"/>
        <v>0</v>
      </c>
      <c r="K24" s="221">
        <f t="shared" si="2"/>
        <v>0</v>
      </c>
      <c r="L24" s="221">
        <f t="shared" si="3"/>
        <v>0</v>
      </c>
    </row>
    <row r="25" spans="1:12" s="360" customFormat="1" x14ac:dyDescent="0.3">
      <c r="A25" s="37" t="s">
        <v>413</v>
      </c>
      <c r="B25" s="37">
        <v>9901</v>
      </c>
      <c r="C25" s="127">
        <f>C9-C15</f>
        <v>0</v>
      </c>
      <c r="D25" s="127">
        <f>D9-D15</f>
        <v>0</v>
      </c>
      <c r="E25" s="127">
        <f>E9-E15</f>
        <v>0</v>
      </c>
      <c r="F25" s="127">
        <f>F9-F15</f>
        <v>0</v>
      </c>
      <c r="G25" s="127">
        <f>G9-G15</f>
        <v>0</v>
      </c>
      <c r="I25" s="221">
        <f t="shared" si="0"/>
        <v>0</v>
      </c>
      <c r="J25" s="221">
        <f t="shared" si="1"/>
        <v>0</v>
      </c>
      <c r="K25" s="221">
        <f t="shared" si="2"/>
        <v>0</v>
      </c>
      <c r="L25" s="221">
        <f t="shared" si="3"/>
        <v>0</v>
      </c>
    </row>
    <row r="26" spans="1:12" x14ac:dyDescent="0.3">
      <c r="A26" s="37" t="s">
        <v>414</v>
      </c>
      <c r="B26" s="37" t="s">
        <v>373</v>
      </c>
      <c r="C26" s="129">
        <f>SUM(C27,C31)</f>
        <v>0</v>
      </c>
      <c r="D26" s="129">
        <f>SUM(D27,D31)</f>
        <v>0</v>
      </c>
      <c r="E26" s="129">
        <f>SUM(E27,E31)</f>
        <v>0</v>
      </c>
      <c r="F26" s="129">
        <f>SUM(F27,F31)</f>
        <v>0</v>
      </c>
      <c r="G26" s="129">
        <f>SUM(G27,G31)</f>
        <v>0</v>
      </c>
      <c r="I26" s="221">
        <f t="shared" si="0"/>
        <v>0</v>
      </c>
      <c r="J26" s="221">
        <f t="shared" si="1"/>
        <v>0</v>
      </c>
      <c r="K26" s="221">
        <f t="shared" si="2"/>
        <v>0</v>
      </c>
      <c r="L26" s="221">
        <f t="shared" si="3"/>
        <v>0</v>
      </c>
    </row>
    <row r="27" spans="1:12" x14ac:dyDescent="0.3">
      <c r="A27" s="35" t="s">
        <v>374</v>
      </c>
      <c r="B27" s="35">
        <v>75</v>
      </c>
      <c r="C27" s="129">
        <f>SUM(C28:C30)</f>
        <v>0</v>
      </c>
      <c r="D27" s="129">
        <f>SUM(D28:D30)</f>
        <v>0</v>
      </c>
      <c r="E27" s="129">
        <f>SUM(E28:E30)</f>
        <v>0</v>
      </c>
      <c r="F27" s="129">
        <f>SUM(F28:F30)</f>
        <v>0</v>
      </c>
      <c r="G27" s="129">
        <f>SUM(G28:G30)</f>
        <v>0</v>
      </c>
      <c r="I27" s="221">
        <f t="shared" si="0"/>
        <v>0</v>
      </c>
      <c r="J27" s="221">
        <f t="shared" si="1"/>
        <v>0</v>
      </c>
      <c r="K27" s="221">
        <f t="shared" si="2"/>
        <v>0</v>
      </c>
      <c r="L27" s="221">
        <f t="shared" si="3"/>
        <v>0</v>
      </c>
    </row>
    <row r="28" spans="1:12" x14ac:dyDescent="0.3">
      <c r="A28" s="35" t="s">
        <v>375</v>
      </c>
      <c r="B28" s="35">
        <v>750</v>
      </c>
      <c r="C28" s="157"/>
      <c r="D28" s="157"/>
      <c r="E28" s="157"/>
      <c r="F28" s="157"/>
      <c r="G28" s="157"/>
      <c r="I28" s="221">
        <f t="shared" si="0"/>
        <v>0</v>
      </c>
      <c r="J28" s="221">
        <f t="shared" si="1"/>
        <v>0</v>
      </c>
      <c r="K28" s="221">
        <f t="shared" si="2"/>
        <v>0</v>
      </c>
      <c r="L28" s="221">
        <f t="shared" si="3"/>
        <v>0</v>
      </c>
    </row>
    <row r="29" spans="1:12" x14ac:dyDescent="0.3">
      <c r="A29" s="35" t="s">
        <v>376</v>
      </c>
      <c r="B29" s="35">
        <v>751</v>
      </c>
      <c r="C29" s="157"/>
      <c r="D29" s="157"/>
      <c r="E29" s="157"/>
      <c r="F29" s="157"/>
      <c r="G29" s="157"/>
      <c r="I29" s="221">
        <f t="shared" si="0"/>
        <v>0</v>
      </c>
      <c r="J29" s="221">
        <f t="shared" si="1"/>
        <v>0</v>
      </c>
      <c r="K29" s="221">
        <f t="shared" si="2"/>
        <v>0</v>
      </c>
      <c r="L29" s="221">
        <f t="shared" si="3"/>
        <v>0</v>
      </c>
    </row>
    <row r="30" spans="1:12" x14ac:dyDescent="0.3">
      <c r="A30" s="35" t="s">
        <v>377</v>
      </c>
      <c r="B30" s="35" t="s">
        <v>378</v>
      </c>
      <c r="C30" s="157"/>
      <c r="D30" s="157"/>
      <c r="E30" s="157"/>
      <c r="F30" s="157"/>
      <c r="G30" s="157"/>
      <c r="I30" s="221">
        <f t="shared" si="0"/>
        <v>0</v>
      </c>
      <c r="J30" s="221">
        <f t="shared" si="1"/>
        <v>0</v>
      </c>
      <c r="K30" s="221">
        <f t="shared" si="2"/>
        <v>0</v>
      </c>
      <c r="L30" s="221">
        <f t="shared" si="3"/>
        <v>0</v>
      </c>
    </row>
    <row r="31" spans="1:12" x14ac:dyDescent="0.3">
      <c r="A31" s="35" t="s">
        <v>379</v>
      </c>
      <c r="B31" s="35" t="s">
        <v>380</v>
      </c>
      <c r="C31" s="157"/>
      <c r="D31" s="157"/>
      <c r="E31" s="157"/>
      <c r="F31" s="157"/>
      <c r="G31" s="157"/>
      <c r="I31" s="221">
        <f t="shared" si="0"/>
        <v>0</v>
      </c>
      <c r="J31" s="221">
        <f t="shared" si="1"/>
        <v>0</v>
      </c>
      <c r="K31" s="221">
        <f t="shared" si="2"/>
        <v>0</v>
      </c>
      <c r="L31" s="221">
        <f t="shared" si="3"/>
        <v>0</v>
      </c>
    </row>
    <row r="32" spans="1:12" x14ac:dyDescent="0.3">
      <c r="A32" s="37" t="s">
        <v>415</v>
      </c>
      <c r="B32" s="37" t="s">
        <v>381</v>
      </c>
      <c r="C32" s="129">
        <f>SUM(C33,C37)</f>
        <v>0</v>
      </c>
      <c r="D32" s="129">
        <f>SUM(D33,D37)</f>
        <v>0</v>
      </c>
      <c r="E32" s="129">
        <f>SUM(E33,E37)</f>
        <v>0</v>
      </c>
      <c r="F32" s="129">
        <f>SUM(F33,F37)</f>
        <v>0</v>
      </c>
      <c r="G32" s="129">
        <f>SUM(G33,G37)</f>
        <v>0</v>
      </c>
      <c r="I32" s="221">
        <f t="shared" si="0"/>
        <v>0</v>
      </c>
      <c r="J32" s="221">
        <f t="shared" si="1"/>
        <v>0</v>
      </c>
      <c r="K32" s="221">
        <f t="shared" si="2"/>
        <v>0</v>
      </c>
      <c r="L32" s="221">
        <f t="shared" si="3"/>
        <v>0</v>
      </c>
    </row>
    <row r="33" spans="1:12" x14ac:dyDescent="0.3">
      <c r="A33" s="35" t="s">
        <v>382</v>
      </c>
      <c r="B33" s="35">
        <v>65</v>
      </c>
      <c r="C33" s="129">
        <f>SUM(C34:C36)</f>
        <v>0</v>
      </c>
      <c r="D33" s="129">
        <f>SUM(D34:D36)</f>
        <v>0</v>
      </c>
      <c r="E33" s="129">
        <f>SUM(E34:E36)</f>
        <v>0</v>
      </c>
      <c r="F33" s="129">
        <f>SUM(F34:F36)</f>
        <v>0</v>
      </c>
      <c r="G33" s="129">
        <f>SUM(G34:G36)</f>
        <v>0</v>
      </c>
      <c r="I33" s="221">
        <f t="shared" si="0"/>
        <v>0</v>
      </c>
      <c r="J33" s="221">
        <f t="shared" si="1"/>
        <v>0</v>
      </c>
      <c r="K33" s="221">
        <f t="shared" si="2"/>
        <v>0</v>
      </c>
      <c r="L33" s="221">
        <f t="shared" si="3"/>
        <v>0</v>
      </c>
    </row>
    <row r="34" spans="1:12" x14ac:dyDescent="0.3">
      <c r="A34" s="35" t="s">
        <v>383</v>
      </c>
      <c r="B34" s="35">
        <v>650</v>
      </c>
      <c r="C34" s="157"/>
      <c r="D34" s="157"/>
      <c r="E34" s="157"/>
      <c r="F34" s="157"/>
      <c r="G34" s="157"/>
      <c r="I34" s="221">
        <f t="shared" si="0"/>
        <v>0</v>
      </c>
      <c r="J34" s="221">
        <f t="shared" si="1"/>
        <v>0</v>
      </c>
      <c r="K34" s="221">
        <f t="shared" si="2"/>
        <v>0</v>
      </c>
      <c r="L34" s="221">
        <f t="shared" si="3"/>
        <v>0</v>
      </c>
    </row>
    <row r="35" spans="1:12" ht="27" x14ac:dyDescent="0.3">
      <c r="A35" s="35" t="s">
        <v>384</v>
      </c>
      <c r="B35" s="35">
        <v>651</v>
      </c>
      <c r="C35" s="157"/>
      <c r="D35" s="157"/>
      <c r="E35" s="157"/>
      <c r="F35" s="157"/>
      <c r="G35" s="157"/>
      <c r="I35" s="221">
        <f t="shared" si="0"/>
        <v>0</v>
      </c>
      <c r="J35" s="221">
        <f t="shared" si="1"/>
        <v>0</v>
      </c>
      <c r="K35" s="221">
        <f t="shared" si="2"/>
        <v>0</v>
      </c>
      <c r="L35" s="221">
        <f t="shared" si="3"/>
        <v>0</v>
      </c>
    </row>
    <row r="36" spans="1:12" x14ac:dyDescent="0.3">
      <c r="A36" s="35" t="s">
        <v>385</v>
      </c>
      <c r="B36" s="35" t="s">
        <v>386</v>
      </c>
      <c r="C36" s="157"/>
      <c r="D36" s="157"/>
      <c r="E36" s="157"/>
      <c r="F36" s="157"/>
      <c r="G36" s="157"/>
      <c r="I36" s="221">
        <f t="shared" si="0"/>
        <v>0</v>
      </c>
      <c r="J36" s="221">
        <f t="shared" si="1"/>
        <v>0</v>
      </c>
      <c r="K36" s="221">
        <f t="shared" si="2"/>
        <v>0</v>
      </c>
      <c r="L36" s="221">
        <f t="shared" si="3"/>
        <v>0</v>
      </c>
    </row>
    <row r="37" spans="1:12" x14ac:dyDescent="0.3">
      <c r="A37" s="35" t="s">
        <v>387</v>
      </c>
      <c r="B37" s="35" t="s">
        <v>388</v>
      </c>
      <c r="C37" s="157"/>
      <c r="D37" s="157"/>
      <c r="E37" s="157"/>
      <c r="F37" s="157"/>
      <c r="G37" s="157"/>
      <c r="I37" s="221">
        <f t="shared" si="0"/>
        <v>0</v>
      </c>
      <c r="J37" s="221">
        <f t="shared" si="1"/>
        <v>0</v>
      </c>
      <c r="K37" s="221">
        <f t="shared" si="2"/>
        <v>0</v>
      </c>
      <c r="L37" s="221">
        <f t="shared" si="3"/>
        <v>0</v>
      </c>
    </row>
    <row r="38" spans="1:12" x14ac:dyDescent="0.3">
      <c r="A38" s="37" t="s">
        <v>416</v>
      </c>
      <c r="B38" s="37">
        <v>9903</v>
      </c>
      <c r="C38" s="129">
        <f>C25+C26-C32</f>
        <v>0</v>
      </c>
      <c r="D38" s="129">
        <f>D25+D26-D32</f>
        <v>0</v>
      </c>
      <c r="E38" s="129">
        <f>E25+E26-E32</f>
        <v>0</v>
      </c>
      <c r="F38" s="129">
        <f>F25+F26-F32</f>
        <v>0</v>
      </c>
      <c r="G38" s="129">
        <f>G25+G26-G32</f>
        <v>0</v>
      </c>
      <c r="I38" s="221">
        <f t="shared" si="0"/>
        <v>0</v>
      </c>
      <c r="J38" s="221">
        <f t="shared" si="1"/>
        <v>0</v>
      </c>
      <c r="K38" s="221">
        <f t="shared" si="2"/>
        <v>0</v>
      </c>
      <c r="L38" s="221">
        <f t="shared" si="3"/>
        <v>0</v>
      </c>
    </row>
    <row r="39" spans="1:12" x14ac:dyDescent="0.3">
      <c r="A39" s="37" t="s">
        <v>417</v>
      </c>
      <c r="B39" s="37">
        <v>780</v>
      </c>
      <c r="C39" s="157"/>
      <c r="D39" s="157"/>
      <c r="E39" s="157"/>
      <c r="F39" s="157"/>
      <c r="G39" s="157"/>
      <c r="I39" s="221">
        <f t="shared" si="0"/>
        <v>0</v>
      </c>
      <c r="J39" s="221">
        <f t="shared" si="1"/>
        <v>0</v>
      </c>
      <c r="K39" s="221">
        <f t="shared" si="2"/>
        <v>0</v>
      </c>
      <c r="L39" s="221">
        <f t="shared" si="3"/>
        <v>0</v>
      </c>
    </row>
    <row r="40" spans="1:12" x14ac:dyDescent="0.3">
      <c r="A40" s="37" t="s">
        <v>418</v>
      </c>
      <c r="B40" s="37">
        <v>680</v>
      </c>
      <c r="C40" s="157"/>
      <c r="D40" s="157"/>
      <c r="E40" s="157"/>
      <c r="F40" s="157"/>
      <c r="G40" s="157"/>
      <c r="I40" s="221">
        <f t="shared" si="0"/>
        <v>0</v>
      </c>
      <c r="J40" s="221">
        <f t="shared" si="1"/>
        <v>0</v>
      </c>
      <c r="K40" s="221">
        <f t="shared" si="2"/>
        <v>0</v>
      </c>
      <c r="L40" s="221">
        <f t="shared" si="3"/>
        <v>0</v>
      </c>
    </row>
    <row r="41" spans="1:12" x14ac:dyDescent="0.3">
      <c r="A41" s="37" t="s">
        <v>419</v>
      </c>
      <c r="B41" s="37" t="s">
        <v>389</v>
      </c>
      <c r="C41" s="157"/>
      <c r="D41" s="157"/>
      <c r="E41" s="157"/>
      <c r="F41" s="157"/>
      <c r="G41" s="157"/>
      <c r="I41" s="221">
        <f t="shared" si="0"/>
        <v>0</v>
      </c>
      <c r="J41" s="221">
        <f t="shared" si="1"/>
        <v>0</v>
      </c>
      <c r="K41" s="221">
        <f t="shared" si="2"/>
        <v>0</v>
      </c>
      <c r="L41" s="221">
        <f t="shared" si="3"/>
        <v>0</v>
      </c>
    </row>
    <row r="42" spans="1:12" x14ac:dyDescent="0.3">
      <c r="A42" s="37" t="s">
        <v>420</v>
      </c>
      <c r="B42" s="37">
        <v>9904</v>
      </c>
      <c r="C42" s="129">
        <f>C38+C39-C40-C41</f>
        <v>0</v>
      </c>
      <c r="D42" s="129">
        <f>D38+D39-D40-D41</f>
        <v>0</v>
      </c>
      <c r="E42" s="129">
        <f>E38+E39-E40-E41</f>
        <v>0</v>
      </c>
      <c r="F42" s="129">
        <f>F38+F39-F40-F41</f>
        <v>0</v>
      </c>
      <c r="G42" s="129">
        <f>G38+G39-G40-G41</f>
        <v>0</v>
      </c>
      <c r="I42" s="221">
        <f t="shared" si="0"/>
        <v>0</v>
      </c>
      <c r="J42" s="221">
        <f t="shared" si="1"/>
        <v>0</v>
      </c>
      <c r="K42" s="221">
        <f t="shared" si="2"/>
        <v>0</v>
      </c>
      <c r="L42" s="221">
        <f t="shared" si="3"/>
        <v>0</v>
      </c>
    </row>
    <row r="43" spans="1:12" x14ac:dyDescent="0.3">
      <c r="A43" s="37" t="s">
        <v>421</v>
      </c>
      <c r="B43" s="37">
        <v>789</v>
      </c>
      <c r="C43" s="157"/>
      <c r="D43" s="157"/>
      <c r="E43" s="157"/>
      <c r="F43" s="157"/>
      <c r="G43" s="157"/>
      <c r="I43" s="221">
        <f t="shared" si="0"/>
        <v>0</v>
      </c>
      <c r="J43" s="221">
        <f t="shared" si="1"/>
        <v>0</v>
      </c>
      <c r="K43" s="221">
        <f t="shared" si="2"/>
        <v>0</v>
      </c>
      <c r="L43" s="221">
        <f t="shared" si="3"/>
        <v>0</v>
      </c>
    </row>
    <row r="44" spans="1:12" x14ac:dyDescent="0.3">
      <c r="A44" s="37" t="s">
        <v>422</v>
      </c>
      <c r="B44" s="37">
        <v>689</v>
      </c>
      <c r="C44" s="157"/>
      <c r="D44" s="157"/>
      <c r="E44" s="157"/>
      <c r="F44" s="157"/>
      <c r="G44" s="157"/>
      <c r="I44" s="221">
        <f t="shared" si="0"/>
        <v>0</v>
      </c>
      <c r="J44" s="221">
        <f t="shared" si="1"/>
        <v>0</v>
      </c>
      <c r="K44" s="221">
        <f t="shared" si="2"/>
        <v>0</v>
      </c>
      <c r="L44" s="221">
        <f t="shared" si="3"/>
        <v>0</v>
      </c>
    </row>
    <row r="45" spans="1:12" x14ac:dyDescent="0.3">
      <c r="A45" s="37" t="s">
        <v>423</v>
      </c>
      <c r="B45" s="37">
        <v>9905</v>
      </c>
      <c r="C45" s="129">
        <f>C42+C43-C44</f>
        <v>0</v>
      </c>
      <c r="D45" s="129">
        <f>D42+D43-D44</f>
        <v>0</v>
      </c>
      <c r="E45" s="129">
        <f>E42+E43-E44</f>
        <v>0</v>
      </c>
      <c r="F45" s="129">
        <f>F42+F43-F44</f>
        <v>0</v>
      </c>
      <c r="G45" s="129">
        <f>G42+G43-G44</f>
        <v>0</v>
      </c>
      <c r="I45" s="221">
        <f t="shared" si="0"/>
        <v>0</v>
      </c>
      <c r="J45" s="221">
        <f t="shared" si="1"/>
        <v>0</v>
      </c>
      <c r="K45" s="221">
        <f t="shared" si="2"/>
        <v>0</v>
      </c>
      <c r="L45" s="221">
        <f t="shared" si="3"/>
        <v>0</v>
      </c>
    </row>
    <row r="47" spans="1:12" ht="15" x14ac:dyDescent="0.3">
      <c r="A47" s="361" t="s">
        <v>680</v>
      </c>
      <c r="B47" s="215"/>
      <c r="C47" s="215"/>
      <c r="D47" s="215"/>
      <c r="E47" s="216"/>
      <c r="F47" s="216"/>
      <c r="G47" s="216"/>
      <c r="I47" s="216"/>
      <c r="J47" s="216"/>
      <c r="K47" s="216"/>
      <c r="L47" s="216"/>
    </row>
    <row r="49" spans="1:12" x14ac:dyDescent="0.3">
      <c r="I49" s="492" t="s">
        <v>849</v>
      </c>
      <c r="J49" s="493"/>
      <c r="K49" s="493"/>
      <c r="L49" s="494"/>
    </row>
    <row r="50" spans="1:12" ht="27" x14ac:dyDescent="0.3">
      <c r="A50" s="24"/>
      <c r="B50" s="36" t="s">
        <v>164</v>
      </c>
      <c r="C50" s="145" t="str">
        <f>C8</f>
        <v>REALITE 2019</v>
      </c>
      <c r="D50" s="145" t="str">
        <f t="shared" ref="D50:G50" si="4">D8</f>
        <v>REALITE 2020</v>
      </c>
      <c r="E50" s="145" t="str">
        <f t="shared" si="4"/>
        <v>REALITE 2021</v>
      </c>
      <c r="F50" s="145" t="str">
        <f t="shared" si="4"/>
        <v>REALITE 2022</v>
      </c>
      <c r="G50" s="145" t="str">
        <f t="shared" si="4"/>
        <v>REALITE 2023</v>
      </c>
      <c r="I50" s="145" t="str">
        <f>RIGHT(D50,4)&amp;" - "&amp;RIGHT(C50,4)</f>
        <v>2020 - 2019</v>
      </c>
      <c r="J50" s="145" t="str">
        <f>RIGHT(E50,4)&amp;" - "&amp;RIGHT(D50,4)</f>
        <v>2021 - 2020</v>
      </c>
      <c r="K50" s="145" t="str">
        <f>RIGHT(F50,4)&amp;" - "&amp;RIGHT(E50,4)</f>
        <v>2022 - 2021</v>
      </c>
      <c r="L50" s="145" t="str">
        <f>RIGHT(G50,4)&amp;" - "&amp;RIGHT(F50,4)</f>
        <v>2023 - 2022</v>
      </c>
    </row>
    <row r="51" spans="1:12" s="360" customFormat="1" x14ac:dyDescent="0.3">
      <c r="A51" s="37" t="s">
        <v>411</v>
      </c>
      <c r="B51" s="37" t="s">
        <v>390</v>
      </c>
      <c r="C51" s="127">
        <f>SUM(C52:C56)</f>
        <v>0</v>
      </c>
      <c r="D51" s="127">
        <f>SUM(D52:D56)</f>
        <v>0</v>
      </c>
      <c r="E51" s="127">
        <f>SUM(E52:E56)</f>
        <v>0</v>
      </c>
      <c r="F51" s="127">
        <f>SUM(F52:F56)</f>
        <v>0</v>
      </c>
      <c r="G51" s="127">
        <f>SUM(G52:G56)</f>
        <v>0</v>
      </c>
      <c r="I51" s="221">
        <f t="shared" ref="I51:I87" si="5">IFERROR(IF(AND(ROUND(SUM(C51:C51),0)=0,ROUND(SUM(D51:D51),0)&gt;ROUND(SUM(C51:C51),0)),"INF",(ROUND(SUM(D51:D51),0)-ROUND(SUM(C51:C51),0))/ROUND(SUM(C51:C51),0)),0)</f>
        <v>0</v>
      </c>
      <c r="J51" s="221">
        <f t="shared" ref="J51:J87" si="6">IFERROR(IF(AND(ROUND(SUM(D51),0)=0,ROUND(SUM(E51:E51),0)&gt;ROUND(SUM(D51),0)),"INF",(ROUND(SUM(E51:E51),0)-ROUND(SUM(D51),0))/ROUND(SUM(D51),0)),0)</f>
        <v>0</v>
      </c>
      <c r="K51" s="221">
        <f t="shared" ref="K51:K87" si="7">IFERROR(IF(AND(ROUND(SUM(E51),0)=0,ROUND(SUM(F51:F51),0)&gt;ROUND(SUM(E51),0)),"INF",(ROUND(SUM(F51:F51),0)-ROUND(SUM(E51),0))/ROUND(SUM(E51),0)),0)</f>
        <v>0</v>
      </c>
      <c r="L51" s="221">
        <f t="shared" ref="L51:L87" si="8">IFERROR(IF(AND(ROUND(SUM(F51),0)=0,ROUND(SUM(G51:G51),0)&gt;ROUND(SUM(F51),0)),"INF",(ROUND(SUM(G51:G51),0)-ROUND(SUM(F51),0))/ROUND(SUM(F51),0)),0)</f>
        <v>0</v>
      </c>
    </row>
    <row r="52" spans="1:12" s="360" customFormat="1" x14ac:dyDescent="0.3">
      <c r="A52" s="35" t="s">
        <v>391</v>
      </c>
      <c r="B52" s="35">
        <v>70</v>
      </c>
      <c r="C52" s="157"/>
      <c r="D52" s="157"/>
      <c r="E52" s="157"/>
      <c r="F52" s="157"/>
      <c r="G52" s="157"/>
      <c r="I52" s="221">
        <f t="shared" si="5"/>
        <v>0</v>
      </c>
      <c r="J52" s="221">
        <f t="shared" si="6"/>
        <v>0</v>
      </c>
      <c r="K52" s="221">
        <f t="shared" si="7"/>
        <v>0</v>
      </c>
      <c r="L52" s="221">
        <f t="shared" si="8"/>
        <v>0</v>
      </c>
    </row>
    <row r="53" spans="1:12" s="360" customFormat="1" ht="27" x14ac:dyDescent="0.3">
      <c r="A53" s="35" t="s">
        <v>392</v>
      </c>
      <c r="B53" s="35">
        <v>71</v>
      </c>
      <c r="C53" s="157"/>
      <c r="D53" s="157"/>
      <c r="E53" s="157"/>
      <c r="F53" s="157"/>
      <c r="G53" s="157"/>
      <c r="I53" s="221">
        <f t="shared" si="5"/>
        <v>0</v>
      </c>
      <c r="J53" s="221">
        <f t="shared" si="6"/>
        <v>0</v>
      </c>
      <c r="K53" s="221">
        <f t="shared" si="7"/>
        <v>0</v>
      </c>
      <c r="L53" s="221">
        <f t="shared" si="8"/>
        <v>0</v>
      </c>
    </row>
    <row r="54" spans="1:12" s="360" customFormat="1" x14ac:dyDescent="0.3">
      <c r="A54" s="35" t="s">
        <v>393</v>
      </c>
      <c r="B54" s="35">
        <v>72</v>
      </c>
      <c r="C54" s="157"/>
      <c r="D54" s="157"/>
      <c r="E54" s="157"/>
      <c r="F54" s="157"/>
      <c r="G54" s="157"/>
      <c r="I54" s="221">
        <f t="shared" si="5"/>
        <v>0</v>
      </c>
      <c r="J54" s="221">
        <f t="shared" si="6"/>
        <v>0</v>
      </c>
      <c r="K54" s="221">
        <f t="shared" si="7"/>
        <v>0</v>
      </c>
      <c r="L54" s="221">
        <f t="shared" si="8"/>
        <v>0</v>
      </c>
    </row>
    <row r="55" spans="1:12" s="360" customFormat="1" x14ac:dyDescent="0.3">
      <c r="A55" s="35" t="s">
        <v>394</v>
      </c>
      <c r="B55" s="35">
        <v>74</v>
      </c>
      <c r="C55" s="157"/>
      <c r="D55" s="157"/>
      <c r="E55" s="157"/>
      <c r="F55" s="157"/>
      <c r="G55" s="157"/>
      <c r="I55" s="221">
        <f t="shared" si="5"/>
        <v>0</v>
      </c>
      <c r="J55" s="221">
        <f t="shared" si="6"/>
        <v>0</v>
      </c>
      <c r="K55" s="221">
        <f t="shared" si="7"/>
        <v>0</v>
      </c>
      <c r="L55" s="221">
        <f t="shared" si="8"/>
        <v>0</v>
      </c>
    </row>
    <row r="56" spans="1:12" s="360" customFormat="1" x14ac:dyDescent="0.3">
      <c r="A56" s="35" t="s">
        <v>395</v>
      </c>
      <c r="B56" s="35" t="s">
        <v>396</v>
      </c>
      <c r="C56" s="157"/>
      <c r="D56" s="157"/>
      <c r="E56" s="157"/>
      <c r="F56" s="157"/>
      <c r="G56" s="157"/>
      <c r="I56" s="221">
        <f t="shared" si="5"/>
        <v>0</v>
      </c>
      <c r="J56" s="221">
        <f t="shared" si="6"/>
        <v>0</v>
      </c>
      <c r="K56" s="221">
        <f t="shared" si="7"/>
        <v>0</v>
      </c>
      <c r="L56" s="221">
        <f t="shared" si="8"/>
        <v>0</v>
      </c>
    </row>
    <row r="57" spans="1:12" s="360" customFormat="1" x14ac:dyDescent="0.3">
      <c r="A57" s="37" t="s">
        <v>412</v>
      </c>
      <c r="B57" s="37" t="s">
        <v>397</v>
      </c>
      <c r="C57" s="127">
        <f>SUM(C58:C66)</f>
        <v>0</v>
      </c>
      <c r="D57" s="127">
        <f>SUM(D58:D66)</f>
        <v>0</v>
      </c>
      <c r="E57" s="127">
        <f>SUM(E58:E66)</f>
        <v>0</v>
      </c>
      <c r="F57" s="127">
        <f>SUM(F58:F66)</f>
        <v>0</v>
      </c>
      <c r="G57" s="127">
        <f>SUM(G58:G66)</f>
        <v>0</v>
      </c>
      <c r="I57" s="221">
        <f t="shared" si="5"/>
        <v>0</v>
      </c>
      <c r="J57" s="221">
        <f t="shared" si="6"/>
        <v>0</v>
      </c>
      <c r="K57" s="221">
        <f t="shared" si="7"/>
        <v>0</v>
      </c>
      <c r="L57" s="221">
        <f t="shared" si="8"/>
        <v>0</v>
      </c>
    </row>
    <row r="58" spans="1:12" s="360" customFormat="1" x14ac:dyDescent="0.3">
      <c r="A58" s="35" t="s">
        <v>398</v>
      </c>
      <c r="B58" s="35">
        <v>60</v>
      </c>
      <c r="C58" s="157"/>
      <c r="D58" s="157"/>
      <c r="E58" s="157"/>
      <c r="F58" s="157"/>
      <c r="G58" s="157"/>
      <c r="I58" s="221">
        <f t="shared" si="5"/>
        <v>0</v>
      </c>
      <c r="J58" s="221">
        <f t="shared" si="6"/>
        <v>0</v>
      </c>
      <c r="K58" s="221">
        <f t="shared" si="7"/>
        <v>0</v>
      </c>
      <c r="L58" s="221">
        <f t="shared" si="8"/>
        <v>0</v>
      </c>
    </row>
    <row r="59" spans="1:12" s="360" customFormat="1" x14ac:dyDescent="0.3">
      <c r="A59" s="35" t="s">
        <v>399</v>
      </c>
      <c r="B59" s="35">
        <v>61</v>
      </c>
      <c r="C59" s="157"/>
      <c r="D59" s="157"/>
      <c r="E59" s="157"/>
      <c r="F59" s="157"/>
      <c r="G59" s="157"/>
      <c r="I59" s="221">
        <f t="shared" si="5"/>
        <v>0</v>
      </c>
      <c r="J59" s="221">
        <f t="shared" si="6"/>
        <v>0</v>
      </c>
      <c r="K59" s="221">
        <f t="shared" si="7"/>
        <v>0</v>
      </c>
      <c r="L59" s="221">
        <f t="shared" si="8"/>
        <v>0</v>
      </c>
    </row>
    <row r="60" spans="1:12" s="360" customFormat="1" x14ac:dyDescent="0.3">
      <c r="A60" s="35" t="s">
        <v>400</v>
      </c>
      <c r="B60" s="35">
        <v>62</v>
      </c>
      <c r="C60" s="157"/>
      <c r="D60" s="157"/>
      <c r="E60" s="157"/>
      <c r="F60" s="157"/>
      <c r="G60" s="157"/>
      <c r="I60" s="221">
        <f t="shared" si="5"/>
        <v>0</v>
      </c>
      <c r="J60" s="221">
        <f t="shared" si="6"/>
        <v>0</v>
      </c>
      <c r="K60" s="221">
        <f t="shared" si="7"/>
        <v>0</v>
      </c>
      <c r="L60" s="221">
        <f t="shared" si="8"/>
        <v>0</v>
      </c>
    </row>
    <row r="61" spans="1:12" s="360" customFormat="1" ht="27" x14ac:dyDescent="0.3">
      <c r="A61" s="35" t="s">
        <v>401</v>
      </c>
      <c r="B61" s="35">
        <v>630</v>
      </c>
      <c r="C61" s="157"/>
      <c r="D61" s="157"/>
      <c r="E61" s="157"/>
      <c r="F61" s="157"/>
      <c r="G61" s="157"/>
      <c r="I61" s="221">
        <f t="shared" si="5"/>
        <v>0</v>
      </c>
      <c r="J61" s="221">
        <f t="shared" si="6"/>
        <v>0</v>
      </c>
      <c r="K61" s="221">
        <f t="shared" si="7"/>
        <v>0</v>
      </c>
      <c r="L61" s="221">
        <f t="shared" si="8"/>
        <v>0</v>
      </c>
    </row>
    <row r="62" spans="1:12" s="360" customFormat="1" ht="27" x14ac:dyDescent="0.3">
      <c r="A62" s="35" t="s">
        <v>402</v>
      </c>
      <c r="B62" s="35" t="s">
        <v>403</v>
      </c>
      <c r="C62" s="157"/>
      <c r="D62" s="157"/>
      <c r="E62" s="157"/>
      <c r="F62" s="157"/>
      <c r="G62" s="157"/>
      <c r="I62" s="221">
        <f t="shared" si="5"/>
        <v>0</v>
      </c>
      <c r="J62" s="221">
        <f t="shared" si="6"/>
        <v>0</v>
      </c>
      <c r="K62" s="221">
        <f t="shared" si="7"/>
        <v>0</v>
      </c>
      <c r="L62" s="221">
        <f t="shared" si="8"/>
        <v>0</v>
      </c>
    </row>
    <row r="63" spans="1:12" s="360" customFormat="1" x14ac:dyDescent="0.3">
      <c r="A63" s="35" t="s">
        <v>404</v>
      </c>
      <c r="B63" s="35" t="s">
        <v>405</v>
      </c>
      <c r="C63" s="157"/>
      <c r="D63" s="157"/>
      <c r="E63" s="157"/>
      <c r="F63" s="157"/>
      <c r="G63" s="157"/>
      <c r="I63" s="221">
        <f t="shared" si="5"/>
        <v>0</v>
      </c>
      <c r="J63" s="221">
        <f t="shared" si="6"/>
        <v>0</v>
      </c>
      <c r="K63" s="221">
        <f t="shared" si="7"/>
        <v>0</v>
      </c>
      <c r="L63" s="221">
        <f t="shared" si="8"/>
        <v>0</v>
      </c>
    </row>
    <row r="64" spans="1:12" s="360" customFormat="1" x14ac:dyDescent="0.3">
      <c r="A64" s="35" t="s">
        <v>406</v>
      </c>
      <c r="B64" s="35" t="s">
        <v>407</v>
      </c>
      <c r="C64" s="157"/>
      <c r="D64" s="157"/>
      <c r="E64" s="157"/>
      <c r="F64" s="157"/>
      <c r="G64" s="157"/>
      <c r="I64" s="221">
        <f t="shared" si="5"/>
        <v>0</v>
      </c>
      <c r="J64" s="221">
        <f t="shared" si="6"/>
        <v>0</v>
      </c>
      <c r="K64" s="221">
        <f t="shared" si="7"/>
        <v>0</v>
      </c>
      <c r="L64" s="221">
        <f t="shared" si="8"/>
        <v>0</v>
      </c>
    </row>
    <row r="65" spans="1:12" s="360" customFormat="1" x14ac:dyDescent="0.3">
      <c r="A65" s="35" t="s">
        <v>408</v>
      </c>
      <c r="B65" s="35">
        <v>649</v>
      </c>
      <c r="C65" s="157"/>
      <c r="D65" s="157"/>
      <c r="E65" s="157"/>
      <c r="F65" s="157"/>
      <c r="G65" s="157"/>
      <c r="I65" s="221">
        <f t="shared" si="5"/>
        <v>0</v>
      </c>
      <c r="J65" s="221">
        <f t="shared" si="6"/>
        <v>0</v>
      </c>
      <c r="K65" s="221">
        <f t="shared" si="7"/>
        <v>0</v>
      </c>
      <c r="L65" s="221">
        <f t="shared" si="8"/>
        <v>0</v>
      </c>
    </row>
    <row r="66" spans="1:12" s="360" customFormat="1" x14ac:dyDescent="0.3">
      <c r="A66" s="35" t="s">
        <v>409</v>
      </c>
      <c r="B66" s="35" t="s">
        <v>410</v>
      </c>
      <c r="C66" s="157"/>
      <c r="D66" s="157"/>
      <c r="E66" s="157"/>
      <c r="F66" s="157"/>
      <c r="G66" s="157"/>
      <c r="I66" s="221">
        <f t="shared" si="5"/>
        <v>0</v>
      </c>
      <c r="J66" s="221">
        <f t="shared" si="6"/>
        <v>0</v>
      </c>
      <c r="K66" s="221">
        <f t="shared" si="7"/>
        <v>0</v>
      </c>
      <c r="L66" s="221">
        <f t="shared" si="8"/>
        <v>0</v>
      </c>
    </row>
    <row r="67" spans="1:12" s="360" customFormat="1" x14ac:dyDescent="0.3">
      <c r="A67" s="37" t="s">
        <v>413</v>
      </c>
      <c r="B67" s="37">
        <v>9901</v>
      </c>
      <c r="C67" s="127">
        <f>C51-C57</f>
        <v>0</v>
      </c>
      <c r="D67" s="127">
        <f>D51-D57</f>
        <v>0</v>
      </c>
      <c r="E67" s="127">
        <f>E51-E57</f>
        <v>0</v>
      </c>
      <c r="F67" s="127">
        <f>F51-F57</f>
        <v>0</v>
      </c>
      <c r="G67" s="127">
        <f>G51-G57</f>
        <v>0</v>
      </c>
      <c r="I67" s="221">
        <f t="shared" si="5"/>
        <v>0</v>
      </c>
      <c r="J67" s="221">
        <f t="shared" si="6"/>
        <v>0</v>
      </c>
      <c r="K67" s="221">
        <f t="shared" si="7"/>
        <v>0</v>
      </c>
      <c r="L67" s="221">
        <f t="shared" si="8"/>
        <v>0</v>
      </c>
    </row>
    <row r="68" spans="1:12" x14ac:dyDescent="0.3">
      <c r="A68" s="37" t="s">
        <v>414</v>
      </c>
      <c r="B68" s="37" t="s">
        <v>373</v>
      </c>
      <c r="C68" s="129">
        <f>SUM(C69,C73)</f>
        <v>0</v>
      </c>
      <c r="D68" s="129">
        <f>SUM(D69,D73)</f>
        <v>0</v>
      </c>
      <c r="E68" s="129">
        <f>SUM(E69,E73)</f>
        <v>0</v>
      </c>
      <c r="F68" s="129">
        <f>SUM(F69,F73)</f>
        <v>0</v>
      </c>
      <c r="G68" s="129">
        <f>SUM(G69,G73)</f>
        <v>0</v>
      </c>
      <c r="I68" s="221">
        <f t="shared" si="5"/>
        <v>0</v>
      </c>
      <c r="J68" s="221">
        <f t="shared" si="6"/>
        <v>0</v>
      </c>
      <c r="K68" s="221">
        <f t="shared" si="7"/>
        <v>0</v>
      </c>
      <c r="L68" s="221">
        <f t="shared" si="8"/>
        <v>0</v>
      </c>
    </row>
    <row r="69" spans="1:12" x14ac:dyDescent="0.3">
      <c r="A69" s="35" t="s">
        <v>374</v>
      </c>
      <c r="B69" s="35">
        <v>75</v>
      </c>
      <c r="C69" s="129">
        <f>SUM(C70:C72)</f>
        <v>0</v>
      </c>
      <c r="D69" s="129">
        <f>SUM(D70:D72)</f>
        <v>0</v>
      </c>
      <c r="E69" s="129">
        <f>SUM(E70:E72)</f>
        <v>0</v>
      </c>
      <c r="F69" s="129">
        <f>SUM(F70:F72)</f>
        <v>0</v>
      </c>
      <c r="G69" s="129">
        <f>SUM(G70:G72)</f>
        <v>0</v>
      </c>
      <c r="I69" s="221">
        <f t="shared" si="5"/>
        <v>0</v>
      </c>
      <c r="J69" s="221">
        <f t="shared" si="6"/>
        <v>0</v>
      </c>
      <c r="K69" s="221">
        <f t="shared" si="7"/>
        <v>0</v>
      </c>
      <c r="L69" s="221">
        <f t="shared" si="8"/>
        <v>0</v>
      </c>
    </row>
    <row r="70" spans="1:12" x14ac:dyDescent="0.3">
      <c r="A70" s="35" t="s">
        <v>375</v>
      </c>
      <c r="B70" s="35">
        <v>750</v>
      </c>
      <c r="C70" s="157"/>
      <c r="D70" s="157"/>
      <c r="E70" s="157"/>
      <c r="F70" s="157"/>
      <c r="G70" s="157"/>
      <c r="I70" s="221">
        <f t="shared" si="5"/>
        <v>0</v>
      </c>
      <c r="J70" s="221">
        <f t="shared" si="6"/>
        <v>0</v>
      </c>
      <c r="K70" s="221">
        <f t="shared" si="7"/>
        <v>0</v>
      </c>
      <c r="L70" s="221">
        <f t="shared" si="8"/>
        <v>0</v>
      </c>
    </row>
    <row r="71" spans="1:12" x14ac:dyDescent="0.3">
      <c r="A71" s="35" t="s">
        <v>376</v>
      </c>
      <c r="B71" s="35">
        <v>751</v>
      </c>
      <c r="C71" s="157"/>
      <c r="D71" s="157"/>
      <c r="E71" s="157"/>
      <c r="F71" s="157"/>
      <c r="G71" s="157"/>
      <c r="I71" s="221">
        <f t="shared" si="5"/>
        <v>0</v>
      </c>
      <c r="J71" s="221">
        <f t="shared" si="6"/>
        <v>0</v>
      </c>
      <c r="K71" s="221">
        <f t="shared" si="7"/>
        <v>0</v>
      </c>
      <c r="L71" s="221">
        <f t="shared" si="8"/>
        <v>0</v>
      </c>
    </row>
    <row r="72" spans="1:12" x14ac:dyDescent="0.3">
      <c r="A72" s="35" t="s">
        <v>377</v>
      </c>
      <c r="B72" s="35" t="s">
        <v>378</v>
      </c>
      <c r="C72" s="157"/>
      <c r="D72" s="157"/>
      <c r="E72" s="157"/>
      <c r="F72" s="157"/>
      <c r="G72" s="157"/>
      <c r="I72" s="221">
        <f t="shared" si="5"/>
        <v>0</v>
      </c>
      <c r="J72" s="221">
        <f t="shared" si="6"/>
        <v>0</v>
      </c>
      <c r="K72" s="221">
        <f t="shared" si="7"/>
        <v>0</v>
      </c>
      <c r="L72" s="221">
        <f t="shared" si="8"/>
        <v>0</v>
      </c>
    </row>
    <row r="73" spans="1:12" x14ac:dyDescent="0.3">
      <c r="A73" s="35" t="s">
        <v>379</v>
      </c>
      <c r="B73" s="35" t="s">
        <v>380</v>
      </c>
      <c r="C73" s="157"/>
      <c r="D73" s="157"/>
      <c r="E73" s="157"/>
      <c r="F73" s="157"/>
      <c r="G73" s="157"/>
      <c r="I73" s="221">
        <f t="shared" si="5"/>
        <v>0</v>
      </c>
      <c r="J73" s="221">
        <f t="shared" si="6"/>
        <v>0</v>
      </c>
      <c r="K73" s="221">
        <f t="shared" si="7"/>
        <v>0</v>
      </c>
      <c r="L73" s="221">
        <f t="shared" si="8"/>
        <v>0</v>
      </c>
    </row>
    <row r="74" spans="1:12" x14ac:dyDescent="0.3">
      <c r="A74" s="37" t="s">
        <v>415</v>
      </c>
      <c r="B74" s="37" t="s">
        <v>381</v>
      </c>
      <c r="C74" s="129">
        <f>SUM(C75,C79)</f>
        <v>0</v>
      </c>
      <c r="D74" s="129">
        <f>SUM(D75,D79)</f>
        <v>0</v>
      </c>
      <c r="E74" s="129">
        <f>SUM(E75,E79)</f>
        <v>0</v>
      </c>
      <c r="F74" s="129">
        <f>SUM(F75,F79)</f>
        <v>0</v>
      </c>
      <c r="G74" s="129">
        <f>SUM(G75,G79)</f>
        <v>0</v>
      </c>
      <c r="I74" s="221">
        <f t="shared" si="5"/>
        <v>0</v>
      </c>
      <c r="J74" s="221">
        <f t="shared" si="6"/>
        <v>0</v>
      </c>
      <c r="K74" s="221">
        <f t="shared" si="7"/>
        <v>0</v>
      </c>
      <c r="L74" s="221">
        <f t="shared" si="8"/>
        <v>0</v>
      </c>
    </row>
    <row r="75" spans="1:12" x14ac:dyDescent="0.3">
      <c r="A75" s="35" t="s">
        <v>382</v>
      </c>
      <c r="B75" s="35">
        <v>65</v>
      </c>
      <c r="C75" s="129">
        <f>SUM(C76:C78)</f>
        <v>0</v>
      </c>
      <c r="D75" s="129">
        <f>SUM(D76:D78)</f>
        <v>0</v>
      </c>
      <c r="E75" s="129">
        <f>SUM(E76:E78)</f>
        <v>0</v>
      </c>
      <c r="F75" s="129">
        <f>SUM(F76:F78)</f>
        <v>0</v>
      </c>
      <c r="G75" s="129">
        <f>SUM(G76:G78)</f>
        <v>0</v>
      </c>
      <c r="I75" s="221">
        <f t="shared" si="5"/>
        <v>0</v>
      </c>
      <c r="J75" s="221">
        <f t="shared" si="6"/>
        <v>0</v>
      </c>
      <c r="K75" s="221">
        <f t="shared" si="7"/>
        <v>0</v>
      </c>
      <c r="L75" s="221">
        <f t="shared" si="8"/>
        <v>0</v>
      </c>
    </row>
    <row r="76" spans="1:12" x14ac:dyDescent="0.3">
      <c r="A76" s="35" t="s">
        <v>383</v>
      </c>
      <c r="B76" s="35">
        <v>650</v>
      </c>
      <c r="C76" s="157"/>
      <c r="D76" s="157"/>
      <c r="E76" s="157"/>
      <c r="F76" s="157"/>
      <c r="G76" s="157"/>
      <c r="I76" s="221">
        <f t="shared" si="5"/>
        <v>0</v>
      </c>
      <c r="J76" s="221">
        <f t="shared" si="6"/>
        <v>0</v>
      </c>
      <c r="K76" s="221">
        <f t="shared" si="7"/>
        <v>0</v>
      </c>
      <c r="L76" s="221">
        <f t="shared" si="8"/>
        <v>0</v>
      </c>
    </row>
    <row r="77" spans="1:12" ht="27" x14ac:dyDescent="0.3">
      <c r="A77" s="35" t="s">
        <v>384</v>
      </c>
      <c r="B77" s="35">
        <v>651</v>
      </c>
      <c r="C77" s="157"/>
      <c r="D77" s="157"/>
      <c r="E77" s="157"/>
      <c r="F77" s="157"/>
      <c r="G77" s="157"/>
      <c r="I77" s="221">
        <f t="shared" si="5"/>
        <v>0</v>
      </c>
      <c r="J77" s="221">
        <f t="shared" si="6"/>
        <v>0</v>
      </c>
      <c r="K77" s="221">
        <f t="shared" si="7"/>
        <v>0</v>
      </c>
      <c r="L77" s="221">
        <f t="shared" si="8"/>
        <v>0</v>
      </c>
    </row>
    <row r="78" spans="1:12" x14ac:dyDescent="0.3">
      <c r="A78" s="35" t="s">
        <v>385</v>
      </c>
      <c r="B78" s="35" t="s">
        <v>386</v>
      </c>
      <c r="C78" s="157"/>
      <c r="D78" s="157"/>
      <c r="E78" s="157"/>
      <c r="F78" s="157"/>
      <c r="G78" s="157"/>
      <c r="I78" s="221">
        <f t="shared" si="5"/>
        <v>0</v>
      </c>
      <c r="J78" s="221">
        <f t="shared" si="6"/>
        <v>0</v>
      </c>
      <c r="K78" s="221">
        <f t="shared" si="7"/>
        <v>0</v>
      </c>
      <c r="L78" s="221">
        <f t="shared" si="8"/>
        <v>0</v>
      </c>
    </row>
    <row r="79" spans="1:12" x14ac:dyDescent="0.3">
      <c r="A79" s="35" t="s">
        <v>387</v>
      </c>
      <c r="B79" s="35" t="s">
        <v>388</v>
      </c>
      <c r="C79" s="157"/>
      <c r="D79" s="157"/>
      <c r="E79" s="157"/>
      <c r="F79" s="157"/>
      <c r="G79" s="157"/>
      <c r="I79" s="221">
        <f t="shared" si="5"/>
        <v>0</v>
      </c>
      <c r="J79" s="221">
        <f t="shared" si="6"/>
        <v>0</v>
      </c>
      <c r="K79" s="221">
        <f t="shared" si="7"/>
        <v>0</v>
      </c>
      <c r="L79" s="221">
        <f t="shared" si="8"/>
        <v>0</v>
      </c>
    </row>
    <row r="80" spans="1:12" x14ac:dyDescent="0.3">
      <c r="A80" s="37" t="s">
        <v>416</v>
      </c>
      <c r="B80" s="37">
        <v>9903</v>
      </c>
      <c r="C80" s="129">
        <f>C67+C68-C74</f>
        <v>0</v>
      </c>
      <c r="D80" s="129">
        <f>D67+D68-D74</f>
        <v>0</v>
      </c>
      <c r="E80" s="129">
        <f>E67+E68-E74</f>
        <v>0</v>
      </c>
      <c r="F80" s="129">
        <f>F67+F68-F74</f>
        <v>0</v>
      </c>
      <c r="G80" s="129">
        <f>G67+G68-G74</f>
        <v>0</v>
      </c>
      <c r="I80" s="221">
        <f t="shared" si="5"/>
        <v>0</v>
      </c>
      <c r="J80" s="221">
        <f t="shared" si="6"/>
        <v>0</v>
      </c>
      <c r="K80" s="221">
        <f t="shared" si="7"/>
        <v>0</v>
      </c>
      <c r="L80" s="221">
        <f t="shared" si="8"/>
        <v>0</v>
      </c>
    </row>
    <row r="81" spans="1:12" x14ac:dyDescent="0.3">
      <c r="A81" s="37" t="s">
        <v>417</v>
      </c>
      <c r="B81" s="37">
        <v>780</v>
      </c>
      <c r="C81" s="157"/>
      <c r="D81" s="157"/>
      <c r="E81" s="157"/>
      <c r="F81" s="157"/>
      <c r="G81" s="157"/>
      <c r="I81" s="221">
        <f t="shared" si="5"/>
        <v>0</v>
      </c>
      <c r="J81" s="221">
        <f t="shared" si="6"/>
        <v>0</v>
      </c>
      <c r="K81" s="221">
        <f t="shared" si="7"/>
        <v>0</v>
      </c>
      <c r="L81" s="221">
        <f t="shared" si="8"/>
        <v>0</v>
      </c>
    </row>
    <row r="82" spans="1:12" x14ac:dyDescent="0.3">
      <c r="A82" s="37" t="s">
        <v>418</v>
      </c>
      <c r="B82" s="37">
        <v>680</v>
      </c>
      <c r="C82" s="157"/>
      <c r="D82" s="157"/>
      <c r="E82" s="157"/>
      <c r="F82" s="157"/>
      <c r="G82" s="157"/>
      <c r="I82" s="221">
        <f t="shared" si="5"/>
        <v>0</v>
      </c>
      <c r="J82" s="221">
        <f t="shared" si="6"/>
        <v>0</v>
      </c>
      <c r="K82" s="221">
        <f t="shared" si="7"/>
        <v>0</v>
      </c>
      <c r="L82" s="221">
        <f t="shared" si="8"/>
        <v>0</v>
      </c>
    </row>
    <row r="83" spans="1:12" x14ac:dyDescent="0.3">
      <c r="A83" s="37" t="s">
        <v>419</v>
      </c>
      <c r="B83" s="37" t="s">
        <v>389</v>
      </c>
      <c r="C83" s="157"/>
      <c r="D83" s="157"/>
      <c r="E83" s="157"/>
      <c r="F83" s="157"/>
      <c r="G83" s="157"/>
      <c r="I83" s="221">
        <f t="shared" si="5"/>
        <v>0</v>
      </c>
      <c r="J83" s="221">
        <f t="shared" si="6"/>
        <v>0</v>
      </c>
      <c r="K83" s="221">
        <f t="shared" si="7"/>
        <v>0</v>
      </c>
      <c r="L83" s="221">
        <f t="shared" si="8"/>
        <v>0</v>
      </c>
    </row>
    <row r="84" spans="1:12" x14ac:dyDescent="0.3">
      <c r="A84" s="37" t="s">
        <v>420</v>
      </c>
      <c r="B84" s="37">
        <v>9904</v>
      </c>
      <c r="C84" s="129">
        <f>C80+C81-C82-C83</f>
        <v>0</v>
      </c>
      <c r="D84" s="129">
        <f>D80+D81-D82-D83</f>
        <v>0</v>
      </c>
      <c r="E84" s="129">
        <f>E80+E81-E82-E83</f>
        <v>0</v>
      </c>
      <c r="F84" s="129">
        <f>F80+F81-F82-F83</f>
        <v>0</v>
      </c>
      <c r="G84" s="129">
        <f>G80+G81-G82-G83</f>
        <v>0</v>
      </c>
      <c r="I84" s="221">
        <f t="shared" si="5"/>
        <v>0</v>
      </c>
      <c r="J84" s="221">
        <f t="shared" si="6"/>
        <v>0</v>
      </c>
      <c r="K84" s="221">
        <f t="shared" si="7"/>
        <v>0</v>
      </c>
      <c r="L84" s="221">
        <f t="shared" si="8"/>
        <v>0</v>
      </c>
    </row>
    <row r="85" spans="1:12" x14ac:dyDescent="0.3">
      <c r="A85" s="37" t="s">
        <v>421</v>
      </c>
      <c r="B85" s="37">
        <v>789</v>
      </c>
      <c r="C85" s="157"/>
      <c r="D85" s="157"/>
      <c r="E85" s="157"/>
      <c r="F85" s="157"/>
      <c r="G85" s="157"/>
      <c r="I85" s="221">
        <f t="shared" si="5"/>
        <v>0</v>
      </c>
      <c r="J85" s="221">
        <f t="shared" si="6"/>
        <v>0</v>
      </c>
      <c r="K85" s="221">
        <f t="shared" si="7"/>
        <v>0</v>
      </c>
      <c r="L85" s="221">
        <f t="shared" si="8"/>
        <v>0</v>
      </c>
    </row>
    <row r="86" spans="1:12" x14ac:dyDescent="0.3">
      <c r="A86" s="37" t="s">
        <v>422</v>
      </c>
      <c r="B86" s="37">
        <v>689</v>
      </c>
      <c r="C86" s="157"/>
      <c r="D86" s="157"/>
      <c r="E86" s="157"/>
      <c r="F86" s="157"/>
      <c r="G86" s="157"/>
      <c r="I86" s="221">
        <f t="shared" si="5"/>
        <v>0</v>
      </c>
      <c r="J86" s="221">
        <f t="shared" si="6"/>
        <v>0</v>
      </c>
      <c r="K86" s="221">
        <f t="shared" si="7"/>
        <v>0</v>
      </c>
      <c r="L86" s="221">
        <f t="shared" si="8"/>
        <v>0</v>
      </c>
    </row>
    <row r="87" spans="1:12" x14ac:dyDescent="0.3">
      <c r="A87" s="37" t="s">
        <v>423</v>
      </c>
      <c r="B87" s="37">
        <v>9905</v>
      </c>
      <c r="C87" s="129">
        <f>C84+C85-C86</f>
        <v>0</v>
      </c>
      <c r="D87" s="129">
        <f>D84+D85-D86</f>
        <v>0</v>
      </c>
      <c r="E87" s="129">
        <f>E84+E85-E86</f>
        <v>0</v>
      </c>
      <c r="F87" s="129">
        <f>F84+F85-F86</f>
        <v>0</v>
      </c>
      <c r="G87" s="129">
        <f>G84+G85-G86</f>
        <v>0</v>
      </c>
      <c r="I87" s="221">
        <f t="shared" si="5"/>
        <v>0</v>
      </c>
      <c r="J87" s="221">
        <f t="shared" si="6"/>
        <v>0</v>
      </c>
      <c r="K87" s="221">
        <f t="shared" si="7"/>
        <v>0</v>
      </c>
      <c r="L87" s="221">
        <f t="shared" si="8"/>
        <v>0</v>
      </c>
    </row>
    <row r="90" spans="1:12" ht="15" x14ac:dyDescent="0.3">
      <c r="A90" s="361" t="s">
        <v>681</v>
      </c>
      <c r="B90" s="215"/>
      <c r="C90" s="215"/>
      <c r="D90" s="215"/>
      <c r="E90" s="216"/>
      <c r="F90" s="216"/>
      <c r="G90" s="216"/>
      <c r="I90" s="216"/>
      <c r="J90" s="216"/>
      <c r="K90" s="216"/>
      <c r="L90" s="216"/>
    </row>
    <row r="92" spans="1:12" x14ac:dyDescent="0.3">
      <c r="I92" s="492" t="s">
        <v>849</v>
      </c>
      <c r="J92" s="493"/>
      <c r="K92" s="493"/>
      <c r="L92" s="494"/>
    </row>
    <row r="93" spans="1:12" ht="27" x14ac:dyDescent="0.3">
      <c r="A93" s="24"/>
      <c r="B93" s="36" t="s">
        <v>164</v>
      </c>
      <c r="C93" s="145" t="str">
        <f>C50</f>
        <v>REALITE 2019</v>
      </c>
      <c r="D93" s="145" t="str">
        <f t="shared" ref="D93:G93" si="9">D50</f>
        <v>REALITE 2020</v>
      </c>
      <c r="E93" s="145" t="str">
        <f t="shared" si="9"/>
        <v>REALITE 2021</v>
      </c>
      <c r="F93" s="145" t="str">
        <f t="shared" si="9"/>
        <v>REALITE 2022</v>
      </c>
      <c r="G93" s="145" t="str">
        <f t="shared" si="9"/>
        <v>REALITE 2023</v>
      </c>
      <c r="I93" s="145" t="str">
        <f>RIGHT(D93,4)&amp;" - "&amp;RIGHT(C93,4)</f>
        <v>2020 - 2019</v>
      </c>
      <c r="J93" s="145" t="str">
        <f>RIGHT(E93,4)&amp;" - "&amp;RIGHT(D93,4)</f>
        <v>2021 - 2020</v>
      </c>
      <c r="K93" s="145" t="str">
        <f>RIGHT(F93,4)&amp;" - "&amp;RIGHT(E93,4)</f>
        <v>2022 - 2021</v>
      </c>
      <c r="L93" s="145" t="str">
        <f>RIGHT(G93,4)&amp;" - "&amp;RIGHT(F93,4)</f>
        <v>2023 - 2022</v>
      </c>
    </row>
    <row r="94" spans="1:12" x14ac:dyDescent="0.3">
      <c r="A94" s="37" t="s">
        <v>411</v>
      </c>
      <c r="B94" s="37" t="s">
        <v>390</v>
      </c>
      <c r="C94" s="127">
        <f>SUM(C95:C99)</f>
        <v>0</v>
      </c>
      <c r="D94" s="127">
        <f>SUM(D95:D99)</f>
        <v>0</v>
      </c>
      <c r="E94" s="127">
        <f>SUM(E95:E99)</f>
        <v>0</v>
      </c>
      <c r="F94" s="127">
        <f>SUM(F95:F99)</f>
        <v>0</v>
      </c>
      <c r="G94" s="127">
        <f>SUM(G95:G99)</f>
        <v>0</v>
      </c>
      <c r="I94" s="221">
        <f t="shared" ref="I94:I130" si="10">IFERROR(IF(AND(ROUND(SUM(C94:C94),0)=0,ROUND(SUM(D94:D94),0)&gt;ROUND(SUM(C94:C94),0)),"INF",(ROUND(SUM(D94:D94),0)-ROUND(SUM(C94:C94),0))/ROUND(SUM(C94:C94),0)),0)</f>
        <v>0</v>
      </c>
      <c r="J94" s="221">
        <f t="shared" ref="J94:J130" si="11">IFERROR(IF(AND(ROUND(SUM(D94),0)=0,ROUND(SUM(E94:E94),0)&gt;ROUND(SUM(D94),0)),"INF",(ROUND(SUM(E94:E94),0)-ROUND(SUM(D94),0))/ROUND(SUM(D94),0)),0)</f>
        <v>0</v>
      </c>
      <c r="K94" s="221">
        <f t="shared" ref="K94:K130" si="12">IFERROR(IF(AND(ROUND(SUM(E94),0)=0,ROUND(SUM(F94:F94),0)&gt;ROUND(SUM(E94),0)),"INF",(ROUND(SUM(F94:F94),0)-ROUND(SUM(E94),0))/ROUND(SUM(E94),0)),0)</f>
        <v>0</v>
      </c>
      <c r="L94" s="221">
        <f t="shared" ref="L94:L130" si="13">IFERROR(IF(AND(ROUND(SUM(F94),0)=0,ROUND(SUM(G94:G94),0)&gt;ROUND(SUM(F94),0)),"INF",(ROUND(SUM(G94:G94),0)-ROUND(SUM(F94),0))/ROUND(SUM(F94),0)),0)</f>
        <v>0</v>
      </c>
    </row>
    <row r="95" spans="1:12" x14ac:dyDescent="0.3">
      <c r="A95" s="35" t="s">
        <v>391</v>
      </c>
      <c r="B95" s="35">
        <v>70</v>
      </c>
      <c r="C95" s="157"/>
      <c r="D95" s="157"/>
      <c r="E95" s="157"/>
      <c r="F95" s="157"/>
      <c r="G95" s="157"/>
      <c r="I95" s="221">
        <f t="shared" si="10"/>
        <v>0</v>
      </c>
      <c r="J95" s="221">
        <f t="shared" si="11"/>
        <v>0</v>
      </c>
      <c r="K95" s="221">
        <f t="shared" si="12"/>
        <v>0</v>
      </c>
      <c r="L95" s="221">
        <f t="shared" si="13"/>
        <v>0</v>
      </c>
    </row>
    <row r="96" spans="1:12" ht="27" x14ac:dyDescent="0.3">
      <c r="A96" s="35" t="s">
        <v>392</v>
      </c>
      <c r="B96" s="35">
        <v>71</v>
      </c>
      <c r="C96" s="157"/>
      <c r="D96" s="157"/>
      <c r="E96" s="157"/>
      <c r="F96" s="157"/>
      <c r="G96" s="157"/>
      <c r="I96" s="221">
        <f t="shared" si="10"/>
        <v>0</v>
      </c>
      <c r="J96" s="221">
        <f t="shared" si="11"/>
        <v>0</v>
      </c>
      <c r="K96" s="221">
        <f t="shared" si="12"/>
        <v>0</v>
      </c>
      <c r="L96" s="221">
        <f t="shared" si="13"/>
        <v>0</v>
      </c>
    </row>
    <row r="97" spans="1:12" x14ac:dyDescent="0.3">
      <c r="A97" s="35" t="s">
        <v>393</v>
      </c>
      <c r="B97" s="35">
        <v>72</v>
      </c>
      <c r="C97" s="157"/>
      <c r="D97" s="157"/>
      <c r="E97" s="157"/>
      <c r="F97" s="157"/>
      <c r="G97" s="157"/>
      <c r="I97" s="221">
        <f t="shared" si="10"/>
        <v>0</v>
      </c>
      <c r="J97" s="221">
        <f t="shared" si="11"/>
        <v>0</v>
      </c>
      <c r="K97" s="221">
        <f t="shared" si="12"/>
        <v>0</v>
      </c>
      <c r="L97" s="221">
        <f t="shared" si="13"/>
        <v>0</v>
      </c>
    </row>
    <row r="98" spans="1:12" x14ac:dyDescent="0.3">
      <c r="A98" s="35" t="s">
        <v>394</v>
      </c>
      <c r="B98" s="35">
        <v>74</v>
      </c>
      <c r="C98" s="157"/>
      <c r="D98" s="157"/>
      <c r="E98" s="157"/>
      <c r="F98" s="157"/>
      <c r="G98" s="157"/>
      <c r="I98" s="221">
        <f t="shared" si="10"/>
        <v>0</v>
      </c>
      <c r="J98" s="221">
        <f t="shared" si="11"/>
        <v>0</v>
      </c>
      <c r="K98" s="221">
        <f t="shared" si="12"/>
        <v>0</v>
      </c>
      <c r="L98" s="221">
        <f t="shared" si="13"/>
        <v>0</v>
      </c>
    </row>
    <row r="99" spans="1:12" x14ac:dyDescent="0.3">
      <c r="A99" s="35" t="s">
        <v>395</v>
      </c>
      <c r="B99" s="35" t="s">
        <v>396</v>
      </c>
      <c r="C99" s="157"/>
      <c r="D99" s="157"/>
      <c r="E99" s="157"/>
      <c r="F99" s="157"/>
      <c r="G99" s="157"/>
      <c r="I99" s="221">
        <f t="shared" si="10"/>
        <v>0</v>
      </c>
      <c r="J99" s="221">
        <f t="shared" si="11"/>
        <v>0</v>
      </c>
      <c r="K99" s="221">
        <f t="shared" si="12"/>
        <v>0</v>
      </c>
      <c r="L99" s="221">
        <f t="shared" si="13"/>
        <v>0</v>
      </c>
    </row>
    <row r="100" spans="1:12" x14ac:dyDescent="0.3">
      <c r="A100" s="37" t="s">
        <v>412</v>
      </c>
      <c r="B100" s="37" t="s">
        <v>397</v>
      </c>
      <c r="C100" s="127">
        <f>SUM(C101:C109)</f>
        <v>0</v>
      </c>
      <c r="D100" s="127">
        <f>SUM(D101:D109)</f>
        <v>0</v>
      </c>
      <c r="E100" s="127">
        <f>SUM(E101:E109)</f>
        <v>0</v>
      </c>
      <c r="F100" s="127">
        <f>SUM(F101:F109)</f>
        <v>0</v>
      </c>
      <c r="G100" s="127">
        <f>SUM(G101:G109)</f>
        <v>0</v>
      </c>
      <c r="I100" s="221">
        <f t="shared" si="10"/>
        <v>0</v>
      </c>
      <c r="J100" s="221">
        <f t="shared" si="11"/>
        <v>0</v>
      </c>
      <c r="K100" s="221">
        <f t="shared" si="12"/>
        <v>0</v>
      </c>
      <c r="L100" s="221">
        <f t="shared" si="13"/>
        <v>0</v>
      </c>
    </row>
    <row r="101" spans="1:12" x14ac:dyDescent="0.3">
      <c r="A101" s="35" t="s">
        <v>398</v>
      </c>
      <c r="B101" s="35">
        <v>60</v>
      </c>
      <c r="C101" s="157"/>
      <c r="D101" s="157"/>
      <c r="E101" s="157"/>
      <c r="F101" s="157"/>
      <c r="G101" s="157"/>
      <c r="I101" s="221">
        <f t="shared" si="10"/>
        <v>0</v>
      </c>
      <c r="J101" s="221">
        <f t="shared" si="11"/>
        <v>0</v>
      </c>
      <c r="K101" s="221">
        <f t="shared" si="12"/>
        <v>0</v>
      </c>
      <c r="L101" s="221">
        <f t="shared" si="13"/>
        <v>0</v>
      </c>
    </row>
    <row r="102" spans="1:12" x14ac:dyDescent="0.3">
      <c r="A102" s="35" t="s">
        <v>399</v>
      </c>
      <c r="B102" s="35">
        <v>61</v>
      </c>
      <c r="C102" s="157"/>
      <c r="D102" s="157"/>
      <c r="E102" s="157"/>
      <c r="F102" s="157"/>
      <c r="G102" s="157"/>
      <c r="I102" s="221">
        <f t="shared" si="10"/>
        <v>0</v>
      </c>
      <c r="J102" s="221">
        <f t="shared" si="11"/>
        <v>0</v>
      </c>
      <c r="K102" s="221">
        <f t="shared" si="12"/>
        <v>0</v>
      </c>
      <c r="L102" s="221">
        <f t="shared" si="13"/>
        <v>0</v>
      </c>
    </row>
    <row r="103" spans="1:12" x14ac:dyDescent="0.3">
      <c r="A103" s="35" t="s">
        <v>400</v>
      </c>
      <c r="B103" s="35">
        <v>62</v>
      </c>
      <c r="C103" s="157"/>
      <c r="D103" s="157"/>
      <c r="E103" s="157"/>
      <c r="F103" s="157"/>
      <c r="G103" s="157"/>
      <c r="I103" s="221">
        <f t="shared" si="10"/>
        <v>0</v>
      </c>
      <c r="J103" s="221">
        <f t="shared" si="11"/>
        <v>0</v>
      </c>
      <c r="K103" s="221">
        <f t="shared" si="12"/>
        <v>0</v>
      </c>
      <c r="L103" s="221">
        <f t="shared" si="13"/>
        <v>0</v>
      </c>
    </row>
    <row r="104" spans="1:12" ht="27" x14ac:dyDescent="0.3">
      <c r="A104" s="35" t="s">
        <v>401</v>
      </c>
      <c r="B104" s="35">
        <v>630</v>
      </c>
      <c r="C104" s="157"/>
      <c r="D104" s="157"/>
      <c r="E104" s="157"/>
      <c r="F104" s="157"/>
      <c r="G104" s="157"/>
      <c r="I104" s="221">
        <f t="shared" si="10"/>
        <v>0</v>
      </c>
      <c r="J104" s="221">
        <f t="shared" si="11"/>
        <v>0</v>
      </c>
      <c r="K104" s="221">
        <f t="shared" si="12"/>
        <v>0</v>
      </c>
      <c r="L104" s="221">
        <f t="shared" si="13"/>
        <v>0</v>
      </c>
    </row>
    <row r="105" spans="1:12" ht="27" x14ac:dyDescent="0.3">
      <c r="A105" s="35" t="s">
        <v>402</v>
      </c>
      <c r="B105" s="35" t="s">
        <v>403</v>
      </c>
      <c r="C105" s="157"/>
      <c r="D105" s="157"/>
      <c r="E105" s="157"/>
      <c r="F105" s="157"/>
      <c r="G105" s="157"/>
      <c r="I105" s="221">
        <f t="shared" si="10"/>
        <v>0</v>
      </c>
      <c r="J105" s="221">
        <f t="shared" si="11"/>
        <v>0</v>
      </c>
      <c r="K105" s="221">
        <f t="shared" si="12"/>
        <v>0</v>
      </c>
      <c r="L105" s="221">
        <f t="shared" si="13"/>
        <v>0</v>
      </c>
    </row>
    <row r="106" spans="1:12" x14ac:dyDescent="0.3">
      <c r="A106" s="35" t="s">
        <v>404</v>
      </c>
      <c r="B106" s="35" t="s">
        <v>405</v>
      </c>
      <c r="C106" s="157"/>
      <c r="D106" s="157"/>
      <c r="E106" s="157"/>
      <c r="F106" s="157"/>
      <c r="G106" s="157"/>
      <c r="I106" s="221">
        <f t="shared" si="10"/>
        <v>0</v>
      </c>
      <c r="J106" s="221">
        <f t="shared" si="11"/>
        <v>0</v>
      </c>
      <c r="K106" s="221">
        <f t="shared" si="12"/>
        <v>0</v>
      </c>
      <c r="L106" s="221">
        <f t="shared" si="13"/>
        <v>0</v>
      </c>
    </row>
    <row r="107" spans="1:12" x14ac:dyDescent="0.3">
      <c r="A107" s="35" t="s">
        <v>406</v>
      </c>
      <c r="B107" s="35" t="s">
        <v>407</v>
      </c>
      <c r="C107" s="157"/>
      <c r="D107" s="157"/>
      <c r="E107" s="157"/>
      <c r="F107" s="157"/>
      <c r="G107" s="157"/>
      <c r="I107" s="221">
        <f t="shared" si="10"/>
        <v>0</v>
      </c>
      <c r="J107" s="221">
        <f t="shared" si="11"/>
        <v>0</v>
      </c>
      <c r="K107" s="221">
        <f t="shared" si="12"/>
        <v>0</v>
      </c>
      <c r="L107" s="221">
        <f t="shared" si="13"/>
        <v>0</v>
      </c>
    </row>
    <row r="108" spans="1:12" x14ac:dyDescent="0.3">
      <c r="A108" s="35" t="s">
        <v>408</v>
      </c>
      <c r="B108" s="35">
        <v>649</v>
      </c>
      <c r="C108" s="157"/>
      <c r="D108" s="157"/>
      <c r="E108" s="157"/>
      <c r="F108" s="157"/>
      <c r="G108" s="157"/>
      <c r="I108" s="221">
        <f t="shared" si="10"/>
        <v>0</v>
      </c>
      <c r="J108" s="221">
        <f t="shared" si="11"/>
        <v>0</v>
      </c>
      <c r="K108" s="221">
        <f t="shared" si="12"/>
        <v>0</v>
      </c>
      <c r="L108" s="221">
        <f t="shared" si="13"/>
        <v>0</v>
      </c>
    </row>
    <row r="109" spans="1:12" x14ac:dyDescent="0.3">
      <c r="A109" s="35" t="s">
        <v>409</v>
      </c>
      <c r="B109" s="35" t="s">
        <v>410</v>
      </c>
      <c r="C109" s="157"/>
      <c r="D109" s="157"/>
      <c r="E109" s="157"/>
      <c r="F109" s="157"/>
      <c r="G109" s="157"/>
      <c r="I109" s="221">
        <f t="shared" si="10"/>
        <v>0</v>
      </c>
      <c r="J109" s="221">
        <f t="shared" si="11"/>
        <v>0</v>
      </c>
      <c r="K109" s="221">
        <f t="shared" si="12"/>
        <v>0</v>
      </c>
      <c r="L109" s="221">
        <f t="shared" si="13"/>
        <v>0</v>
      </c>
    </row>
    <row r="110" spans="1:12" x14ac:dyDescent="0.3">
      <c r="A110" s="37" t="s">
        <v>413</v>
      </c>
      <c r="B110" s="37">
        <v>9901</v>
      </c>
      <c r="C110" s="127">
        <f>C94-C100</f>
        <v>0</v>
      </c>
      <c r="D110" s="127">
        <f>D94-D100</f>
        <v>0</v>
      </c>
      <c r="E110" s="127">
        <f>E94-E100</f>
        <v>0</v>
      </c>
      <c r="F110" s="127">
        <f>F94-F100</f>
        <v>0</v>
      </c>
      <c r="G110" s="127">
        <f>G94-G100</f>
        <v>0</v>
      </c>
      <c r="I110" s="221">
        <f t="shared" si="10"/>
        <v>0</v>
      </c>
      <c r="J110" s="221">
        <f t="shared" si="11"/>
        <v>0</v>
      </c>
      <c r="K110" s="221">
        <f t="shared" si="12"/>
        <v>0</v>
      </c>
      <c r="L110" s="221">
        <f t="shared" si="13"/>
        <v>0</v>
      </c>
    </row>
    <row r="111" spans="1:12" x14ac:dyDescent="0.3">
      <c r="A111" s="37" t="s">
        <v>414</v>
      </c>
      <c r="B111" s="37" t="s">
        <v>373</v>
      </c>
      <c r="C111" s="129">
        <f>SUM(C112,C116)</f>
        <v>0</v>
      </c>
      <c r="D111" s="129">
        <f>SUM(D112,D116)</f>
        <v>0</v>
      </c>
      <c r="E111" s="129">
        <f>SUM(E112,E116)</f>
        <v>0</v>
      </c>
      <c r="F111" s="129">
        <f>SUM(F112,F116)</f>
        <v>0</v>
      </c>
      <c r="G111" s="129">
        <f>SUM(G112,G116)</f>
        <v>0</v>
      </c>
      <c r="I111" s="221">
        <f t="shared" si="10"/>
        <v>0</v>
      </c>
      <c r="J111" s="221">
        <f t="shared" si="11"/>
        <v>0</v>
      </c>
      <c r="K111" s="221">
        <f t="shared" si="12"/>
        <v>0</v>
      </c>
      <c r="L111" s="221">
        <f t="shared" si="13"/>
        <v>0</v>
      </c>
    </row>
    <row r="112" spans="1:12" x14ac:dyDescent="0.3">
      <c r="A112" s="35" t="s">
        <v>374</v>
      </c>
      <c r="B112" s="35">
        <v>75</v>
      </c>
      <c r="C112" s="129">
        <f>SUM(C113:C115)</f>
        <v>0</v>
      </c>
      <c r="D112" s="129">
        <f>SUM(D113:D115)</f>
        <v>0</v>
      </c>
      <c r="E112" s="129">
        <f>SUM(E113:E115)</f>
        <v>0</v>
      </c>
      <c r="F112" s="129">
        <f>SUM(F113:F115)</f>
        <v>0</v>
      </c>
      <c r="G112" s="129">
        <f>SUM(G113:G115)</f>
        <v>0</v>
      </c>
      <c r="I112" s="221">
        <f t="shared" si="10"/>
        <v>0</v>
      </c>
      <c r="J112" s="221">
        <f t="shared" si="11"/>
        <v>0</v>
      </c>
      <c r="K112" s="221">
        <f t="shared" si="12"/>
        <v>0</v>
      </c>
      <c r="L112" s="221">
        <f t="shared" si="13"/>
        <v>0</v>
      </c>
    </row>
    <row r="113" spans="1:12" x14ac:dyDescent="0.3">
      <c r="A113" s="35" t="s">
        <v>375</v>
      </c>
      <c r="B113" s="35">
        <v>750</v>
      </c>
      <c r="C113" s="157"/>
      <c r="D113" s="157"/>
      <c r="E113" s="157"/>
      <c r="F113" s="157"/>
      <c r="G113" s="157"/>
      <c r="I113" s="221">
        <f t="shared" si="10"/>
        <v>0</v>
      </c>
      <c r="J113" s="221">
        <f t="shared" si="11"/>
        <v>0</v>
      </c>
      <c r="K113" s="221">
        <f t="shared" si="12"/>
        <v>0</v>
      </c>
      <c r="L113" s="221">
        <f t="shared" si="13"/>
        <v>0</v>
      </c>
    </row>
    <row r="114" spans="1:12" x14ac:dyDescent="0.3">
      <c r="A114" s="35" t="s">
        <v>376</v>
      </c>
      <c r="B114" s="35">
        <v>751</v>
      </c>
      <c r="C114" s="157"/>
      <c r="D114" s="157"/>
      <c r="E114" s="157"/>
      <c r="F114" s="157"/>
      <c r="G114" s="157"/>
      <c r="I114" s="221">
        <f t="shared" si="10"/>
        <v>0</v>
      </c>
      <c r="J114" s="221">
        <f t="shared" si="11"/>
        <v>0</v>
      </c>
      <c r="K114" s="221">
        <f t="shared" si="12"/>
        <v>0</v>
      </c>
      <c r="L114" s="221">
        <f t="shared" si="13"/>
        <v>0</v>
      </c>
    </row>
    <row r="115" spans="1:12" x14ac:dyDescent="0.3">
      <c r="A115" s="35" t="s">
        <v>377</v>
      </c>
      <c r="B115" s="35" t="s">
        <v>378</v>
      </c>
      <c r="C115" s="157"/>
      <c r="D115" s="157"/>
      <c r="E115" s="157"/>
      <c r="F115" s="157"/>
      <c r="G115" s="157"/>
      <c r="I115" s="221">
        <f t="shared" si="10"/>
        <v>0</v>
      </c>
      <c r="J115" s="221">
        <f t="shared" si="11"/>
        <v>0</v>
      </c>
      <c r="K115" s="221">
        <f t="shared" si="12"/>
        <v>0</v>
      </c>
      <c r="L115" s="221">
        <f t="shared" si="13"/>
        <v>0</v>
      </c>
    </row>
    <row r="116" spans="1:12" x14ac:dyDescent="0.3">
      <c r="A116" s="35" t="s">
        <v>379</v>
      </c>
      <c r="B116" s="35" t="s">
        <v>380</v>
      </c>
      <c r="C116" s="157"/>
      <c r="D116" s="157"/>
      <c r="E116" s="157"/>
      <c r="F116" s="157"/>
      <c r="G116" s="157"/>
      <c r="I116" s="221">
        <f t="shared" si="10"/>
        <v>0</v>
      </c>
      <c r="J116" s="221">
        <f t="shared" si="11"/>
        <v>0</v>
      </c>
      <c r="K116" s="221">
        <f t="shared" si="12"/>
        <v>0</v>
      </c>
      <c r="L116" s="221">
        <f t="shared" si="13"/>
        <v>0</v>
      </c>
    </row>
    <row r="117" spans="1:12" x14ac:dyDescent="0.3">
      <c r="A117" s="37" t="s">
        <v>415</v>
      </c>
      <c r="B117" s="37" t="s">
        <v>381</v>
      </c>
      <c r="C117" s="129">
        <f>SUM(C118,C122)</f>
        <v>0</v>
      </c>
      <c r="D117" s="129">
        <f>SUM(D118,D122)</f>
        <v>0</v>
      </c>
      <c r="E117" s="129">
        <f>SUM(E118,E122)</f>
        <v>0</v>
      </c>
      <c r="F117" s="129">
        <f>SUM(F118,F122)</f>
        <v>0</v>
      </c>
      <c r="G117" s="129">
        <f>SUM(G118,G122)</f>
        <v>0</v>
      </c>
      <c r="I117" s="221">
        <f t="shared" si="10"/>
        <v>0</v>
      </c>
      <c r="J117" s="221">
        <f t="shared" si="11"/>
        <v>0</v>
      </c>
      <c r="K117" s="221">
        <f t="shared" si="12"/>
        <v>0</v>
      </c>
      <c r="L117" s="221">
        <f t="shared" si="13"/>
        <v>0</v>
      </c>
    </row>
    <row r="118" spans="1:12" x14ac:dyDescent="0.3">
      <c r="A118" s="35" t="s">
        <v>382</v>
      </c>
      <c r="B118" s="35">
        <v>65</v>
      </c>
      <c r="C118" s="129">
        <f>SUM(C119:C121)</f>
        <v>0</v>
      </c>
      <c r="D118" s="129">
        <f>SUM(D119:D121)</f>
        <v>0</v>
      </c>
      <c r="E118" s="129">
        <f>SUM(E119:E121)</f>
        <v>0</v>
      </c>
      <c r="F118" s="129">
        <f>SUM(F119:F121)</f>
        <v>0</v>
      </c>
      <c r="G118" s="129">
        <f>SUM(G119:G121)</f>
        <v>0</v>
      </c>
      <c r="I118" s="221">
        <f t="shared" si="10"/>
        <v>0</v>
      </c>
      <c r="J118" s="221">
        <f t="shared" si="11"/>
        <v>0</v>
      </c>
      <c r="K118" s="221">
        <f t="shared" si="12"/>
        <v>0</v>
      </c>
      <c r="L118" s="221">
        <f t="shared" si="13"/>
        <v>0</v>
      </c>
    </row>
    <row r="119" spans="1:12" x14ac:dyDescent="0.3">
      <c r="A119" s="35" t="s">
        <v>383</v>
      </c>
      <c r="B119" s="35">
        <v>650</v>
      </c>
      <c r="C119" s="157"/>
      <c r="D119" s="157"/>
      <c r="E119" s="157"/>
      <c r="F119" s="157"/>
      <c r="G119" s="157"/>
      <c r="I119" s="221">
        <f t="shared" si="10"/>
        <v>0</v>
      </c>
      <c r="J119" s="221">
        <f t="shared" si="11"/>
        <v>0</v>
      </c>
      <c r="K119" s="221">
        <f t="shared" si="12"/>
        <v>0</v>
      </c>
      <c r="L119" s="221">
        <f t="shared" si="13"/>
        <v>0</v>
      </c>
    </row>
    <row r="120" spans="1:12" ht="27" x14ac:dyDescent="0.3">
      <c r="A120" s="35" t="s">
        <v>384</v>
      </c>
      <c r="B120" s="35">
        <v>651</v>
      </c>
      <c r="C120" s="157"/>
      <c r="D120" s="157"/>
      <c r="E120" s="157"/>
      <c r="F120" s="157"/>
      <c r="G120" s="157"/>
      <c r="I120" s="221">
        <f t="shared" si="10"/>
        <v>0</v>
      </c>
      <c r="J120" s="221">
        <f t="shared" si="11"/>
        <v>0</v>
      </c>
      <c r="K120" s="221">
        <f t="shared" si="12"/>
        <v>0</v>
      </c>
      <c r="L120" s="221">
        <f t="shared" si="13"/>
        <v>0</v>
      </c>
    </row>
    <row r="121" spans="1:12" x14ac:dyDescent="0.3">
      <c r="A121" s="35" t="s">
        <v>385</v>
      </c>
      <c r="B121" s="35" t="s">
        <v>386</v>
      </c>
      <c r="C121" s="157"/>
      <c r="D121" s="157"/>
      <c r="E121" s="157"/>
      <c r="F121" s="157"/>
      <c r="G121" s="157"/>
      <c r="I121" s="221">
        <f t="shared" si="10"/>
        <v>0</v>
      </c>
      <c r="J121" s="221">
        <f t="shared" si="11"/>
        <v>0</v>
      </c>
      <c r="K121" s="221">
        <f t="shared" si="12"/>
        <v>0</v>
      </c>
      <c r="L121" s="221">
        <f t="shared" si="13"/>
        <v>0</v>
      </c>
    </row>
    <row r="122" spans="1:12" x14ac:dyDescent="0.3">
      <c r="A122" s="35" t="s">
        <v>387</v>
      </c>
      <c r="B122" s="35" t="s">
        <v>388</v>
      </c>
      <c r="C122" s="157"/>
      <c r="D122" s="157"/>
      <c r="E122" s="157"/>
      <c r="F122" s="157"/>
      <c r="G122" s="157"/>
      <c r="I122" s="221">
        <f t="shared" si="10"/>
        <v>0</v>
      </c>
      <c r="J122" s="221">
        <f t="shared" si="11"/>
        <v>0</v>
      </c>
      <c r="K122" s="221">
        <f t="shared" si="12"/>
        <v>0</v>
      </c>
      <c r="L122" s="221">
        <f t="shared" si="13"/>
        <v>0</v>
      </c>
    </row>
    <row r="123" spans="1:12" x14ac:dyDescent="0.3">
      <c r="A123" s="37" t="s">
        <v>416</v>
      </c>
      <c r="B123" s="37">
        <v>9903</v>
      </c>
      <c r="C123" s="129">
        <f>C110+C111-C117</f>
        <v>0</v>
      </c>
      <c r="D123" s="129">
        <f>D110+D111-D117</f>
        <v>0</v>
      </c>
      <c r="E123" s="129">
        <f>E110+E111-E117</f>
        <v>0</v>
      </c>
      <c r="F123" s="129">
        <f>F110+F111-F117</f>
        <v>0</v>
      </c>
      <c r="G123" s="129">
        <f>G110+G111-G117</f>
        <v>0</v>
      </c>
      <c r="I123" s="221">
        <f t="shared" si="10"/>
        <v>0</v>
      </c>
      <c r="J123" s="221">
        <f t="shared" si="11"/>
        <v>0</v>
      </c>
      <c r="K123" s="221">
        <f t="shared" si="12"/>
        <v>0</v>
      </c>
      <c r="L123" s="221">
        <f t="shared" si="13"/>
        <v>0</v>
      </c>
    </row>
    <row r="124" spans="1:12" x14ac:dyDescent="0.3">
      <c r="A124" s="37" t="s">
        <v>417</v>
      </c>
      <c r="B124" s="37">
        <v>780</v>
      </c>
      <c r="C124" s="157"/>
      <c r="D124" s="157"/>
      <c r="E124" s="157"/>
      <c r="F124" s="157"/>
      <c r="G124" s="157"/>
      <c r="I124" s="221">
        <f t="shared" si="10"/>
        <v>0</v>
      </c>
      <c r="J124" s="221">
        <f t="shared" si="11"/>
        <v>0</v>
      </c>
      <c r="K124" s="221">
        <f t="shared" si="12"/>
        <v>0</v>
      </c>
      <c r="L124" s="221">
        <f t="shared" si="13"/>
        <v>0</v>
      </c>
    </row>
    <row r="125" spans="1:12" x14ac:dyDescent="0.3">
      <c r="A125" s="37" t="s">
        <v>418</v>
      </c>
      <c r="B125" s="37">
        <v>680</v>
      </c>
      <c r="C125" s="157"/>
      <c r="D125" s="157"/>
      <c r="E125" s="157"/>
      <c r="F125" s="157"/>
      <c r="G125" s="157"/>
      <c r="I125" s="221">
        <f t="shared" si="10"/>
        <v>0</v>
      </c>
      <c r="J125" s="221">
        <f t="shared" si="11"/>
        <v>0</v>
      </c>
      <c r="K125" s="221">
        <f t="shared" si="12"/>
        <v>0</v>
      </c>
      <c r="L125" s="221">
        <f t="shared" si="13"/>
        <v>0</v>
      </c>
    </row>
    <row r="126" spans="1:12" x14ac:dyDescent="0.3">
      <c r="A126" s="37" t="s">
        <v>419</v>
      </c>
      <c r="B126" s="37" t="s">
        <v>389</v>
      </c>
      <c r="C126" s="157"/>
      <c r="D126" s="157"/>
      <c r="E126" s="157"/>
      <c r="F126" s="157"/>
      <c r="G126" s="157"/>
      <c r="I126" s="221">
        <f t="shared" si="10"/>
        <v>0</v>
      </c>
      <c r="J126" s="221">
        <f t="shared" si="11"/>
        <v>0</v>
      </c>
      <c r="K126" s="221">
        <f t="shared" si="12"/>
        <v>0</v>
      </c>
      <c r="L126" s="221">
        <f t="shared" si="13"/>
        <v>0</v>
      </c>
    </row>
    <row r="127" spans="1:12" x14ac:dyDescent="0.3">
      <c r="A127" s="37" t="s">
        <v>420</v>
      </c>
      <c r="B127" s="37">
        <v>9904</v>
      </c>
      <c r="C127" s="129">
        <f>C123+C124-C125-C126</f>
        <v>0</v>
      </c>
      <c r="D127" s="129">
        <f>D123+D124-D125-D126</f>
        <v>0</v>
      </c>
      <c r="E127" s="129">
        <f>E123+E124-E125-E126</f>
        <v>0</v>
      </c>
      <c r="F127" s="129">
        <f>F123+F124-F125-F126</f>
        <v>0</v>
      </c>
      <c r="G127" s="129">
        <f>G123+G124-G125-G126</f>
        <v>0</v>
      </c>
      <c r="I127" s="221">
        <f t="shared" si="10"/>
        <v>0</v>
      </c>
      <c r="J127" s="221">
        <f t="shared" si="11"/>
        <v>0</v>
      </c>
      <c r="K127" s="221">
        <f t="shared" si="12"/>
        <v>0</v>
      </c>
      <c r="L127" s="221">
        <f t="shared" si="13"/>
        <v>0</v>
      </c>
    </row>
    <row r="128" spans="1:12" x14ac:dyDescent="0.3">
      <c r="A128" s="37" t="s">
        <v>421</v>
      </c>
      <c r="B128" s="37">
        <v>789</v>
      </c>
      <c r="C128" s="157"/>
      <c r="D128" s="157"/>
      <c r="E128" s="157"/>
      <c r="F128" s="157"/>
      <c r="G128" s="157"/>
      <c r="I128" s="221">
        <f t="shared" si="10"/>
        <v>0</v>
      </c>
      <c r="J128" s="221">
        <f t="shared" si="11"/>
        <v>0</v>
      </c>
      <c r="K128" s="221">
        <f t="shared" si="12"/>
        <v>0</v>
      </c>
      <c r="L128" s="221">
        <f t="shared" si="13"/>
        <v>0</v>
      </c>
    </row>
    <row r="129" spans="1:12" x14ac:dyDescent="0.3">
      <c r="A129" s="37" t="s">
        <v>422</v>
      </c>
      <c r="B129" s="37">
        <v>689</v>
      </c>
      <c r="C129" s="157"/>
      <c r="D129" s="157"/>
      <c r="E129" s="157"/>
      <c r="F129" s="157"/>
      <c r="G129" s="157"/>
      <c r="I129" s="221">
        <f t="shared" si="10"/>
        <v>0</v>
      </c>
      <c r="J129" s="221">
        <f t="shared" si="11"/>
        <v>0</v>
      </c>
      <c r="K129" s="221">
        <f t="shared" si="12"/>
        <v>0</v>
      </c>
      <c r="L129" s="221">
        <f t="shared" si="13"/>
        <v>0</v>
      </c>
    </row>
    <row r="130" spans="1:12" x14ac:dyDescent="0.3">
      <c r="A130" s="37" t="s">
        <v>423</v>
      </c>
      <c r="B130" s="37">
        <v>9905</v>
      </c>
      <c r="C130" s="129">
        <f>C127+C128-C129</f>
        <v>0</v>
      </c>
      <c r="D130" s="129">
        <f>D127+D128-D129</f>
        <v>0</v>
      </c>
      <c r="E130" s="129">
        <f>E127+E128-E129</f>
        <v>0</v>
      </c>
      <c r="F130" s="129">
        <f>F127+F128-F129</f>
        <v>0</v>
      </c>
      <c r="G130" s="129">
        <f>G127+G128-G129</f>
        <v>0</v>
      </c>
      <c r="I130" s="221">
        <f t="shared" si="10"/>
        <v>0</v>
      </c>
      <c r="J130" s="221">
        <f t="shared" si="11"/>
        <v>0</v>
      </c>
      <c r="K130" s="221">
        <f t="shared" si="12"/>
        <v>0</v>
      </c>
      <c r="L130" s="221">
        <f t="shared" si="13"/>
        <v>0</v>
      </c>
    </row>
    <row r="133" spans="1:12" ht="15" x14ac:dyDescent="0.3">
      <c r="A133" s="361" t="s">
        <v>682</v>
      </c>
      <c r="B133" s="215"/>
      <c r="C133" s="215"/>
      <c r="D133" s="215"/>
      <c r="E133" s="216"/>
      <c r="F133" s="216"/>
      <c r="G133" s="216"/>
      <c r="I133" s="216"/>
      <c r="J133" s="216"/>
      <c r="K133" s="216"/>
      <c r="L133" s="216"/>
    </row>
    <row r="135" spans="1:12" x14ac:dyDescent="0.3">
      <c r="I135" s="492" t="s">
        <v>849</v>
      </c>
      <c r="J135" s="493"/>
      <c r="K135" s="493"/>
      <c r="L135" s="494"/>
    </row>
    <row r="136" spans="1:12" ht="27" x14ac:dyDescent="0.3">
      <c r="A136" s="24"/>
      <c r="B136" s="36" t="s">
        <v>164</v>
      </c>
      <c r="C136" s="145" t="str">
        <f t="shared" ref="C136:G136" si="14">C50</f>
        <v>REALITE 2019</v>
      </c>
      <c r="D136" s="145" t="str">
        <f t="shared" si="14"/>
        <v>REALITE 2020</v>
      </c>
      <c r="E136" s="145" t="str">
        <f t="shared" si="14"/>
        <v>REALITE 2021</v>
      </c>
      <c r="F136" s="145" t="str">
        <f t="shared" si="14"/>
        <v>REALITE 2022</v>
      </c>
      <c r="G136" s="145" t="str">
        <f t="shared" si="14"/>
        <v>REALITE 2023</v>
      </c>
      <c r="I136" s="145" t="str">
        <f>RIGHT(D136,4)&amp;" - "&amp;RIGHT(C136,4)</f>
        <v>2020 - 2019</v>
      </c>
      <c r="J136" s="145" t="str">
        <f>RIGHT(E136,4)&amp;" - "&amp;RIGHT(D136,4)</f>
        <v>2021 - 2020</v>
      </c>
      <c r="K136" s="145" t="str">
        <f>RIGHT(F136,4)&amp;" - "&amp;RIGHT(E136,4)</f>
        <v>2022 - 2021</v>
      </c>
      <c r="L136" s="145" t="str">
        <f>RIGHT(G136,4)&amp;" - "&amp;RIGHT(F136,4)</f>
        <v>2023 - 2022</v>
      </c>
    </row>
    <row r="137" spans="1:12" x14ac:dyDescent="0.3">
      <c r="A137" s="37" t="s">
        <v>411</v>
      </c>
      <c r="B137" s="37" t="s">
        <v>390</v>
      </c>
      <c r="C137" s="127">
        <f>SUM(C138:C142)</f>
        <v>0</v>
      </c>
      <c r="D137" s="127">
        <f>SUM(D138:D142)</f>
        <v>0</v>
      </c>
      <c r="E137" s="127">
        <f>SUM(E138:E142)</f>
        <v>0</v>
      </c>
      <c r="F137" s="127">
        <f>SUM(F138:F142)</f>
        <v>0</v>
      </c>
      <c r="G137" s="127">
        <f>SUM(G138:G142)</f>
        <v>0</v>
      </c>
      <c r="I137" s="221">
        <f t="shared" ref="I137:I173" si="15">IFERROR(IF(AND(ROUND(SUM(C137:C137),0)=0,ROUND(SUM(D137:D137),0)&gt;ROUND(SUM(C137:C137),0)),"INF",(ROUND(SUM(D137:D137),0)-ROUND(SUM(C137:C137),0))/ROUND(SUM(C137:C137),0)),0)</f>
        <v>0</v>
      </c>
      <c r="J137" s="221">
        <f t="shared" ref="J137:J173" si="16">IFERROR(IF(AND(ROUND(SUM(D137),0)=0,ROUND(SUM(E137:E137),0)&gt;ROUND(SUM(D137),0)),"INF",(ROUND(SUM(E137:E137),0)-ROUND(SUM(D137),0))/ROUND(SUM(D137),0)),0)</f>
        <v>0</v>
      </c>
      <c r="K137" s="221">
        <f t="shared" ref="K137:K173" si="17">IFERROR(IF(AND(ROUND(SUM(E137),0)=0,ROUND(SUM(F137:F137),0)&gt;ROUND(SUM(E137),0)),"INF",(ROUND(SUM(F137:F137),0)-ROUND(SUM(E137),0))/ROUND(SUM(E137),0)),0)</f>
        <v>0</v>
      </c>
      <c r="L137" s="221">
        <f t="shared" ref="L137:L173" si="18">IFERROR(IF(AND(ROUND(SUM(F137),0)=0,ROUND(SUM(G137:G137),0)&gt;ROUND(SUM(F137),0)),"INF",(ROUND(SUM(G137:G137),0)-ROUND(SUM(F137),0))/ROUND(SUM(F137),0)),0)</f>
        <v>0</v>
      </c>
    </row>
    <row r="138" spans="1:12" s="360" customFormat="1" x14ac:dyDescent="0.3">
      <c r="A138" s="35" t="s">
        <v>391</v>
      </c>
      <c r="B138" s="35">
        <v>70</v>
      </c>
      <c r="C138" s="157"/>
      <c r="D138" s="157"/>
      <c r="E138" s="157"/>
      <c r="F138" s="157"/>
      <c r="G138" s="157"/>
      <c r="I138" s="221">
        <f t="shared" si="15"/>
        <v>0</v>
      </c>
      <c r="J138" s="221">
        <f t="shared" si="16"/>
        <v>0</v>
      </c>
      <c r="K138" s="221">
        <f t="shared" si="17"/>
        <v>0</v>
      </c>
      <c r="L138" s="221">
        <f t="shared" si="18"/>
        <v>0</v>
      </c>
    </row>
    <row r="139" spans="1:12" s="360" customFormat="1" ht="27" x14ac:dyDescent="0.3">
      <c r="A139" s="35" t="s">
        <v>392</v>
      </c>
      <c r="B139" s="35">
        <v>71</v>
      </c>
      <c r="C139" s="157"/>
      <c r="D139" s="157"/>
      <c r="E139" s="157"/>
      <c r="F139" s="157"/>
      <c r="G139" s="157"/>
      <c r="I139" s="221">
        <f t="shared" si="15"/>
        <v>0</v>
      </c>
      <c r="J139" s="221">
        <f t="shared" si="16"/>
        <v>0</v>
      </c>
      <c r="K139" s="221">
        <f t="shared" si="17"/>
        <v>0</v>
      </c>
      <c r="L139" s="221">
        <f t="shared" si="18"/>
        <v>0</v>
      </c>
    </row>
    <row r="140" spans="1:12" s="360" customFormat="1" x14ac:dyDescent="0.3">
      <c r="A140" s="35" t="s">
        <v>393</v>
      </c>
      <c r="B140" s="35">
        <v>72</v>
      </c>
      <c r="C140" s="157"/>
      <c r="D140" s="157"/>
      <c r="E140" s="157"/>
      <c r="F140" s="157"/>
      <c r="G140" s="157"/>
      <c r="I140" s="221">
        <f t="shared" si="15"/>
        <v>0</v>
      </c>
      <c r="J140" s="221">
        <f t="shared" si="16"/>
        <v>0</v>
      </c>
      <c r="K140" s="221">
        <f t="shared" si="17"/>
        <v>0</v>
      </c>
      <c r="L140" s="221">
        <f t="shared" si="18"/>
        <v>0</v>
      </c>
    </row>
    <row r="141" spans="1:12" s="360" customFormat="1" x14ac:dyDescent="0.3">
      <c r="A141" s="35" t="s">
        <v>394</v>
      </c>
      <c r="B141" s="35">
        <v>74</v>
      </c>
      <c r="C141" s="157"/>
      <c r="D141" s="157"/>
      <c r="E141" s="157"/>
      <c r="F141" s="157"/>
      <c r="G141" s="157"/>
      <c r="I141" s="221">
        <f t="shared" si="15"/>
        <v>0</v>
      </c>
      <c r="J141" s="221">
        <f t="shared" si="16"/>
        <v>0</v>
      </c>
      <c r="K141" s="221">
        <f t="shared" si="17"/>
        <v>0</v>
      </c>
      <c r="L141" s="221">
        <f t="shared" si="18"/>
        <v>0</v>
      </c>
    </row>
    <row r="142" spans="1:12" s="360" customFormat="1" x14ac:dyDescent="0.3">
      <c r="A142" s="35" t="s">
        <v>395</v>
      </c>
      <c r="B142" s="35" t="s">
        <v>396</v>
      </c>
      <c r="C142" s="157"/>
      <c r="D142" s="157"/>
      <c r="E142" s="157"/>
      <c r="F142" s="157"/>
      <c r="G142" s="157"/>
      <c r="I142" s="221">
        <f t="shared" si="15"/>
        <v>0</v>
      </c>
      <c r="J142" s="221">
        <f t="shared" si="16"/>
        <v>0</v>
      </c>
      <c r="K142" s="221">
        <f t="shared" si="17"/>
        <v>0</v>
      </c>
      <c r="L142" s="221">
        <f t="shared" si="18"/>
        <v>0</v>
      </c>
    </row>
    <row r="143" spans="1:12" s="360" customFormat="1" x14ac:dyDescent="0.3">
      <c r="A143" s="37" t="s">
        <v>412</v>
      </c>
      <c r="B143" s="37" t="s">
        <v>397</v>
      </c>
      <c r="C143" s="127">
        <f>SUM(C144:C152)</f>
        <v>0</v>
      </c>
      <c r="D143" s="127">
        <f>SUM(D144:D152)</f>
        <v>0</v>
      </c>
      <c r="E143" s="127">
        <f>SUM(E144:E152)</f>
        <v>0</v>
      </c>
      <c r="F143" s="127">
        <f>SUM(F144:F152)</f>
        <v>0</v>
      </c>
      <c r="G143" s="127">
        <f>SUM(G144:G152)</f>
        <v>0</v>
      </c>
      <c r="I143" s="221">
        <f t="shared" si="15"/>
        <v>0</v>
      </c>
      <c r="J143" s="221">
        <f t="shared" si="16"/>
        <v>0</v>
      </c>
      <c r="K143" s="221">
        <f t="shared" si="17"/>
        <v>0</v>
      </c>
      <c r="L143" s="221">
        <f t="shared" si="18"/>
        <v>0</v>
      </c>
    </row>
    <row r="144" spans="1:12" s="360" customFormat="1" x14ac:dyDescent="0.3">
      <c r="A144" s="35" t="s">
        <v>398</v>
      </c>
      <c r="B144" s="35">
        <v>60</v>
      </c>
      <c r="C144" s="157"/>
      <c r="D144" s="157"/>
      <c r="E144" s="157"/>
      <c r="F144" s="157"/>
      <c r="G144" s="157"/>
      <c r="I144" s="221">
        <f t="shared" si="15"/>
        <v>0</v>
      </c>
      <c r="J144" s="221">
        <f t="shared" si="16"/>
        <v>0</v>
      </c>
      <c r="K144" s="221">
        <f t="shared" si="17"/>
        <v>0</v>
      </c>
      <c r="L144" s="221">
        <f t="shared" si="18"/>
        <v>0</v>
      </c>
    </row>
    <row r="145" spans="1:12" s="360" customFormat="1" x14ac:dyDescent="0.3">
      <c r="A145" s="35" t="s">
        <v>399</v>
      </c>
      <c r="B145" s="35">
        <v>61</v>
      </c>
      <c r="C145" s="157"/>
      <c r="D145" s="157"/>
      <c r="E145" s="157"/>
      <c r="F145" s="157"/>
      <c r="G145" s="157"/>
      <c r="I145" s="221">
        <f t="shared" si="15"/>
        <v>0</v>
      </c>
      <c r="J145" s="221">
        <f t="shared" si="16"/>
        <v>0</v>
      </c>
      <c r="K145" s="221">
        <f t="shared" si="17"/>
        <v>0</v>
      </c>
      <c r="L145" s="221">
        <f t="shared" si="18"/>
        <v>0</v>
      </c>
    </row>
    <row r="146" spans="1:12" s="360" customFormat="1" x14ac:dyDescent="0.3">
      <c r="A146" s="35" t="s">
        <v>400</v>
      </c>
      <c r="B146" s="35">
        <v>62</v>
      </c>
      <c r="C146" s="157"/>
      <c r="D146" s="157"/>
      <c r="E146" s="157"/>
      <c r="F146" s="157"/>
      <c r="G146" s="157"/>
      <c r="I146" s="221">
        <f t="shared" si="15"/>
        <v>0</v>
      </c>
      <c r="J146" s="221">
        <f t="shared" si="16"/>
        <v>0</v>
      </c>
      <c r="K146" s="221">
        <f t="shared" si="17"/>
        <v>0</v>
      </c>
      <c r="L146" s="221">
        <f t="shared" si="18"/>
        <v>0</v>
      </c>
    </row>
    <row r="147" spans="1:12" s="360" customFormat="1" ht="27" x14ac:dyDescent="0.3">
      <c r="A147" s="35" t="s">
        <v>401</v>
      </c>
      <c r="B147" s="35">
        <v>630</v>
      </c>
      <c r="C147" s="157"/>
      <c r="D147" s="157"/>
      <c r="E147" s="157"/>
      <c r="F147" s="157"/>
      <c r="G147" s="157"/>
      <c r="I147" s="221">
        <f t="shared" si="15"/>
        <v>0</v>
      </c>
      <c r="J147" s="221">
        <f t="shared" si="16"/>
        <v>0</v>
      </c>
      <c r="K147" s="221">
        <f t="shared" si="17"/>
        <v>0</v>
      </c>
      <c r="L147" s="221">
        <f t="shared" si="18"/>
        <v>0</v>
      </c>
    </row>
    <row r="148" spans="1:12" s="360" customFormat="1" ht="27" x14ac:dyDescent="0.3">
      <c r="A148" s="35" t="s">
        <v>402</v>
      </c>
      <c r="B148" s="35" t="s">
        <v>403</v>
      </c>
      <c r="C148" s="157"/>
      <c r="D148" s="157"/>
      <c r="E148" s="157"/>
      <c r="F148" s="157"/>
      <c r="G148" s="157"/>
      <c r="I148" s="221">
        <f t="shared" si="15"/>
        <v>0</v>
      </c>
      <c r="J148" s="221">
        <f t="shared" si="16"/>
        <v>0</v>
      </c>
      <c r="K148" s="221">
        <f t="shared" si="17"/>
        <v>0</v>
      </c>
      <c r="L148" s="221">
        <f t="shared" si="18"/>
        <v>0</v>
      </c>
    </row>
    <row r="149" spans="1:12" s="360" customFormat="1" x14ac:dyDescent="0.3">
      <c r="A149" s="35" t="s">
        <v>404</v>
      </c>
      <c r="B149" s="35" t="s">
        <v>405</v>
      </c>
      <c r="C149" s="157"/>
      <c r="D149" s="157"/>
      <c r="E149" s="157"/>
      <c r="F149" s="157"/>
      <c r="G149" s="157"/>
      <c r="I149" s="221">
        <f t="shared" si="15"/>
        <v>0</v>
      </c>
      <c r="J149" s="221">
        <f t="shared" si="16"/>
        <v>0</v>
      </c>
      <c r="K149" s="221">
        <f t="shared" si="17"/>
        <v>0</v>
      </c>
      <c r="L149" s="221">
        <f t="shared" si="18"/>
        <v>0</v>
      </c>
    </row>
    <row r="150" spans="1:12" s="360" customFormat="1" x14ac:dyDescent="0.3">
      <c r="A150" s="35" t="s">
        <v>406</v>
      </c>
      <c r="B150" s="35" t="s">
        <v>407</v>
      </c>
      <c r="C150" s="157"/>
      <c r="D150" s="157"/>
      <c r="E150" s="157"/>
      <c r="F150" s="157"/>
      <c r="G150" s="157"/>
      <c r="I150" s="221">
        <f t="shared" si="15"/>
        <v>0</v>
      </c>
      <c r="J150" s="221">
        <f t="shared" si="16"/>
        <v>0</v>
      </c>
      <c r="K150" s="221">
        <f t="shared" si="17"/>
        <v>0</v>
      </c>
      <c r="L150" s="221">
        <f t="shared" si="18"/>
        <v>0</v>
      </c>
    </row>
    <row r="151" spans="1:12" s="360" customFormat="1" x14ac:dyDescent="0.3">
      <c r="A151" s="35" t="s">
        <v>408</v>
      </c>
      <c r="B151" s="35">
        <v>649</v>
      </c>
      <c r="C151" s="157"/>
      <c r="D151" s="157"/>
      <c r="E151" s="157"/>
      <c r="F151" s="157"/>
      <c r="G151" s="157"/>
      <c r="I151" s="221">
        <f t="shared" si="15"/>
        <v>0</v>
      </c>
      <c r="J151" s="221">
        <f t="shared" si="16"/>
        <v>0</v>
      </c>
      <c r="K151" s="221">
        <f t="shared" si="17"/>
        <v>0</v>
      </c>
      <c r="L151" s="221">
        <f t="shared" si="18"/>
        <v>0</v>
      </c>
    </row>
    <row r="152" spans="1:12" s="360" customFormat="1" x14ac:dyDescent="0.3">
      <c r="A152" s="35" t="s">
        <v>409</v>
      </c>
      <c r="B152" s="35" t="s">
        <v>410</v>
      </c>
      <c r="C152" s="157"/>
      <c r="D152" s="157"/>
      <c r="E152" s="157"/>
      <c r="F152" s="157"/>
      <c r="G152" s="157"/>
      <c r="I152" s="221">
        <f t="shared" si="15"/>
        <v>0</v>
      </c>
      <c r="J152" s="221">
        <f t="shared" si="16"/>
        <v>0</v>
      </c>
      <c r="K152" s="221">
        <f t="shared" si="17"/>
        <v>0</v>
      </c>
      <c r="L152" s="221">
        <f t="shared" si="18"/>
        <v>0</v>
      </c>
    </row>
    <row r="153" spans="1:12" s="360" customFormat="1" x14ac:dyDescent="0.3">
      <c r="A153" s="37" t="s">
        <v>413</v>
      </c>
      <c r="B153" s="37">
        <v>9901</v>
      </c>
      <c r="C153" s="127">
        <f>C137-C143</f>
        <v>0</v>
      </c>
      <c r="D153" s="127">
        <f>D137-D143</f>
        <v>0</v>
      </c>
      <c r="E153" s="127">
        <f>E137-E143</f>
        <v>0</v>
      </c>
      <c r="F153" s="127">
        <f>F137-F143</f>
        <v>0</v>
      </c>
      <c r="G153" s="127">
        <f>G137-G143</f>
        <v>0</v>
      </c>
      <c r="I153" s="221">
        <f t="shared" si="15"/>
        <v>0</v>
      </c>
      <c r="J153" s="221">
        <f t="shared" si="16"/>
        <v>0</v>
      </c>
      <c r="K153" s="221">
        <f t="shared" si="17"/>
        <v>0</v>
      </c>
      <c r="L153" s="221">
        <f t="shared" si="18"/>
        <v>0</v>
      </c>
    </row>
    <row r="154" spans="1:12" s="360" customFormat="1" x14ac:dyDescent="0.3">
      <c r="A154" s="37" t="s">
        <v>414</v>
      </c>
      <c r="B154" s="37" t="s">
        <v>373</v>
      </c>
      <c r="C154" s="129">
        <f>SUM(C155,C159)</f>
        <v>0</v>
      </c>
      <c r="D154" s="129">
        <f>SUM(D155,D159)</f>
        <v>0</v>
      </c>
      <c r="E154" s="129">
        <f>SUM(E155,E159)</f>
        <v>0</v>
      </c>
      <c r="F154" s="129">
        <f>SUM(F155,F159)</f>
        <v>0</v>
      </c>
      <c r="G154" s="129">
        <f>SUM(G155,G159)</f>
        <v>0</v>
      </c>
      <c r="I154" s="221">
        <f t="shared" si="15"/>
        <v>0</v>
      </c>
      <c r="J154" s="221">
        <f t="shared" si="16"/>
        <v>0</v>
      </c>
      <c r="K154" s="221">
        <f t="shared" si="17"/>
        <v>0</v>
      </c>
      <c r="L154" s="221">
        <f t="shared" si="18"/>
        <v>0</v>
      </c>
    </row>
    <row r="155" spans="1:12" x14ac:dyDescent="0.3">
      <c r="A155" s="35" t="s">
        <v>374</v>
      </c>
      <c r="B155" s="35">
        <v>75</v>
      </c>
      <c r="C155" s="129">
        <f>SUM(C156:C158)</f>
        <v>0</v>
      </c>
      <c r="D155" s="129">
        <f>SUM(D156:D158)</f>
        <v>0</v>
      </c>
      <c r="E155" s="129">
        <f>SUM(E156:E158)</f>
        <v>0</v>
      </c>
      <c r="F155" s="129">
        <f>SUM(F156:F158)</f>
        <v>0</v>
      </c>
      <c r="G155" s="129">
        <f>SUM(G156:G158)</f>
        <v>0</v>
      </c>
      <c r="I155" s="221">
        <f t="shared" si="15"/>
        <v>0</v>
      </c>
      <c r="J155" s="221">
        <f t="shared" si="16"/>
        <v>0</v>
      </c>
      <c r="K155" s="221">
        <f t="shared" si="17"/>
        <v>0</v>
      </c>
      <c r="L155" s="221">
        <f t="shared" si="18"/>
        <v>0</v>
      </c>
    </row>
    <row r="156" spans="1:12" x14ac:dyDescent="0.3">
      <c r="A156" s="35" t="s">
        <v>375</v>
      </c>
      <c r="B156" s="35">
        <v>750</v>
      </c>
      <c r="C156" s="157"/>
      <c r="D156" s="157"/>
      <c r="E156" s="157"/>
      <c r="F156" s="157"/>
      <c r="G156" s="157"/>
      <c r="I156" s="221">
        <f t="shared" si="15"/>
        <v>0</v>
      </c>
      <c r="J156" s="221">
        <f t="shared" si="16"/>
        <v>0</v>
      </c>
      <c r="K156" s="221">
        <f t="shared" si="17"/>
        <v>0</v>
      </c>
      <c r="L156" s="221">
        <f t="shared" si="18"/>
        <v>0</v>
      </c>
    </row>
    <row r="157" spans="1:12" x14ac:dyDescent="0.3">
      <c r="A157" s="35" t="s">
        <v>376</v>
      </c>
      <c r="B157" s="35">
        <v>751</v>
      </c>
      <c r="C157" s="157"/>
      <c r="D157" s="157"/>
      <c r="E157" s="157"/>
      <c r="F157" s="157"/>
      <c r="G157" s="157"/>
      <c r="I157" s="221">
        <f t="shared" si="15"/>
        <v>0</v>
      </c>
      <c r="J157" s="221">
        <f t="shared" si="16"/>
        <v>0</v>
      </c>
      <c r="K157" s="221">
        <f t="shared" si="17"/>
        <v>0</v>
      </c>
      <c r="L157" s="221">
        <f t="shared" si="18"/>
        <v>0</v>
      </c>
    </row>
    <row r="158" spans="1:12" x14ac:dyDescent="0.3">
      <c r="A158" s="35" t="s">
        <v>377</v>
      </c>
      <c r="B158" s="35" t="s">
        <v>378</v>
      </c>
      <c r="C158" s="157"/>
      <c r="D158" s="157"/>
      <c r="E158" s="157"/>
      <c r="F158" s="157"/>
      <c r="G158" s="157"/>
      <c r="I158" s="221">
        <f t="shared" si="15"/>
        <v>0</v>
      </c>
      <c r="J158" s="221">
        <f t="shared" si="16"/>
        <v>0</v>
      </c>
      <c r="K158" s="221">
        <f t="shared" si="17"/>
        <v>0</v>
      </c>
      <c r="L158" s="221">
        <f t="shared" si="18"/>
        <v>0</v>
      </c>
    </row>
    <row r="159" spans="1:12" x14ac:dyDescent="0.3">
      <c r="A159" s="35" t="s">
        <v>379</v>
      </c>
      <c r="B159" s="35" t="s">
        <v>380</v>
      </c>
      <c r="C159" s="157"/>
      <c r="D159" s="157"/>
      <c r="E159" s="157"/>
      <c r="F159" s="157"/>
      <c r="G159" s="157"/>
      <c r="I159" s="221">
        <f t="shared" si="15"/>
        <v>0</v>
      </c>
      <c r="J159" s="221">
        <f t="shared" si="16"/>
        <v>0</v>
      </c>
      <c r="K159" s="221">
        <f t="shared" si="17"/>
        <v>0</v>
      </c>
      <c r="L159" s="221">
        <f t="shared" si="18"/>
        <v>0</v>
      </c>
    </row>
    <row r="160" spans="1:12" x14ac:dyDescent="0.3">
      <c r="A160" s="37" t="s">
        <v>415</v>
      </c>
      <c r="B160" s="37" t="s">
        <v>381</v>
      </c>
      <c r="C160" s="129">
        <f>SUM(C161,C165)</f>
        <v>0</v>
      </c>
      <c r="D160" s="129">
        <f>SUM(D161,D165)</f>
        <v>0</v>
      </c>
      <c r="E160" s="129">
        <f>SUM(E161,E165)</f>
        <v>0</v>
      </c>
      <c r="F160" s="129">
        <f>SUM(F161,F165)</f>
        <v>0</v>
      </c>
      <c r="G160" s="129">
        <f>SUM(G161,G165)</f>
        <v>0</v>
      </c>
      <c r="I160" s="221">
        <f t="shared" si="15"/>
        <v>0</v>
      </c>
      <c r="J160" s="221">
        <f t="shared" si="16"/>
        <v>0</v>
      </c>
      <c r="K160" s="221">
        <f t="shared" si="17"/>
        <v>0</v>
      </c>
      <c r="L160" s="221">
        <f t="shared" si="18"/>
        <v>0</v>
      </c>
    </row>
    <row r="161" spans="1:12" x14ac:dyDescent="0.3">
      <c r="A161" s="35" t="s">
        <v>382</v>
      </c>
      <c r="B161" s="35">
        <v>65</v>
      </c>
      <c r="C161" s="129">
        <f>SUM(C162:C164)</f>
        <v>0</v>
      </c>
      <c r="D161" s="129">
        <f>SUM(D162:D164)</f>
        <v>0</v>
      </c>
      <c r="E161" s="129">
        <f>SUM(E162:E164)</f>
        <v>0</v>
      </c>
      <c r="F161" s="129">
        <f>SUM(F162:F164)</f>
        <v>0</v>
      </c>
      <c r="G161" s="129">
        <f>SUM(G162:G164)</f>
        <v>0</v>
      </c>
      <c r="I161" s="221">
        <f t="shared" si="15"/>
        <v>0</v>
      </c>
      <c r="J161" s="221">
        <f t="shared" si="16"/>
        <v>0</v>
      </c>
      <c r="K161" s="221">
        <f t="shared" si="17"/>
        <v>0</v>
      </c>
      <c r="L161" s="221">
        <f t="shared" si="18"/>
        <v>0</v>
      </c>
    </row>
    <row r="162" spans="1:12" x14ac:dyDescent="0.3">
      <c r="A162" s="35" t="s">
        <v>383</v>
      </c>
      <c r="B162" s="35">
        <v>650</v>
      </c>
      <c r="C162" s="157"/>
      <c r="D162" s="157"/>
      <c r="E162" s="157"/>
      <c r="F162" s="157"/>
      <c r="G162" s="157"/>
      <c r="I162" s="221">
        <f t="shared" si="15"/>
        <v>0</v>
      </c>
      <c r="J162" s="221">
        <f t="shared" si="16"/>
        <v>0</v>
      </c>
      <c r="K162" s="221">
        <f t="shared" si="17"/>
        <v>0</v>
      </c>
      <c r="L162" s="221">
        <f t="shared" si="18"/>
        <v>0</v>
      </c>
    </row>
    <row r="163" spans="1:12" ht="27" x14ac:dyDescent="0.3">
      <c r="A163" s="35" t="s">
        <v>384</v>
      </c>
      <c r="B163" s="35">
        <v>651</v>
      </c>
      <c r="C163" s="157"/>
      <c r="D163" s="157"/>
      <c r="E163" s="157"/>
      <c r="F163" s="157"/>
      <c r="G163" s="157"/>
      <c r="I163" s="221">
        <f t="shared" si="15"/>
        <v>0</v>
      </c>
      <c r="J163" s="221">
        <f t="shared" si="16"/>
        <v>0</v>
      </c>
      <c r="K163" s="221">
        <f t="shared" si="17"/>
        <v>0</v>
      </c>
      <c r="L163" s="221">
        <f t="shared" si="18"/>
        <v>0</v>
      </c>
    </row>
    <row r="164" spans="1:12" x14ac:dyDescent="0.3">
      <c r="A164" s="35" t="s">
        <v>385</v>
      </c>
      <c r="B164" s="35" t="s">
        <v>386</v>
      </c>
      <c r="C164" s="157"/>
      <c r="D164" s="157"/>
      <c r="E164" s="157"/>
      <c r="F164" s="157"/>
      <c r="G164" s="157"/>
      <c r="I164" s="221">
        <f t="shared" si="15"/>
        <v>0</v>
      </c>
      <c r="J164" s="221">
        <f t="shared" si="16"/>
        <v>0</v>
      </c>
      <c r="K164" s="221">
        <f t="shared" si="17"/>
        <v>0</v>
      </c>
      <c r="L164" s="221">
        <f t="shared" si="18"/>
        <v>0</v>
      </c>
    </row>
    <row r="165" spans="1:12" x14ac:dyDescent="0.3">
      <c r="A165" s="35" t="s">
        <v>387</v>
      </c>
      <c r="B165" s="35" t="s">
        <v>388</v>
      </c>
      <c r="C165" s="157"/>
      <c r="D165" s="157"/>
      <c r="E165" s="157"/>
      <c r="F165" s="157"/>
      <c r="G165" s="157"/>
      <c r="I165" s="221">
        <f t="shared" si="15"/>
        <v>0</v>
      </c>
      <c r="J165" s="221">
        <f t="shared" si="16"/>
        <v>0</v>
      </c>
      <c r="K165" s="221">
        <f t="shared" si="17"/>
        <v>0</v>
      </c>
      <c r="L165" s="221">
        <f t="shared" si="18"/>
        <v>0</v>
      </c>
    </row>
    <row r="166" spans="1:12" x14ac:dyDescent="0.3">
      <c r="A166" s="37" t="s">
        <v>416</v>
      </c>
      <c r="B166" s="37">
        <v>9903</v>
      </c>
      <c r="C166" s="129">
        <f>C153+C154-C160</f>
        <v>0</v>
      </c>
      <c r="D166" s="129">
        <f>D153+D154-D160</f>
        <v>0</v>
      </c>
      <c r="E166" s="129">
        <f>E153+E154-E160</f>
        <v>0</v>
      </c>
      <c r="F166" s="129">
        <f>F153+F154-F160</f>
        <v>0</v>
      </c>
      <c r="G166" s="129">
        <f>G153+G154-G160</f>
        <v>0</v>
      </c>
      <c r="I166" s="221">
        <f t="shared" si="15"/>
        <v>0</v>
      </c>
      <c r="J166" s="221">
        <f t="shared" si="16"/>
        <v>0</v>
      </c>
      <c r="K166" s="221">
        <f t="shared" si="17"/>
        <v>0</v>
      </c>
      <c r="L166" s="221">
        <f t="shared" si="18"/>
        <v>0</v>
      </c>
    </row>
    <row r="167" spans="1:12" x14ac:dyDescent="0.3">
      <c r="A167" s="37" t="s">
        <v>417</v>
      </c>
      <c r="B167" s="37">
        <v>780</v>
      </c>
      <c r="C167" s="157"/>
      <c r="D167" s="157"/>
      <c r="E167" s="157"/>
      <c r="F167" s="157"/>
      <c r="G167" s="157"/>
      <c r="I167" s="221">
        <f t="shared" si="15"/>
        <v>0</v>
      </c>
      <c r="J167" s="221">
        <f t="shared" si="16"/>
        <v>0</v>
      </c>
      <c r="K167" s="221">
        <f t="shared" si="17"/>
        <v>0</v>
      </c>
      <c r="L167" s="221">
        <f t="shared" si="18"/>
        <v>0</v>
      </c>
    </row>
    <row r="168" spans="1:12" x14ac:dyDescent="0.3">
      <c r="A168" s="37" t="s">
        <v>418</v>
      </c>
      <c r="B168" s="37">
        <v>680</v>
      </c>
      <c r="C168" s="157"/>
      <c r="D168" s="157"/>
      <c r="E168" s="157"/>
      <c r="F168" s="157"/>
      <c r="G168" s="157"/>
      <c r="I168" s="221">
        <f t="shared" si="15"/>
        <v>0</v>
      </c>
      <c r="J168" s="221">
        <f t="shared" si="16"/>
        <v>0</v>
      </c>
      <c r="K168" s="221">
        <f t="shared" si="17"/>
        <v>0</v>
      </c>
      <c r="L168" s="221">
        <f t="shared" si="18"/>
        <v>0</v>
      </c>
    </row>
    <row r="169" spans="1:12" x14ac:dyDescent="0.3">
      <c r="A169" s="37" t="s">
        <v>419</v>
      </c>
      <c r="B169" s="37" t="s">
        <v>389</v>
      </c>
      <c r="C169" s="157"/>
      <c r="D169" s="157"/>
      <c r="E169" s="157"/>
      <c r="F169" s="157"/>
      <c r="G169" s="157"/>
      <c r="I169" s="221">
        <f t="shared" si="15"/>
        <v>0</v>
      </c>
      <c r="J169" s="221">
        <f t="shared" si="16"/>
        <v>0</v>
      </c>
      <c r="K169" s="221">
        <f t="shared" si="17"/>
        <v>0</v>
      </c>
      <c r="L169" s="221">
        <f t="shared" si="18"/>
        <v>0</v>
      </c>
    </row>
    <row r="170" spans="1:12" x14ac:dyDescent="0.3">
      <c r="A170" s="37" t="s">
        <v>420</v>
      </c>
      <c r="B170" s="37">
        <v>9904</v>
      </c>
      <c r="C170" s="129">
        <f>C166+C167-C168-C169</f>
        <v>0</v>
      </c>
      <c r="D170" s="129">
        <f>D166+D167-D168-D169</f>
        <v>0</v>
      </c>
      <c r="E170" s="129">
        <f>E166+E167-E168-E169</f>
        <v>0</v>
      </c>
      <c r="F170" s="129">
        <f>F166+F167-F168-F169</f>
        <v>0</v>
      </c>
      <c r="G170" s="129">
        <f>G166+G167-G168-G169</f>
        <v>0</v>
      </c>
      <c r="I170" s="221">
        <f t="shared" si="15"/>
        <v>0</v>
      </c>
      <c r="J170" s="221">
        <f t="shared" si="16"/>
        <v>0</v>
      </c>
      <c r="K170" s="221">
        <f t="shared" si="17"/>
        <v>0</v>
      </c>
      <c r="L170" s="221">
        <f t="shared" si="18"/>
        <v>0</v>
      </c>
    </row>
    <row r="171" spans="1:12" x14ac:dyDescent="0.3">
      <c r="A171" s="37" t="s">
        <v>421</v>
      </c>
      <c r="B171" s="37">
        <v>789</v>
      </c>
      <c r="C171" s="157"/>
      <c r="D171" s="157"/>
      <c r="E171" s="157"/>
      <c r="F171" s="157"/>
      <c r="G171" s="157"/>
      <c r="I171" s="221">
        <f t="shared" si="15"/>
        <v>0</v>
      </c>
      <c r="J171" s="221">
        <f t="shared" si="16"/>
        <v>0</v>
      </c>
      <c r="K171" s="221">
        <f t="shared" si="17"/>
        <v>0</v>
      </c>
      <c r="L171" s="221">
        <f t="shared" si="18"/>
        <v>0</v>
      </c>
    </row>
    <row r="172" spans="1:12" x14ac:dyDescent="0.3">
      <c r="A172" s="37" t="s">
        <v>422</v>
      </c>
      <c r="B172" s="37">
        <v>689</v>
      </c>
      <c r="C172" s="157"/>
      <c r="D172" s="157"/>
      <c r="E172" s="157"/>
      <c r="F172" s="157"/>
      <c r="G172" s="157"/>
      <c r="I172" s="221">
        <f t="shared" si="15"/>
        <v>0</v>
      </c>
      <c r="J172" s="221">
        <f t="shared" si="16"/>
        <v>0</v>
      </c>
      <c r="K172" s="221">
        <f t="shared" si="17"/>
        <v>0</v>
      </c>
      <c r="L172" s="221">
        <f t="shared" si="18"/>
        <v>0</v>
      </c>
    </row>
    <row r="173" spans="1:12" x14ac:dyDescent="0.3">
      <c r="A173" s="37" t="s">
        <v>423</v>
      </c>
      <c r="B173" s="37">
        <v>9905</v>
      </c>
      <c r="C173" s="129">
        <f>C170+C171-C172</f>
        <v>0</v>
      </c>
      <c r="D173" s="129">
        <f>D170+D171-D172</f>
        <v>0</v>
      </c>
      <c r="E173" s="129">
        <f>E170+E171-E172</f>
        <v>0</v>
      </c>
      <c r="F173" s="129">
        <f>F170+F171-F172</f>
        <v>0</v>
      </c>
      <c r="G173" s="129">
        <f>G170+G171-G172</f>
        <v>0</v>
      </c>
      <c r="I173" s="221">
        <f t="shared" si="15"/>
        <v>0</v>
      </c>
      <c r="J173" s="221">
        <f t="shared" si="16"/>
        <v>0</v>
      </c>
      <c r="K173" s="221">
        <f t="shared" si="17"/>
        <v>0</v>
      </c>
      <c r="L173" s="221">
        <f t="shared" si="18"/>
        <v>0</v>
      </c>
    </row>
    <row r="175" spans="1:12" ht="15" x14ac:dyDescent="0.3">
      <c r="A175" s="361" t="s">
        <v>683</v>
      </c>
      <c r="B175" s="215"/>
      <c r="C175" s="215"/>
      <c r="D175" s="215"/>
      <c r="E175" s="216"/>
      <c r="F175" s="216"/>
      <c r="G175" s="216"/>
      <c r="I175" s="216"/>
      <c r="J175" s="216"/>
      <c r="K175" s="216"/>
      <c r="L175" s="216"/>
    </row>
    <row r="177" spans="1:12" x14ac:dyDescent="0.3">
      <c r="I177" s="492" t="s">
        <v>849</v>
      </c>
      <c r="J177" s="493"/>
      <c r="K177" s="493"/>
      <c r="L177" s="494"/>
    </row>
    <row r="178" spans="1:12" ht="27" x14ac:dyDescent="0.3">
      <c r="A178" s="24"/>
      <c r="B178" s="36" t="s">
        <v>164</v>
      </c>
      <c r="C178" s="145" t="str">
        <f>C136</f>
        <v>REALITE 2019</v>
      </c>
      <c r="D178" s="145" t="str">
        <f t="shared" ref="D178:G178" si="19">D136</f>
        <v>REALITE 2020</v>
      </c>
      <c r="E178" s="145" t="str">
        <f t="shared" si="19"/>
        <v>REALITE 2021</v>
      </c>
      <c r="F178" s="145" t="str">
        <f t="shared" si="19"/>
        <v>REALITE 2022</v>
      </c>
      <c r="G178" s="145" t="str">
        <f t="shared" si="19"/>
        <v>REALITE 2023</v>
      </c>
      <c r="I178" s="145" t="str">
        <f>RIGHT(D178,4)&amp;" - "&amp;RIGHT(C178,4)</f>
        <v>2020 - 2019</v>
      </c>
      <c r="J178" s="145" t="str">
        <f>RIGHT(E178,4)&amp;" - "&amp;RIGHT(D178,4)</f>
        <v>2021 - 2020</v>
      </c>
      <c r="K178" s="145" t="str">
        <f>RIGHT(F178,4)&amp;" - "&amp;RIGHT(E178,4)</f>
        <v>2022 - 2021</v>
      </c>
      <c r="L178" s="145" t="str">
        <f>RIGHT(G178,4)&amp;" - "&amp;RIGHT(F178,4)</f>
        <v>2023 - 2022</v>
      </c>
    </row>
    <row r="179" spans="1:12" x14ac:dyDescent="0.3">
      <c r="A179" s="37" t="s">
        <v>411</v>
      </c>
      <c r="B179" s="37" t="s">
        <v>390</v>
      </c>
      <c r="C179" s="127">
        <f>SUM(C180:C184)</f>
        <v>0</v>
      </c>
      <c r="D179" s="127">
        <f>SUM(D180:D184)</f>
        <v>0</v>
      </c>
      <c r="E179" s="127">
        <f>SUM(E180:E184)</f>
        <v>0</v>
      </c>
      <c r="F179" s="127">
        <f>SUM(F180:F184)</f>
        <v>0</v>
      </c>
      <c r="G179" s="127">
        <f>SUM(G180:G184)</f>
        <v>0</v>
      </c>
      <c r="I179" s="221">
        <f t="shared" ref="I179:I215" si="20">IFERROR(IF(AND(ROUND(SUM(C179:C179),0)=0,ROUND(SUM(D179:D179),0)&gt;ROUND(SUM(C179:C179),0)),"INF",(ROUND(SUM(D179:D179),0)-ROUND(SUM(C179:C179),0))/ROUND(SUM(C179:C179),0)),0)</f>
        <v>0</v>
      </c>
      <c r="J179" s="221">
        <f t="shared" ref="J179:J215" si="21">IFERROR(IF(AND(ROUND(SUM(D179),0)=0,ROUND(SUM(E179:E179),0)&gt;ROUND(SUM(D179),0)),"INF",(ROUND(SUM(E179:E179),0)-ROUND(SUM(D179),0))/ROUND(SUM(D179),0)),0)</f>
        <v>0</v>
      </c>
      <c r="K179" s="221">
        <f t="shared" ref="K179:K215" si="22">IFERROR(IF(AND(ROUND(SUM(E179),0)=0,ROUND(SUM(F179:F179),0)&gt;ROUND(SUM(E179),0)),"INF",(ROUND(SUM(F179:F179),0)-ROUND(SUM(E179),0))/ROUND(SUM(E179),0)),0)</f>
        <v>0</v>
      </c>
      <c r="L179" s="221">
        <f t="shared" ref="L179:L215" si="23">IFERROR(IF(AND(ROUND(SUM(F179),0)=0,ROUND(SUM(G179:G179),0)&gt;ROUND(SUM(F179),0)),"INF",(ROUND(SUM(G179:G179),0)-ROUND(SUM(F179),0))/ROUND(SUM(F179),0)),0)</f>
        <v>0</v>
      </c>
    </row>
    <row r="180" spans="1:12" s="360" customFormat="1" x14ac:dyDescent="0.3">
      <c r="A180" s="35" t="s">
        <v>391</v>
      </c>
      <c r="B180" s="35">
        <v>70</v>
      </c>
      <c r="C180" s="157"/>
      <c r="D180" s="157"/>
      <c r="E180" s="157"/>
      <c r="F180" s="157"/>
      <c r="G180" s="157"/>
      <c r="I180" s="221">
        <f t="shared" si="20"/>
        <v>0</v>
      </c>
      <c r="J180" s="221">
        <f t="shared" si="21"/>
        <v>0</v>
      </c>
      <c r="K180" s="221">
        <f t="shared" si="22"/>
        <v>0</v>
      </c>
      <c r="L180" s="221">
        <f t="shared" si="23"/>
        <v>0</v>
      </c>
    </row>
    <row r="181" spans="1:12" s="360" customFormat="1" ht="27" x14ac:dyDescent="0.3">
      <c r="A181" s="35" t="s">
        <v>392</v>
      </c>
      <c r="B181" s="35">
        <v>71</v>
      </c>
      <c r="C181" s="157"/>
      <c r="D181" s="157"/>
      <c r="E181" s="157"/>
      <c r="F181" s="157"/>
      <c r="G181" s="157"/>
      <c r="I181" s="221">
        <f t="shared" si="20"/>
        <v>0</v>
      </c>
      <c r="J181" s="221">
        <f t="shared" si="21"/>
        <v>0</v>
      </c>
      <c r="K181" s="221">
        <f t="shared" si="22"/>
        <v>0</v>
      </c>
      <c r="L181" s="221">
        <f t="shared" si="23"/>
        <v>0</v>
      </c>
    </row>
    <row r="182" spans="1:12" s="360" customFormat="1" x14ac:dyDescent="0.3">
      <c r="A182" s="35" t="s">
        <v>393</v>
      </c>
      <c r="B182" s="35">
        <v>72</v>
      </c>
      <c r="C182" s="157"/>
      <c r="D182" s="157"/>
      <c r="E182" s="157"/>
      <c r="F182" s="157"/>
      <c r="G182" s="157"/>
      <c r="I182" s="221">
        <f t="shared" si="20"/>
        <v>0</v>
      </c>
      <c r="J182" s="221">
        <f t="shared" si="21"/>
        <v>0</v>
      </c>
      <c r="K182" s="221">
        <f t="shared" si="22"/>
        <v>0</v>
      </c>
      <c r="L182" s="221">
        <f t="shared" si="23"/>
        <v>0</v>
      </c>
    </row>
    <row r="183" spans="1:12" s="360" customFormat="1" x14ac:dyDescent="0.3">
      <c r="A183" s="35" t="s">
        <v>394</v>
      </c>
      <c r="B183" s="35">
        <v>74</v>
      </c>
      <c r="C183" s="157"/>
      <c r="D183" s="157"/>
      <c r="E183" s="157"/>
      <c r="F183" s="157"/>
      <c r="G183" s="157"/>
      <c r="I183" s="221">
        <f t="shared" si="20"/>
        <v>0</v>
      </c>
      <c r="J183" s="221">
        <f t="shared" si="21"/>
        <v>0</v>
      </c>
      <c r="K183" s="221">
        <f t="shared" si="22"/>
        <v>0</v>
      </c>
      <c r="L183" s="221">
        <f t="shared" si="23"/>
        <v>0</v>
      </c>
    </row>
    <row r="184" spans="1:12" s="360" customFormat="1" x14ac:dyDescent="0.3">
      <c r="A184" s="35" t="s">
        <v>395</v>
      </c>
      <c r="B184" s="35" t="s">
        <v>396</v>
      </c>
      <c r="C184" s="157"/>
      <c r="D184" s="157"/>
      <c r="E184" s="157"/>
      <c r="F184" s="157"/>
      <c r="G184" s="157"/>
      <c r="I184" s="221">
        <f t="shared" si="20"/>
        <v>0</v>
      </c>
      <c r="J184" s="221">
        <f t="shared" si="21"/>
        <v>0</v>
      </c>
      <c r="K184" s="221">
        <f t="shared" si="22"/>
        <v>0</v>
      </c>
      <c r="L184" s="221">
        <f t="shared" si="23"/>
        <v>0</v>
      </c>
    </row>
    <row r="185" spans="1:12" s="360" customFormat="1" x14ac:dyDescent="0.3">
      <c r="A185" s="37" t="s">
        <v>412</v>
      </c>
      <c r="B185" s="37" t="s">
        <v>397</v>
      </c>
      <c r="C185" s="127">
        <f>SUM(C186:C194)</f>
        <v>0</v>
      </c>
      <c r="D185" s="127">
        <f>SUM(D186:D194)</f>
        <v>0</v>
      </c>
      <c r="E185" s="127">
        <f>SUM(E186:E194)</f>
        <v>0</v>
      </c>
      <c r="F185" s="127">
        <f>SUM(F186:F194)</f>
        <v>0</v>
      </c>
      <c r="G185" s="127">
        <f>SUM(G186:G194)</f>
        <v>0</v>
      </c>
      <c r="I185" s="221">
        <f t="shared" si="20"/>
        <v>0</v>
      </c>
      <c r="J185" s="221">
        <f t="shared" si="21"/>
        <v>0</v>
      </c>
      <c r="K185" s="221">
        <f t="shared" si="22"/>
        <v>0</v>
      </c>
      <c r="L185" s="221">
        <f t="shared" si="23"/>
        <v>0</v>
      </c>
    </row>
    <row r="186" spans="1:12" s="360" customFormat="1" x14ac:dyDescent="0.3">
      <c r="A186" s="35" t="s">
        <v>398</v>
      </c>
      <c r="B186" s="35">
        <v>60</v>
      </c>
      <c r="C186" s="157"/>
      <c r="D186" s="157"/>
      <c r="E186" s="157"/>
      <c r="F186" s="157"/>
      <c r="G186" s="157"/>
      <c r="I186" s="221">
        <f t="shared" si="20"/>
        <v>0</v>
      </c>
      <c r="J186" s="221">
        <f t="shared" si="21"/>
        <v>0</v>
      </c>
      <c r="K186" s="221">
        <f t="shared" si="22"/>
        <v>0</v>
      </c>
      <c r="L186" s="221">
        <f t="shared" si="23"/>
        <v>0</v>
      </c>
    </row>
    <row r="187" spans="1:12" s="360" customFormat="1" x14ac:dyDescent="0.3">
      <c r="A187" s="35" t="s">
        <v>399</v>
      </c>
      <c r="B187" s="35">
        <v>61</v>
      </c>
      <c r="C187" s="157"/>
      <c r="D187" s="157"/>
      <c r="E187" s="157"/>
      <c r="F187" s="157"/>
      <c r="G187" s="157"/>
      <c r="I187" s="221">
        <f t="shared" si="20"/>
        <v>0</v>
      </c>
      <c r="J187" s="221">
        <f t="shared" si="21"/>
        <v>0</v>
      </c>
      <c r="K187" s="221">
        <f t="shared" si="22"/>
        <v>0</v>
      </c>
      <c r="L187" s="221">
        <f t="shared" si="23"/>
        <v>0</v>
      </c>
    </row>
    <row r="188" spans="1:12" s="360" customFormat="1" x14ac:dyDescent="0.3">
      <c r="A188" s="35" t="s">
        <v>400</v>
      </c>
      <c r="B188" s="35">
        <v>62</v>
      </c>
      <c r="C188" s="157"/>
      <c r="D188" s="157"/>
      <c r="E188" s="157"/>
      <c r="F188" s="157"/>
      <c r="G188" s="157"/>
      <c r="I188" s="221">
        <f t="shared" si="20"/>
        <v>0</v>
      </c>
      <c r="J188" s="221">
        <f t="shared" si="21"/>
        <v>0</v>
      </c>
      <c r="K188" s="221">
        <f t="shared" si="22"/>
        <v>0</v>
      </c>
      <c r="L188" s="221">
        <f t="shared" si="23"/>
        <v>0</v>
      </c>
    </row>
    <row r="189" spans="1:12" s="360" customFormat="1" ht="27" x14ac:dyDescent="0.3">
      <c r="A189" s="35" t="s">
        <v>401</v>
      </c>
      <c r="B189" s="35">
        <v>630</v>
      </c>
      <c r="C189" s="157"/>
      <c r="D189" s="157"/>
      <c r="E189" s="157"/>
      <c r="F189" s="157"/>
      <c r="G189" s="157"/>
      <c r="I189" s="221">
        <f t="shared" si="20"/>
        <v>0</v>
      </c>
      <c r="J189" s="221">
        <f t="shared" si="21"/>
        <v>0</v>
      </c>
      <c r="K189" s="221">
        <f t="shared" si="22"/>
        <v>0</v>
      </c>
      <c r="L189" s="221">
        <f t="shared" si="23"/>
        <v>0</v>
      </c>
    </row>
    <row r="190" spans="1:12" s="360" customFormat="1" ht="27" x14ac:dyDescent="0.3">
      <c r="A190" s="35" t="s">
        <v>402</v>
      </c>
      <c r="B190" s="35" t="s">
        <v>403</v>
      </c>
      <c r="C190" s="157"/>
      <c r="D190" s="157"/>
      <c r="E190" s="157"/>
      <c r="F190" s="157"/>
      <c r="G190" s="157"/>
      <c r="I190" s="221">
        <f t="shared" si="20"/>
        <v>0</v>
      </c>
      <c r="J190" s="221">
        <f t="shared" si="21"/>
        <v>0</v>
      </c>
      <c r="K190" s="221">
        <f t="shared" si="22"/>
        <v>0</v>
      </c>
      <c r="L190" s="221">
        <f t="shared" si="23"/>
        <v>0</v>
      </c>
    </row>
    <row r="191" spans="1:12" s="360" customFormat="1" x14ac:dyDescent="0.3">
      <c r="A191" s="35" t="s">
        <v>404</v>
      </c>
      <c r="B191" s="35" t="s">
        <v>405</v>
      </c>
      <c r="C191" s="157"/>
      <c r="D191" s="157"/>
      <c r="E191" s="157"/>
      <c r="F191" s="157"/>
      <c r="G191" s="157"/>
      <c r="I191" s="221">
        <f t="shared" si="20"/>
        <v>0</v>
      </c>
      <c r="J191" s="221">
        <f t="shared" si="21"/>
        <v>0</v>
      </c>
      <c r="K191" s="221">
        <f t="shared" si="22"/>
        <v>0</v>
      </c>
      <c r="L191" s="221">
        <f t="shared" si="23"/>
        <v>0</v>
      </c>
    </row>
    <row r="192" spans="1:12" s="360" customFormat="1" x14ac:dyDescent="0.3">
      <c r="A192" s="35" t="s">
        <v>406</v>
      </c>
      <c r="B192" s="35" t="s">
        <v>407</v>
      </c>
      <c r="C192" s="157"/>
      <c r="D192" s="157"/>
      <c r="E192" s="157"/>
      <c r="F192" s="157"/>
      <c r="G192" s="157"/>
      <c r="I192" s="221">
        <f t="shared" si="20"/>
        <v>0</v>
      </c>
      <c r="J192" s="221">
        <f t="shared" si="21"/>
        <v>0</v>
      </c>
      <c r="K192" s="221">
        <f t="shared" si="22"/>
        <v>0</v>
      </c>
      <c r="L192" s="221">
        <f t="shared" si="23"/>
        <v>0</v>
      </c>
    </row>
    <row r="193" spans="1:12" s="360" customFormat="1" x14ac:dyDescent="0.3">
      <c r="A193" s="35" t="s">
        <v>408</v>
      </c>
      <c r="B193" s="35">
        <v>649</v>
      </c>
      <c r="C193" s="157"/>
      <c r="D193" s="157"/>
      <c r="E193" s="157"/>
      <c r="F193" s="157"/>
      <c r="G193" s="157"/>
      <c r="I193" s="221">
        <f t="shared" si="20"/>
        <v>0</v>
      </c>
      <c r="J193" s="221">
        <f t="shared" si="21"/>
        <v>0</v>
      </c>
      <c r="K193" s="221">
        <f t="shared" si="22"/>
        <v>0</v>
      </c>
      <c r="L193" s="221">
        <f t="shared" si="23"/>
        <v>0</v>
      </c>
    </row>
    <row r="194" spans="1:12" s="360" customFormat="1" x14ac:dyDescent="0.3">
      <c r="A194" s="35" t="s">
        <v>409</v>
      </c>
      <c r="B194" s="35" t="s">
        <v>410</v>
      </c>
      <c r="C194" s="157"/>
      <c r="D194" s="157"/>
      <c r="E194" s="157"/>
      <c r="F194" s="157"/>
      <c r="G194" s="157"/>
      <c r="I194" s="221">
        <f t="shared" si="20"/>
        <v>0</v>
      </c>
      <c r="J194" s="221">
        <f t="shared" si="21"/>
        <v>0</v>
      </c>
      <c r="K194" s="221">
        <f t="shared" si="22"/>
        <v>0</v>
      </c>
      <c r="L194" s="221">
        <f t="shared" si="23"/>
        <v>0</v>
      </c>
    </row>
    <row r="195" spans="1:12" s="360" customFormat="1" x14ac:dyDescent="0.3">
      <c r="A195" s="37" t="s">
        <v>413</v>
      </c>
      <c r="B195" s="37">
        <v>9901</v>
      </c>
      <c r="C195" s="127">
        <f>C179-C185</f>
        <v>0</v>
      </c>
      <c r="D195" s="127">
        <f>D179-D185</f>
        <v>0</v>
      </c>
      <c r="E195" s="127">
        <f>E179-E185</f>
        <v>0</v>
      </c>
      <c r="F195" s="127">
        <f>F179-F185</f>
        <v>0</v>
      </c>
      <c r="G195" s="127">
        <f>G179-G185</f>
        <v>0</v>
      </c>
      <c r="I195" s="221">
        <f t="shared" si="20"/>
        <v>0</v>
      </c>
      <c r="J195" s="221">
        <f t="shared" si="21"/>
        <v>0</v>
      </c>
      <c r="K195" s="221">
        <f t="shared" si="22"/>
        <v>0</v>
      </c>
      <c r="L195" s="221">
        <f t="shared" si="23"/>
        <v>0</v>
      </c>
    </row>
    <row r="196" spans="1:12" s="360" customFormat="1" x14ac:dyDescent="0.3">
      <c r="A196" s="37" t="s">
        <v>414</v>
      </c>
      <c r="B196" s="37" t="s">
        <v>373</v>
      </c>
      <c r="C196" s="129">
        <f>SUM(C197,C201)</f>
        <v>0</v>
      </c>
      <c r="D196" s="129">
        <f>SUM(D197,D201)</f>
        <v>0</v>
      </c>
      <c r="E196" s="129">
        <f>SUM(E197,E201)</f>
        <v>0</v>
      </c>
      <c r="F196" s="129">
        <f>SUM(F197,F201)</f>
        <v>0</v>
      </c>
      <c r="G196" s="129">
        <f>SUM(G197,G201)</f>
        <v>0</v>
      </c>
      <c r="I196" s="221">
        <f t="shared" si="20"/>
        <v>0</v>
      </c>
      <c r="J196" s="221">
        <f t="shared" si="21"/>
        <v>0</v>
      </c>
      <c r="K196" s="221">
        <f t="shared" si="22"/>
        <v>0</v>
      </c>
      <c r="L196" s="221">
        <f t="shared" si="23"/>
        <v>0</v>
      </c>
    </row>
    <row r="197" spans="1:12" x14ac:dyDescent="0.3">
      <c r="A197" s="35" t="s">
        <v>374</v>
      </c>
      <c r="B197" s="35">
        <v>75</v>
      </c>
      <c r="C197" s="129">
        <f>SUM(C198:C200)</f>
        <v>0</v>
      </c>
      <c r="D197" s="129">
        <f>SUM(D198:D200)</f>
        <v>0</v>
      </c>
      <c r="E197" s="129">
        <f>SUM(E198:E200)</f>
        <v>0</v>
      </c>
      <c r="F197" s="129">
        <f>SUM(F198:F200)</f>
        <v>0</v>
      </c>
      <c r="G197" s="129">
        <f>SUM(G198:G200)</f>
        <v>0</v>
      </c>
      <c r="I197" s="221">
        <f t="shared" si="20"/>
        <v>0</v>
      </c>
      <c r="J197" s="221">
        <f t="shared" si="21"/>
        <v>0</v>
      </c>
      <c r="K197" s="221">
        <f t="shared" si="22"/>
        <v>0</v>
      </c>
      <c r="L197" s="221">
        <f t="shared" si="23"/>
        <v>0</v>
      </c>
    </row>
    <row r="198" spans="1:12" x14ac:dyDescent="0.3">
      <c r="A198" s="35" t="s">
        <v>375</v>
      </c>
      <c r="B198" s="35">
        <v>750</v>
      </c>
      <c r="C198" s="157"/>
      <c r="D198" s="157"/>
      <c r="E198" s="157"/>
      <c r="F198" s="157"/>
      <c r="G198" s="157"/>
      <c r="I198" s="221">
        <f t="shared" si="20"/>
        <v>0</v>
      </c>
      <c r="J198" s="221">
        <f t="shared" si="21"/>
        <v>0</v>
      </c>
      <c r="K198" s="221">
        <f t="shared" si="22"/>
        <v>0</v>
      </c>
      <c r="L198" s="221">
        <f t="shared" si="23"/>
        <v>0</v>
      </c>
    </row>
    <row r="199" spans="1:12" x14ac:dyDescent="0.3">
      <c r="A199" s="35" t="s">
        <v>376</v>
      </c>
      <c r="B199" s="35">
        <v>751</v>
      </c>
      <c r="C199" s="157"/>
      <c r="D199" s="157"/>
      <c r="E199" s="157"/>
      <c r="F199" s="157"/>
      <c r="G199" s="157"/>
      <c r="I199" s="221">
        <f t="shared" si="20"/>
        <v>0</v>
      </c>
      <c r="J199" s="221">
        <f t="shared" si="21"/>
        <v>0</v>
      </c>
      <c r="K199" s="221">
        <f t="shared" si="22"/>
        <v>0</v>
      </c>
      <c r="L199" s="221">
        <f t="shared" si="23"/>
        <v>0</v>
      </c>
    </row>
    <row r="200" spans="1:12" x14ac:dyDescent="0.3">
      <c r="A200" s="35" t="s">
        <v>377</v>
      </c>
      <c r="B200" s="35" t="s">
        <v>378</v>
      </c>
      <c r="C200" s="157"/>
      <c r="D200" s="157"/>
      <c r="E200" s="157"/>
      <c r="F200" s="157"/>
      <c r="G200" s="157"/>
      <c r="I200" s="221">
        <f t="shared" si="20"/>
        <v>0</v>
      </c>
      <c r="J200" s="221">
        <f t="shared" si="21"/>
        <v>0</v>
      </c>
      <c r="K200" s="221">
        <f t="shared" si="22"/>
        <v>0</v>
      </c>
      <c r="L200" s="221">
        <f t="shared" si="23"/>
        <v>0</v>
      </c>
    </row>
    <row r="201" spans="1:12" x14ac:dyDescent="0.3">
      <c r="A201" s="35" t="s">
        <v>379</v>
      </c>
      <c r="B201" s="35" t="s">
        <v>380</v>
      </c>
      <c r="C201" s="157"/>
      <c r="D201" s="157"/>
      <c r="E201" s="157"/>
      <c r="F201" s="157"/>
      <c r="G201" s="157"/>
      <c r="I201" s="221">
        <f t="shared" si="20"/>
        <v>0</v>
      </c>
      <c r="J201" s="221">
        <f t="shared" si="21"/>
        <v>0</v>
      </c>
      <c r="K201" s="221">
        <f t="shared" si="22"/>
        <v>0</v>
      </c>
      <c r="L201" s="221">
        <f t="shared" si="23"/>
        <v>0</v>
      </c>
    </row>
    <row r="202" spans="1:12" x14ac:dyDescent="0.3">
      <c r="A202" s="37" t="s">
        <v>415</v>
      </c>
      <c r="B202" s="37" t="s">
        <v>381</v>
      </c>
      <c r="C202" s="129">
        <f>SUM(C203,C207)</f>
        <v>0</v>
      </c>
      <c r="D202" s="129">
        <f>SUM(D203,D207)</f>
        <v>0</v>
      </c>
      <c r="E202" s="129">
        <f>SUM(E203,E207)</f>
        <v>0</v>
      </c>
      <c r="F202" s="129">
        <f>SUM(F203,F207)</f>
        <v>0</v>
      </c>
      <c r="G202" s="129">
        <f>SUM(G203,G207)</f>
        <v>0</v>
      </c>
      <c r="I202" s="221">
        <f t="shared" si="20"/>
        <v>0</v>
      </c>
      <c r="J202" s="221">
        <f t="shared" si="21"/>
        <v>0</v>
      </c>
      <c r="K202" s="221">
        <f t="shared" si="22"/>
        <v>0</v>
      </c>
      <c r="L202" s="221">
        <f t="shared" si="23"/>
        <v>0</v>
      </c>
    </row>
    <row r="203" spans="1:12" x14ac:dyDescent="0.3">
      <c r="A203" s="35" t="s">
        <v>382</v>
      </c>
      <c r="B203" s="35">
        <v>65</v>
      </c>
      <c r="C203" s="129">
        <f>SUM(C204:C206)</f>
        <v>0</v>
      </c>
      <c r="D203" s="129">
        <f>SUM(D204:D206)</f>
        <v>0</v>
      </c>
      <c r="E203" s="129">
        <f>SUM(E204:E206)</f>
        <v>0</v>
      </c>
      <c r="F203" s="129">
        <f>SUM(F204:F206)</f>
        <v>0</v>
      </c>
      <c r="G203" s="129">
        <f>SUM(G204:G206)</f>
        <v>0</v>
      </c>
      <c r="I203" s="221">
        <f t="shared" si="20"/>
        <v>0</v>
      </c>
      <c r="J203" s="221">
        <f t="shared" si="21"/>
        <v>0</v>
      </c>
      <c r="K203" s="221">
        <f t="shared" si="22"/>
        <v>0</v>
      </c>
      <c r="L203" s="221">
        <f t="shared" si="23"/>
        <v>0</v>
      </c>
    </row>
    <row r="204" spans="1:12" x14ac:dyDescent="0.3">
      <c r="A204" s="35" t="s">
        <v>383</v>
      </c>
      <c r="B204" s="35">
        <v>650</v>
      </c>
      <c r="C204" s="157"/>
      <c r="D204" s="157"/>
      <c r="E204" s="157"/>
      <c r="F204" s="157"/>
      <c r="G204" s="157"/>
      <c r="I204" s="221">
        <f t="shared" si="20"/>
        <v>0</v>
      </c>
      <c r="J204" s="221">
        <f t="shared" si="21"/>
        <v>0</v>
      </c>
      <c r="K204" s="221">
        <f t="shared" si="22"/>
        <v>0</v>
      </c>
      <c r="L204" s="221">
        <f t="shared" si="23"/>
        <v>0</v>
      </c>
    </row>
    <row r="205" spans="1:12" ht="27" x14ac:dyDescent="0.3">
      <c r="A205" s="35" t="s">
        <v>384</v>
      </c>
      <c r="B205" s="35">
        <v>651</v>
      </c>
      <c r="C205" s="157"/>
      <c r="D205" s="157"/>
      <c r="E205" s="157"/>
      <c r="F205" s="157"/>
      <c r="G205" s="157"/>
      <c r="I205" s="221">
        <f t="shared" si="20"/>
        <v>0</v>
      </c>
      <c r="J205" s="221">
        <f t="shared" si="21"/>
        <v>0</v>
      </c>
      <c r="K205" s="221">
        <f t="shared" si="22"/>
        <v>0</v>
      </c>
      <c r="L205" s="221">
        <f t="shared" si="23"/>
        <v>0</v>
      </c>
    </row>
    <row r="206" spans="1:12" x14ac:dyDescent="0.3">
      <c r="A206" s="35" t="s">
        <v>385</v>
      </c>
      <c r="B206" s="35" t="s">
        <v>386</v>
      </c>
      <c r="C206" s="157"/>
      <c r="D206" s="157"/>
      <c r="E206" s="157"/>
      <c r="F206" s="157"/>
      <c r="G206" s="157"/>
      <c r="I206" s="221">
        <f t="shared" si="20"/>
        <v>0</v>
      </c>
      <c r="J206" s="221">
        <f t="shared" si="21"/>
        <v>0</v>
      </c>
      <c r="K206" s="221">
        <f t="shared" si="22"/>
        <v>0</v>
      </c>
      <c r="L206" s="221">
        <f t="shared" si="23"/>
        <v>0</v>
      </c>
    </row>
    <row r="207" spans="1:12" x14ac:dyDescent="0.3">
      <c r="A207" s="35" t="s">
        <v>387</v>
      </c>
      <c r="B207" s="35" t="s">
        <v>388</v>
      </c>
      <c r="C207" s="157"/>
      <c r="D207" s="157"/>
      <c r="E207" s="157"/>
      <c r="F207" s="157"/>
      <c r="G207" s="157"/>
      <c r="I207" s="221">
        <f t="shared" si="20"/>
        <v>0</v>
      </c>
      <c r="J207" s="221">
        <f t="shared" si="21"/>
        <v>0</v>
      </c>
      <c r="K207" s="221">
        <f t="shared" si="22"/>
        <v>0</v>
      </c>
      <c r="L207" s="221">
        <f t="shared" si="23"/>
        <v>0</v>
      </c>
    </row>
    <row r="208" spans="1:12" x14ac:dyDescent="0.3">
      <c r="A208" s="37" t="s">
        <v>416</v>
      </c>
      <c r="B208" s="37">
        <v>9903</v>
      </c>
      <c r="C208" s="129">
        <f>C195+C196-C202</f>
        <v>0</v>
      </c>
      <c r="D208" s="129">
        <f>D195+D196-D202</f>
        <v>0</v>
      </c>
      <c r="E208" s="129">
        <f>E195+E196-E202</f>
        <v>0</v>
      </c>
      <c r="F208" s="129">
        <f>F195+F196-F202</f>
        <v>0</v>
      </c>
      <c r="G208" s="129">
        <f>G195+G196-G202</f>
        <v>0</v>
      </c>
      <c r="I208" s="221">
        <f t="shared" si="20"/>
        <v>0</v>
      </c>
      <c r="J208" s="221">
        <f t="shared" si="21"/>
        <v>0</v>
      </c>
      <c r="K208" s="221">
        <f t="shared" si="22"/>
        <v>0</v>
      </c>
      <c r="L208" s="221">
        <f t="shared" si="23"/>
        <v>0</v>
      </c>
    </row>
    <row r="209" spans="1:12" x14ac:dyDescent="0.3">
      <c r="A209" s="37" t="s">
        <v>417</v>
      </c>
      <c r="B209" s="37">
        <v>780</v>
      </c>
      <c r="C209" s="157"/>
      <c r="D209" s="157"/>
      <c r="E209" s="157"/>
      <c r="F209" s="157"/>
      <c r="G209" s="157"/>
      <c r="I209" s="221">
        <f t="shared" si="20"/>
        <v>0</v>
      </c>
      <c r="J209" s="221">
        <f t="shared" si="21"/>
        <v>0</v>
      </c>
      <c r="K209" s="221">
        <f t="shared" si="22"/>
        <v>0</v>
      </c>
      <c r="L209" s="221">
        <f t="shared" si="23"/>
        <v>0</v>
      </c>
    </row>
    <row r="210" spans="1:12" x14ac:dyDescent="0.3">
      <c r="A210" s="37" t="s">
        <v>418</v>
      </c>
      <c r="B210" s="37">
        <v>680</v>
      </c>
      <c r="C210" s="157"/>
      <c r="D210" s="157"/>
      <c r="E210" s="157"/>
      <c r="F210" s="157"/>
      <c r="G210" s="157"/>
      <c r="I210" s="221">
        <f t="shared" si="20"/>
        <v>0</v>
      </c>
      <c r="J210" s="221">
        <f t="shared" si="21"/>
        <v>0</v>
      </c>
      <c r="K210" s="221">
        <f t="shared" si="22"/>
        <v>0</v>
      </c>
      <c r="L210" s="221">
        <f t="shared" si="23"/>
        <v>0</v>
      </c>
    </row>
    <row r="211" spans="1:12" x14ac:dyDescent="0.3">
      <c r="A211" s="37" t="s">
        <v>419</v>
      </c>
      <c r="B211" s="37" t="s">
        <v>389</v>
      </c>
      <c r="C211" s="157"/>
      <c r="D211" s="157"/>
      <c r="E211" s="157"/>
      <c r="F211" s="157"/>
      <c r="G211" s="157"/>
      <c r="I211" s="221">
        <f t="shared" si="20"/>
        <v>0</v>
      </c>
      <c r="J211" s="221">
        <f t="shared" si="21"/>
        <v>0</v>
      </c>
      <c r="K211" s="221">
        <f t="shared" si="22"/>
        <v>0</v>
      </c>
      <c r="L211" s="221">
        <f t="shared" si="23"/>
        <v>0</v>
      </c>
    </row>
    <row r="212" spans="1:12" x14ac:dyDescent="0.3">
      <c r="A212" s="37" t="s">
        <v>420</v>
      </c>
      <c r="B212" s="37">
        <v>9904</v>
      </c>
      <c r="C212" s="129">
        <f>C208+C209-C210-C211</f>
        <v>0</v>
      </c>
      <c r="D212" s="129">
        <f>D208+D209-D210-D211</f>
        <v>0</v>
      </c>
      <c r="E212" s="129">
        <f>E208+E209-E210-E211</f>
        <v>0</v>
      </c>
      <c r="F212" s="129">
        <f>F208+F209-F210-F211</f>
        <v>0</v>
      </c>
      <c r="G212" s="129">
        <f>G208+G209-G210-G211</f>
        <v>0</v>
      </c>
      <c r="I212" s="221">
        <f t="shared" si="20"/>
        <v>0</v>
      </c>
      <c r="J212" s="221">
        <f t="shared" si="21"/>
        <v>0</v>
      </c>
      <c r="K212" s="221">
        <f t="shared" si="22"/>
        <v>0</v>
      </c>
      <c r="L212" s="221">
        <f t="shared" si="23"/>
        <v>0</v>
      </c>
    </row>
    <row r="213" spans="1:12" x14ac:dyDescent="0.3">
      <c r="A213" s="37" t="s">
        <v>421</v>
      </c>
      <c r="B213" s="37">
        <v>789</v>
      </c>
      <c r="C213" s="157"/>
      <c r="D213" s="157"/>
      <c r="E213" s="157"/>
      <c r="F213" s="157"/>
      <c r="G213" s="157"/>
      <c r="I213" s="221">
        <f t="shared" si="20"/>
        <v>0</v>
      </c>
      <c r="J213" s="221">
        <f t="shared" si="21"/>
        <v>0</v>
      </c>
      <c r="K213" s="221">
        <f t="shared" si="22"/>
        <v>0</v>
      </c>
      <c r="L213" s="221">
        <f t="shared" si="23"/>
        <v>0</v>
      </c>
    </row>
    <row r="214" spans="1:12" x14ac:dyDescent="0.3">
      <c r="A214" s="37" t="s">
        <v>422</v>
      </c>
      <c r="B214" s="37">
        <v>689</v>
      </c>
      <c r="C214" s="157"/>
      <c r="D214" s="157"/>
      <c r="E214" s="157"/>
      <c r="F214" s="157"/>
      <c r="G214" s="157"/>
      <c r="I214" s="221">
        <f t="shared" si="20"/>
        <v>0</v>
      </c>
      <c r="J214" s="221">
        <f t="shared" si="21"/>
        <v>0</v>
      </c>
      <c r="K214" s="221">
        <f t="shared" si="22"/>
        <v>0</v>
      </c>
      <c r="L214" s="221">
        <f t="shared" si="23"/>
        <v>0</v>
      </c>
    </row>
    <row r="215" spans="1:12" x14ac:dyDescent="0.3">
      <c r="A215" s="37" t="s">
        <v>423</v>
      </c>
      <c r="B215" s="37">
        <v>9905</v>
      </c>
      <c r="C215" s="129">
        <f>C212+C213-C214</f>
        <v>0</v>
      </c>
      <c r="D215" s="129">
        <f>D212+D213-D214</f>
        <v>0</v>
      </c>
      <c r="E215" s="129">
        <f>E212+E213-E214</f>
        <v>0</v>
      </c>
      <c r="F215" s="129">
        <f>F212+F213-F214</f>
        <v>0</v>
      </c>
      <c r="G215" s="129">
        <f>G212+G213-G214</f>
        <v>0</v>
      </c>
      <c r="I215" s="221">
        <f t="shared" si="20"/>
        <v>0</v>
      </c>
      <c r="J215" s="221">
        <f t="shared" si="21"/>
        <v>0</v>
      </c>
      <c r="K215" s="221">
        <f t="shared" si="22"/>
        <v>0</v>
      </c>
      <c r="L215" s="221">
        <f t="shared" si="23"/>
        <v>0</v>
      </c>
    </row>
    <row r="217" spans="1:12" ht="15" x14ac:dyDescent="0.3">
      <c r="A217" s="269" t="s">
        <v>195</v>
      </c>
      <c r="B217" s="266"/>
      <c r="C217" s="266"/>
      <c r="D217" s="266"/>
      <c r="E217" s="362"/>
      <c r="F217" s="362"/>
      <c r="G217" s="362"/>
      <c r="I217" s="362"/>
      <c r="J217" s="362"/>
      <c r="K217" s="362"/>
      <c r="L217" s="362"/>
    </row>
    <row r="219" spans="1:12" x14ac:dyDescent="0.3">
      <c r="I219" s="492" t="s">
        <v>849</v>
      </c>
      <c r="J219" s="493"/>
      <c r="K219" s="493"/>
      <c r="L219" s="494"/>
    </row>
    <row r="220" spans="1:12" ht="27" x14ac:dyDescent="0.3">
      <c r="A220" s="24"/>
      <c r="B220" s="36" t="s">
        <v>164</v>
      </c>
      <c r="C220" s="145" t="str">
        <f>C178</f>
        <v>REALITE 2019</v>
      </c>
      <c r="D220" s="145" t="str">
        <f t="shared" ref="D220:G220" si="24">D178</f>
        <v>REALITE 2020</v>
      </c>
      <c r="E220" s="145" t="str">
        <f t="shared" si="24"/>
        <v>REALITE 2021</v>
      </c>
      <c r="F220" s="145" t="str">
        <f t="shared" si="24"/>
        <v>REALITE 2022</v>
      </c>
      <c r="G220" s="145" t="str">
        <f t="shared" si="24"/>
        <v>REALITE 2023</v>
      </c>
      <c r="I220" s="145" t="str">
        <f>RIGHT(D220,4)&amp;" - "&amp;RIGHT(C220,4)</f>
        <v>2020 - 2019</v>
      </c>
      <c r="J220" s="145" t="str">
        <f>RIGHT(E220,4)&amp;" - "&amp;RIGHT(D220,4)</f>
        <v>2021 - 2020</v>
      </c>
      <c r="K220" s="145" t="str">
        <f>RIGHT(F220,4)&amp;" - "&amp;RIGHT(E220,4)</f>
        <v>2022 - 2021</v>
      </c>
      <c r="L220" s="145" t="str">
        <f>RIGHT(G220,4)&amp;" - "&amp;RIGHT(F220,4)</f>
        <v>2023 - 2022</v>
      </c>
    </row>
    <row r="221" spans="1:12" x14ac:dyDescent="0.3">
      <c r="A221" s="37" t="s">
        <v>411</v>
      </c>
      <c r="B221" s="37" t="s">
        <v>390</v>
      </c>
      <c r="C221" s="127">
        <f>C9-SUM(C51,C94,C137,C179)</f>
        <v>0</v>
      </c>
      <c r="D221" s="127">
        <f>D9-SUM(D51,D94,D137,D179)</f>
        <v>0</v>
      </c>
      <c r="E221" s="127">
        <f>E9-SUM(E51,E94,E137,E179)</f>
        <v>0</v>
      </c>
      <c r="F221" s="127">
        <f>F9-SUM(F51,F94,F137,F179)</f>
        <v>0</v>
      </c>
      <c r="G221" s="127">
        <f>G9-SUM(G51,G94,G137,G179)</f>
        <v>0</v>
      </c>
      <c r="I221" s="221">
        <f t="shared" ref="I221:I257" si="25">IFERROR(IF(AND(ROUND(SUM(C221:C221),0)=0,ROUND(SUM(D221:D221),0)&gt;ROUND(SUM(C221:C221),0)),"INF",(ROUND(SUM(D221:D221),0)-ROUND(SUM(C221:C221),0))/ROUND(SUM(C221:C221),0)),0)</f>
        <v>0</v>
      </c>
      <c r="J221" s="221">
        <f t="shared" ref="J221:J257" si="26">IFERROR(IF(AND(ROUND(SUM(D221),0)=0,ROUND(SUM(E221:E221),0)&gt;ROUND(SUM(D221),0)),"INF",(ROUND(SUM(E221:E221),0)-ROUND(SUM(D221),0))/ROUND(SUM(D221),0)),0)</f>
        <v>0</v>
      </c>
      <c r="K221" s="221">
        <f t="shared" ref="K221:K257" si="27">IFERROR(IF(AND(ROUND(SUM(E221),0)=0,ROUND(SUM(F221:F221),0)&gt;ROUND(SUM(E221),0)),"INF",(ROUND(SUM(F221:F221),0)-ROUND(SUM(E221),0))/ROUND(SUM(E221),0)),0)</f>
        <v>0</v>
      </c>
      <c r="L221" s="221">
        <f t="shared" ref="L221:L257" si="28">IFERROR(IF(AND(ROUND(SUM(F221),0)=0,ROUND(SUM(G221:G221),0)&gt;ROUND(SUM(F221),0)),"INF",(ROUND(SUM(G221:G221),0)-ROUND(SUM(F221),0))/ROUND(SUM(F221),0)),0)</f>
        <v>0</v>
      </c>
    </row>
    <row r="222" spans="1:12" x14ac:dyDescent="0.3">
      <c r="A222" s="35" t="s">
        <v>391</v>
      </c>
      <c r="B222" s="35">
        <v>70</v>
      </c>
      <c r="C222" s="127">
        <f t="shared" ref="C222" si="29">C10-SUM(C52,C95,C138,C180)</f>
        <v>0</v>
      </c>
      <c r="D222" s="127">
        <f t="shared" ref="D222:G241" si="30">D10-SUM(D52,D95,D138,D180)</f>
        <v>0</v>
      </c>
      <c r="E222" s="127">
        <f t="shared" si="30"/>
        <v>0</v>
      </c>
      <c r="F222" s="127">
        <f t="shared" si="30"/>
        <v>0</v>
      </c>
      <c r="G222" s="127">
        <f t="shared" si="30"/>
        <v>0</v>
      </c>
      <c r="I222" s="221">
        <f t="shared" si="25"/>
        <v>0</v>
      </c>
      <c r="J222" s="221">
        <f t="shared" si="26"/>
        <v>0</v>
      </c>
      <c r="K222" s="221">
        <f t="shared" si="27"/>
        <v>0</v>
      </c>
      <c r="L222" s="221">
        <f t="shared" si="28"/>
        <v>0</v>
      </c>
    </row>
    <row r="223" spans="1:12" ht="27" x14ac:dyDescent="0.3">
      <c r="A223" s="35" t="s">
        <v>392</v>
      </c>
      <c r="B223" s="35">
        <v>71</v>
      </c>
      <c r="C223" s="127">
        <f t="shared" ref="C223" si="31">C11-SUM(C53,C96,C139,C181)</f>
        <v>0</v>
      </c>
      <c r="D223" s="127">
        <f t="shared" si="30"/>
        <v>0</v>
      </c>
      <c r="E223" s="127">
        <f t="shared" si="30"/>
        <v>0</v>
      </c>
      <c r="F223" s="127">
        <f t="shared" si="30"/>
        <v>0</v>
      </c>
      <c r="G223" s="127">
        <f t="shared" si="30"/>
        <v>0</v>
      </c>
      <c r="I223" s="221">
        <f t="shared" si="25"/>
        <v>0</v>
      </c>
      <c r="J223" s="221">
        <f t="shared" si="26"/>
        <v>0</v>
      </c>
      <c r="K223" s="221">
        <f t="shared" si="27"/>
        <v>0</v>
      </c>
      <c r="L223" s="221">
        <f t="shared" si="28"/>
        <v>0</v>
      </c>
    </row>
    <row r="224" spans="1:12" x14ac:dyDescent="0.3">
      <c r="A224" s="35" t="s">
        <v>393</v>
      </c>
      <c r="B224" s="35">
        <v>72</v>
      </c>
      <c r="C224" s="127">
        <f t="shared" ref="C224" si="32">C12-SUM(C54,C97,C140,C182)</f>
        <v>0</v>
      </c>
      <c r="D224" s="127">
        <f t="shared" si="30"/>
        <v>0</v>
      </c>
      <c r="E224" s="127">
        <f t="shared" si="30"/>
        <v>0</v>
      </c>
      <c r="F224" s="127">
        <f t="shared" si="30"/>
        <v>0</v>
      </c>
      <c r="G224" s="127">
        <f t="shared" si="30"/>
        <v>0</v>
      </c>
      <c r="I224" s="221">
        <f t="shared" si="25"/>
        <v>0</v>
      </c>
      <c r="J224" s="221">
        <f t="shared" si="26"/>
        <v>0</v>
      </c>
      <c r="K224" s="221">
        <f t="shared" si="27"/>
        <v>0</v>
      </c>
      <c r="L224" s="221">
        <f t="shared" si="28"/>
        <v>0</v>
      </c>
    </row>
    <row r="225" spans="1:12" x14ac:dyDescent="0.3">
      <c r="A225" s="35" t="s">
        <v>394</v>
      </c>
      <c r="B225" s="35">
        <v>74</v>
      </c>
      <c r="C225" s="127">
        <f t="shared" ref="C225" si="33">C13-SUM(C55,C98,C141,C183)</f>
        <v>0</v>
      </c>
      <c r="D225" s="127">
        <f t="shared" si="30"/>
        <v>0</v>
      </c>
      <c r="E225" s="127">
        <f t="shared" si="30"/>
        <v>0</v>
      </c>
      <c r="F225" s="127">
        <f t="shared" si="30"/>
        <v>0</v>
      </c>
      <c r="G225" s="127">
        <f t="shared" si="30"/>
        <v>0</v>
      </c>
      <c r="I225" s="221">
        <f t="shared" si="25"/>
        <v>0</v>
      </c>
      <c r="J225" s="221">
        <f t="shared" si="26"/>
        <v>0</v>
      </c>
      <c r="K225" s="221">
        <f t="shared" si="27"/>
        <v>0</v>
      </c>
      <c r="L225" s="221">
        <f t="shared" si="28"/>
        <v>0</v>
      </c>
    </row>
    <row r="226" spans="1:12" x14ac:dyDescent="0.3">
      <c r="A226" s="35" t="s">
        <v>395</v>
      </c>
      <c r="B226" s="35" t="s">
        <v>396</v>
      </c>
      <c r="C226" s="127">
        <f t="shared" ref="C226" si="34">C14-SUM(C56,C99,C142,C184)</f>
        <v>0</v>
      </c>
      <c r="D226" s="127">
        <f t="shared" si="30"/>
        <v>0</v>
      </c>
      <c r="E226" s="127">
        <f t="shared" si="30"/>
        <v>0</v>
      </c>
      <c r="F226" s="127">
        <f t="shared" si="30"/>
        <v>0</v>
      </c>
      <c r="G226" s="127">
        <f t="shared" si="30"/>
        <v>0</v>
      </c>
      <c r="I226" s="221">
        <f t="shared" si="25"/>
        <v>0</v>
      </c>
      <c r="J226" s="221">
        <f t="shared" si="26"/>
        <v>0</v>
      </c>
      <c r="K226" s="221">
        <f t="shared" si="27"/>
        <v>0</v>
      </c>
      <c r="L226" s="221">
        <f t="shared" si="28"/>
        <v>0</v>
      </c>
    </row>
    <row r="227" spans="1:12" x14ac:dyDescent="0.3">
      <c r="A227" s="37" t="s">
        <v>412</v>
      </c>
      <c r="B227" s="37" t="s">
        <v>397</v>
      </c>
      <c r="C227" s="127">
        <f t="shared" ref="C227" si="35">C15-SUM(C57,C100,C143,C185)</f>
        <v>0</v>
      </c>
      <c r="D227" s="127">
        <f t="shared" si="30"/>
        <v>0</v>
      </c>
      <c r="E227" s="127">
        <f t="shared" si="30"/>
        <v>0</v>
      </c>
      <c r="F227" s="127">
        <f t="shared" si="30"/>
        <v>0</v>
      </c>
      <c r="G227" s="127">
        <f t="shared" si="30"/>
        <v>0</v>
      </c>
      <c r="I227" s="221">
        <f t="shared" si="25"/>
        <v>0</v>
      </c>
      <c r="J227" s="221">
        <f t="shared" si="26"/>
        <v>0</v>
      </c>
      <c r="K227" s="221">
        <f t="shared" si="27"/>
        <v>0</v>
      </c>
      <c r="L227" s="221">
        <f t="shared" si="28"/>
        <v>0</v>
      </c>
    </row>
    <row r="228" spans="1:12" x14ac:dyDescent="0.3">
      <c r="A228" s="35" t="s">
        <v>398</v>
      </c>
      <c r="B228" s="35">
        <v>60</v>
      </c>
      <c r="C228" s="127">
        <f t="shared" ref="C228" si="36">C16-SUM(C58,C101,C144,C186)</f>
        <v>0</v>
      </c>
      <c r="D228" s="127">
        <f t="shared" si="30"/>
        <v>0</v>
      </c>
      <c r="E228" s="127">
        <f t="shared" si="30"/>
        <v>0</v>
      </c>
      <c r="F228" s="127">
        <f t="shared" si="30"/>
        <v>0</v>
      </c>
      <c r="G228" s="127">
        <f t="shared" si="30"/>
        <v>0</v>
      </c>
      <c r="I228" s="221">
        <f t="shared" si="25"/>
        <v>0</v>
      </c>
      <c r="J228" s="221">
        <f t="shared" si="26"/>
        <v>0</v>
      </c>
      <c r="K228" s="221">
        <f t="shared" si="27"/>
        <v>0</v>
      </c>
      <c r="L228" s="221">
        <f t="shared" si="28"/>
        <v>0</v>
      </c>
    </row>
    <row r="229" spans="1:12" x14ac:dyDescent="0.3">
      <c r="A229" s="35" t="s">
        <v>399</v>
      </c>
      <c r="B229" s="35">
        <v>61</v>
      </c>
      <c r="C229" s="127">
        <f t="shared" ref="C229" si="37">C17-SUM(C59,C102,C145,C187)</f>
        <v>0</v>
      </c>
      <c r="D229" s="127">
        <f t="shared" si="30"/>
        <v>0</v>
      </c>
      <c r="E229" s="127">
        <f t="shared" si="30"/>
        <v>0</v>
      </c>
      <c r="F229" s="127">
        <f t="shared" si="30"/>
        <v>0</v>
      </c>
      <c r="G229" s="127">
        <f t="shared" si="30"/>
        <v>0</v>
      </c>
      <c r="I229" s="221">
        <f t="shared" si="25"/>
        <v>0</v>
      </c>
      <c r="J229" s="221">
        <f t="shared" si="26"/>
        <v>0</v>
      </c>
      <c r="K229" s="221">
        <f t="shared" si="27"/>
        <v>0</v>
      </c>
      <c r="L229" s="221">
        <f t="shared" si="28"/>
        <v>0</v>
      </c>
    </row>
    <row r="230" spans="1:12" x14ac:dyDescent="0.3">
      <c r="A230" s="35" t="s">
        <v>400</v>
      </c>
      <c r="B230" s="35">
        <v>62</v>
      </c>
      <c r="C230" s="127">
        <f t="shared" ref="C230" si="38">C18-SUM(C60,C103,C146,C188)</f>
        <v>0</v>
      </c>
      <c r="D230" s="127">
        <f t="shared" si="30"/>
        <v>0</v>
      </c>
      <c r="E230" s="127">
        <f t="shared" si="30"/>
        <v>0</v>
      </c>
      <c r="F230" s="127">
        <f t="shared" si="30"/>
        <v>0</v>
      </c>
      <c r="G230" s="127">
        <f t="shared" si="30"/>
        <v>0</v>
      </c>
      <c r="I230" s="221">
        <f t="shared" si="25"/>
        <v>0</v>
      </c>
      <c r="J230" s="221">
        <f t="shared" si="26"/>
        <v>0</v>
      </c>
      <c r="K230" s="221">
        <f t="shared" si="27"/>
        <v>0</v>
      </c>
      <c r="L230" s="221">
        <f t="shared" si="28"/>
        <v>0</v>
      </c>
    </row>
    <row r="231" spans="1:12" ht="27" x14ac:dyDescent="0.3">
      <c r="A231" s="35" t="s">
        <v>401</v>
      </c>
      <c r="B231" s="35">
        <v>630</v>
      </c>
      <c r="C231" s="127">
        <f t="shared" ref="C231" si="39">C19-SUM(C61,C104,C147,C189)</f>
        <v>0</v>
      </c>
      <c r="D231" s="127">
        <f t="shared" si="30"/>
        <v>0</v>
      </c>
      <c r="E231" s="127">
        <f t="shared" si="30"/>
        <v>0</v>
      </c>
      <c r="F231" s="127">
        <f t="shared" si="30"/>
        <v>0</v>
      </c>
      <c r="G231" s="127">
        <f t="shared" si="30"/>
        <v>0</v>
      </c>
      <c r="I231" s="221">
        <f t="shared" si="25"/>
        <v>0</v>
      </c>
      <c r="J231" s="221">
        <f t="shared" si="26"/>
        <v>0</v>
      </c>
      <c r="K231" s="221">
        <f t="shared" si="27"/>
        <v>0</v>
      </c>
      <c r="L231" s="221">
        <f t="shared" si="28"/>
        <v>0</v>
      </c>
    </row>
    <row r="232" spans="1:12" ht="27" x14ac:dyDescent="0.3">
      <c r="A232" s="35" t="s">
        <v>402</v>
      </c>
      <c r="B232" s="35" t="s">
        <v>403</v>
      </c>
      <c r="C232" s="127">
        <f t="shared" ref="C232" si="40">C20-SUM(C62,C105,C148,C190)</f>
        <v>0</v>
      </c>
      <c r="D232" s="127">
        <f t="shared" si="30"/>
        <v>0</v>
      </c>
      <c r="E232" s="127">
        <f t="shared" si="30"/>
        <v>0</v>
      </c>
      <c r="F232" s="127">
        <f t="shared" si="30"/>
        <v>0</v>
      </c>
      <c r="G232" s="127">
        <f t="shared" si="30"/>
        <v>0</v>
      </c>
      <c r="I232" s="221">
        <f t="shared" si="25"/>
        <v>0</v>
      </c>
      <c r="J232" s="221">
        <f t="shared" si="26"/>
        <v>0</v>
      </c>
      <c r="K232" s="221">
        <f t="shared" si="27"/>
        <v>0</v>
      </c>
      <c r="L232" s="221">
        <f t="shared" si="28"/>
        <v>0</v>
      </c>
    </row>
    <row r="233" spans="1:12" x14ac:dyDescent="0.3">
      <c r="A233" s="35" t="s">
        <v>404</v>
      </c>
      <c r="B233" s="35" t="s">
        <v>405</v>
      </c>
      <c r="C233" s="127">
        <f t="shared" ref="C233" si="41">C21-SUM(C63,C106,C149,C191)</f>
        <v>0</v>
      </c>
      <c r="D233" s="127">
        <f t="shared" si="30"/>
        <v>0</v>
      </c>
      <c r="E233" s="127">
        <f t="shared" si="30"/>
        <v>0</v>
      </c>
      <c r="F233" s="127">
        <f t="shared" si="30"/>
        <v>0</v>
      </c>
      <c r="G233" s="127">
        <f t="shared" si="30"/>
        <v>0</v>
      </c>
      <c r="I233" s="221">
        <f t="shared" si="25"/>
        <v>0</v>
      </c>
      <c r="J233" s="221">
        <f t="shared" si="26"/>
        <v>0</v>
      </c>
      <c r="K233" s="221">
        <f t="shared" si="27"/>
        <v>0</v>
      </c>
      <c r="L233" s="221">
        <f t="shared" si="28"/>
        <v>0</v>
      </c>
    </row>
    <row r="234" spans="1:12" x14ac:dyDescent="0.3">
      <c r="A234" s="35" t="s">
        <v>406</v>
      </c>
      <c r="B234" s="35" t="s">
        <v>407</v>
      </c>
      <c r="C234" s="127">
        <f t="shared" ref="C234" si="42">C22-SUM(C64,C107,C150,C192)</f>
        <v>0</v>
      </c>
      <c r="D234" s="127">
        <f t="shared" si="30"/>
        <v>0</v>
      </c>
      <c r="E234" s="127">
        <f t="shared" si="30"/>
        <v>0</v>
      </c>
      <c r="F234" s="127">
        <f t="shared" si="30"/>
        <v>0</v>
      </c>
      <c r="G234" s="127">
        <f t="shared" si="30"/>
        <v>0</v>
      </c>
      <c r="I234" s="221">
        <f t="shared" si="25"/>
        <v>0</v>
      </c>
      <c r="J234" s="221">
        <f t="shared" si="26"/>
        <v>0</v>
      </c>
      <c r="K234" s="221">
        <f t="shared" si="27"/>
        <v>0</v>
      </c>
      <c r="L234" s="221">
        <f t="shared" si="28"/>
        <v>0</v>
      </c>
    </row>
    <row r="235" spans="1:12" x14ac:dyDescent="0.3">
      <c r="A235" s="35" t="s">
        <v>408</v>
      </c>
      <c r="B235" s="35">
        <v>649</v>
      </c>
      <c r="C235" s="127">
        <f t="shared" ref="C235" si="43">C23-SUM(C65,C108,C151,C193)</f>
        <v>0</v>
      </c>
      <c r="D235" s="127">
        <f t="shared" si="30"/>
        <v>0</v>
      </c>
      <c r="E235" s="127">
        <f t="shared" si="30"/>
        <v>0</v>
      </c>
      <c r="F235" s="127">
        <f t="shared" si="30"/>
        <v>0</v>
      </c>
      <c r="G235" s="127">
        <f t="shared" si="30"/>
        <v>0</v>
      </c>
      <c r="I235" s="221">
        <f t="shared" si="25"/>
        <v>0</v>
      </c>
      <c r="J235" s="221">
        <f t="shared" si="26"/>
        <v>0</v>
      </c>
      <c r="K235" s="221">
        <f t="shared" si="27"/>
        <v>0</v>
      </c>
      <c r="L235" s="221">
        <f t="shared" si="28"/>
        <v>0</v>
      </c>
    </row>
    <row r="236" spans="1:12" x14ac:dyDescent="0.3">
      <c r="A236" s="35" t="s">
        <v>409</v>
      </c>
      <c r="B236" s="35" t="s">
        <v>410</v>
      </c>
      <c r="C236" s="127">
        <f t="shared" ref="C236" si="44">C24-SUM(C66,C109,C152,C194)</f>
        <v>0</v>
      </c>
      <c r="D236" s="127">
        <f t="shared" si="30"/>
        <v>0</v>
      </c>
      <c r="E236" s="127">
        <f t="shared" si="30"/>
        <v>0</v>
      </c>
      <c r="F236" s="127">
        <f t="shared" si="30"/>
        <v>0</v>
      </c>
      <c r="G236" s="127">
        <f t="shared" si="30"/>
        <v>0</v>
      </c>
      <c r="I236" s="221">
        <f t="shared" si="25"/>
        <v>0</v>
      </c>
      <c r="J236" s="221">
        <f t="shared" si="26"/>
        <v>0</v>
      </c>
      <c r="K236" s="221">
        <f t="shared" si="27"/>
        <v>0</v>
      </c>
      <c r="L236" s="221">
        <f t="shared" si="28"/>
        <v>0</v>
      </c>
    </row>
    <row r="237" spans="1:12" x14ac:dyDescent="0.3">
      <c r="A237" s="37" t="s">
        <v>413</v>
      </c>
      <c r="B237" s="37">
        <v>9901</v>
      </c>
      <c r="C237" s="127">
        <f t="shared" ref="C237" si="45">C25-SUM(C67,C110,C153,C195)</f>
        <v>0</v>
      </c>
      <c r="D237" s="127">
        <f t="shared" si="30"/>
        <v>0</v>
      </c>
      <c r="E237" s="127">
        <f t="shared" si="30"/>
        <v>0</v>
      </c>
      <c r="F237" s="127">
        <f t="shared" si="30"/>
        <v>0</v>
      </c>
      <c r="G237" s="127">
        <f t="shared" si="30"/>
        <v>0</v>
      </c>
      <c r="I237" s="221">
        <f t="shared" si="25"/>
        <v>0</v>
      </c>
      <c r="J237" s="221">
        <f t="shared" si="26"/>
        <v>0</v>
      </c>
      <c r="K237" s="221">
        <f t="shared" si="27"/>
        <v>0</v>
      </c>
      <c r="L237" s="221">
        <f t="shared" si="28"/>
        <v>0</v>
      </c>
    </row>
    <row r="238" spans="1:12" x14ac:dyDescent="0.3">
      <c r="A238" s="37" t="s">
        <v>414</v>
      </c>
      <c r="B238" s="37" t="s">
        <v>373</v>
      </c>
      <c r="C238" s="127">
        <f t="shared" ref="C238" si="46">C26-SUM(C68,C111,C154,C196)</f>
        <v>0</v>
      </c>
      <c r="D238" s="127">
        <f t="shared" si="30"/>
        <v>0</v>
      </c>
      <c r="E238" s="127">
        <f t="shared" si="30"/>
        <v>0</v>
      </c>
      <c r="F238" s="127">
        <f t="shared" si="30"/>
        <v>0</v>
      </c>
      <c r="G238" s="127">
        <f t="shared" si="30"/>
        <v>0</v>
      </c>
      <c r="I238" s="221">
        <f t="shared" si="25"/>
        <v>0</v>
      </c>
      <c r="J238" s="221">
        <f t="shared" si="26"/>
        <v>0</v>
      </c>
      <c r="K238" s="221">
        <f t="shared" si="27"/>
        <v>0</v>
      </c>
      <c r="L238" s="221">
        <f t="shared" si="28"/>
        <v>0</v>
      </c>
    </row>
    <row r="239" spans="1:12" x14ac:dyDescent="0.3">
      <c r="A239" s="35" t="s">
        <v>374</v>
      </c>
      <c r="B239" s="35">
        <v>75</v>
      </c>
      <c r="C239" s="127">
        <f t="shared" ref="C239" si="47">C27-SUM(C69,C112,C155,C197)</f>
        <v>0</v>
      </c>
      <c r="D239" s="127">
        <f t="shared" si="30"/>
        <v>0</v>
      </c>
      <c r="E239" s="127">
        <f t="shared" si="30"/>
        <v>0</v>
      </c>
      <c r="F239" s="127">
        <f t="shared" si="30"/>
        <v>0</v>
      </c>
      <c r="G239" s="127">
        <f t="shared" si="30"/>
        <v>0</v>
      </c>
      <c r="I239" s="221">
        <f t="shared" si="25"/>
        <v>0</v>
      </c>
      <c r="J239" s="221">
        <f t="shared" si="26"/>
        <v>0</v>
      </c>
      <c r="K239" s="221">
        <f t="shared" si="27"/>
        <v>0</v>
      </c>
      <c r="L239" s="221">
        <f t="shared" si="28"/>
        <v>0</v>
      </c>
    </row>
    <row r="240" spans="1:12" x14ac:dyDescent="0.3">
      <c r="A240" s="35" t="s">
        <v>375</v>
      </c>
      <c r="B240" s="35">
        <v>750</v>
      </c>
      <c r="C240" s="127">
        <f t="shared" ref="C240" si="48">C28-SUM(C70,C113,C156,C198)</f>
        <v>0</v>
      </c>
      <c r="D240" s="127">
        <f t="shared" si="30"/>
        <v>0</v>
      </c>
      <c r="E240" s="127">
        <f t="shared" si="30"/>
        <v>0</v>
      </c>
      <c r="F240" s="127">
        <f t="shared" si="30"/>
        <v>0</v>
      </c>
      <c r="G240" s="127">
        <f t="shared" si="30"/>
        <v>0</v>
      </c>
      <c r="I240" s="221">
        <f t="shared" si="25"/>
        <v>0</v>
      </c>
      <c r="J240" s="221">
        <f t="shared" si="26"/>
        <v>0</v>
      </c>
      <c r="K240" s="221">
        <f t="shared" si="27"/>
        <v>0</v>
      </c>
      <c r="L240" s="221">
        <f t="shared" si="28"/>
        <v>0</v>
      </c>
    </row>
    <row r="241" spans="1:12" x14ac:dyDescent="0.3">
      <c r="A241" s="35" t="s">
        <v>376</v>
      </c>
      <c r="B241" s="35">
        <v>751</v>
      </c>
      <c r="C241" s="127">
        <f t="shared" ref="C241" si="49">C29-SUM(C71,C114,C157,C199)</f>
        <v>0</v>
      </c>
      <c r="D241" s="127">
        <f t="shared" si="30"/>
        <v>0</v>
      </c>
      <c r="E241" s="127">
        <f t="shared" si="30"/>
        <v>0</v>
      </c>
      <c r="F241" s="127">
        <f t="shared" si="30"/>
        <v>0</v>
      </c>
      <c r="G241" s="127">
        <f t="shared" si="30"/>
        <v>0</v>
      </c>
      <c r="I241" s="221">
        <f t="shared" si="25"/>
        <v>0</v>
      </c>
      <c r="J241" s="221">
        <f t="shared" si="26"/>
        <v>0</v>
      </c>
      <c r="K241" s="221">
        <f t="shared" si="27"/>
        <v>0</v>
      </c>
      <c r="L241" s="221">
        <f t="shared" si="28"/>
        <v>0</v>
      </c>
    </row>
    <row r="242" spans="1:12" x14ac:dyDescent="0.3">
      <c r="A242" s="35" t="s">
        <v>377</v>
      </c>
      <c r="B242" s="35" t="s">
        <v>378</v>
      </c>
      <c r="C242" s="127">
        <f t="shared" ref="C242" si="50">C30-SUM(C72,C115,C158,C200)</f>
        <v>0</v>
      </c>
      <c r="D242" s="127">
        <f t="shared" ref="D242:G257" si="51">D30-SUM(D72,D115,D158,D200)</f>
        <v>0</v>
      </c>
      <c r="E242" s="127">
        <f t="shared" si="51"/>
        <v>0</v>
      </c>
      <c r="F242" s="127">
        <f t="shared" si="51"/>
        <v>0</v>
      </c>
      <c r="G242" s="127">
        <f t="shared" si="51"/>
        <v>0</v>
      </c>
      <c r="I242" s="221">
        <f t="shared" si="25"/>
        <v>0</v>
      </c>
      <c r="J242" s="221">
        <f t="shared" si="26"/>
        <v>0</v>
      </c>
      <c r="K242" s="221">
        <f t="shared" si="27"/>
        <v>0</v>
      </c>
      <c r="L242" s="221">
        <f t="shared" si="28"/>
        <v>0</v>
      </c>
    </row>
    <row r="243" spans="1:12" x14ac:dyDescent="0.3">
      <c r="A243" s="35" t="s">
        <v>379</v>
      </c>
      <c r="B243" s="35" t="s">
        <v>380</v>
      </c>
      <c r="C243" s="127">
        <f t="shared" ref="C243" si="52">C31-SUM(C73,C116,C159,C201)</f>
        <v>0</v>
      </c>
      <c r="D243" s="127">
        <f t="shared" si="51"/>
        <v>0</v>
      </c>
      <c r="E243" s="127">
        <f t="shared" si="51"/>
        <v>0</v>
      </c>
      <c r="F243" s="127">
        <f t="shared" si="51"/>
        <v>0</v>
      </c>
      <c r="G243" s="127">
        <f t="shared" si="51"/>
        <v>0</v>
      </c>
      <c r="I243" s="221">
        <f t="shared" si="25"/>
        <v>0</v>
      </c>
      <c r="J243" s="221">
        <f t="shared" si="26"/>
        <v>0</v>
      </c>
      <c r="K243" s="221">
        <f t="shared" si="27"/>
        <v>0</v>
      </c>
      <c r="L243" s="221">
        <f t="shared" si="28"/>
        <v>0</v>
      </c>
    </row>
    <row r="244" spans="1:12" x14ac:dyDescent="0.3">
      <c r="A244" s="37" t="s">
        <v>415</v>
      </c>
      <c r="B244" s="37" t="s">
        <v>381</v>
      </c>
      <c r="C244" s="127">
        <f t="shared" ref="C244" si="53">C32-SUM(C74,C117,C160,C202)</f>
        <v>0</v>
      </c>
      <c r="D244" s="127">
        <f t="shared" si="51"/>
        <v>0</v>
      </c>
      <c r="E244" s="127">
        <f t="shared" si="51"/>
        <v>0</v>
      </c>
      <c r="F244" s="127">
        <f t="shared" si="51"/>
        <v>0</v>
      </c>
      <c r="G244" s="127">
        <f t="shared" si="51"/>
        <v>0</v>
      </c>
      <c r="I244" s="221">
        <f t="shared" si="25"/>
        <v>0</v>
      </c>
      <c r="J244" s="221">
        <f t="shared" si="26"/>
        <v>0</v>
      </c>
      <c r="K244" s="221">
        <f t="shared" si="27"/>
        <v>0</v>
      </c>
      <c r="L244" s="221">
        <f t="shared" si="28"/>
        <v>0</v>
      </c>
    </row>
    <row r="245" spans="1:12" x14ac:dyDescent="0.3">
      <c r="A245" s="35" t="s">
        <v>382</v>
      </c>
      <c r="B245" s="35">
        <v>65</v>
      </c>
      <c r="C245" s="127">
        <f t="shared" ref="C245" si="54">C33-SUM(C75,C118,C161,C203)</f>
        <v>0</v>
      </c>
      <c r="D245" s="127">
        <f t="shared" si="51"/>
        <v>0</v>
      </c>
      <c r="E245" s="127">
        <f t="shared" si="51"/>
        <v>0</v>
      </c>
      <c r="F245" s="127">
        <f t="shared" si="51"/>
        <v>0</v>
      </c>
      <c r="G245" s="127">
        <f t="shared" si="51"/>
        <v>0</v>
      </c>
      <c r="I245" s="221">
        <f t="shared" si="25"/>
        <v>0</v>
      </c>
      <c r="J245" s="221">
        <f t="shared" si="26"/>
        <v>0</v>
      </c>
      <c r="K245" s="221">
        <f t="shared" si="27"/>
        <v>0</v>
      </c>
      <c r="L245" s="221">
        <f t="shared" si="28"/>
        <v>0</v>
      </c>
    </row>
    <row r="246" spans="1:12" x14ac:dyDescent="0.3">
      <c r="A246" s="35" t="s">
        <v>383</v>
      </c>
      <c r="B246" s="35">
        <v>650</v>
      </c>
      <c r="C246" s="127">
        <f t="shared" ref="C246" si="55">C34-SUM(C76,C119,C162,C204)</f>
        <v>0</v>
      </c>
      <c r="D246" s="127">
        <f t="shared" si="51"/>
        <v>0</v>
      </c>
      <c r="E246" s="127">
        <f t="shared" si="51"/>
        <v>0</v>
      </c>
      <c r="F246" s="127">
        <f t="shared" si="51"/>
        <v>0</v>
      </c>
      <c r="G246" s="127">
        <f t="shared" si="51"/>
        <v>0</v>
      </c>
      <c r="I246" s="221">
        <f t="shared" si="25"/>
        <v>0</v>
      </c>
      <c r="J246" s="221">
        <f t="shared" si="26"/>
        <v>0</v>
      </c>
      <c r="K246" s="221">
        <f t="shared" si="27"/>
        <v>0</v>
      </c>
      <c r="L246" s="221">
        <f t="shared" si="28"/>
        <v>0</v>
      </c>
    </row>
    <row r="247" spans="1:12" ht="27" x14ac:dyDescent="0.3">
      <c r="A247" s="35" t="s">
        <v>384</v>
      </c>
      <c r="B247" s="35">
        <v>651</v>
      </c>
      <c r="C247" s="127">
        <f t="shared" ref="C247" si="56">C35-SUM(C77,C120,C163,C205)</f>
        <v>0</v>
      </c>
      <c r="D247" s="127">
        <f t="shared" si="51"/>
        <v>0</v>
      </c>
      <c r="E247" s="127">
        <f t="shared" si="51"/>
        <v>0</v>
      </c>
      <c r="F247" s="127">
        <f t="shared" si="51"/>
        <v>0</v>
      </c>
      <c r="G247" s="127">
        <f t="shared" si="51"/>
        <v>0</v>
      </c>
      <c r="I247" s="221">
        <f t="shared" si="25"/>
        <v>0</v>
      </c>
      <c r="J247" s="221">
        <f t="shared" si="26"/>
        <v>0</v>
      </c>
      <c r="K247" s="221">
        <f t="shared" si="27"/>
        <v>0</v>
      </c>
      <c r="L247" s="221">
        <f t="shared" si="28"/>
        <v>0</v>
      </c>
    </row>
    <row r="248" spans="1:12" x14ac:dyDescent="0.3">
      <c r="A248" s="35" t="s">
        <v>385</v>
      </c>
      <c r="B248" s="35" t="s">
        <v>386</v>
      </c>
      <c r="C248" s="127">
        <f t="shared" ref="C248" si="57">C36-SUM(C78,C121,C164,C206)</f>
        <v>0</v>
      </c>
      <c r="D248" s="127">
        <f t="shared" si="51"/>
        <v>0</v>
      </c>
      <c r="E248" s="127">
        <f t="shared" si="51"/>
        <v>0</v>
      </c>
      <c r="F248" s="127">
        <f t="shared" si="51"/>
        <v>0</v>
      </c>
      <c r="G248" s="127">
        <f t="shared" si="51"/>
        <v>0</v>
      </c>
      <c r="I248" s="221">
        <f t="shared" si="25"/>
        <v>0</v>
      </c>
      <c r="J248" s="221">
        <f t="shared" si="26"/>
        <v>0</v>
      </c>
      <c r="K248" s="221">
        <f t="shared" si="27"/>
        <v>0</v>
      </c>
      <c r="L248" s="221">
        <f t="shared" si="28"/>
        <v>0</v>
      </c>
    </row>
    <row r="249" spans="1:12" x14ac:dyDescent="0.3">
      <c r="A249" s="35" t="s">
        <v>387</v>
      </c>
      <c r="B249" s="35" t="s">
        <v>388</v>
      </c>
      <c r="C249" s="127">
        <f t="shared" ref="C249" si="58">C37-SUM(C79,C122,C165,C207)</f>
        <v>0</v>
      </c>
      <c r="D249" s="127">
        <f t="shared" si="51"/>
        <v>0</v>
      </c>
      <c r="E249" s="127">
        <f t="shared" si="51"/>
        <v>0</v>
      </c>
      <c r="F249" s="127">
        <f t="shared" si="51"/>
        <v>0</v>
      </c>
      <c r="G249" s="127">
        <f t="shared" si="51"/>
        <v>0</v>
      </c>
      <c r="I249" s="221">
        <f t="shared" si="25"/>
        <v>0</v>
      </c>
      <c r="J249" s="221">
        <f t="shared" si="26"/>
        <v>0</v>
      </c>
      <c r="K249" s="221">
        <f t="shared" si="27"/>
        <v>0</v>
      </c>
      <c r="L249" s="221">
        <f t="shared" si="28"/>
        <v>0</v>
      </c>
    </row>
    <row r="250" spans="1:12" x14ac:dyDescent="0.3">
      <c r="A250" s="37" t="s">
        <v>416</v>
      </c>
      <c r="B250" s="37">
        <v>9903</v>
      </c>
      <c r="C250" s="127">
        <f t="shared" ref="C250" si="59">C38-SUM(C80,C123,C166,C208)</f>
        <v>0</v>
      </c>
      <c r="D250" s="127">
        <f t="shared" si="51"/>
        <v>0</v>
      </c>
      <c r="E250" s="127">
        <f t="shared" si="51"/>
        <v>0</v>
      </c>
      <c r="F250" s="127">
        <f t="shared" si="51"/>
        <v>0</v>
      </c>
      <c r="G250" s="127">
        <f t="shared" si="51"/>
        <v>0</v>
      </c>
      <c r="I250" s="221">
        <f t="shared" si="25"/>
        <v>0</v>
      </c>
      <c r="J250" s="221">
        <f t="shared" si="26"/>
        <v>0</v>
      </c>
      <c r="K250" s="221">
        <f t="shared" si="27"/>
        <v>0</v>
      </c>
      <c r="L250" s="221">
        <f t="shared" si="28"/>
        <v>0</v>
      </c>
    </row>
    <row r="251" spans="1:12" x14ac:dyDescent="0.3">
      <c r="A251" s="37" t="s">
        <v>417</v>
      </c>
      <c r="B251" s="37">
        <v>780</v>
      </c>
      <c r="C251" s="127">
        <f t="shared" ref="C251" si="60">C39-SUM(C81,C124,C167,C209)</f>
        <v>0</v>
      </c>
      <c r="D251" s="127">
        <f t="shared" si="51"/>
        <v>0</v>
      </c>
      <c r="E251" s="127">
        <f t="shared" si="51"/>
        <v>0</v>
      </c>
      <c r="F251" s="127">
        <f t="shared" si="51"/>
        <v>0</v>
      </c>
      <c r="G251" s="127">
        <f t="shared" si="51"/>
        <v>0</v>
      </c>
      <c r="I251" s="221">
        <f t="shared" si="25"/>
        <v>0</v>
      </c>
      <c r="J251" s="221">
        <f t="shared" si="26"/>
        <v>0</v>
      </c>
      <c r="K251" s="221">
        <f t="shared" si="27"/>
        <v>0</v>
      </c>
      <c r="L251" s="221">
        <f t="shared" si="28"/>
        <v>0</v>
      </c>
    </row>
    <row r="252" spans="1:12" x14ac:dyDescent="0.3">
      <c r="A252" s="37" t="s">
        <v>418</v>
      </c>
      <c r="B252" s="37">
        <v>680</v>
      </c>
      <c r="C252" s="127">
        <f t="shared" ref="C252" si="61">C40-SUM(C82,C125,C168,C210)</f>
        <v>0</v>
      </c>
      <c r="D252" s="127">
        <f t="shared" si="51"/>
        <v>0</v>
      </c>
      <c r="E252" s="127">
        <f t="shared" si="51"/>
        <v>0</v>
      </c>
      <c r="F252" s="127">
        <f t="shared" si="51"/>
        <v>0</v>
      </c>
      <c r="G252" s="127">
        <f t="shared" si="51"/>
        <v>0</v>
      </c>
      <c r="I252" s="221">
        <f t="shared" si="25"/>
        <v>0</v>
      </c>
      <c r="J252" s="221">
        <f t="shared" si="26"/>
        <v>0</v>
      </c>
      <c r="K252" s="221">
        <f t="shared" si="27"/>
        <v>0</v>
      </c>
      <c r="L252" s="221">
        <f t="shared" si="28"/>
        <v>0</v>
      </c>
    </row>
    <row r="253" spans="1:12" x14ac:dyDescent="0.3">
      <c r="A253" s="37" t="s">
        <v>419</v>
      </c>
      <c r="B253" s="37" t="s">
        <v>389</v>
      </c>
      <c r="C253" s="127">
        <f t="shared" ref="C253" si="62">C41-SUM(C83,C126,C169,C211)</f>
        <v>0</v>
      </c>
      <c r="D253" s="127">
        <f t="shared" si="51"/>
        <v>0</v>
      </c>
      <c r="E253" s="127">
        <f t="shared" si="51"/>
        <v>0</v>
      </c>
      <c r="F253" s="127">
        <f t="shared" si="51"/>
        <v>0</v>
      </c>
      <c r="G253" s="127">
        <f t="shared" si="51"/>
        <v>0</v>
      </c>
      <c r="I253" s="221">
        <f t="shared" si="25"/>
        <v>0</v>
      </c>
      <c r="J253" s="221">
        <f t="shared" si="26"/>
        <v>0</v>
      </c>
      <c r="K253" s="221">
        <f t="shared" si="27"/>
        <v>0</v>
      </c>
      <c r="L253" s="221">
        <f t="shared" si="28"/>
        <v>0</v>
      </c>
    </row>
    <row r="254" spans="1:12" x14ac:dyDescent="0.3">
      <c r="A254" s="37" t="s">
        <v>420</v>
      </c>
      <c r="B254" s="37">
        <v>9904</v>
      </c>
      <c r="C254" s="127">
        <f t="shared" ref="C254" si="63">C42-SUM(C84,C127,C170,C212)</f>
        <v>0</v>
      </c>
      <c r="D254" s="127">
        <f t="shared" si="51"/>
        <v>0</v>
      </c>
      <c r="E254" s="127">
        <f t="shared" si="51"/>
        <v>0</v>
      </c>
      <c r="F254" s="127">
        <f t="shared" si="51"/>
        <v>0</v>
      </c>
      <c r="G254" s="127">
        <f t="shared" si="51"/>
        <v>0</v>
      </c>
      <c r="I254" s="221">
        <f t="shared" si="25"/>
        <v>0</v>
      </c>
      <c r="J254" s="221">
        <f t="shared" si="26"/>
        <v>0</v>
      </c>
      <c r="K254" s="221">
        <f t="shared" si="27"/>
        <v>0</v>
      </c>
      <c r="L254" s="221">
        <f t="shared" si="28"/>
        <v>0</v>
      </c>
    </row>
    <row r="255" spans="1:12" x14ac:dyDescent="0.3">
      <c r="A255" s="37" t="s">
        <v>421</v>
      </c>
      <c r="B255" s="37">
        <v>789</v>
      </c>
      <c r="C255" s="127">
        <f t="shared" ref="C255" si="64">C43-SUM(C85,C128,C171,C213)</f>
        <v>0</v>
      </c>
      <c r="D255" s="127">
        <f t="shared" si="51"/>
        <v>0</v>
      </c>
      <c r="E255" s="127">
        <f t="shared" si="51"/>
        <v>0</v>
      </c>
      <c r="F255" s="127">
        <f t="shared" si="51"/>
        <v>0</v>
      </c>
      <c r="G255" s="127">
        <f t="shared" si="51"/>
        <v>0</v>
      </c>
      <c r="I255" s="221">
        <f t="shared" si="25"/>
        <v>0</v>
      </c>
      <c r="J255" s="221">
        <f t="shared" si="26"/>
        <v>0</v>
      </c>
      <c r="K255" s="221">
        <f t="shared" si="27"/>
        <v>0</v>
      </c>
      <c r="L255" s="221">
        <f t="shared" si="28"/>
        <v>0</v>
      </c>
    </row>
    <row r="256" spans="1:12" x14ac:dyDescent="0.3">
      <c r="A256" s="37" t="s">
        <v>422</v>
      </c>
      <c r="B256" s="37">
        <v>689</v>
      </c>
      <c r="C256" s="127">
        <f t="shared" ref="C256" si="65">C44-SUM(C86,C129,C172,C214)</f>
        <v>0</v>
      </c>
      <c r="D256" s="127">
        <f t="shared" si="51"/>
        <v>0</v>
      </c>
      <c r="E256" s="127">
        <f t="shared" si="51"/>
        <v>0</v>
      </c>
      <c r="F256" s="127">
        <f t="shared" si="51"/>
        <v>0</v>
      </c>
      <c r="G256" s="127">
        <f t="shared" si="51"/>
        <v>0</v>
      </c>
      <c r="I256" s="221">
        <f t="shared" si="25"/>
        <v>0</v>
      </c>
      <c r="J256" s="221">
        <f t="shared" si="26"/>
        <v>0</v>
      </c>
      <c r="K256" s="221">
        <f t="shared" si="27"/>
        <v>0</v>
      </c>
      <c r="L256" s="221">
        <f t="shared" si="28"/>
        <v>0</v>
      </c>
    </row>
    <row r="257" spans="1:12" x14ac:dyDescent="0.3">
      <c r="A257" s="37" t="s">
        <v>423</v>
      </c>
      <c r="B257" s="37">
        <v>9905</v>
      </c>
      <c r="C257" s="127">
        <f t="shared" ref="C257" si="66">C45-SUM(C87,C130,C173,C215)</f>
        <v>0</v>
      </c>
      <c r="D257" s="127">
        <f t="shared" si="51"/>
        <v>0</v>
      </c>
      <c r="E257" s="127">
        <f t="shared" si="51"/>
        <v>0</v>
      </c>
      <c r="F257" s="127">
        <f t="shared" si="51"/>
        <v>0</v>
      </c>
      <c r="G257" s="127">
        <f t="shared" si="51"/>
        <v>0</v>
      </c>
      <c r="I257" s="221">
        <f t="shared" si="25"/>
        <v>0</v>
      </c>
      <c r="J257" s="221">
        <f t="shared" si="26"/>
        <v>0</v>
      </c>
      <c r="K257" s="221">
        <f t="shared" si="27"/>
        <v>0</v>
      </c>
      <c r="L257" s="221">
        <f t="shared" si="28"/>
        <v>0</v>
      </c>
    </row>
  </sheetData>
  <mergeCells count="6">
    <mergeCell ref="I219:L219"/>
    <mergeCell ref="I7:L7"/>
    <mergeCell ref="I49:L49"/>
    <mergeCell ref="I92:L92"/>
    <mergeCell ref="I135:L135"/>
    <mergeCell ref="I177:L177"/>
  </mergeCells>
  <hyperlinks>
    <hyperlink ref="A1" location="TAB00!A1" display="Retour page de garde" xr:uid="{00000000-0004-0000-0300-000000000000}"/>
  </hyperlinks>
  <pageMargins left="0.7" right="0.7" top="0.75" bottom="0.75" header="0.3" footer="0.3"/>
  <pageSetup paperSize="9" scale="83" fitToHeight="0" orientation="landscape" verticalDpi="300" r:id="rId1"/>
  <rowBreaks count="5" manualBreakCount="5">
    <brk id="46" max="11" man="1"/>
    <brk id="89" max="11" man="1"/>
    <brk id="132" max="16383" man="1"/>
    <brk id="174" max="16383" man="1"/>
    <brk id="216"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47ACC-931C-4D60-9D7C-736AD4DA3779}">
  <sheetPr published="0">
    <tabColor rgb="FFFF0000"/>
  </sheetPr>
  <dimension ref="A1:S81"/>
  <sheetViews>
    <sheetView workbookViewId="0">
      <selection activeCell="D5" sqref="D5"/>
    </sheetView>
  </sheetViews>
  <sheetFormatPr baseColWidth="10" defaultColWidth="7.83203125" defaultRowHeight="13.5" x14ac:dyDescent="0.3"/>
  <cols>
    <col min="1" max="1" width="51.5" style="5" bestFit="1" customWidth="1"/>
    <col min="2" max="8" width="16.6640625" style="5" customWidth="1"/>
    <col min="9" max="16384" width="7.83203125" style="5"/>
  </cols>
  <sheetData>
    <row r="1" spans="1:19" ht="15" x14ac:dyDescent="0.3">
      <c r="A1" s="162" t="s">
        <v>42</v>
      </c>
    </row>
    <row r="3" spans="1:19" s="88" customFormat="1" ht="22.15" customHeight="1" x14ac:dyDescent="0.3">
      <c r="A3" s="164" t="str">
        <f>TAB00!B92&amp;" : "&amp;TAB00!C92</f>
        <v>TAB9 CI Arewal : Ecart entre budget et réalité relatif à la marge équitable du déploiement des compteurs intelligents</v>
      </c>
      <c r="B3" s="119"/>
      <c r="C3" s="119"/>
      <c r="D3" s="119"/>
      <c r="E3" s="136"/>
      <c r="F3" s="136"/>
      <c r="G3" s="136"/>
      <c r="H3" s="136"/>
      <c r="I3" s="136"/>
      <c r="J3" s="136"/>
      <c r="K3" s="136"/>
      <c r="L3" s="136"/>
      <c r="M3" s="136"/>
      <c r="N3" s="136"/>
      <c r="O3" s="136"/>
      <c r="P3" s="136"/>
      <c r="Q3" s="136"/>
      <c r="R3" s="136"/>
      <c r="S3" s="136"/>
    </row>
    <row r="5" spans="1:19" ht="40.5" x14ac:dyDescent="0.3">
      <c r="A5" s="145" t="s">
        <v>18</v>
      </c>
      <c r="B5" s="31" t="str">
        <f>"BUDGET "&amp;TAB00!E14</f>
        <v>BUDGET 2023</v>
      </c>
      <c r="C5" s="31" t="str">
        <f>"REALITE "&amp;TAB00!E14</f>
        <v>REALITE 2023</v>
      </c>
      <c r="D5" s="146" t="str">
        <f>"ECART "&amp;B5&amp;" - "&amp;C5</f>
        <v>ECART BUDGET 2023 - REALITE 2023</v>
      </c>
    </row>
    <row r="6" spans="1:19" x14ac:dyDescent="0.3">
      <c r="A6" s="203" t="s">
        <v>2</v>
      </c>
      <c r="B6" s="157"/>
      <c r="C6" s="163">
        <f>SUM(G61,G78)/2*HLOOKUP(RIGHT(C5,4)*1,TAB00!$B$37:$J$39,3,FALSE)</f>
        <v>0</v>
      </c>
      <c r="D6" s="253">
        <f>B6-C6</f>
        <v>0</v>
      </c>
    </row>
    <row r="7" spans="1:19" x14ac:dyDescent="0.3">
      <c r="A7" s="203" t="s">
        <v>65</v>
      </c>
      <c r="B7" s="157"/>
      <c r="C7" s="157"/>
      <c r="D7" s="253">
        <f>B7-C7</f>
        <v>0</v>
      </c>
    </row>
    <row r="8" spans="1:19" x14ac:dyDescent="0.3">
      <c r="A8" s="203" t="s">
        <v>66</v>
      </c>
      <c r="B8" s="157"/>
      <c r="C8" s="157"/>
      <c r="D8" s="253">
        <f>B8-C8</f>
        <v>0</v>
      </c>
    </row>
    <row r="9" spans="1:19" x14ac:dyDescent="0.3">
      <c r="A9" s="203" t="s">
        <v>67</v>
      </c>
      <c r="B9" s="59">
        <f>B6-SUM(B7:B8)</f>
        <v>0</v>
      </c>
      <c r="C9" s="59">
        <f>C6-SUM(C7:C8)</f>
        <v>0</v>
      </c>
      <c r="D9" s="59">
        <f>D6-SUM(D7:D8)</f>
        <v>0</v>
      </c>
    </row>
    <row r="11" spans="1:19" x14ac:dyDescent="0.3">
      <c r="A11" s="541" t="s">
        <v>21</v>
      </c>
      <c r="B11" s="542"/>
      <c r="C11" s="542"/>
      <c r="D11" s="542"/>
      <c r="E11" s="542"/>
      <c r="F11" s="542"/>
      <c r="G11" s="542"/>
      <c r="H11" s="542"/>
    </row>
    <row r="12" spans="1:19" ht="40.5" x14ac:dyDescent="0.3">
      <c r="A12" s="145" t="s">
        <v>18</v>
      </c>
      <c r="B12" s="38" t="str">
        <f>"REALITE "&amp;TAB00!$E$14-4</f>
        <v>REALITE 2019</v>
      </c>
      <c r="C12" s="31" t="str">
        <f>"REALITE "&amp;TAB00!$E$14-3</f>
        <v>REALITE 2020</v>
      </c>
      <c r="D12" s="31" t="str">
        <f>"REALITE "&amp;TAB00!$E$14-2</f>
        <v>REALITE 2021</v>
      </c>
      <c r="E12" s="31" t="str">
        <f>"REALITE "&amp;TAB00!$E$14-1</f>
        <v>REALITE 2022</v>
      </c>
      <c r="F12" s="31" t="str">
        <f>"BUDGET "&amp;TAB00!$E$14</f>
        <v>BUDGET 2023</v>
      </c>
      <c r="G12" s="31" t="str">
        <f>"REALITE "&amp;TAB00!$E$14</f>
        <v>REALITE 2023</v>
      </c>
      <c r="H12" s="146" t="str">
        <f>"ECART "&amp;F12&amp;" - "&amp;G12</f>
        <v>ECART BUDGET 2023 - REALITE 2023</v>
      </c>
    </row>
    <row r="13" spans="1:19" x14ac:dyDescent="0.3">
      <c r="A13" s="254" t="s">
        <v>469</v>
      </c>
      <c r="B13" s="253">
        <f t="shared" ref="B13:G13" si="0">SUM(B14:B16)</f>
        <v>0</v>
      </c>
      <c r="C13" s="253">
        <f t="shared" si="0"/>
        <v>0</v>
      </c>
      <c r="D13" s="253">
        <f t="shared" si="0"/>
        <v>0</v>
      </c>
      <c r="E13" s="253">
        <f t="shared" si="0"/>
        <v>0</v>
      </c>
      <c r="F13" s="253">
        <f t="shared" si="0"/>
        <v>0</v>
      </c>
      <c r="G13" s="253">
        <f t="shared" si="0"/>
        <v>0</v>
      </c>
      <c r="H13" s="253">
        <f>F13-G13</f>
        <v>0</v>
      </c>
    </row>
    <row r="14" spans="1:19" x14ac:dyDescent="0.3">
      <c r="A14" s="255" t="s">
        <v>68</v>
      </c>
      <c r="B14" s="157"/>
      <c r="C14" s="163">
        <f t="shared" ref="C14:E16" si="1">B31</f>
        <v>0</v>
      </c>
      <c r="D14" s="163">
        <f t="shared" si="1"/>
        <v>0</v>
      </c>
      <c r="E14" s="163">
        <f t="shared" si="1"/>
        <v>0</v>
      </c>
      <c r="F14" s="253">
        <f>'TAB9.1'!$C$29</f>
        <v>0</v>
      </c>
      <c r="G14" s="253">
        <f>'TAB9.1'!$C$68</f>
        <v>0</v>
      </c>
      <c r="H14" s="253">
        <f t="shared" ref="H14:H30" si="2">F14-G14</f>
        <v>0</v>
      </c>
    </row>
    <row r="15" spans="1:19" x14ac:dyDescent="0.3">
      <c r="A15" s="255" t="s">
        <v>69</v>
      </c>
      <c r="B15" s="157"/>
      <c r="C15" s="163">
        <f t="shared" si="1"/>
        <v>0</v>
      </c>
      <c r="D15" s="163">
        <f t="shared" si="1"/>
        <v>0</v>
      </c>
      <c r="E15" s="163">
        <f t="shared" si="1"/>
        <v>0</v>
      </c>
      <c r="F15" s="253">
        <f>'TAB9.1'!$D$29</f>
        <v>0</v>
      </c>
      <c r="G15" s="253">
        <f>'TAB9.1'!$D$68</f>
        <v>0</v>
      </c>
      <c r="H15" s="253">
        <f t="shared" si="2"/>
        <v>0</v>
      </c>
    </row>
    <row r="16" spans="1:19" x14ac:dyDescent="0.3">
      <c r="A16" s="255" t="s">
        <v>70</v>
      </c>
      <c r="B16" s="157"/>
      <c r="C16" s="163">
        <f t="shared" si="1"/>
        <v>0</v>
      </c>
      <c r="D16" s="163">
        <f t="shared" si="1"/>
        <v>0</v>
      </c>
      <c r="E16" s="163">
        <f t="shared" si="1"/>
        <v>0</v>
      </c>
      <c r="F16" s="253">
        <f>'TAB9.1'!$E$29</f>
        <v>0</v>
      </c>
      <c r="G16" s="253">
        <f>'TAB9.1'!$E$68</f>
        <v>0</v>
      </c>
      <c r="H16" s="253">
        <f t="shared" si="2"/>
        <v>0</v>
      </c>
    </row>
    <row r="17" spans="1:8" x14ac:dyDescent="0.3">
      <c r="A17" s="256" t="s">
        <v>71</v>
      </c>
      <c r="B17" s="157"/>
      <c r="C17" s="157"/>
      <c r="D17" s="157"/>
      <c r="E17" s="157"/>
      <c r="F17" s="253">
        <f>'TAB9.1'!$F$29</f>
        <v>0</v>
      </c>
      <c r="G17" s="253">
        <f>'TAB9.1'!$F$68</f>
        <v>0</v>
      </c>
      <c r="H17" s="253">
        <f t="shared" si="2"/>
        <v>0</v>
      </c>
    </row>
    <row r="18" spans="1:8" x14ac:dyDescent="0.3">
      <c r="A18" s="256" t="s">
        <v>72</v>
      </c>
      <c r="B18" s="157"/>
      <c r="C18" s="157"/>
      <c r="D18" s="157"/>
      <c r="E18" s="157"/>
      <c r="F18" s="253">
        <f>'TAB9.1'!$G$29</f>
        <v>0</v>
      </c>
      <c r="G18" s="253">
        <f>'TAB9.1'!$G$68</f>
        <v>0</v>
      </c>
      <c r="H18" s="253">
        <f t="shared" si="2"/>
        <v>0</v>
      </c>
    </row>
    <row r="19" spans="1:8" x14ac:dyDescent="0.3">
      <c r="A19" s="256" t="s">
        <v>73</v>
      </c>
      <c r="B19" s="157"/>
      <c r="C19" s="157"/>
      <c r="D19" s="157"/>
      <c r="E19" s="157"/>
      <c r="F19" s="253">
        <f>'TAB9.1'!$H$29</f>
        <v>0</v>
      </c>
      <c r="G19" s="253">
        <f>'TAB9.1'!$H$68</f>
        <v>0</v>
      </c>
      <c r="H19" s="253">
        <f t="shared" si="2"/>
        <v>0</v>
      </c>
    </row>
    <row r="20" spans="1:8" x14ac:dyDescent="0.3">
      <c r="A20" s="256" t="s">
        <v>74</v>
      </c>
      <c r="B20" s="157"/>
      <c r="C20" s="157"/>
      <c r="D20" s="157"/>
      <c r="E20" s="157"/>
      <c r="F20" s="253">
        <f>'TAB9.1'!$I$29</f>
        <v>0</v>
      </c>
      <c r="G20" s="253">
        <f>'TAB9.1'!$I$68</f>
        <v>0</v>
      </c>
      <c r="H20" s="253">
        <f t="shared" si="2"/>
        <v>0</v>
      </c>
    </row>
    <row r="21" spans="1:8" x14ac:dyDescent="0.3">
      <c r="A21" s="256" t="s">
        <v>75</v>
      </c>
      <c r="B21" s="253">
        <f t="shared" ref="B21:G21" si="3">SUM(B22:B24)</f>
        <v>0</v>
      </c>
      <c r="C21" s="253">
        <f t="shared" si="3"/>
        <v>0</v>
      </c>
      <c r="D21" s="253">
        <f t="shared" si="3"/>
        <v>0</v>
      </c>
      <c r="E21" s="253">
        <f t="shared" si="3"/>
        <v>0</v>
      </c>
      <c r="F21" s="253">
        <f t="shared" si="3"/>
        <v>0</v>
      </c>
      <c r="G21" s="253">
        <f t="shared" si="3"/>
        <v>0</v>
      </c>
      <c r="H21" s="253">
        <f t="shared" si="2"/>
        <v>0</v>
      </c>
    </row>
    <row r="22" spans="1:8" x14ac:dyDescent="0.3">
      <c r="A22" s="257" t="s">
        <v>883</v>
      </c>
      <c r="B22" s="157"/>
      <c r="C22" s="157"/>
      <c r="D22" s="157"/>
      <c r="E22" s="157"/>
      <c r="F22" s="253">
        <f>'TAB9.1'!$J$29</f>
        <v>0</v>
      </c>
      <c r="G22" s="253">
        <f>'TAB9.1'!$J$68</f>
        <v>0</v>
      </c>
      <c r="H22" s="253">
        <f t="shared" si="2"/>
        <v>0</v>
      </c>
    </row>
    <row r="23" spans="1:8" x14ac:dyDescent="0.3">
      <c r="A23" s="257" t="s">
        <v>79</v>
      </c>
      <c r="B23" s="157"/>
      <c r="C23" s="157"/>
      <c r="D23" s="157"/>
      <c r="E23" s="157"/>
      <c r="F23" s="253">
        <f>'TAB9.1'!$K$29</f>
        <v>0</v>
      </c>
      <c r="G23" s="253">
        <f>'TAB9.1'!$K$68</f>
        <v>0</v>
      </c>
      <c r="H23" s="253">
        <f t="shared" si="2"/>
        <v>0</v>
      </c>
    </row>
    <row r="24" spans="1:8" x14ac:dyDescent="0.3">
      <c r="A24" s="257" t="s">
        <v>80</v>
      </c>
      <c r="B24" s="157"/>
      <c r="C24" s="157"/>
      <c r="D24" s="157"/>
      <c r="E24" s="157"/>
      <c r="F24" s="253">
        <f>'TAB9.1'!$L$29</f>
        <v>0</v>
      </c>
      <c r="G24" s="253">
        <f>'TAB9.1'!$L$68</f>
        <v>0</v>
      </c>
      <c r="H24" s="253">
        <f t="shared" si="2"/>
        <v>0</v>
      </c>
    </row>
    <row r="25" spans="1:8" x14ac:dyDescent="0.3">
      <c r="A25" s="256" t="s">
        <v>76</v>
      </c>
      <c r="B25" s="253">
        <f t="shared" ref="B25:G25" si="4">SUM(B26:B29)</f>
        <v>0</v>
      </c>
      <c r="C25" s="253">
        <f t="shared" si="4"/>
        <v>0</v>
      </c>
      <c r="D25" s="253">
        <f t="shared" si="4"/>
        <v>0</v>
      </c>
      <c r="E25" s="253">
        <f t="shared" si="4"/>
        <v>0</v>
      </c>
      <c r="F25" s="253">
        <f t="shared" si="4"/>
        <v>0</v>
      </c>
      <c r="G25" s="253">
        <f t="shared" si="4"/>
        <v>0</v>
      </c>
      <c r="H25" s="253">
        <f t="shared" si="2"/>
        <v>0</v>
      </c>
    </row>
    <row r="26" spans="1:8" x14ac:dyDescent="0.3">
      <c r="A26" s="255" t="s">
        <v>77</v>
      </c>
      <c r="B26" s="157"/>
      <c r="C26" s="157"/>
      <c r="D26" s="157"/>
      <c r="E26" s="157"/>
      <c r="F26" s="253">
        <f>'TAB9.1'!$M$29</f>
        <v>0</v>
      </c>
      <c r="G26" s="253">
        <f>'TAB9.1'!$M$68</f>
        <v>0</v>
      </c>
      <c r="H26" s="253">
        <f t="shared" si="2"/>
        <v>0</v>
      </c>
    </row>
    <row r="27" spans="1:8" x14ac:dyDescent="0.3">
      <c r="A27" s="255" t="s">
        <v>78</v>
      </c>
      <c r="B27" s="157"/>
      <c r="C27" s="157"/>
      <c r="D27" s="157"/>
      <c r="E27" s="157"/>
      <c r="F27" s="253">
        <f>'TAB9.1'!$N$29</f>
        <v>0</v>
      </c>
      <c r="G27" s="253">
        <f>'TAB9.1'!$N$68</f>
        <v>0</v>
      </c>
      <c r="H27" s="253">
        <f t="shared" si="2"/>
        <v>0</v>
      </c>
    </row>
    <row r="28" spans="1:8" x14ac:dyDescent="0.3">
      <c r="A28" s="255" t="s">
        <v>79</v>
      </c>
      <c r="B28" s="157"/>
      <c r="C28" s="157"/>
      <c r="D28" s="157"/>
      <c r="E28" s="157"/>
      <c r="F28" s="253">
        <f>'TAB9.1'!$O$29</f>
        <v>0</v>
      </c>
      <c r="G28" s="253">
        <f>'TAB9.1'!$O$68</f>
        <v>0</v>
      </c>
      <c r="H28" s="253">
        <f t="shared" si="2"/>
        <v>0</v>
      </c>
    </row>
    <row r="29" spans="1:8" x14ac:dyDescent="0.3">
      <c r="A29" s="255" t="s">
        <v>80</v>
      </c>
      <c r="B29" s="157"/>
      <c r="C29" s="157"/>
      <c r="D29" s="157"/>
      <c r="E29" s="157"/>
      <c r="F29" s="253">
        <f>'TAB9.1'!$P$29</f>
        <v>0</v>
      </c>
      <c r="G29" s="253">
        <f>'TAB9.1'!$P$68</f>
        <v>0</v>
      </c>
      <c r="H29" s="253">
        <f t="shared" si="2"/>
        <v>0</v>
      </c>
    </row>
    <row r="30" spans="1:8" x14ac:dyDescent="0.3">
      <c r="A30" s="254" t="s">
        <v>468</v>
      </c>
      <c r="B30" s="253">
        <f t="shared" ref="B30:G30" si="5">SUM(B31:B33)</f>
        <v>0</v>
      </c>
      <c r="C30" s="253">
        <f t="shared" si="5"/>
        <v>0</v>
      </c>
      <c r="D30" s="253">
        <f t="shared" si="5"/>
        <v>0</v>
      </c>
      <c r="E30" s="253">
        <f t="shared" si="5"/>
        <v>0</v>
      </c>
      <c r="F30" s="253">
        <f t="shared" si="5"/>
        <v>0</v>
      </c>
      <c r="G30" s="253">
        <f t="shared" si="5"/>
        <v>0</v>
      </c>
      <c r="H30" s="253">
        <f t="shared" si="2"/>
        <v>0</v>
      </c>
    </row>
    <row r="31" spans="1:8" ht="12" customHeight="1" x14ac:dyDescent="0.3">
      <c r="A31" s="255" t="s">
        <v>68</v>
      </c>
      <c r="B31" s="163">
        <f>SUM(B14,B17:B20,B22,B26:B27)</f>
        <v>0</v>
      </c>
      <c r="C31" s="163">
        <f t="shared" ref="C31:H31" si="6">SUM(C14,C17:C20,C22,C26:C27)</f>
        <v>0</v>
      </c>
      <c r="D31" s="163">
        <f t="shared" si="6"/>
        <v>0</v>
      </c>
      <c r="E31" s="163">
        <f t="shared" si="6"/>
        <v>0</v>
      </c>
      <c r="F31" s="163">
        <f t="shared" si="6"/>
        <v>0</v>
      </c>
      <c r="G31" s="163">
        <f t="shared" si="6"/>
        <v>0</v>
      </c>
      <c r="H31" s="253">
        <f t="shared" si="6"/>
        <v>0</v>
      </c>
    </row>
    <row r="32" spans="1:8" x14ac:dyDescent="0.3">
      <c r="A32" s="255" t="s">
        <v>69</v>
      </c>
      <c r="B32" s="163">
        <f>SUM(B15,B23,B28)</f>
        <v>0</v>
      </c>
      <c r="C32" s="163">
        <f t="shared" ref="C32:H33" si="7">SUM(C15,C23,C28)</f>
        <v>0</v>
      </c>
      <c r="D32" s="163">
        <f t="shared" si="7"/>
        <v>0</v>
      </c>
      <c r="E32" s="163">
        <f t="shared" si="7"/>
        <v>0</v>
      </c>
      <c r="F32" s="163">
        <f t="shared" si="7"/>
        <v>0</v>
      </c>
      <c r="G32" s="163">
        <f t="shared" si="7"/>
        <v>0</v>
      </c>
      <c r="H32" s="253">
        <f t="shared" si="7"/>
        <v>0</v>
      </c>
    </row>
    <row r="33" spans="1:8" x14ac:dyDescent="0.3">
      <c r="A33" s="255" t="s">
        <v>70</v>
      </c>
      <c r="B33" s="163">
        <f t="shared" ref="B33" si="8">SUM(B16,B24,B29)</f>
        <v>0</v>
      </c>
      <c r="C33" s="163">
        <f t="shared" si="7"/>
        <v>0</v>
      </c>
      <c r="D33" s="163">
        <f t="shared" si="7"/>
        <v>0</v>
      </c>
      <c r="E33" s="163">
        <f t="shared" si="7"/>
        <v>0</v>
      </c>
      <c r="F33" s="163">
        <f t="shared" si="7"/>
        <v>0</v>
      </c>
      <c r="G33" s="163">
        <f t="shared" si="7"/>
        <v>0</v>
      </c>
      <c r="H33" s="253">
        <f t="shared" si="7"/>
        <v>0</v>
      </c>
    </row>
    <row r="35" spans="1:8" x14ac:dyDescent="0.3">
      <c r="A35" s="541" t="s">
        <v>467</v>
      </c>
      <c r="B35" s="542"/>
      <c r="C35" s="542"/>
      <c r="D35" s="542"/>
      <c r="E35" s="542"/>
      <c r="F35" s="542"/>
      <c r="G35" s="542"/>
      <c r="H35" s="542"/>
    </row>
    <row r="36" spans="1:8" ht="40.5" x14ac:dyDescent="0.3">
      <c r="A36" s="145" t="s">
        <v>18</v>
      </c>
      <c r="B36" s="38" t="str">
        <f>B12</f>
        <v>REALITE 2019</v>
      </c>
      <c r="C36" s="31" t="str">
        <f t="shared" ref="C36:H36" si="9">C12</f>
        <v>REALITE 2020</v>
      </c>
      <c r="D36" s="31" t="str">
        <f t="shared" si="9"/>
        <v>REALITE 2021</v>
      </c>
      <c r="E36" s="31" t="str">
        <f t="shared" si="9"/>
        <v>REALITE 2022</v>
      </c>
      <c r="F36" s="31" t="str">
        <f t="shared" si="9"/>
        <v>BUDGET 2023</v>
      </c>
      <c r="G36" s="31" t="str">
        <f t="shared" si="9"/>
        <v>REALITE 2023</v>
      </c>
      <c r="H36" s="146" t="str">
        <f t="shared" si="9"/>
        <v>ECART BUDGET 2023 - REALITE 2023</v>
      </c>
    </row>
    <row r="37" spans="1:8" x14ac:dyDescent="0.3">
      <c r="A37" s="254" t="s">
        <v>469</v>
      </c>
      <c r="B37" s="253">
        <f t="shared" ref="B37:G37" si="10">SUM(B38:B40)</f>
        <v>0</v>
      </c>
      <c r="C37" s="253">
        <f t="shared" si="10"/>
        <v>0</v>
      </c>
      <c r="D37" s="253">
        <f t="shared" si="10"/>
        <v>0</v>
      </c>
      <c r="E37" s="253">
        <f t="shared" si="10"/>
        <v>0</v>
      </c>
      <c r="F37" s="253">
        <f t="shared" si="10"/>
        <v>0</v>
      </c>
      <c r="G37" s="253">
        <f t="shared" si="10"/>
        <v>0</v>
      </c>
      <c r="H37" s="253">
        <f>F37-G37</f>
        <v>0</v>
      </c>
    </row>
    <row r="38" spans="1:8" x14ac:dyDescent="0.3">
      <c r="A38" s="255" t="s">
        <v>68</v>
      </c>
      <c r="B38" s="157"/>
      <c r="C38" s="163">
        <f t="shared" ref="C38:E40" si="11">B55</f>
        <v>0</v>
      </c>
      <c r="D38" s="163">
        <f t="shared" si="11"/>
        <v>0</v>
      </c>
      <c r="E38" s="163">
        <f t="shared" si="11"/>
        <v>0</v>
      </c>
      <c r="F38" s="253">
        <f>'TAB9.1'!$C$43</f>
        <v>0</v>
      </c>
      <c r="G38" s="253">
        <f>'TAB9.1'!$C$82</f>
        <v>0</v>
      </c>
      <c r="H38" s="253">
        <f t="shared" ref="H38:H54" si="12">F38-G38</f>
        <v>0</v>
      </c>
    </row>
    <row r="39" spans="1:8" x14ac:dyDescent="0.3">
      <c r="A39" s="255" t="s">
        <v>69</v>
      </c>
      <c r="B39" s="157"/>
      <c r="C39" s="163">
        <f t="shared" si="11"/>
        <v>0</v>
      </c>
      <c r="D39" s="163">
        <f t="shared" si="11"/>
        <v>0</v>
      </c>
      <c r="E39" s="163">
        <f t="shared" si="11"/>
        <v>0</v>
      </c>
      <c r="F39" s="253">
        <f>'TAB9.1'!$D$43</f>
        <v>0</v>
      </c>
      <c r="G39" s="253">
        <f>'TAB9.1'!$D$82</f>
        <v>0</v>
      </c>
      <c r="H39" s="253">
        <f t="shared" si="12"/>
        <v>0</v>
      </c>
    </row>
    <row r="40" spans="1:8" x14ac:dyDescent="0.3">
      <c r="A40" s="255" t="s">
        <v>70</v>
      </c>
      <c r="B40" s="157"/>
      <c r="C40" s="163">
        <f t="shared" si="11"/>
        <v>0</v>
      </c>
      <c r="D40" s="163">
        <f t="shared" si="11"/>
        <v>0</v>
      </c>
      <c r="E40" s="163">
        <f t="shared" si="11"/>
        <v>0</v>
      </c>
      <c r="F40" s="253">
        <f>'TAB9.1'!$E$43</f>
        <v>0</v>
      </c>
      <c r="G40" s="253">
        <f>'TAB9.1'!$E$82</f>
        <v>0</v>
      </c>
      <c r="H40" s="253">
        <f t="shared" si="12"/>
        <v>0</v>
      </c>
    </row>
    <row r="41" spans="1:8" x14ac:dyDescent="0.3">
      <c r="A41" s="256" t="s">
        <v>71</v>
      </c>
      <c r="B41" s="157"/>
      <c r="C41" s="157"/>
      <c r="D41" s="157"/>
      <c r="E41" s="157"/>
      <c r="F41" s="253">
        <f>'TAB9.1'!$F$43</f>
        <v>0</v>
      </c>
      <c r="G41" s="253">
        <f>'TAB9.1'!$F$82</f>
        <v>0</v>
      </c>
      <c r="H41" s="253">
        <f t="shared" si="12"/>
        <v>0</v>
      </c>
    </row>
    <row r="42" spans="1:8" x14ac:dyDescent="0.3">
      <c r="A42" s="256" t="s">
        <v>72</v>
      </c>
      <c r="B42" s="157"/>
      <c r="C42" s="157"/>
      <c r="D42" s="157"/>
      <c r="E42" s="157"/>
      <c r="F42" s="253">
        <f>'TAB9.1'!$G$43</f>
        <v>0</v>
      </c>
      <c r="G42" s="253">
        <f>'TAB9.1'!$G$82</f>
        <v>0</v>
      </c>
      <c r="H42" s="253">
        <f t="shared" si="12"/>
        <v>0</v>
      </c>
    </row>
    <row r="43" spans="1:8" x14ac:dyDescent="0.3">
      <c r="A43" s="256" t="s">
        <v>73</v>
      </c>
      <c r="B43" s="157"/>
      <c r="C43" s="157"/>
      <c r="D43" s="157"/>
      <c r="E43" s="157"/>
      <c r="F43" s="253">
        <f>'TAB9.1'!$H$43</f>
        <v>0</v>
      </c>
      <c r="G43" s="253">
        <f>'TAB9.1'!$H$82</f>
        <v>0</v>
      </c>
      <c r="H43" s="253">
        <f t="shared" si="12"/>
        <v>0</v>
      </c>
    </row>
    <row r="44" spans="1:8" x14ac:dyDescent="0.3">
      <c r="A44" s="256" t="s">
        <v>74</v>
      </c>
      <c r="B44" s="157"/>
      <c r="C44" s="157"/>
      <c r="D44" s="157"/>
      <c r="E44" s="157"/>
      <c r="F44" s="253">
        <f>'TAB9.1'!$I$43</f>
        <v>0</v>
      </c>
      <c r="G44" s="253">
        <f>'TAB9.1'!$I$82</f>
        <v>0</v>
      </c>
      <c r="H44" s="253">
        <f t="shared" si="12"/>
        <v>0</v>
      </c>
    </row>
    <row r="45" spans="1:8" x14ac:dyDescent="0.3">
      <c r="A45" s="256" t="s">
        <v>75</v>
      </c>
      <c r="B45" s="253">
        <f t="shared" ref="B45:G45" si="13">SUM(B46:B48)</f>
        <v>0</v>
      </c>
      <c r="C45" s="253">
        <f t="shared" si="13"/>
        <v>0</v>
      </c>
      <c r="D45" s="253">
        <f t="shared" si="13"/>
        <v>0</v>
      </c>
      <c r="E45" s="253">
        <f t="shared" si="13"/>
        <v>0</v>
      </c>
      <c r="F45" s="253">
        <f t="shared" si="13"/>
        <v>0</v>
      </c>
      <c r="G45" s="253">
        <f t="shared" si="13"/>
        <v>0</v>
      </c>
      <c r="H45" s="253">
        <f t="shared" si="12"/>
        <v>0</v>
      </c>
    </row>
    <row r="46" spans="1:8" x14ac:dyDescent="0.3">
      <c r="A46" s="255" t="s">
        <v>68</v>
      </c>
      <c r="B46" s="157"/>
      <c r="C46" s="157"/>
      <c r="D46" s="157"/>
      <c r="E46" s="157"/>
      <c r="F46" s="253">
        <f>'TAB9.1'!$J$43</f>
        <v>0</v>
      </c>
      <c r="G46" s="253">
        <f>'TAB9.1'!$J$82</f>
        <v>0</v>
      </c>
      <c r="H46" s="253">
        <f t="shared" si="12"/>
        <v>0</v>
      </c>
    </row>
    <row r="47" spans="1:8" x14ac:dyDescent="0.3">
      <c r="A47" s="255" t="s">
        <v>69</v>
      </c>
      <c r="B47" s="157"/>
      <c r="C47" s="157"/>
      <c r="D47" s="157"/>
      <c r="E47" s="157"/>
      <c r="F47" s="253">
        <f>'TAB9.1'!$K$43</f>
        <v>0</v>
      </c>
      <c r="G47" s="253">
        <f>'TAB9.1'!$K$82</f>
        <v>0</v>
      </c>
      <c r="H47" s="253">
        <f t="shared" si="12"/>
        <v>0</v>
      </c>
    </row>
    <row r="48" spans="1:8" x14ac:dyDescent="0.3">
      <c r="A48" s="255" t="s">
        <v>70</v>
      </c>
      <c r="B48" s="157"/>
      <c r="C48" s="157"/>
      <c r="D48" s="157"/>
      <c r="E48" s="157"/>
      <c r="F48" s="253">
        <f>'TAB9.1'!$L$43</f>
        <v>0</v>
      </c>
      <c r="G48" s="253">
        <f>'TAB9.1'!$L$82</f>
        <v>0</v>
      </c>
      <c r="H48" s="253">
        <f t="shared" si="12"/>
        <v>0</v>
      </c>
    </row>
    <row r="49" spans="1:8" x14ac:dyDescent="0.3">
      <c r="A49" s="256" t="s">
        <v>76</v>
      </c>
      <c r="B49" s="253">
        <f t="shared" ref="B49:G49" si="14">SUM(B50:B53)</f>
        <v>0</v>
      </c>
      <c r="C49" s="253">
        <f t="shared" si="14"/>
        <v>0</v>
      </c>
      <c r="D49" s="253">
        <f t="shared" si="14"/>
        <v>0</v>
      </c>
      <c r="E49" s="253">
        <f t="shared" si="14"/>
        <v>0</v>
      </c>
      <c r="F49" s="253">
        <f t="shared" si="14"/>
        <v>0</v>
      </c>
      <c r="G49" s="253">
        <f t="shared" si="14"/>
        <v>0</v>
      </c>
      <c r="H49" s="253">
        <f t="shared" si="12"/>
        <v>0</v>
      </c>
    </row>
    <row r="50" spans="1:8" x14ac:dyDescent="0.3">
      <c r="A50" s="255" t="s">
        <v>77</v>
      </c>
      <c r="B50" s="157"/>
      <c r="C50" s="157"/>
      <c r="D50" s="157"/>
      <c r="E50" s="157"/>
      <c r="F50" s="253">
        <f>'TAB9.1'!$M$43</f>
        <v>0</v>
      </c>
      <c r="G50" s="253">
        <f>'TAB9.1'!$M$82</f>
        <v>0</v>
      </c>
      <c r="H50" s="253">
        <f t="shared" si="12"/>
        <v>0</v>
      </c>
    </row>
    <row r="51" spans="1:8" x14ac:dyDescent="0.3">
      <c r="A51" s="255" t="s">
        <v>78</v>
      </c>
      <c r="B51" s="157"/>
      <c r="C51" s="157"/>
      <c r="D51" s="157"/>
      <c r="E51" s="157"/>
      <c r="F51" s="253">
        <f>'TAB9.1'!$N$43</f>
        <v>0</v>
      </c>
      <c r="G51" s="253">
        <f>'TAB9.1'!$N$82</f>
        <v>0</v>
      </c>
      <c r="H51" s="253">
        <f t="shared" si="12"/>
        <v>0</v>
      </c>
    </row>
    <row r="52" spans="1:8" x14ac:dyDescent="0.3">
      <c r="A52" s="255" t="s">
        <v>79</v>
      </c>
      <c r="B52" s="157"/>
      <c r="C52" s="157"/>
      <c r="D52" s="157"/>
      <c r="E52" s="157"/>
      <c r="F52" s="253">
        <f>'TAB9.1'!$O$43</f>
        <v>0</v>
      </c>
      <c r="G52" s="253">
        <f>'TAB9.1'!$O$82</f>
        <v>0</v>
      </c>
      <c r="H52" s="253">
        <f t="shared" si="12"/>
        <v>0</v>
      </c>
    </row>
    <row r="53" spans="1:8" x14ac:dyDescent="0.3">
      <c r="A53" s="255" t="s">
        <v>80</v>
      </c>
      <c r="B53" s="157"/>
      <c r="C53" s="157"/>
      <c r="D53" s="157"/>
      <c r="E53" s="157"/>
      <c r="F53" s="253">
        <f>'TAB9.1'!$P$43</f>
        <v>0</v>
      </c>
      <c r="G53" s="253">
        <f>'TAB9.1'!$P$82</f>
        <v>0</v>
      </c>
      <c r="H53" s="253">
        <f t="shared" si="12"/>
        <v>0</v>
      </c>
    </row>
    <row r="54" spans="1:8" x14ac:dyDescent="0.3">
      <c r="A54" s="254" t="s">
        <v>468</v>
      </c>
      <c r="B54" s="253">
        <f t="shared" ref="B54:G54" si="15">SUM(B55:B57)</f>
        <v>0</v>
      </c>
      <c r="C54" s="253">
        <f t="shared" si="15"/>
        <v>0</v>
      </c>
      <c r="D54" s="253">
        <f t="shared" si="15"/>
        <v>0</v>
      </c>
      <c r="E54" s="253">
        <f t="shared" si="15"/>
        <v>0</v>
      </c>
      <c r="F54" s="253">
        <f t="shared" si="15"/>
        <v>0</v>
      </c>
      <c r="G54" s="253">
        <f t="shared" si="15"/>
        <v>0</v>
      </c>
      <c r="H54" s="253">
        <f t="shared" si="12"/>
        <v>0</v>
      </c>
    </row>
    <row r="55" spans="1:8" x14ac:dyDescent="0.3">
      <c r="A55" s="255" t="s">
        <v>68</v>
      </c>
      <c r="B55" s="163">
        <f>SUM(B38,B41:B44,B46,B50:B51)</f>
        <v>0</v>
      </c>
      <c r="C55" s="163">
        <f t="shared" ref="C55:H55" si="16">SUM(C38,C41:C44,C46,C50:C51)</f>
        <v>0</v>
      </c>
      <c r="D55" s="163">
        <f t="shared" si="16"/>
        <v>0</v>
      </c>
      <c r="E55" s="163">
        <f t="shared" si="16"/>
        <v>0</v>
      </c>
      <c r="F55" s="163">
        <f t="shared" si="16"/>
        <v>0</v>
      </c>
      <c r="G55" s="163">
        <f t="shared" si="16"/>
        <v>0</v>
      </c>
      <c r="H55" s="253">
        <f t="shared" si="16"/>
        <v>0</v>
      </c>
    </row>
    <row r="56" spans="1:8" x14ac:dyDescent="0.3">
      <c r="A56" s="255" t="s">
        <v>69</v>
      </c>
      <c r="B56" s="163">
        <f>SUM(B39,B47,B52)</f>
        <v>0</v>
      </c>
      <c r="C56" s="163">
        <f t="shared" ref="C56:H56" si="17">SUM(C39,C47,C52)</f>
        <v>0</v>
      </c>
      <c r="D56" s="163">
        <f t="shared" si="17"/>
        <v>0</v>
      </c>
      <c r="E56" s="163">
        <f t="shared" si="17"/>
        <v>0</v>
      </c>
      <c r="F56" s="163">
        <f t="shared" si="17"/>
        <v>0</v>
      </c>
      <c r="G56" s="163">
        <f t="shared" si="17"/>
        <v>0</v>
      </c>
      <c r="H56" s="253">
        <f t="shared" si="17"/>
        <v>0</v>
      </c>
    </row>
    <row r="57" spans="1:8" x14ac:dyDescent="0.3">
      <c r="A57" s="255" t="s">
        <v>70</v>
      </c>
      <c r="B57" s="163">
        <f t="shared" ref="B57:H57" si="18">SUM(B40,B48,B53)</f>
        <v>0</v>
      </c>
      <c r="C57" s="163">
        <f t="shared" si="18"/>
        <v>0</v>
      </c>
      <c r="D57" s="163">
        <f t="shared" si="18"/>
        <v>0</v>
      </c>
      <c r="E57" s="163">
        <f t="shared" si="18"/>
        <v>0</v>
      </c>
      <c r="F57" s="163">
        <f t="shared" si="18"/>
        <v>0</v>
      </c>
      <c r="G57" s="163">
        <f t="shared" si="18"/>
        <v>0</v>
      </c>
      <c r="H57" s="253">
        <f t="shared" si="18"/>
        <v>0</v>
      </c>
    </row>
    <row r="59" spans="1:8" x14ac:dyDescent="0.3">
      <c r="A59" s="543" t="s">
        <v>22</v>
      </c>
      <c r="B59" s="543"/>
      <c r="C59" s="543"/>
      <c r="D59" s="543"/>
      <c r="E59" s="543"/>
      <c r="F59" s="543"/>
      <c r="G59" s="543"/>
      <c r="H59" s="543"/>
    </row>
    <row r="60" spans="1:8" ht="40.5" x14ac:dyDescent="0.3">
      <c r="A60" s="145" t="s">
        <v>18</v>
      </c>
      <c r="B60" s="38" t="str">
        <f>B36</f>
        <v>REALITE 2019</v>
      </c>
      <c r="C60" s="31" t="str">
        <f t="shared" ref="C60:H60" si="19">C36</f>
        <v>REALITE 2020</v>
      </c>
      <c r="D60" s="31" t="str">
        <f t="shared" si="19"/>
        <v>REALITE 2021</v>
      </c>
      <c r="E60" s="31" t="str">
        <f t="shared" si="19"/>
        <v>REALITE 2022</v>
      </c>
      <c r="F60" s="31" t="str">
        <f t="shared" si="19"/>
        <v>BUDGET 2023</v>
      </c>
      <c r="G60" s="31" t="str">
        <f t="shared" si="19"/>
        <v>REALITE 2023</v>
      </c>
      <c r="H60" s="146" t="str">
        <f t="shared" si="19"/>
        <v>ECART BUDGET 2023 - REALITE 2023</v>
      </c>
    </row>
    <row r="61" spans="1:8" x14ac:dyDescent="0.3">
      <c r="A61" s="254" t="s">
        <v>469</v>
      </c>
      <c r="B61" s="253">
        <f>SUM(B13,B37)</f>
        <v>0</v>
      </c>
      <c r="C61" s="253">
        <f t="shared" ref="C61:H61" si="20">SUM(C13,C37)</f>
        <v>0</v>
      </c>
      <c r="D61" s="253">
        <f t="shared" si="20"/>
        <v>0</v>
      </c>
      <c r="E61" s="253">
        <f t="shared" si="20"/>
        <v>0</v>
      </c>
      <c r="F61" s="253">
        <f t="shared" si="20"/>
        <v>0</v>
      </c>
      <c r="G61" s="253">
        <f t="shared" si="20"/>
        <v>0</v>
      </c>
      <c r="H61" s="253">
        <f t="shared" si="20"/>
        <v>0</v>
      </c>
    </row>
    <row r="62" spans="1:8" x14ac:dyDescent="0.3">
      <c r="A62" s="255" t="s">
        <v>68</v>
      </c>
      <c r="B62" s="253">
        <f t="shared" ref="B62:H77" si="21">SUM(B14,B38)</f>
        <v>0</v>
      </c>
      <c r="C62" s="253">
        <f t="shared" si="21"/>
        <v>0</v>
      </c>
      <c r="D62" s="253">
        <f t="shared" si="21"/>
        <v>0</v>
      </c>
      <c r="E62" s="253">
        <f t="shared" si="21"/>
        <v>0</v>
      </c>
      <c r="F62" s="253">
        <f t="shared" si="21"/>
        <v>0</v>
      </c>
      <c r="G62" s="253">
        <f t="shared" si="21"/>
        <v>0</v>
      </c>
      <c r="H62" s="253">
        <f t="shared" si="21"/>
        <v>0</v>
      </c>
    </row>
    <row r="63" spans="1:8" x14ac:dyDescent="0.3">
      <c r="A63" s="255" t="s">
        <v>69</v>
      </c>
      <c r="B63" s="253">
        <f t="shared" si="21"/>
        <v>0</v>
      </c>
      <c r="C63" s="253">
        <f t="shared" si="21"/>
        <v>0</v>
      </c>
      <c r="D63" s="253">
        <f t="shared" si="21"/>
        <v>0</v>
      </c>
      <c r="E63" s="253">
        <f t="shared" si="21"/>
        <v>0</v>
      </c>
      <c r="F63" s="253">
        <f t="shared" si="21"/>
        <v>0</v>
      </c>
      <c r="G63" s="253">
        <f t="shared" si="21"/>
        <v>0</v>
      </c>
      <c r="H63" s="253">
        <f t="shared" si="21"/>
        <v>0</v>
      </c>
    </row>
    <row r="64" spans="1:8" x14ac:dyDescent="0.3">
      <c r="A64" s="255" t="s">
        <v>70</v>
      </c>
      <c r="B64" s="253">
        <f t="shared" si="21"/>
        <v>0</v>
      </c>
      <c r="C64" s="253">
        <f t="shared" si="21"/>
        <v>0</v>
      </c>
      <c r="D64" s="253">
        <f t="shared" si="21"/>
        <v>0</v>
      </c>
      <c r="E64" s="253">
        <f t="shared" si="21"/>
        <v>0</v>
      </c>
      <c r="F64" s="253">
        <f t="shared" si="21"/>
        <v>0</v>
      </c>
      <c r="G64" s="253">
        <f t="shared" si="21"/>
        <v>0</v>
      </c>
      <c r="H64" s="253">
        <f t="shared" si="21"/>
        <v>0</v>
      </c>
    </row>
    <row r="65" spans="1:8" x14ac:dyDescent="0.3">
      <c r="A65" s="256" t="s">
        <v>71</v>
      </c>
      <c r="B65" s="253">
        <f t="shared" si="21"/>
        <v>0</v>
      </c>
      <c r="C65" s="253">
        <f t="shared" si="21"/>
        <v>0</v>
      </c>
      <c r="D65" s="253">
        <f t="shared" si="21"/>
        <v>0</v>
      </c>
      <c r="E65" s="253">
        <f t="shared" si="21"/>
        <v>0</v>
      </c>
      <c r="F65" s="253">
        <f t="shared" si="21"/>
        <v>0</v>
      </c>
      <c r="G65" s="253">
        <f t="shared" si="21"/>
        <v>0</v>
      </c>
      <c r="H65" s="253">
        <f t="shared" si="21"/>
        <v>0</v>
      </c>
    </row>
    <row r="66" spans="1:8" x14ac:dyDescent="0.3">
      <c r="A66" s="256" t="s">
        <v>72</v>
      </c>
      <c r="B66" s="253">
        <f t="shared" si="21"/>
        <v>0</v>
      </c>
      <c r="C66" s="253">
        <f t="shared" si="21"/>
        <v>0</v>
      </c>
      <c r="D66" s="253">
        <f t="shared" si="21"/>
        <v>0</v>
      </c>
      <c r="E66" s="253">
        <f t="shared" si="21"/>
        <v>0</v>
      </c>
      <c r="F66" s="253">
        <f t="shared" si="21"/>
        <v>0</v>
      </c>
      <c r="G66" s="253">
        <f t="shared" si="21"/>
        <v>0</v>
      </c>
      <c r="H66" s="253">
        <f t="shared" si="21"/>
        <v>0</v>
      </c>
    </row>
    <row r="67" spans="1:8" x14ac:dyDescent="0.3">
      <c r="A67" s="256" t="s">
        <v>73</v>
      </c>
      <c r="B67" s="253">
        <f t="shared" si="21"/>
        <v>0</v>
      </c>
      <c r="C67" s="253">
        <f t="shared" si="21"/>
        <v>0</v>
      </c>
      <c r="D67" s="253">
        <f t="shared" si="21"/>
        <v>0</v>
      </c>
      <c r="E67" s="253">
        <f t="shared" si="21"/>
        <v>0</v>
      </c>
      <c r="F67" s="253">
        <f t="shared" si="21"/>
        <v>0</v>
      </c>
      <c r="G67" s="253">
        <f t="shared" si="21"/>
        <v>0</v>
      </c>
      <c r="H67" s="253">
        <f t="shared" si="21"/>
        <v>0</v>
      </c>
    </row>
    <row r="68" spans="1:8" x14ac:dyDescent="0.3">
      <c r="A68" s="256" t="s">
        <v>74</v>
      </c>
      <c r="B68" s="253">
        <f t="shared" si="21"/>
        <v>0</v>
      </c>
      <c r="C68" s="253">
        <f t="shared" si="21"/>
        <v>0</v>
      </c>
      <c r="D68" s="253">
        <f t="shared" si="21"/>
        <v>0</v>
      </c>
      <c r="E68" s="253">
        <f t="shared" si="21"/>
        <v>0</v>
      </c>
      <c r="F68" s="253">
        <f t="shared" si="21"/>
        <v>0</v>
      </c>
      <c r="G68" s="253">
        <f t="shared" si="21"/>
        <v>0</v>
      </c>
      <c r="H68" s="253">
        <f t="shared" si="21"/>
        <v>0</v>
      </c>
    </row>
    <row r="69" spans="1:8" x14ac:dyDescent="0.3">
      <c r="A69" s="256" t="s">
        <v>75</v>
      </c>
      <c r="B69" s="253">
        <f t="shared" si="21"/>
        <v>0</v>
      </c>
      <c r="C69" s="253">
        <f t="shared" si="21"/>
        <v>0</v>
      </c>
      <c r="D69" s="253">
        <f t="shared" si="21"/>
        <v>0</v>
      </c>
      <c r="E69" s="253">
        <f t="shared" si="21"/>
        <v>0</v>
      </c>
      <c r="F69" s="253">
        <f t="shared" si="21"/>
        <v>0</v>
      </c>
      <c r="G69" s="253">
        <f t="shared" si="21"/>
        <v>0</v>
      </c>
      <c r="H69" s="253">
        <f t="shared" si="21"/>
        <v>0</v>
      </c>
    </row>
    <row r="70" spans="1:8" x14ac:dyDescent="0.3">
      <c r="A70" s="255" t="s">
        <v>68</v>
      </c>
      <c r="B70" s="253">
        <f t="shared" si="21"/>
        <v>0</v>
      </c>
      <c r="C70" s="253">
        <f t="shared" si="21"/>
        <v>0</v>
      </c>
      <c r="D70" s="253">
        <f t="shared" si="21"/>
        <v>0</v>
      </c>
      <c r="E70" s="253">
        <f t="shared" si="21"/>
        <v>0</v>
      </c>
      <c r="F70" s="253">
        <f t="shared" si="21"/>
        <v>0</v>
      </c>
      <c r="G70" s="253">
        <f t="shared" si="21"/>
        <v>0</v>
      </c>
      <c r="H70" s="253">
        <f t="shared" si="21"/>
        <v>0</v>
      </c>
    </row>
    <row r="71" spans="1:8" x14ac:dyDescent="0.3">
      <c r="A71" s="255" t="s">
        <v>69</v>
      </c>
      <c r="B71" s="253">
        <f t="shared" si="21"/>
        <v>0</v>
      </c>
      <c r="C71" s="253">
        <f t="shared" si="21"/>
        <v>0</v>
      </c>
      <c r="D71" s="253">
        <f t="shared" si="21"/>
        <v>0</v>
      </c>
      <c r="E71" s="253">
        <f t="shared" si="21"/>
        <v>0</v>
      </c>
      <c r="F71" s="253">
        <f t="shared" si="21"/>
        <v>0</v>
      </c>
      <c r="G71" s="253">
        <f t="shared" si="21"/>
        <v>0</v>
      </c>
      <c r="H71" s="253">
        <f t="shared" si="21"/>
        <v>0</v>
      </c>
    </row>
    <row r="72" spans="1:8" x14ac:dyDescent="0.3">
      <c r="A72" s="255" t="s">
        <v>70</v>
      </c>
      <c r="B72" s="253">
        <f t="shared" si="21"/>
        <v>0</v>
      </c>
      <c r="C72" s="253">
        <f t="shared" si="21"/>
        <v>0</v>
      </c>
      <c r="D72" s="253">
        <f t="shared" si="21"/>
        <v>0</v>
      </c>
      <c r="E72" s="253">
        <f t="shared" si="21"/>
        <v>0</v>
      </c>
      <c r="F72" s="253">
        <f t="shared" si="21"/>
        <v>0</v>
      </c>
      <c r="G72" s="253">
        <f t="shared" si="21"/>
        <v>0</v>
      </c>
      <c r="H72" s="253">
        <f t="shared" si="21"/>
        <v>0</v>
      </c>
    </row>
    <row r="73" spans="1:8" x14ac:dyDescent="0.3">
      <c r="A73" s="256" t="s">
        <v>76</v>
      </c>
      <c r="B73" s="253">
        <f t="shared" si="21"/>
        <v>0</v>
      </c>
      <c r="C73" s="253">
        <f t="shared" si="21"/>
        <v>0</v>
      </c>
      <c r="D73" s="253">
        <f t="shared" si="21"/>
        <v>0</v>
      </c>
      <c r="E73" s="253">
        <f t="shared" si="21"/>
        <v>0</v>
      </c>
      <c r="F73" s="253">
        <f t="shared" si="21"/>
        <v>0</v>
      </c>
      <c r="G73" s="253">
        <f t="shared" si="21"/>
        <v>0</v>
      </c>
      <c r="H73" s="253">
        <f t="shared" si="21"/>
        <v>0</v>
      </c>
    </row>
    <row r="74" spans="1:8" x14ac:dyDescent="0.3">
      <c r="A74" s="255" t="s">
        <v>77</v>
      </c>
      <c r="B74" s="253">
        <f t="shared" si="21"/>
        <v>0</v>
      </c>
      <c r="C74" s="253">
        <f t="shared" si="21"/>
        <v>0</v>
      </c>
      <c r="D74" s="253">
        <f t="shared" si="21"/>
        <v>0</v>
      </c>
      <c r="E74" s="253">
        <f t="shared" si="21"/>
        <v>0</v>
      </c>
      <c r="F74" s="253">
        <f t="shared" si="21"/>
        <v>0</v>
      </c>
      <c r="G74" s="253">
        <f t="shared" si="21"/>
        <v>0</v>
      </c>
      <c r="H74" s="253">
        <f t="shared" si="21"/>
        <v>0</v>
      </c>
    </row>
    <row r="75" spans="1:8" x14ac:dyDescent="0.3">
      <c r="A75" s="255" t="s">
        <v>78</v>
      </c>
      <c r="B75" s="253">
        <f t="shared" si="21"/>
        <v>0</v>
      </c>
      <c r="C75" s="253">
        <f t="shared" si="21"/>
        <v>0</v>
      </c>
      <c r="D75" s="253">
        <f t="shared" si="21"/>
        <v>0</v>
      </c>
      <c r="E75" s="253">
        <f t="shared" si="21"/>
        <v>0</v>
      </c>
      <c r="F75" s="253">
        <f t="shared" si="21"/>
        <v>0</v>
      </c>
      <c r="G75" s="253">
        <f t="shared" si="21"/>
        <v>0</v>
      </c>
      <c r="H75" s="253">
        <f t="shared" si="21"/>
        <v>0</v>
      </c>
    </row>
    <row r="76" spans="1:8" x14ac:dyDescent="0.3">
      <c r="A76" s="255" t="s">
        <v>79</v>
      </c>
      <c r="B76" s="253">
        <f t="shared" si="21"/>
        <v>0</v>
      </c>
      <c r="C76" s="253">
        <f t="shared" si="21"/>
        <v>0</v>
      </c>
      <c r="D76" s="253">
        <f t="shared" si="21"/>
        <v>0</v>
      </c>
      <c r="E76" s="253">
        <f t="shared" si="21"/>
        <v>0</v>
      </c>
      <c r="F76" s="253">
        <f t="shared" si="21"/>
        <v>0</v>
      </c>
      <c r="G76" s="253">
        <f t="shared" si="21"/>
        <v>0</v>
      </c>
      <c r="H76" s="253">
        <f t="shared" si="21"/>
        <v>0</v>
      </c>
    </row>
    <row r="77" spans="1:8" x14ac:dyDescent="0.3">
      <c r="A77" s="255" t="s">
        <v>80</v>
      </c>
      <c r="B77" s="253">
        <f t="shared" si="21"/>
        <v>0</v>
      </c>
      <c r="C77" s="253">
        <f t="shared" si="21"/>
        <v>0</v>
      </c>
      <c r="D77" s="253">
        <f t="shared" si="21"/>
        <v>0</v>
      </c>
      <c r="E77" s="253">
        <f t="shared" si="21"/>
        <v>0</v>
      </c>
      <c r="F77" s="253">
        <f t="shared" si="21"/>
        <v>0</v>
      </c>
      <c r="G77" s="253">
        <f t="shared" si="21"/>
        <v>0</v>
      </c>
      <c r="H77" s="253">
        <f t="shared" si="21"/>
        <v>0</v>
      </c>
    </row>
    <row r="78" spans="1:8" x14ac:dyDescent="0.3">
      <c r="A78" s="254" t="s">
        <v>468</v>
      </c>
      <c r="B78" s="253">
        <f t="shared" ref="B78:H81" si="22">SUM(B30,B54)</f>
        <v>0</v>
      </c>
      <c r="C78" s="253">
        <f t="shared" si="22"/>
        <v>0</v>
      </c>
      <c r="D78" s="253">
        <f t="shared" si="22"/>
        <v>0</v>
      </c>
      <c r="E78" s="253">
        <f t="shared" si="22"/>
        <v>0</v>
      </c>
      <c r="F78" s="253">
        <f t="shared" si="22"/>
        <v>0</v>
      </c>
      <c r="G78" s="253">
        <f t="shared" si="22"/>
        <v>0</v>
      </c>
      <c r="H78" s="253">
        <f t="shared" si="22"/>
        <v>0</v>
      </c>
    </row>
    <row r="79" spans="1:8" x14ac:dyDescent="0.3">
      <c r="A79" s="255" t="s">
        <v>68</v>
      </c>
      <c r="B79" s="253">
        <f t="shared" si="22"/>
        <v>0</v>
      </c>
      <c r="C79" s="253">
        <f t="shared" si="22"/>
        <v>0</v>
      </c>
      <c r="D79" s="253">
        <f t="shared" si="22"/>
        <v>0</v>
      </c>
      <c r="E79" s="253">
        <f t="shared" si="22"/>
        <v>0</v>
      </c>
      <c r="F79" s="253">
        <f t="shared" si="22"/>
        <v>0</v>
      </c>
      <c r="G79" s="253">
        <f t="shared" si="22"/>
        <v>0</v>
      </c>
      <c r="H79" s="253">
        <f t="shared" si="22"/>
        <v>0</v>
      </c>
    </row>
    <row r="80" spans="1:8" x14ac:dyDescent="0.3">
      <c r="A80" s="255" t="s">
        <v>69</v>
      </c>
      <c r="B80" s="253">
        <f t="shared" si="22"/>
        <v>0</v>
      </c>
      <c r="C80" s="253">
        <f t="shared" si="22"/>
        <v>0</v>
      </c>
      <c r="D80" s="253">
        <f t="shared" si="22"/>
        <v>0</v>
      </c>
      <c r="E80" s="253">
        <f t="shared" si="22"/>
        <v>0</v>
      </c>
      <c r="F80" s="253">
        <f t="shared" si="22"/>
        <v>0</v>
      </c>
      <c r="G80" s="253">
        <f t="shared" si="22"/>
        <v>0</v>
      </c>
      <c r="H80" s="253">
        <f t="shared" si="22"/>
        <v>0</v>
      </c>
    </row>
    <row r="81" spans="1:8" x14ac:dyDescent="0.3">
      <c r="A81" s="255" t="s">
        <v>70</v>
      </c>
      <c r="B81" s="253">
        <f t="shared" si="22"/>
        <v>0</v>
      </c>
      <c r="C81" s="253">
        <f t="shared" si="22"/>
        <v>0</v>
      </c>
      <c r="D81" s="253">
        <f t="shared" si="22"/>
        <v>0</v>
      </c>
      <c r="E81" s="253">
        <f t="shared" si="22"/>
        <v>0</v>
      </c>
      <c r="F81" s="253">
        <f t="shared" si="22"/>
        <v>0</v>
      </c>
      <c r="G81" s="253">
        <f t="shared" si="22"/>
        <v>0</v>
      </c>
      <c r="H81" s="253">
        <f t="shared" si="22"/>
        <v>0</v>
      </c>
    </row>
  </sheetData>
  <mergeCells count="3">
    <mergeCell ref="A11:H11"/>
    <mergeCell ref="A35:H35"/>
    <mergeCell ref="A59:H59"/>
  </mergeCells>
  <hyperlinks>
    <hyperlink ref="A1" location="TAB00!A1" display="Retour page de garde" xr:uid="{3C1E2F0B-DC04-4C9F-AE95-B66B52A26A4C}"/>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 id="{5B122567-9C64-4568-A1F2-676F6729796E}">
            <xm:f>TAB00!$E$14&lt;2021</xm:f>
            <x14:dxf>
              <font>
                <color theme="0"/>
              </font>
              <fill>
                <patternFill>
                  <bgColor theme="0"/>
                </patternFill>
              </fill>
              <border>
                <right style="thin">
                  <color theme="0"/>
                </right>
                <top style="thin">
                  <color theme="0"/>
                </top>
                <bottom style="thin">
                  <color theme="0"/>
                </bottom>
                <vertical/>
                <horizontal/>
              </border>
            </x14:dxf>
          </x14:cfRule>
          <x14:cfRule type="expression" priority="4" id="{86D2BDAB-877C-4321-8439-0457F4E8AF95}">
            <xm:f>TAB00!$E$14&lt;2020</xm:f>
            <x14:dxf>
              <font>
                <color theme="0"/>
              </font>
              <fill>
                <patternFill>
                  <bgColor theme="0"/>
                </patternFill>
              </fill>
              <border>
                <right style="thin">
                  <color theme="0"/>
                </right>
                <top style="thin">
                  <color theme="0"/>
                </top>
                <bottom style="thin">
                  <color theme="0"/>
                </bottom>
                <vertical/>
                <horizontal/>
              </border>
            </x14:dxf>
          </x14:cfRule>
          <xm:sqref>K3:S3</xm:sqref>
        </x14:conditionalFormatting>
        <x14:conditionalFormatting xmlns:xm="http://schemas.microsoft.com/office/excel/2006/main">
          <x14:cfRule type="expression" priority="2" id="{8042FCBD-057E-4856-9F7A-3D92068296EC}">
            <xm:f>TAB00!$E$14&lt;2022</xm:f>
            <x14:dxf>
              <font>
                <color theme="0"/>
              </font>
              <fill>
                <patternFill>
                  <bgColor theme="0"/>
                </patternFill>
              </fill>
              <border>
                <right style="thin">
                  <color theme="0"/>
                </right>
                <top style="thin">
                  <color theme="0"/>
                </top>
                <bottom style="thin">
                  <color theme="0"/>
                </bottom>
                <vertical/>
                <horizontal/>
              </border>
            </x14:dxf>
          </x14:cfRule>
          <xm:sqref>N3:S3</xm:sqref>
        </x14:conditionalFormatting>
        <x14:conditionalFormatting xmlns:xm="http://schemas.microsoft.com/office/excel/2006/main">
          <x14:cfRule type="expression" priority="1" id="{1D53AE3D-38C4-47C5-88BA-D7CD18CD35BA}">
            <xm:f>TAB00!$E$14&lt;2023</xm:f>
            <x14:dxf>
              <font>
                <color theme="0"/>
              </font>
              <fill>
                <patternFill>
                  <bgColor theme="0"/>
                </patternFill>
              </fill>
              <border>
                <right style="thin">
                  <color theme="0"/>
                </right>
                <top style="thin">
                  <color theme="0"/>
                </top>
                <bottom style="thin">
                  <color theme="0"/>
                </bottom>
                <vertical/>
                <horizontal/>
              </border>
            </x14:dxf>
          </x14:cfRule>
          <xm:sqref>Q3:S3</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T163"/>
  <sheetViews>
    <sheetView zoomScaleNormal="100" workbookViewId="0">
      <selection sqref="A1:XFD1048576"/>
    </sheetView>
  </sheetViews>
  <sheetFormatPr baseColWidth="10" defaultColWidth="7.83203125" defaultRowHeight="13.5" x14ac:dyDescent="0.3"/>
  <cols>
    <col min="1" max="1" width="7.83203125" style="5"/>
    <col min="2" max="2" width="39.5" style="5" customWidth="1"/>
    <col min="3" max="19" width="16.6640625" style="163" customWidth="1"/>
    <col min="20" max="20" width="7.83203125" style="163"/>
    <col min="21" max="16384" width="7.83203125" style="5"/>
  </cols>
  <sheetData>
    <row r="1" spans="1:20" ht="15" x14ac:dyDescent="0.3">
      <c r="A1" s="162" t="s">
        <v>42</v>
      </c>
      <c r="C1" s="5"/>
      <c r="D1" s="5"/>
      <c r="E1" s="5"/>
      <c r="F1" s="5"/>
      <c r="G1" s="5"/>
      <c r="H1" s="5"/>
      <c r="I1" s="5"/>
      <c r="J1" s="5"/>
      <c r="K1" s="5"/>
      <c r="L1" s="5"/>
      <c r="M1" s="5"/>
      <c r="N1" s="5"/>
      <c r="O1" s="5"/>
      <c r="P1" s="5"/>
      <c r="Q1" s="5"/>
      <c r="R1" s="5"/>
      <c r="S1" s="5"/>
      <c r="T1" s="5"/>
    </row>
    <row r="2" spans="1:20" ht="15" x14ac:dyDescent="0.3">
      <c r="A2" s="162"/>
    </row>
    <row r="3" spans="1:20" s="167" customFormat="1" ht="22.15" customHeight="1" x14ac:dyDescent="0.3">
      <c r="A3" s="164" t="str">
        <f>TAB00!B93&amp;" : "&amp;TAB00!C93</f>
        <v>TAB9.1 : Comparaison de l'actif régulé budgété et réel de l'année 2023</v>
      </c>
      <c r="B3" s="165"/>
      <c r="C3" s="165"/>
      <c r="D3" s="165"/>
      <c r="E3" s="165"/>
      <c r="F3" s="165"/>
      <c r="G3" s="165"/>
      <c r="H3" s="165"/>
      <c r="I3" s="165"/>
      <c r="J3" s="165"/>
      <c r="K3" s="165"/>
      <c r="L3" s="165"/>
      <c r="M3" s="165"/>
      <c r="N3" s="165"/>
      <c r="O3" s="165"/>
      <c r="P3" s="165"/>
      <c r="Q3" s="165"/>
      <c r="R3" s="165"/>
      <c r="S3" s="165"/>
      <c r="T3" s="166"/>
    </row>
    <row r="4" spans="1:20" ht="15" x14ac:dyDescent="0.3">
      <c r="A4" s="162"/>
    </row>
    <row r="5" spans="1:20" ht="15" x14ac:dyDescent="0.3">
      <c r="A5" s="162"/>
    </row>
    <row r="6" spans="1:20" s="12" customFormat="1" ht="24" customHeight="1" x14ac:dyDescent="0.3">
      <c r="C6" s="544" t="str">
        <f>"Valeur d'acquisition historique au 1 janvier "&amp;TAB00!E14</f>
        <v>Valeur d'acquisition historique au 1 janvier 2023</v>
      </c>
      <c r="D6" s="544"/>
      <c r="E6" s="544"/>
      <c r="F6" s="545" t="s">
        <v>466</v>
      </c>
      <c r="G6" s="546"/>
      <c r="H6" s="546"/>
      <c r="I6" s="547"/>
      <c r="J6" s="544" t="s">
        <v>83</v>
      </c>
      <c r="K6" s="544"/>
      <c r="L6" s="544"/>
      <c r="M6" s="544" t="s">
        <v>84</v>
      </c>
      <c r="N6" s="544"/>
      <c r="O6" s="544"/>
      <c r="P6" s="544"/>
      <c r="Q6" s="544" t="str">
        <f>"Valeur d'acquisition historique au 31 décembre "&amp;TAB00!E14</f>
        <v>Valeur d'acquisition historique au 31 décembre 2023</v>
      </c>
      <c r="R6" s="544"/>
      <c r="S6" s="544"/>
      <c r="T6" s="13"/>
    </row>
    <row r="7" spans="1:20" s="12" customFormat="1" ht="54" x14ac:dyDescent="0.3">
      <c r="C7" s="146" t="s">
        <v>68</v>
      </c>
      <c r="D7" s="146" t="s">
        <v>69</v>
      </c>
      <c r="E7" s="146" t="s">
        <v>70</v>
      </c>
      <c r="F7" s="146" t="s">
        <v>81</v>
      </c>
      <c r="G7" s="146" t="s">
        <v>82</v>
      </c>
      <c r="H7" s="146" t="s">
        <v>73</v>
      </c>
      <c r="I7" s="146" t="s">
        <v>74</v>
      </c>
      <c r="J7" s="146" t="s">
        <v>68</v>
      </c>
      <c r="K7" s="146" t="s">
        <v>69</v>
      </c>
      <c r="L7" s="146" t="s">
        <v>70</v>
      </c>
      <c r="M7" s="146" t="s">
        <v>77</v>
      </c>
      <c r="N7" s="146" t="s">
        <v>85</v>
      </c>
      <c r="O7" s="146" t="s">
        <v>69</v>
      </c>
      <c r="P7" s="146" t="s">
        <v>70</v>
      </c>
      <c r="Q7" s="146" t="s">
        <v>68</v>
      </c>
      <c r="R7" s="146" t="s">
        <v>69</v>
      </c>
      <c r="S7" s="146" t="s">
        <v>70</v>
      </c>
      <c r="T7" s="13"/>
    </row>
    <row r="8" spans="1:20" x14ac:dyDescent="0.3">
      <c r="A8" s="548" t="str">
        <f>"BUDGET "&amp;TAB00!E14</f>
        <v>BUDGET 2023</v>
      </c>
      <c r="B8" s="14" t="s">
        <v>86</v>
      </c>
      <c r="C8" s="251"/>
      <c r="D8" s="251"/>
      <c r="E8" s="251"/>
      <c r="F8" s="251"/>
      <c r="G8" s="251"/>
      <c r="H8" s="251"/>
      <c r="I8" s="251"/>
      <c r="J8" s="251"/>
      <c r="K8" s="251"/>
      <c r="L8" s="251"/>
      <c r="M8" s="251"/>
      <c r="N8" s="251"/>
      <c r="O8" s="251"/>
      <c r="P8" s="251"/>
      <c r="Q8" s="195">
        <f>SUM(C8,F8:J8,M8:N8)</f>
        <v>0</v>
      </c>
      <c r="R8" s="195">
        <f>SUM(D8,K8,O8)</f>
        <v>0</v>
      </c>
      <c r="S8" s="195">
        <f>SUM(E8,L8,P8)</f>
        <v>0</v>
      </c>
    </row>
    <row r="9" spans="1:20" x14ac:dyDescent="0.3">
      <c r="A9" s="548"/>
      <c r="B9" s="14" t="s">
        <v>87</v>
      </c>
      <c r="C9" s="251"/>
      <c r="D9" s="251"/>
      <c r="E9" s="251"/>
      <c r="F9" s="251"/>
      <c r="G9" s="251"/>
      <c r="H9" s="251"/>
      <c r="I9" s="251"/>
      <c r="J9" s="251"/>
      <c r="K9" s="251"/>
      <c r="L9" s="251"/>
      <c r="M9" s="251"/>
      <c r="N9" s="251"/>
      <c r="O9" s="251"/>
      <c r="P9" s="251"/>
      <c r="Q9" s="195">
        <f t="shared" ref="Q9:Q28" si="0">SUM(C9,F9:J9,M9:N9)</f>
        <v>0</v>
      </c>
      <c r="R9" s="195">
        <f t="shared" ref="R9:R28" si="1">SUM(D9,K9,O9)</f>
        <v>0</v>
      </c>
      <c r="S9" s="195">
        <f t="shared" ref="S9:S28" si="2">SUM(E9,L9,P9)</f>
        <v>0</v>
      </c>
    </row>
    <row r="10" spans="1:20" x14ac:dyDescent="0.3">
      <c r="A10" s="548"/>
      <c r="B10" s="14" t="s">
        <v>88</v>
      </c>
      <c r="C10" s="251"/>
      <c r="D10" s="251"/>
      <c r="E10" s="251"/>
      <c r="F10" s="251"/>
      <c r="G10" s="251"/>
      <c r="H10" s="251"/>
      <c r="I10" s="251"/>
      <c r="J10" s="251"/>
      <c r="K10" s="251"/>
      <c r="L10" s="251"/>
      <c r="M10" s="251"/>
      <c r="N10" s="251"/>
      <c r="O10" s="251"/>
      <c r="P10" s="251"/>
      <c r="Q10" s="195">
        <f t="shared" si="0"/>
        <v>0</v>
      </c>
      <c r="R10" s="195">
        <f t="shared" si="1"/>
        <v>0</v>
      </c>
      <c r="S10" s="195">
        <f t="shared" si="2"/>
        <v>0</v>
      </c>
    </row>
    <row r="11" spans="1:20" x14ac:dyDescent="0.3">
      <c r="A11" s="548"/>
      <c r="B11" s="14" t="s">
        <v>89</v>
      </c>
      <c r="C11" s="251"/>
      <c r="D11" s="251"/>
      <c r="E11" s="251"/>
      <c r="F11" s="251"/>
      <c r="G11" s="251"/>
      <c r="H11" s="251"/>
      <c r="I11" s="251"/>
      <c r="J11" s="251"/>
      <c r="K11" s="251"/>
      <c r="L11" s="251"/>
      <c r="M11" s="251"/>
      <c r="N11" s="251"/>
      <c r="O11" s="251"/>
      <c r="P11" s="251"/>
      <c r="Q11" s="195">
        <f t="shared" si="0"/>
        <v>0</v>
      </c>
      <c r="R11" s="195">
        <f t="shared" si="1"/>
        <v>0</v>
      </c>
      <c r="S11" s="195">
        <f t="shared" si="2"/>
        <v>0</v>
      </c>
    </row>
    <row r="12" spans="1:20" x14ac:dyDescent="0.3">
      <c r="A12" s="548"/>
      <c r="B12" s="14" t="s">
        <v>90</v>
      </c>
      <c r="C12" s="251"/>
      <c r="D12" s="251"/>
      <c r="E12" s="251"/>
      <c r="F12" s="251"/>
      <c r="G12" s="251"/>
      <c r="H12" s="251"/>
      <c r="I12" s="251"/>
      <c r="J12" s="251"/>
      <c r="K12" s="251"/>
      <c r="L12" s="251"/>
      <c r="M12" s="251"/>
      <c r="N12" s="251"/>
      <c r="O12" s="251"/>
      <c r="P12" s="251"/>
      <c r="Q12" s="195">
        <f t="shared" si="0"/>
        <v>0</v>
      </c>
      <c r="R12" s="195">
        <f t="shared" si="1"/>
        <v>0</v>
      </c>
      <c r="S12" s="195">
        <f t="shared" si="2"/>
        <v>0</v>
      </c>
    </row>
    <row r="13" spans="1:20" x14ac:dyDescent="0.3">
      <c r="A13" s="548"/>
      <c r="B13" s="14" t="s">
        <v>91</v>
      </c>
      <c r="C13" s="251"/>
      <c r="D13" s="251"/>
      <c r="E13" s="251"/>
      <c r="F13" s="251"/>
      <c r="G13" s="251"/>
      <c r="H13" s="251"/>
      <c r="I13" s="251"/>
      <c r="J13" s="251"/>
      <c r="K13" s="251"/>
      <c r="L13" s="251"/>
      <c r="M13" s="251"/>
      <c r="N13" s="251"/>
      <c r="O13" s="251"/>
      <c r="P13" s="251"/>
      <c r="Q13" s="195">
        <f t="shared" si="0"/>
        <v>0</v>
      </c>
      <c r="R13" s="195">
        <f t="shared" si="1"/>
        <v>0</v>
      </c>
      <c r="S13" s="195">
        <f t="shared" si="2"/>
        <v>0</v>
      </c>
    </row>
    <row r="14" spans="1:20" x14ac:dyDescent="0.3">
      <c r="A14" s="548"/>
      <c r="B14" s="14" t="s">
        <v>92</v>
      </c>
      <c r="C14" s="251"/>
      <c r="D14" s="251"/>
      <c r="E14" s="251"/>
      <c r="F14" s="251"/>
      <c r="G14" s="251"/>
      <c r="H14" s="251"/>
      <c r="I14" s="251"/>
      <c r="J14" s="251"/>
      <c r="K14" s="251"/>
      <c r="L14" s="251"/>
      <c r="M14" s="251"/>
      <c r="N14" s="251"/>
      <c r="O14" s="251"/>
      <c r="P14" s="251"/>
      <c r="Q14" s="195">
        <f t="shared" si="0"/>
        <v>0</v>
      </c>
      <c r="R14" s="195">
        <f t="shared" si="1"/>
        <v>0</v>
      </c>
      <c r="S14" s="195">
        <f t="shared" si="2"/>
        <v>0</v>
      </c>
    </row>
    <row r="15" spans="1:20" x14ac:dyDescent="0.3">
      <c r="A15" s="548"/>
      <c r="B15" s="14" t="s">
        <v>93</v>
      </c>
      <c r="C15" s="251"/>
      <c r="D15" s="251"/>
      <c r="E15" s="251"/>
      <c r="F15" s="251"/>
      <c r="G15" s="251"/>
      <c r="H15" s="251"/>
      <c r="I15" s="251"/>
      <c r="J15" s="251"/>
      <c r="K15" s="251"/>
      <c r="L15" s="251"/>
      <c r="M15" s="251"/>
      <c r="N15" s="251"/>
      <c r="O15" s="251"/>
      <c r="P15" s="251"/>
      <c r="Q15" s="195">
        <f t="shared" si="0"/>
        <v>0</v>
      </c>
      <c r="R15" s="195">
        <f t="shared" si="1"/>
        <v>0</v>
      </c>
      <c r="S15" s="195">
        <f t="shared" si="2"/>
        <v>0</v>
      </c>
    </row>
    <row r="16" spans="1:20" x14ac:dyDescent="0.3">
      <c r="A16" s="548"/>
      <c r="B16" s="14" t="s">
        <v>94</v>
      </c>
      <c r="C16" s="251"/>
      <c r="D16" s="251"/>
      <c r="E16" s="251"/>
      <c r="F16" s="251"/>
      <c r="G16" s="251"/>
      <c r="H16" s="251"/>
      <c r="I16" s="251"/>
      <c r="J16" s="251"/>
      <c r="K16" s="251"/>
      <c r="L16" s="251"/>
      <c r="M16" s="251"/>
      <c r="N16" s="251"/>
      <c r="O16" s="251"/>
      <c r="P16" s="251"/>
      <c r="Q16" s="195">
        <f t="shared" si="0"/>
        <v>0</v>
      </c>
      <c r="R16" s="195">
        <f t="shared" si="1"/>
        <v>0</v>
      </c>
      <c r="S16" s="195">
        <f t="shared" si="2"/>
        <v>0</v>
      </c>
    </row>
    <row r="17" spans="1:19" x14ac:dyDescent="0.3">
      <c r="A17" s="548"/>
      <c r="B17" s="14" t="s">
        <v>95</v>
      </c>
      <c r="C17" s="251"/>
      <c r="D17" s="251"/>
      <c r="E17" s="251"/>
      <c r="F17" s="251"/>
      <c r="G17" s="251"/>
      <c r="H17" s="251"/>
      <c r="I17" s="251"/>
      <c r="J17" s="251"/>
      <c r="K17" s="251"/>
      <c r="L17" s="251"/>
      <c r="M17" s="251"/>
      <c r="N17" s="251"/>
      <c r="O17" s="251"/>
      <c r="P17" s="251"/>
      <c r="Q17" s="195">
        <f t="shared" si="0"/>
        <v>0</v>
      </c>
      <c r="R17" s="195">
        <f t="shared" si="1"/>
        <v>0</v>
      </c>
      <c r="S17" s="195">
        <f t="shared" si="2"/>
        <v>0</v>
      </c>
    </row>
    <row r="18" spans="1:19" x14ac:dyDescent="0.3">
      <c r="A18" s="548"/>
      <c r="B18" s="14" t="s">
        <v>96</v>
      </c>
      <c r="C18" s="251"/>
      <c r="D18" s="251"/>
      <c r="E18" s="251"/>
      <c r="F18" s="251"/>
      <c r="G18" s="251"/>
      <c r="H18" s="251"/>
      <c r="I18" s="251"/>
      <c r="J18" s="251"/>
      <c r="K18" s="251"/>
      <c r="L18" s="251"/>
      <c r="M18" s="251"/>
      <c r="N18" s="251"/>
      <c r="O18" s="251"/>
      <c r="P18" s="251"/>
      <c r="Q18" s="195">
        <f t="shared" si="0"/>
        <v>0</v>
      </c>
      <c r="R18" s="195">
        <f t="shared" si="1"/>
        <v>0</v>
      </c>
      <c r="S18" s="195">
        <f t="shared" si="2"/>
        <v>0</v>
      </c>
    </row>
    <row r="19" spans="1:19" x14ac:dyDescent="0.3">
      <c r="A19" s="548"/>
      <c r="B19" s="14" t="s">
        <v>97</v>
      </c>
      <c r="C19" s="251"/>
      <c r="D19" s="251"/>
      <c r="E19" s="251"/>
      <c r="F19" s="251"/>
      <c r="G19" s="251"/>
      <c r="H19" s="251"/>
      <c r="I19" s="251"/>
      <c r="J19" s="251"/>
      <c r="K19" s="251"/>
      <c r="L19" s="251"/>
      <c r="M19" s="251"/>
      <c r="N19" s="251"/>
      <c r="O19" s="251"/>
      <c r="P19" s="251"/>
      <c r="Q19" s="195">
        <f t="shared" si="0"/>
        <v>0</v>
      </c>
      <c r="R19" s="195">
        <f t="shared" si="1"/>
        <v>0</v>
      </c>
      <c r="S19" s="195">
        <f t="shared" si="2"/>
        <v>0</v>
      </c>
    </row>
    <row r="20" spans="1:19" x14ac:dyDescent="0.3">
      <c r="A20" s="548"/>
      <c r="B20" s="14" t="s">
        <v>98</v>
      </c>
      <c r="C20" s="251"/>
      <c r="D20" s="251"/>
      <c r="E20" s="251"/>
      <c r="F20" s="251"/>
      <c r="G20" s="251"/>
      <c r="H20" s="251"/>
      <c r="I20" s="251"/>
      <c r="J20" s="251"/>
      <c r="K20" s="251"/>
      <c r="L20" s="251"/>
      <c r="M20" s="251"/>
      <c r="N20" s="251"/>
      <c r="O20" s="251"/>
      <c r="P20" s="251"/>
      <c r="Q20" s="195">
        <f t="shared" si="0"/>
        <v>0</v>
      </c>
      <c r="R20" s="195">
        <f t="shared" si="1"/>
        <v>0</v>
      </c>
      <c r="S20" s="195">
        <f t="shared" si="2"/>
        <v>0</v>
      </c>
    </row>
    <row r="21" spans="1:19" x14ac:dyDescent="0.3">
      <c r="A21" s="548"/>
      <c r="B21" s="14" t="s">
        <v>99</v>
      </c>
      <c r="C21" s="251"/>
      <c r="D21" s="251"/>
      <c r="E21" s="251"/>
      <c r="F21" s="251"/>
      <c r="G21" s="251"/>
      <c r="H21" s="251"/>
      <c r="I21" s="251"/>
      <c r="J21" s="251"/>
      <c r="K21" s="251"/>
      <c r="L21" s="251"/>
      <c r="M21" s="251"/>
      <c r="N21" s="251"/>
      <c r="O21" s="251"/>
      <c r="P21" s="251"/>
      <c r="Q21" s="195">
        <f t="shared" si="0"/>
        <v>0</v>
      </c>
      <c r="R21" s="195">
        <f t="shared" si="1"/>
        <v>0</v>
      </c>
      <c r="S21" s="195">
        <f t="shared" si="2"/>
        <v>0</v>
      </c>
    </row>
    <row r="22" spans="1:19" x14ac:dyDescent="0.3">
      <c r="A22" s="548"/>
      <c r="B22" s="14" t="s">
        <v>100</v>
      </c>
      <c r="C22" s="251"/>
      <c r="D22" s="251"/>
      <c r="E22" s="251"/>
      <c r="F22" s="251"/>
      <c r="G22" s="251"/>
      <c r="H22" s="251"/>
      <c r="I22" s="251"/>
      <c r="J22" s="251"/>
      <c r="K22" s="251"/>
      <c r="L22" s="251"/>
      <c r="M22" s="251"/>
      <c r="N22" s="251"/>
      <c r="O22" s="251"/>
      <c r="P22" s="251"/>
      <c r="Q22" s="195">
        <f t="shared" si="0"/>
        <v>0</v>
      </c>
      <c r="R22" s="195">
        <f t="shared" si="1"/>
        <v>0</v>
      </c>
      <c r="S22" s="195">
        <f t="shared" si="2"/>
        <v>0</v>
      </c>
    </row>
    <row r="23" spans="1:19" x14ac:dyDescent="0.3">
      <c r="A23" s="548"/>
      <c r="B23" s="14" t="s">
        <v>101</v>
      </c>
      <c r="C23" s="251"/>
      <c r="D23" s="251"/>
      <c r="E23" s="251"/>
      <c r="F23" s="251"/>
      <c r="G23" s="251"/>
      <c r="H23" s="251"/>
      <c r="I23" s="251"/>
      <c r="J23" s="251"/>
      <c r="K23" s="251"/>
      <c r="L23" s="251"/>
      <c r="M23" s="251"/>
      <c r="N23" s="251"/>
      <c r="O23" s="251"/>
      <c r="P23" s="251"/>
      <c r="Q23" s="195">
        <f t="shared" si="0"/>
        <v>0</v>
      </c>
      <c r="R23" s="195">
        <f t="shared" si="1"/>
        <v>0</v>
      </c>
      <c r="S23" s="195">
        <f t="shared" si="2"/>
        <v>0</v>
      </c>
    </row>
    <row r="24" spans="1:19" x14ac:dyDescent="0.3">
      <c r="A24" s="548"/>
      <c r="B24" s="202" t="s">
        <v>37</v>
      </c>
      <c r="C24" s="251"/>
      <c r="D24" s="251"/>
      <c r="E24" s="251"/>
      <c r="F24" s="251"/>
      <c r="G24" s="251"/>
      <c r="H24" s="251"/>
      <c r="I24" s="251"/>
      <c r="J24" s="251"/>
      <c r="K24" s="251"/>
      <c r="L24" s="251"/>
      <c r="M24" s="251"/>
      <c r="N24" s="251"/>
      <c r="O24" s="251"/>
      <c r="P24" s="251"/>
      <c r="Q24" s="195">
        <f t="shared" si="0"/>
        <v>0</v>
      </c>
      <c r="R24" s="195">
        <f t="shared" si="1"/>
        <v>0</v>
      </c>
      <c r="S24" s="195">
        <f t="shared" si="2"/>
        <v>0</v>
      </c>
    </row>
    <row r="25" spans="1:19" x14ac:dyDescent="0.3">
      <c r="A25" s="548"/>
      <c r="B25" s="202" t="s">
        <v>110</v>
      </c>
      <c r="C25" s="251"/>
      <c r="D25" s="251"/>
      <c r="E25" s="251"/>
      <c r="F25" s="251"/>
      <c r="G25" s="251"/>
      <c r="H25" s="251"/>
      <c r="I25" s="251"/>
      <c r="J25" s="251"/>
      <c r="K25" s="251"/>
      <c r="L25" s="251"/>
      <c r="M25" s="251"/>
      <c r="N25" s="251"/>
      <c r="O25" s="251"/>
      <c r="P25" s="251"/>
      <c r="Q25" s="195">
        <f t="shared" si="0"/>
        <v>0</v>
      </c>
      <c r="R25" s="195">
        <f t="shared" si="1"/>
        <v>0</v>
      </c>
      <c r="S25" s="195">
        <f t="shared" si="2"/>
        <v>0</v>
      </c>
    </row>
    <row r="26" spans="1:19" x14ac:dyDescent="0.3">
      <c r="A26" s="548"/>
      <c r="B26" s="202" t="s">
        <v>111</v>
      </c>
      <c r="C26" s="251"/>
      <c r="D26" s="251"/>
      <c r="E26" s="251"/>
      <c r="F26" s="251"/>
      <c r="G26" s="251"/>
      <c r="H26" s="251"/>
      <c r="I26" s="251"/>
      <c r="J26" s="251"/>
      <c r="K26" s="251"/>
      <c r="L26" s="251"/>
      <c r="M26" s="251"/>
      <c r="N26" s="251"/>
      <c r="O26" s="251"/>
      <c r="P26" s="251"/>
      <c r="Q26" s="195">
        <f t="shared" si="0"/>
        <v>0</v>
      </c>
      <c r="R26" s="195">
        <f t="shared" si="1"/>
        <v>0</v>
      </c>
      <c r="S26" s="195">
        <f t="shared" si="2"/>
        <v>0</v>
      </c>
    </row>
    <row r="27" spans="1:19" x14ac:dyDescent="0.3">
      <c r="A27" s="548"/>
      <c r="B27" s="202" t="s">
        <v>112</v>
      </c>
      <c r="C27" s="251"/>
      <c r="D27" s="251"/>
      <c r="E27" s="251"/>
      <c r="F27" s="251"/>
      <c r="G27" s="251"/>
      <c r="H27" s="251"/>
      <c r="I27" s="251"/>
      <c r="J27" s="251"/>
      <c r="K27" s="251"/>
      <c r="L27" s="251"/>
      <c r="M27" s="251"/>
      <c r="N27" s="251"/>
      <c r="O27" s="251"/>
      <c r="P27" s="251"/>
      <c r="Q27" s="195">
        <f t="shared" si="0"/>
        <v>0</v>
      </c>
      <c r="R27" s="195">
        <f t="shared" si="1"/>
        <v>0</v>
      </c>
      <c r="S27" s="195">
        <f t="shared" si="2"/>
        <v>0</v>
      </c>
    </row>
    <row r="28" spans="1:19" x14ac:dyDescent="0.3">
      <c r="A28" s="548"/>
      <c r="B28" s="202" t="s">
        <v>113</v>
      </c>
      <c r="C28" s="251"/>
      <c r="D28" s="251"/>
      <c r="E28" s="251"/>
      <c r="F28" s="251"/>
      <c r="G28" s="251"/>
      <c r="H28" s="251"/>
      <c r="I28" s="251"/>
      <c r="J28" s="251"/>
      <c r="K28" s="251"/>
      <c r="L28" s="251"/>
      <c r="M28" s="251"/>
      <c r="N28" s="251"/>
      <c r="O28" s="251"/>
      <c r="P28" s="251"/>
      <c r="Q28" s="195">
        <f t="shared" si="0"/>
        <v>0</v>
      </c>
      <c r="R28" s="195">
        <f t="shared" si="1"/>
        <v>0</v>
      </c>
      <c r="S28" s="195">
        <f t="shared" si="2"/>
        <v>0</v>
      </c>
    </row>
    <row r="29" spans="1:19" ht="14.25" thickBot="1" x14ac:dyDescent="0.35">
      <c r="A29" s="548"/>
      <c r="B29" s="15" t="s">
        <v>102</v>
      </c>
      <c r="C29" s="16">
        <f t="shared" ref="C29:S29" si="3">SUM(C8:C28)</f>
        <v>0</v>
      </c>
      <c r="D29" s="16">
        <f t="shared" si="3"/>
        <v>0</v>
      </c>
      <c r="E29" s="16">
        <f t="shared" si="3"/>
        <v>0</v>
      </c>
      <c r="F29" s="16">
        <f t="shared" si="3"/>
        <v>0</v>
      </c>
      <c r="G29" s="16">
        <f t="shared" si="3"/>
        <v>0</v>
      </c>
      <c r="H29" s="16">
        <f t="shared" si="3"/>
        <v>0</v>
      </c>
      <c r="I29" s="16">
        <f t="shared" si="3"/>
        <v>0</v>
      </c>
      <c r="J29" s="16">
        <f t="shared" si="3"/>
        <v>0</v>
      </c>
      <c r="K29" s="16">
        <f t="shared" si="3"/>
        <v>0</v>
      </c>
      <c r="L29" s="16">
        <f t="shared" si="3"/>
        <v>0</v>
      </c>
      <c r="M29" s="16">
        <f t="shared" si="3"/>
        <v>0</v>
      </c>
      <c r="N29" s="16">
        <f t="shared" si="3"/>
        <v>0</v>
      </c>
      <c r="O29" s="16">
        <f t="shared" si="3"/>
        <v>0</v>
      </c>
      <c r="P29" s="16">
        <f t="shared" si="3"/>
        <v>0</v>
      </c>
      <c r="Q29" s="16">
        <f t="shared" si="3"/>
        <v>0</v>
      </c>
      <c r="R29" s="16">
        <f t="shared" si="3"/>
        <v>0</v>
      </c>
      <c r="S29" s="16">
        <f t="shared" si="3"/>
        <v>0</v>
      </c>
    </row>
    <row r="30" spans="1:19" x14ac:dyDescent="0.3">
      <c r="A30" s="548"/>
      <c r="B30" s="252"/>
    </row>
    <row r="31" spans="1:19" x14ac:dyDescent="0.3">
      <c r="A31" s="548"/>
      <c r="B31" s="14" t="s">
        <v>86</v>
      </c>
      <c r="C31" s="251"/>
      <c r="D31" s="251"/>
      <c r="E31" s="251"/>
      <c r="F31" s="251"/>
      <c r="G31" s="251"/>
      <c r="H31" s="251"/>
      <c r="I31" s="251"/>
      <c r="J31" s="251"/>
      <c r="K31" s="251"/>
      <c r="L31" s="251"/>
      <c r="M31" s="251"/>
      <c r="N31" s="251"/>
      <c r="O31" s="251"/>
      <c r="P31" s="251"/>
      <c r="Q31" s="195">
        <f t="shared" ref="Q31:Q42" si="4">SUM(C31,F31:J31,M31:N31)</f>
        <v>0</v>
      </c>
      <c r="R31" s="195">
        <f t="shared" ref="R31:R42" si="5">SUM(D31,K31,O31)</f>
        <v>0</v>
      </c>
      <c r="S31" s="195">
        <f t="shared" ref="S31:S42" si="6">SUM(E31,L31,P31)</f>
        <v>0</v>
      </c>
    </row>
    <row r="32" spans="1:19" x14ac:dyDescent="0.3">
      <c r="A32" s="548"/>
      <c r="B32" s="14" t="s">
        <v>103</v>
      </c>
      <c r="C32" s="251"/>
      <c r="D32" s="251"/>
      <c r="E32" s="251"/>
      <c r="F32" s="251"/>
      <c r="G32" s="251"/>
      <c r="H32" s="251"/>
      <c r="I32" s="251"/>
      <c r="J32" s="251"/>
      <c r="K32" s="251"/>
      <c r="L32" s="251"/>
      <c r="M32" s="251"/>
      <c r="N32" s="251"/>
      <c r="O32" s="251"/>
      <c r="P32" s="251"/>
      <c r="Q32" s="195">
        <f t="shared" si="4"/>
        <v>0</v>
      </c>
      <c r="R32" s="195">
        <f t="shared" si="5"/>
        <v>0</v>
      </c>
      <c r="S32" s="195">
        <f t="shared" si="6"/>
        <v>0</v>
      </c>
    </row>
    <row r="33" spans="1:19" x14ac:dyDescent="0.3">
      <c r="A33" s="548"/>
      <c r="B33" s="14" t="s">
        <v>104</v>
      </c>
      <c r="C33" s="251"/>
      <c r="D33" s="251"/>
      <c r="E33" s="251"/>
      <c r="F33" s="251"/>
      <c r="G33" s="251"/>
      <c r="H33" s="251"/>
      <c r="I33" s="251"/>
      <c r="J33" s="251"/>
      <c r="K33" s="251"/>
      <c r="L33" s="251"/>
      <c r="M33" s="251"/>
      <c r="N33" s="251"/>
      <c r="O33" s="251"/>
      <c r="P33" s="251"/>
      <c r="Q33" s="195">
        <f t="shared" si="4"/>
        <v>0</v>
      </c>
      <c r="R33" s="195">
        <f t="shared" si="5"/>
        <v>0</v>
      </c>
      <c r="S33" s="195">
        <f t="shared" si="6"/>
        <v>0</v>
      </c>
    </row>
    <row r="34" spans="1:19" x14ac:dyDescent="0.3">
      <c r="A34" s="548"/>
      <c r="B34" s="14" t="s">
        <v>105</v>
      </c>
      <c r="C34" s="251"/>
      <c r="D34" s="251"/>
      <c r="E34" s="251"/>
      <c r="F34" s="251"/>
      <c r="G34" s="251"/>
      <c r="H34" s="251"/>
      <c r="I34" s="251"/>
      <c r="J34" s="251"/>
      <c r="K34" s="251"/>
      <c r="L34" s="251"/>
      <c r="M34" s="251"/>
      <c r="N34" s="251"/>
      <c r="O34" s="251"/>
      <c r="P34" s="251"/>
      <c r="Q34" s="195">
        <f t="shared" si="4"/>
        <v>0</v>
      </c>
      <c r="R34" s="195">
        <f t="shared" si="5"/>
        <v>0</v>
      </c>
      <c r="S34" s="195">
        <f t="shared" si="6"/>
        <v>0</v>
      </c>
    </row>
    <row r="35" spans="1:19" x14ac:dyDescent="0.3">
      <c r="A35" s="548"/>
      <c r="B35" s="14" t="s">
        <v>106</v>
      </c>
      <c r="C35" s="251"/>
      <c r="D35" s="251"/>
      <c r="E35" s="251"/>
      <c r="F35" s="251"/>
      <c r="G35" s="251"/>
      <c r="H35" s="251"/>
      <c r="I35" s="251"/>
      <c r="J35" s="251"/>
      <c r="K35" s="251"/>
      <c r="L35" s="251"/>
      <c r="M35" s="251"/>
      <c r="N35" s="251"/>
      <c r="O35" s="251"/>
      <c r="P35" s="251"/>
      <c r="Q35" s="195">
        <f t="shared" si="4"/>
        <v>0</v>
      </c>
      <c r="R35" s="195">
        <f t="shared" si="5"/>
        <v>0</v>
      </c>
      <c r="S35" s="195">
        <f t="shared" si="6"/>
        <v>0</v>
      </c>
    </row>
    <row r="36" spans="1:19" x14ac:dyDescent="0.3">
      <c r="A36" s="548"/>
      <c r="B36" s="14" t="s">
        <v>107</v>
      </c>
      <c r="C36" s="251"/>
      <c r="D36" s="251"/>
      <c r="E36" s="251"/>
      <c r="F36" s="251"/>
      <c r="G36" s="251"/>
      <c r="H36" s="251"/>
      <c r="I36" s="251"/>
      <c r="J36" s="251"/>
      <c r="K36" s="251"/>
      <c r="L36" s="251"/>
      <c r="M36" s="251"/>
      <c r="N36" s="251"/>
      <c r="O36" s="251"/>
      <c r="P36" s="251"/>
      <c r="Q36" s="195">
        <f t="shared" si="4"/>
        <v>0</v>
      </c>
      <c r="R36" s="195">
        <f t="shared" si="5"/>
        <v>0</v>
      </c>
      <c r="S36" s="195">
        <f t="shared" si="6"/>
        <v>0</v>
      </c>
    </row>
    <row r="37" spans="1:19" x14ac:dyDescent="0.3">
      <c r="A37" s="548"/>
      <c r="B37" s="14" t="s">
        <v>108</v>
      </c>
      <c r="C37" s="251"/>
      <c r="D37" s="251"/>
      <c r="E37" s="251"/>
      <c r="F37" s="251"/>
      <c r="G37" s="251"/>
      <c r="H37" s="251"/>
      <c r="I37" s="251"/>
      <c r="J37" s="251"/>
      <c r="K37" s="251"/>
      <c r="L37" s="251"/>
      <c r="M37" s="251"/>
      <c r="N37" s="251"/>
      <c r="O37" s="251"/>
      <c r="P37" s="251"/>
      <c r="Q37" s="195">
        <f t="shared" si="4"/>
        <v>0</v>
      </c>
      <c r="R37" s="195">
        <f t="shared" si="5"/>
        <v>0</v>
      </c>
      <c r="S37" s="195">
        <f t="shared" si="6"/>
        <v>0</v>
      </c>
    </row>
    <row r="38" spans="1:19" x14ac:dyDescent="0.3">
      <c r="A38" s="548"/>
      <c r="B38" s="202" t="s">
        <v>37</v>
      </c>
      <c r="C38" s="251"/>
      <c r="D38" s="251"/>
      <c r="E38" s="251"/>
      <c r="F38" s="251"/>
      <c r="G38" s="251"/>
      <c r="H38" s="251"/>
      <c r="I38" s="251"/>
      <c r="J38" s="251"/>
      <c r="K38" s="251"/>
      <c r="L38" s="251"/>
      <c r="M38" s="251"/>
      <c r="N38" s="251"/>
      <c r="O38" s="251"/>
      <c r="P38" s="251"/>
      <c r="Q38" s="195">
        <f t="shared" si="4"/>
        <v>0</v>
      </c>
      <c r="R38" s="195">
        <f t="shared" si="5"/>
        <v>0</v>
      </c>
      <c r="S38" s="195">
        <f t="shared" si="6"/>
        <v>0</v>
      </c>
    </row>
    <row r="39" spans="1:19" x14ac:dyDescent="0.3">
      <c r="A39" s="548"/>
      <c r="B39" s="202" t="s">
        <v>110</v>
      </c>
      <c r="C39" s="251"/>
      <c r="D39" s="251"/>
      <c r="E39" s="251"/>
      <c r="F39" s="251"/>
      <c r="G39" s="251"/>
      <c r="H39" s="251"/>
      <c r="I39" s="251"/>
      <c r="J39" s="251"/>
      <c r="K39" s="251"/>
      <c r="L39" s="251"/>
      <c r="M39" s="251"/>
      <c r="N39" s="251"/>
      <c r="O39" s="251"/>
      <c r="P39" s="251"/>
      <c r="Q39" s="195">
        <f t="shared" si="4"/>
        <v>0</v>
      </c>
      <c r="R39" s="195">
        <f t="shared" si="5"/>
        <v>0</v>
      </c>
      <c r="S39" s="195">
        <f t="shared" si="6"/>
        <v>0</v>
      </c>
    </row>
    <row r="40" spans="1:19" x14ac:dyDescent="0.3">
      <c r="A40" s="548"/>
      <c r="B40" s="202" t="s">
        <v>111</v>
      </c>
      <c r="C40" s="251"/>
      <c r="D40" s="251"/>
      <c r="E40" s="251"/>
      <c r="F40" s="251"/>
      <c r="G40" s="251"/>
      <c r="H40" s="251"/>
      <c r="I40" s="251"/>
      <c r="J40" s="251"/>
      <c r="K40" s="251"/>
      <c r="L40" s="251"/>
      <c r="M40" s="251"/>
      <c r="N40" s="251"/>
      <c r="O40" s="251"/>
      <c r="P40" s="251"/>
      <c r="Q40" s="195">
        <f t="shared" si="4"/>
        <v>0</v>
      </c>
      <c r="R40" s="195">
        <f t="shared" si="5"/>
        <v>0</v>
      </c>
      <c r="S40" s="195">
        <f t="shared" si="6"/>
        <v>0</v>
      </c>
    </row>
    <row r="41" spans="1:19" x14ac:dyDescent="0.3">
      <c r="A41" s="548"/>
      <c r="B41" s="202" t="s">
        <v>112</v>
      </c>
      <c r="C41" s="251"/>
      <c r="D41" s="251"/>
      <c r="E41" s="251"/>
      <c r="F41" s="251"/>
      <c r="G41" s="251"/>
      <c r="H41" s="251"/>
      <c r="I41" s="251"/>
      <c r="J41" s="251"/>
      <c r="K41" s="251"/>
      <c r="L41" s="251"/>
      <c r="M41" s="251"/>
      <c r="N41" s="251"/>
      <c r="O41" s="251"/>
      <c r="P41" s="251"/>
      <c r="Q41" s="195">
        <f t="shared" si="4"/>
        <v>0</v>
      </c>
      <c r="R41" s="195">
        <f t="shared" si="5"/>
        <v>0</v>
      </c>
      <c r="S41" s="195">
        <f t="shared" si="6"/>
        <v>0</v>
      </c>
    </row>
    <row r="42" spans="1:19" x14ac:dyDescent="0.3">
      <c r="A42" s="548"/>
      <c r="B42" s="202" t="s">
        <v>113</v>
      </c>
      <c r="C42" s="251"/>
      <c r="D42" s="251"/>
      <c r="E42" s="251"/>
      <c r="F42" s="251"/>
      <c r="G42" s="251"/>
      <c r="H42" s="251"/>
      <c r="I42" s="251"/>
      <c r="J42" s="251"/>
      <c r="K42" s="251"/>
      <c r="L42" s="251"/>
      <c r="M42" s="251"/>
      <c r="N42" s="251"/>
      <c r="O42" s="251"/>
      <c r="P42" s="251"/>
      <c r="Q42" s="195">
        <f t="shared" si="4"/>
        <v>0</v>
      </c>
      <c r="R42" s="195">
        <f t="shared" si="5"/>
        <v>0</v>
      </c>
      <c r="S42" s="195">
        <f t="shared" si="6"/>
        <v>0</v>
      </c>
    </row>
    <row r="43" spans="1:19" ht="14.25" thickBot="1" x14ac:dyDescent="0.35">
      <c r="A43" s="548"/>
      <c r="B43" s="15" t="s">
        <v>109</v>
      </c>
      <c r="C43" s="16">
        <f t="shared" ref="C43:S43" si="7">SUM(C31:C42)</f>
        <v>0</v>
      </c>
      <c r="D43" s="16">
        <f t="shared" si="7"/>
        <v>0</v>
      </c>
      <c r="E43" s="16">
        <f t="shared" si="7"/>
        <v>0</v>
      </c>
      <c r="F43" s="16">
        <f t="shared" si="7"/>
        <v>0</v>
      </c>
      <c r="G43" s="16">
        <f t="shared" si="7"/>
        <v>0</v>
      </c>
      <c r="H43" s="16">
        <f t="shared" si="7"/>
        <v>0</v>
      </c>
      <c r="I43" s="16">
        <f t="shared" si="7"/>
        <v>0</v>
      </c>
      <c r="J43" s="16">
        <f t="shared" si="7"/>
        <v>0</v>
      </c>
      <c r="K43" s="16">
        <f t="shared" si="7"/>
        <v>0</v>
      </c>
      <c r="L43" s="16">
        <f t="shared" si="7"/>
        <v>0</v>
      </c>
      <c r="M43" s="16">
        <f t="shared" si="7"/>
        <v>0</v>
      </c>
      <c r="N43" s="16">
        <f t="shared" si="7"/>
        <v>0</v>
      </c>
      <c r="O43" s="16">
        <f t="shared" si="7"/>
        <v>0</v>
      </c>
      <c r="P43" s="16">
        <f t="shared" si="7"/>
        <v>0</v>
      </c>
      <c r="Q43" s="16">
        <f t="shared" si="7"/>
        <v>0</v>
      </c>
      <c r="R43" s="16">
        <f t="shared" si="7"/>
        <v>0</v>
      </c>
      <c r="S43" s="16">
        <f t="shared" si="7"/>
        <v>0</v>
      </c>
    </row>
    <row r="45" spans="1:19" ht="12" customHeight="1" x14ac:dyDescent="0.3"/>
    <row r="47" spans="1:19" ht="12" customHeight="1" x14ac:dyDescent="0.3">
      <c r="A47" s="549" t="str">
        <f>"REALITE "&amp;TAB00!E14</f>
        <v>REALITE 2023</v>
      </c>
      <c r="B47" s="14" t="s">
        <v>86</v>
      </c>
      <c r="C47" s="251"/>
      <c r="D47" s="251"/>
      <c r="E47" s="251"/>
      <c r="F47" s="251"/>
      <c r="G47" s="251"/>
      <c r="H47" s="251"/>
      <c r="I47" s="251"/>
      <c r="J47" s="251"/>
      <c r="K47" s="251"/>
      <c r="L47" s="251"/>
      <c r="M47" s="251"/>
      <c r="N47" s="251"/>
      <c r="O47" s="251"/>
      <c r="P47" s="251"/>
      <c r="Q47" s="195">
        <f>SUM(C47,F47:J47,M47:N47)</f>
        <v>0</v>
      </c>
      <c r="R47" s="195">
        <f t="shared" ref="R47:R67" si="8">SUM(D47,K47,O47)</f>
        <v>0</v>
      </c>
      <c r="S47" s="195">
        <f t="shared" ref="S47:S67" si="9">SUM(E47,L47,P47)</f>
        <v>0</v>
      </c>
    </row>
    <row r="48" spans="1:19" x14ac:dyDescent="0.3">
      <c r="A48" s="549"/>
      <c r="B48" s="14" t="s">
        <v>87</v>
      </c>
      <c r="C48" s="251"/>
      <c r="D48" s="251"/>
      <c r="E48" s="251"/>
      <c r="F48" s="251"/>
      <c r="G48" s="251"/>
      <c r="H48" s="251"/>
      <c r="I48" s="251"/>
      <c r="J48" s="251"/>
      <c r="K48" s="251"/>
      <c r="L48" s="251"/>
      <c r="M48" s="251"/>
      <c r="N48" s="251"/>
      <c r="O48" s="251"/>
      <c r="P48" s="251"/>
      <c r="Q48" s="195">
        <f t="shared" ref="Q48:Q67" si="10">SUM(C48,F48:J48,M48:N48)</f>
        <v>0</v>
      </c>
      <c r="R48" s="195">
        <f t="shared" si="8"/>
        <v>0</v>
      </c>
      <c r="S48" s="195">
        <f t="shared" si="9"/>
        <v>0</v>
      </c>
    </row>
    <row r="49" spans="1:19" x14ac:dyDescent="0.3">
      <c r="A49" s="549"/>
      <c r="B49" s="14" t="s">
        <v>88</v>
      </c>
      <c r="C49" s="251"/>
      <c r="D49" s="251"/>
      <c r="E49" s="251"/>
      <c r="F49" s="251"/>
      <c r="G49" s="251"/>
      <c r="H49" s="251"/>
      <c r="I49" s="251"/>
      <c r="J49" s="251"/>
      <c r="K49" s="251"/>
      <c r="L49" s="251"/>
      <c r="M49" s="251"/>
      <c r="N49" s="251"/>
      <c r="O49" s="251"/>
      <c r="P49" s="251"/>
      <c r="Q49" s="195">
        <f t="shared" si="10"/>
        <v>0</v>
      </c>
      <c r="R49" s="195">
        <f t="shared" si="8"/>
        <v>0</v>
      </c>
      <c r="S49" s="195">
        <f t="shared" si="9"/>
        <v>0</v>
      </c>
    </row>
    <row r="50" spans="1:19" x14ac:dyDescent="0.3">
      <c r="A50" s="549"/>
      <c r="B50" s="14" t="s">
        <v>89</v>
      </c>
      <c r="C50" s="251"/>
      <c r="D50" s="251"/>
      <c r="E50" s="251"/>
      <c r="F50" s="251"/>
      <c r="G50" s="251"/>
      <c r="H50" s="251"/>
      <c r="I50" s="251"/>
      <c r="J50" s="251"/>
      <c r="K50" s="251"/>
      <c r="L50" s="251"/>
      <c r="M50" s="251"/>
      <c r="N50" s="251"/>
      <c r="O50" s="251"/>
      <c r="P50" s="251"/>
      <c r="Q50" s="195">
        <f t="shared" si="10"/>
        <v>0</v>
      </c>
      <c r="R50" s="195">
        <f t="shared" si="8"/>
        <v>0</v>
      </c>
      <c r="S50" s="195">
        <f t="shared" si="9"/>
        <v>0</v>
      </c>
    </row>
    <row r="51" spans="1:19" x14ac:dyDescent="0.3">
      <c r="A51" s="549"/>
      <c r="B51" s="14" t="s">
        <v>90</v>
      </c>
      <c r="C51" s="251"/>
      <c r="D51" s="251"/>
      <c r="E51" s="251"/>
      <c r="F51" s="251"/>
      <c r="G51" s="251"/>
      <c r="H51" s="251"/>
      <c r="I51" s="251"/>
      <c r="J51" s="251"/>
      <c r="K51" s="251"/>
      <c r="L51" s="251"/>
      <c r="M51" s="251"/>
      <c r="N51" s="251"/>
      <c r="O51" s="251"/>
      <c r="P51" s="251"/>
      <c r="Q51" s="195">
        <f t="shared" si="10"/>
        <v>0</v>
      </c>
      <c r="R51" s="195">
        <f t="shared" si="8"/>
        <v>0</v>
      </c>
      <c r="S51" s="195">
        <f t="shared" si="9"/>
        <v>0</v>
      </c>
    </row>
    <row r="52" spans="1:19" x14ac:dyDescent="0.3">
      <c r="A52" s="549"/>
      <c r="B52" s="14" t="s">
        <v>91</v>
      </c>
      <c r="C52" s="251"/>
      <c r="D52" s="251"/>
      <c r="E52" s="251"/>
      <c r="F52" s="251"/>
      <c r="G52" s="251"/>
      <c r="H52" s="251"/>
      <c r="I52" s="251"/>
      <c r="J52" s="251"/>
      <c r="K52" s="251"/>
      <c r="L52" s="251"/>
      <c r="M52" s="251"/>
      <c r="N52" s="251"/>
      <c r="O52" s="251"/>
      <c r="P52" s="251"/>
      <c r="Q52" s="195">
        <f t="shared" si="10"/>
        <v>0</v>
      </c>
      <c r="R52" s="195">
        <f t="shared" si="8"/>
        <v>0</v>
      </c>
      <c r="S52" s="195">
        <f t="shared" si="9"/>
        <v>0</v>
      </c>
    </row>
    <row r="53" spans="1:19" x14ac:dyDescent="0.3">
      <c r="A53" s="549"/>
      <c r="B53" s="14" t="s">
        <v>92</v>
      </c>
      <c r="C53" s="251"/>
      <c r="D53" s="251"/>
      <c r="E53" s="251"/>
      <c r="F53" s="251"/>
      <c r="G53" s="251"/>
      <c r="H53" s="251"/>
      <c r="I53" s="251"/>
      <c r="J53" s="251"/>
      <c r="K53" s="251"/>
      <c r="L53" s="251"/>
      <c r="M53" s="251"/>
      <c r="N53" s="251"/>
      <c r="O53" s="251"/>
      <c r="P53" s="251"/>
      <c r="Q53" s="195">
        <f t="shared" si="10"/>
        <v>0</v>
      </c>
      <c r="R53" s="195">
        <f t="shared" si="8"/>
        <v>0</v>
      </c>
      <c r="S53" s="195">
        <f t="shared" si="9"/>
        <v>0</v>
      </c>
    </row>
    <row r="54" spans="1:19" x14ac:dyDescent="0.3">
      <c r="A54" s="549"/>
      <c r="B54" s="14" t="s">
        <v>93</v>
      </c>
      <c r="C54" s="251"/>
      <c r="D54" s="251"/>
      <c r="E54" s="251"/>
      <c r="F54" s="251"/>
      <c r="G54" s="251"/>
      <c r="H54" s="251"/>
      <c r="I54" s="251"/>
      <c r="J54" s="251"/>
      <c r="K54" s="251"/>
      <c r="L54" s="251"/>
      <c r="M54" s="251"/>
      <c r="N54" s="251"/>
      <c r="O54" s="251"/>
      <c r="P54" s="251"/>
      <c r="Q54" s="195">
        <f t="shared" si="10"/>
        <v>0</v>
      </c>
      <c r="R54" s="195">
        <f t="shared" si="8"/>
        <v>0</v>
      </c>
      <c r="S54" s="195">
        <f t="shared" si="9"/>
        <v>0</v>
      </c>
    </row>
    <row r="55" spans="1:19" x14ac:dyDescent="0.3">
      <c r="A55" s="549"/>
      <c r="B55" s="14" t="s">
        <v>94</v>
      </c>
      <c r="C55" s="251"/>
      <c r="D55" s="251"/>
      <c r="E55" s="251"/>
      <c r="F55" s="251"/>
      <c r="G55" s="251"/>
      <c r="H55" s="251"/>
      <c r="I55" s="251"/>
      <c r="J55" s="251"/>
      <c r="K55" s="251"/>
      <c r="L55" s="251"/>
      <c r="M55" s="251"/>
      <c r="N55" s="251"/>
      <c r="O55" s="251"/>
      <c r="P55" s="251"/>
      <c r="Q55" s="195">
        <f t="shared" si="10"/>
        <v>0</v>
      </c>
      <c r="R55" s="195">
        <f t="shared" si="8"/>
        <v>0</v>
      </c>
      <c r="S55" s="195">
        <f t="shared" si="9"/>
        <v>0</v>
      </c>
    </row>
    <row r="56" spans="1:19" x14ac:dyDescent="0.3">
      <c r="A56" s="549"/>
      <c r="B56" s="14" t="s">
        <v>95</v>
      </c>
      <c r="C56" s="251"/>
      <c r="D56" s="251"/>
      <c r="E56" s="251"/>
      <c r="F56" s="251"/>
      <c r="G56" s="251"/>
      <c r="H56" s="251"/>
      <c r="I56" s="251"/>
      <c r="J56" s="251"/>
      <c r="K56" s="251"/>
      <c r="L56" s="251"/>
      <c r="M56" s="251"/>
      <c r="N56" s="251"/>
      <c r="O56" s="251"/>
      <c r="P56" s="251"/>
      <c r="Q56" s="195">
        <f t="shared" si="10"/>
        <v>0</v>
      </c>
      <c r="R56" s="195">
        <f t="shared" si="8"/>
        <v>0</v>
      </c>
      <c r="S56" s="195">
        <f t="shared" si="9"/>
        <v>0</v>
      </c>
    </row>
    <row r="57" spans="1:19" x14ac:dyDescent="0.3">
      <c r="A57" s="549"/>
      <c r="B57" s="14" t="s">
        <v>96</v>
      </c>
      <c r="C57" s="251"/>
      <c r="D57" s="251"/>
      <c r="E57" s="251"/>
      <c r="F57" s="251"/>
      <c r="G57" s="251"/>
      <c r="H57" s="251"/>
      <c r="I57" s="251"/>
      <c r="J57" s="251"/>
      <c r="K57" s="251"/>
      <c r="L57" s="251"/>
      <c r="M57" s="251"/>
      <c r="N57" s="251"/>
      <c r="O57" s="251"/>
      <c r="P57" s="251"/>
      <c r="Q57" s="195">
        <f t="shared" si="10"/>
        <v>0</v>
      </c>
      <c r="R57" s="195">
        <f t="shared" si="8"/>
        <v>0</v>
      </c>
      <c r="S57" s="195">
        <f t="shared" si="9"/>
        <v>0</v>
      </c>
    </row>
    <row r="58" spans="1:19" x14ac:dyDescent="0.3">
      <c r="A58" s="549"/>
      <c r="B58" s="14" t="s">
        <v>97</v>
      </c>
      <c r="C58" s="251"/>
      <c r="D58" s="251"/>
      <c r="E58" s="251"/>
      <c r="F58" s="251"/>
      <c r="G58" s="251"/>
      <c r="H58" s="251"/>
      <c r="I58" s="251"/>
      <c r="J58" s="251"/>
      <c r="K58" s="251"/>
      <c r="L58" s="251"/>
      <c r="M58" s="251"/>
      <c r="N58" s="251"/>
      <c r="O58" s="251"/>
      <c r="P58" s="251"/>
      <c r="Q58" s="195">
        <f t="shared" si="10"/>
        <v>0</v>
      </c>
      <c r="R58" s="195">
        <f t="shared" si="8"/>
        <v>0</v>
      </c>
      <c r="S58" s="195">
        <f t="shared" si="9"/>
        <v>0</v>
      </c>
    </row>
    <row r="59" spans="1:19" x14ac:dyDescent="0.3">
      <c r="A59" s="549"/>
      <c r="B59" s="14" t="s">
        <v>98</v>
      </c>
      <c r="C59" s="251"/>
      <c r="D59" s="251"/>
      <c r="E59" s="251"/>
      <c r="F59" s="251"/>
      <c r="G59" s="251"/>
      <c r="H59" s="251"/>
      <c r="I59" s="251"/>
      <c r="J59" s="251"/>
      <c r="K59" s="251"/>
      <c r="L59" s="251"/>
      <c r="M59" s="251"/>
      <c r="N59" s="251"/>
      <c r="O59" s="251"/>
      <c r="P59" s="251"/>
      <c r="Q59" s="195">
        <f t="shared" si="10"/>
        <v>0</v>
      </c>
      <c r="R59" s="195">
        <f t="shared" si="8"/>
        <v>0</v>
      </c>
      <c r="S59" s="195">
        <f t="shared" si="9"/>
        <v>0</v>
      </c>
    </row>
    <row r="60" spans="1:19" x14ac:dyDescent="0.3">
      <c r="A60" s="549"/>
      <c r="B60" s="14" t="s">
        <v>99</v>
      </c>
      <c r="C60" s="251"/>
      <c r="D60" s="251"/>
      <c r="E60" s="251"/>
      <c r="F60" s="251"/>
      <c r="G60" s="251"/>
      <c r="H60" s="251"/>
      <c r="I60" s="251"/>
      <c r="J60" s="251"/>
      <c r="K60" s="251"/>
      <c r="L60" s="251"/>
      <c r="M60" s="251"/>
      <c r="N60" s="251"/>
      <c r="O60" s="251"/>
      <c r="P60" s="251"/>
      <c r="Q60" s="195">
        <f t="shared" si="10"/>
        <v>0</v>
      </c>
      <c r="R60" s="195">
        <f t="shared" si="8"/>
        <v>0</v>
      </c>
      <c r="S60" s="195">
        <f t="shared" si="9"/>
        <v>0</v>
      </c>
    </row>
    <row r="61" spans="1:19" x14ac:dyDescent="0.3">
      <c r="A61" s="549"/>
      <c r="B61" s="14" t="s">
        <v>100</v>
      </c>
      <c r="C61" s="251"/>
      <c r="D61" s="251"/>
      <c r="E61" s="251"/>
      <c r="F61" s="251"/>
      <c r="G61" s="251"/>
      <c r="H61" s="251"/>
      <c r="I61" s="251"/>
      <c r="J61" s="251"/>
      <c r="K61" s="251"/>
      <c r="L61" s="251"/>
      <c r="M61" s="251"/>
      <c r="N61" s="251"/>
      <c r="O61" s="251"/>
      <c r="P61" s="251"/>
      <c r="Q61" s="195">
        <f t="shared" si="10"/>
        <v>0</v>
      </c>
      <c r="R61" s="195">
        <f t="shared" si="8"/>
        <v>0</v>
      </c>
      <c r="S61" s="195">
        <f t="shared" si="9"/>
        <v>0</v>
      </c>
    </row>
    <row r="62" spans="1:19" x14ac:dyDescent="0.3">
      <c r="A62" s="549"/>
      <c r="B62" s="14" t="s">
        <v>101</v>
      </c>
      <c r="C62" s="251"/>
      <c r="D62" s="251"/>
      <c r="E62" s="251"/>
      <c r="F62" s="251"/>
      <c r="G62" s="251"/>
      <c r="H62" s="251"/>
      <c r="I62" s="251"/>
      <c r="J62" s="251"/>
      <c r="K62" s="251"/>
      <c r="L62" s="251"/>
      <c r="M62" s="251"/>
      <c r="N62" s="251"/>
      <c r="O62" s="251"/>
      <c r="P62" s="251"/>
      <c r="Q62" s="195">
        <f t="shared" si="10"/>
        <v>0</v>
      </c>
      <c r="R62" s="195">
        <f t="shared" si="8"/>
        <v>0</v>
      </c>
      <c r="S62" s="195">
        <f t="shared" si="9"/>
        <v>0</v>
      </c>
    </row>
    <row r="63" spans="1:19" x14ac:dyDescent="0.3">
      <c r="A63" s="549"/>
      <c r="B63" s="14" t="str">
        <f>B24</f>
        <v>Intitulé libre 1</v>
      </c>
      <c r="C63" s="251"/>
      <c r="D63" s="251"/>
      <c r="E63" s="251"/>
      <c r="F63" s="251"/>
      <c r="G63" s="251"/>
      <c r="H63" s="251"/>
      <c r="I63" s="251"/>
      <c r="J63" s="251"/>
      <c r="K63" s="251"/>
      <c r="L63" s="251"/>
      <c r="M63" s="251"/>
      <c r="N63" s="251"/>
      <c r="O63" s="251"/>
      <c r="P63" s="251"/>
      <c r="Q63" s="195">
        <f t="shared" si="10"/>
        <v>0</v>
      </c>
      <c r="R63" s="195">
        <f t="shared" si="8"/>
        <v>0</v>
      </c>
      <c r="S63" s="195">
        <f t="shared" si="9"/>
        <v>0</v>
      </c>
    </row>
    <row r="64" spans="1:19" x14ac:dyDescent="0.3">
      <c r="A64" s="549"/>
      <c r="B64" s="14" t="str">
        <f>B25</f>
        <v>Intitulé libre 2</v>
      </c>
      <c r="C64" s="251"/>
      <c r="D64" s="251"/>
      <c r="E64" s="251"/>
      <c r="F64" s="251"/>
      <c r="G64" s="251"/>
      <c r="H64" s="251"/>
      <c r="I64" s="251"/>
      <c r="J64" s="251"/>
      <c r="K64" s="251"/>
      <c r="L64" s="251"/>
      <c r="M64" s="251"/>
      <c r="N64" s="251"/>
      <c r="O64" s="251"/>
      <c r="P64" s="251"/>
      <c r="Q64" s="195">
        <f t="shared" si="10"/>
        <v>0</v>
      </c>
      <c r="R64" s="195">
        <f t="shared" si="8"/>
        <v>0</v>
      </c>
      <c r="S64" s="195">
        <f t="shared" si="9"/>
        <v>0</v>
      </c>
    </row>
    <row r="65" spans="1:19" x14ac:dyDescent="0.3">
      <c r="A65" s="549"/>
      <c r="B65" s="14" t="str">
        <f>B26</f>
        <v>Intitulé libre 3</v>
      </c>
      <c r="C65" s="251"/>
      <c r="D65" s="251"/>
      <c r="E65" s="251"/>
      <c r="F65" s="251"/>
      <c r="G65" s="251"/>
      <c r="H65" s="251"/>
      <c r="I65" s="251"/>
      <c r="J65" s="251"/>
      <c r="K65" s="251"/>
      <c r="L65" s="251"/>
      <c r="M65" s="251"/>
      <c r="N65" s="251"/>
      <c r="O65" s="251"/>
      <c r="P65" s="251"/>
      <c r="Q65" s="195">
        <f t="shared" si="10"/>
        <v>0</v>
      </c>
      <c r="R65" s="195">
        <f t="shared" si="8"/>
        <v>0</v>
      </c>
      <c r="S65" s="195">
        <f t="shared" si="9"/>
        <v>0</v>
      </c>
    </row>
    <row r="66" spans="1:19" x14ac:dyDescent="0.3">
      <c r="A66" s="549"/>
      <c r="B66" s="14" t="str">
        <f>B27</f>
        <v>Intitulé libre 4</v>
      </c>
      <c r="C66" s="251"/>
      <c r="D66" s="251"/>
      <c r="E66" s="251"/>
      <c r="F66" s="251"/>
      <c r="G66" s="251"/>
      <c r="H66" s="251"/>
      <c r="I66" s="251"/>
      <c r="J66" s="251"/>
      <c r="K66" s="251"/>
      <c r="L66" s="251"/>
      <c r="M66" s="251"/>
      <c r="N66" s="251"/>
      <c r="O66" s="251"/>
      <c r="P66" s="251"/>
      <c r="Q66" s="195">
        <f t="shared" si="10"/>
        <v>0</v>
      </c>
      <c r="R66" s="195">
        <f t="shared" si="8"/>
        <v>0</v>
      </c>
      <c r="S66" s="195">
        <f t="shared" si="9"/>
        <v>0</v>
      </c>
    </row>
    <row r="67" spans="1:19" x14ac:dyDescent="0.3">
      <c r="A67" s="549"/>
      <c r="B67" s="14" t="str">
        <f>B28</f>
        <v>Intitulé libre 5</v>
      </c>
      <c r="C67" s="251"/>
      <c r="D67" s="251"/>
      <c r="E67" s="251"/>
      <c r="F67" s="251"/>
      <c r="G67" s="251"/>
      <c r="H67" s="251"/>
      <c r="I67" s="251"/>
      <c r="J67" s="251"/>
      <c r="K67" s="251"/>
      <c r="L67" s="251"/>
      <c r="M67" s="251"/>
      <c r="N67" s="251"/>
      <c r="O67" s="251"/>
      <c r="P67" s="251"/>
      <c r="Q67" s="195">
        <f t="shared" si="10"/>
        <v>0</v>
      </c>
      <c r="R67" s="195">
        <f t="shared" si="8"/>
        <v>0</v>
      </c>
      <c r="S67" s="195">
        <f t="shared" si="9"/>
        <v>0</v>
      </c>
    </row>
    <row r="68" spans="1:19" ht="14.25" thickBot="1" x14ac:dyDescent="0.35">
      <c r="A68" s="549"/>
      <c r="B68" s="15" t="s">
        <v>102</v>
      </c>
      <c r="C68" s="16">
        <f t="shared" ref="C68:S68" si="11">SUM(C47:C67)</f>
        <v>0</v>
      </c>
      <c r="D68" s="16">
        <f t="shared" si="11"/>
        <v>0</v>
      </c>
      <c r="E68" s="16">
        <f t="shared" si="11"/>
        <v>0</v>
      </c>
      <c r="F68" s="16">
        <f t="shared" si="11"/>
        <v>0</v>
      </c>
      <c r="G68" s="16">
        <f t="shared" si="11"/>
        <v>0</v>
      </c>
      <c r="H68" s="16">
        <f t="shared" si="11"/>
        <v>0</v>
      </c>
      <c r="I68" s="16">
        <f t="shared" si="11"/>
        <v>0</v>
      </c>
      <c r="J68" s="16">
        <f t="shared" si="11"/>
        <v>0</v>
      </c>
      <c r="K68" s="16">
        <f t="shared" si="11"/>
        <v>0</v>
      </c>
      <c r="L68" s="16">
        <f t="shared" si="11"/>
        <v>0</v>
      </c>
      <c r="M68" s="16">
        <f t="shared" si="11"/>
        <v>0</v>
      </c>
      <c r="N68" s="16">
        <f t="shared" si="11"/>
        <v>0</v>
      </c>
      <c r="O68" s="16">
        <f t="shared" si="11"/>
        <v>0</v>
      </c>
      <c r="P68" s="16">
        <f t="shared" si="11"/>
        <v>0</v>
      </c>
      <c r="Q68" s="16">
        <f t="shared" si="11"/>
        <v>0</v>
      </c>
      <c r="R68" s="16">
        <f t="shared" si="11"/>
        <v>0</v>
      </c>
      <c r="S68" s="16">
        <f t="shared" si="11"/>
        <v>0</v>
      </c>
    </row>
    <row r="69" spans="1:19" x14ac:dyDescent="0.3">
      <c r="A69" s="549"/>
      <c r="B69" s="252"/>
    </row>
    <row r="70" spans="1:19" x14ac:dyDescent="0.3">
      <c r="A70" s="549"/>
      <c r="B70" s="14" t="s">
        <v>86</v>
      </c>
      <c r="C70" s="251"/>
      <c r="D70" s="251"/>
      <c r="E70" s="251"/>
      <c r="F70" s="251"/>
      <c r="G70" s="251"/>
      <c r="H70" s="251"/>
      <c r="I70" s="251"/>
      <c r="J70" s="251"/>
      <c r="K70" s="251"/>
      <c r="L70" s="251"/>
      <c r="M70" s="251"/>
      <c r="N70" s="251"/>
      <c r="O70" s="251"/>
      <c r="P70" s="251"/>
      <c r="Q70" s="195">
        <f t="shared" ref="Q70:Q81" si="12">SUM(C70,F70:J70,M70:N70)</f>
        <v>0</v>
      </c>
      <c r="R70" s="195">
        <f t="shared" ref="R70:R81" si="13">SUM(D70,K70,O70)</f>
        <v>0</v>
      </c>
      <c r="S70" s="195">
        <f t="shared" ref="S70:S81" si="14">SUM(E70,L70,P70)</f>
        <v>0</v>
      </c>
    </row>
    <row r="71" spans="1:19" x14ac:dyDescent="0.3">
      <c r="A71" s="549"/>
      <c r="B71" s="14" t="s">
        <v>103</v>
      </c>
      <c r="C71" s="251"/>
      <c r="D71" s="251"/>
      <c r="E71" s="251"/>
      <c r="F71" s="251"/>
      <c r="G71" s="251"/>
      <c r="H71" s="251"/>
      <c r="I71" s="251"/>
      <c r="J71" s="251"/>
      <c r="K71" s="251"/>
      <c r="L71" s="251"/>
      <c r="M71" s="251"/>
      <c r="N71" s="251"/>
      <c r="O71" s="251"/>
      <c r="P71" s="251"/>
      <c r="Q71" s="195">
        <f t="shared" si="12"/>
        <v>0</v>
      </c>
      <c r="R71" s="195">
        <f t="shared" si="13"/>
        <v>0</v>
      </c>
      <c r="S71" s="195">
        <f t="shared" si="14"/>
        <v>0</v>
      </c>
    </row>
    <row r="72" spans="1:19" x14ac:dyDescent="0.3">
      <c r="A72" s="549"/>
      <c r="B72" s="14" t="s">
        <v>104</v>
      </c>
      <c r="C72" s="251"/>
      <c r="D72" s="251"/>
      <c r="E72" s="251"/>
      <c r="F72" s="251"/>
      <c r="G72" s="251"/>
      <c r="H72" s="251"/>
      <c r="I72" s="251"/>
      <c r="J72" s="251"/>
      <c r="K72" s="251"/>
      <c r="L72" s="251"/>
      <c r="M72" s="251"/>
      <c r="N72" s="251"/>
      <c r="O72" s="251"/>
      <c r="P72" s="251"/>
      <c r="Q72" s="195">
        <f t="shared" si="12"/>
        <v>0</v>
      </c>
      <c r="R72" s="195">
        <f t="shared" si="13"/>
        <v>0</v>
      </c>
      <c r="S72" s="195">
        <f t="shared" si="14"/>
        <v>0</v>
      </c>
    </row>
    <row r="73" spans="1:19" x14ac:dyDescent="0.3">
      <c r="A73" s="549"/>
      <c r="B73" s="14" t="s">
        <v>105</v>
      </c>
      <c r="C73" s="251"/>
      <c r="D73" s="251"/>
      <c r="E73" s="251"/>
      <c r="F73" s="251"/>
      <c r="G73" s="251"/>
      <c r="H73" s="251"/>
      <c r="I73" s="251"/>
      <c r="J73" s="251"/>
      <c r="K73" s="251"/>
      <c r="L73" s="251"/>
      <c r="M73" s="251"/>
      <c r="N73" s="251"/>
      <c r="O73" s="251"/>
      <c r="P73" s="251"/>
      <c r="Q73" s="195">
        <f t="shared" si="12"/>
        <v>0</v>
      </c>
      <c r="R73" s="195">
        <f t="shared" si="13"/>
        <v>0</v>
      </c>
      <c r="S73" s="195">
        <f t="shared" si="14"/>
        <v>0</v>
      </c>
    </row>
    <row r="74" spans="1:19" x14ac:dyDescent="0.3">
      <c r="A74" s="549"/>
      <c r="B74" s="14" t="s">
        <v>106</v>
      </c>
      <c r="C74" s="251"/>
      <c r="D74" s="251"/>
      <c r="E74" s="251"/>
      <c r="F74" s="251"/>
      <c r="G74" s="251"/>
      <c r="H74" s="251"/>
      <c r="I74" s="251"/>
      <c r="J74" s="251"/>
      <c r="K74" s="251"/>
      <c r="L74" s="251"/>
      <c r="M74" s="251"/>
      <c r="N74" s="251"/>
      <c r="O74" s="251"/>
      <c r="P74" s="251"/>
      <c r="Q74" s="195">
        <f t="shared" si="12"/>
        <v>0</v>
      </c>
      <c r="R74" s="195">
        <f t="shared" si="13"/>
        <v>0</v>
      </c>
      <c r="S74" s="195">
        <f t="shared" si="14"/>
        <v>0</v>
      </c>
    </row>
    <row r="75" spans="1:19" x14ac:dyDescent="0.3">
      <c r="A75" s="549"/>
      <c r="B75" s="14" t="s">
        <v>107</v>
      </c>
      <c r="C75" s="251"/>
      <c r="D75" s="251"/>
      <c r="E75" s="251"/>
      <c r="F75" s="251"/>
      <c r="G75" s="251"/>
      <c r="H75" s="251"/>
      <c r="I75" s="251"/>
      <c r="J75" s="251"/>
      <c r="K75" s="251"/>
      <c r="L75" s="251"/>
      <c r="M75" s="251"/>
      <c r="N75" s="251"/>
      <c r="O75" s="251"/>
      <c r="P75" s="251"/>
      <c r="Q75" s="195">
        <f t="shared" si="12"/>
        <v>0</v>
      </c>
      <c r="R75" s="195">
        <f t="shared" si="13"/>
        <v>0</v>
      </c>
      <c r="S75" s="195">
        <f t="shared" si="14"/>
        <v>0</v>
      </c>
    </row>
    <row r="76" spans="1:19" x14ac:dyDescent="0.3">
      <c r="A76" s="549"/>
      <c r="B76" s="14" t="s">
        <v>108</v>
      </c>
      <c r="C76" s="251"/>
      <c r="D76" s="251"/>
      <c r="E76" s="251"/>
      <c r="F76" s="251"/>
      <c r="G76" s="251"/>
      <c r="H76" s="251"/>
      <c r="I76" s="251"/>
      <c r="J76" s="251"/>
      <c r="K76" s="251"/>
      <c r="L76" s="251"/>
      <c r="M76" s="251"/>
      <c r="N76" s="251"/>
      <c r="O76" s="251"/>
      <c r="P76" s="251"/>
      <c r="Q76" s="195">
        <f t="shared" si="12"/>
        <v>0</v>
      </c>
      <c r="R76" s="195">
        <f t="shared" si="13"/>
        <v>0</v>
      </c>
      <c r="S76" s="195">
        <f t="shared" si="14"/>
        <v>0</v>
      </c>
    </row>
    <row r="77" spans="1:19" x14ac:dyDescent="0.3">
      <c r="A77" s="549"/>
      <c r="B77" s="14" t="str">
        <f>B38</f>
        <v>Intitulé libre 1</v>
      </c>
      <c r="C77" s="251"/>
      <c r="D77" s="251"/>
      <c r="E77" s="251"/>
      <c r="F77" s="251"/>
      <c r="G77" s="251"/>
      <c r="H77" s="251"/>
      <c r="I77" s="251"/>
      <c r="J77" s="251"/>
      <c r="K77" s="251"/>
      <c r="L77" s="251"/>
      <c r="M77" s="251"/>
      <c r="N77" s="251"/>
      <c r="O77" s="251"/>
      <c r="P77" s="251"/>
      <c r="Q77" s="195">
        <f t="shared" si="12"/>
        <v>0</v>
      </c>
      <c r="R77" s="195">
        <f t="shared" si="13"/>
        <v>0</v>
      </c>
      <c r="S77" s="195">
        <f t="shared" si="14"/>
        <v>0</v>
      </c>
    </row>
    <row r="78" spans="1:19" x14ac:dyDescent="0.3">
      <c r="A78" s="549"/>
      <c r="B78" s="14" t="str">
        <f>B39</f>
        <v>Intitulé libre 2</v>
      </c>
      <c r="C78" s="251"/>
      <c r="D78" s="251"/>
      <c r="E78" s="251"/>
      <c r="F78" s="251"/>
      <c r="G78" s="251"/>
      <c r="H78" s="251"/>
      <c r="I78" s="251"/>
      <c r="J78" s="251"/>
      <c r="K78" s="251"/>
      <c r="L78" s="251"/>
      <c r="M78" s="251"/>
      <c r="N78" s="251"/>
      <c r="O78" s="251"/>
      <c r="P78" s="251"/>
      <c r="Q78" s="195">
        <f t="shared" si="12"/>
        <v>0</v>
      </c>
      <c r="R78" s="195">
        <f t="shared" si="13"/>
        <v>0</v>
      </c>
      <c r="S78" s="195">
        <f t="shared" si="14"/>
        <v>0</v>
      </c>
    </row>
    <row r="79" spans="1:19" x14ac:dyDescent="0.3">
      <c r="A79" s="549"/>
      <c r="B79" s="14" t="str">
        <f>B40</f>
        <v>Intitulé libre 3</v>
      </c>
      <c r="C79" s="251"/>
      <c r="D79" s="251"/>
      <c r="E79" s="251"/>
      <c r="F79" s="251"/>
      <c r="G79" s="251"/>
      <c r="H79" s="251"/>
      <c r="I79" s="251"/>
      <c r="J79" s="251"/>
      <c r="K79" s="251"/>
      <c r="L79" s="251"/>
      <c r="M79" s="251"/>
      <c r="N79" s="251"/>
      <c r="O79" s="251"/>
      <c r="P79" s="251"/>
      <c r="Q79" s="195">
        <f t="shared" si="12"/>
        <v>0</v>
      </c>
      <c r="R79" s="195">
        <f t="shared" si="13"/>
        <v>0</v>
      </c>
      <c r="S79" s="195">
        <f t="shared" si="14"/>
        <v>0</v>
      </c>
    </row>
    <row r="80" spans="1:19" x14ac:dyDescent="0.3">
      <c r="A80" s="549"/>
      <c r="B80" s="14" t="str">
        <f>B41</f>
        <v>Intitulé libre 4</v>
      </c>
      <c r="C80" s="251"/>
      <c r="D80" s="251"/>
      <c r="E80" s="251"/>
      <c r="F80" s="251"/>
      <c r="G80" s="251"/>
      <c r="H80" s="251"/>
      <c r="I80" s="251"/>
      <c r="J80" s="251"/>
      <c r="K80" s="251"/>
      <c r="L80" s="251"/>
      <c r="M80" s="251"/>
      <c r="N80" s="251"/>
      <c r="O80" s="251"/>
      <c r="P80" s="251"/>
      <c r="Q80" s="195">
        <f t="shared" si="12"/>
        <v>0</v>
      </c>
      <c r="R80" s="195">
        <f t="shared" si="13"/>
        <v>0</v>
      </c>
      <c r="S80" s="195">
        <f t="shared" si="14"/>
        <v>0</v>
      </c>
    </row>
    <row r="81" spans="1:19" x14ac:dyDescent="0.3">
      <c r="A81" s="549"/>
      <c r="B81" s="14" t="str">
        <f>B42</f>
        <v>Intitulé libre 5</v>
      </c>
      <c r="C81" s="251"/>
      <c r="D81" s="251"/>
      <c r="E81" s="251"/>
      <c r="F81" s="251"/>
      <c r="G81" s="251"/>
      <c r="H81" s="251"/>
      <c r="I81" s="251"/>
      <c r="J81" s="251"/>
      <c r="K81" s="251"/>
      <c r="L81" s="251"/>
      <c r="M81" s="251"/>
      <c r="N81" s="251"/>
      <c r="O81" s="251"/>
      <c r="P81" s="251"/>
      <c r="Q81" s="195">
        <f t="shared" si="12"/>
        <v>0</v>
      </c>
      <c r="R81" s="195">
        <f t="shared" si="13"/>
        <v>0</v>
      </c>
      <c r="S81" s="195">
        <f t="shared" si="14"/>
        <v>0</v>
      </c>
    </row>
    <row r="82" spans="1:19" ht="14.25" thickBot="1" x14ac:dyDescent="0.35">
      <c r="A82" s="549"/>
      <c r="B82" s="15" t="s">
        <v>109</v>
      </c>
      <c r="C82" s="16">
        <f t="shared" ref="C82:S82" si="15">SUM(C70:C81)</f>
        <v>0</v>
      </c>
      <c r="D82" s="16">
        <f t="shared" si="15"/>
        <v>0</v>
      </c>
      <c r="E82" s="16">
        <f t="shared" si="15"/>
        <v>0</v>
      </c>
      <c r="F82" s="16">
        <f t="shared" si="15"/>
        <v>0</v>
      </c>
      <c r="G82" s="16">
        <f t="shared" si="15"/>
        <v>0</v>
      </c>
      <c r="H82" s="16">
        <f t="shared" si="15"/>
        <v>0</v>
      </c>
      <c r="I82" s="16">
        <f t="shared" si="15"/>
        <v>0</v>
      </c>
      <c r="J82" s="16">
        <f t="shared" si="15"/>
        <v>0</v>
      </c>
      <c r="K82" s="16">
        <f t="shared" si="15"/>
        <v>0</v>
      </c>
      <c r="L82" s="16">
        <f t="shared" si="15"/>
        <v>0</v>
      </c>
      <c r="M82" s="16">
        <f t="shared" si="15"/>
        <v>0</v>
      </c>
      <c r="N82" s="16">
        <f t="shared" si="15"/>
        <v>0</v>
      </c>
      <c r="O82" s="16">
        <f t="shared" si="15"/>
        <v>0</v>
      </c>
      <c r="P82" s="16">
        <f t="shared" si="15"/>
        <v>0</v>
      </c>
      <c r="Q82" s="16">
        <f t="shared" si="15"/>
        <v>0</v>
      </c>
      <c r="R82" s="16">
        <f t="shared" si="15"/>
        <v>0</v>
      </c>
      <c r="S82" s="16">
        <f t="shared" si="15"/>
        <v>0</v>
      </c>
    </row>
    <row r="83" spans="1:19" s="163" customFormat="1" x14ac:dyDescent="0.3">
      <c r="A83" s="5"/>
      <c r="B83" s="5"/>
    </row>
    <row r="84" spans="1:19" s="163" customFormat="1" ht="12" customHeight="1" x14ac:dyDescent="0.3">
      <c r="A84" s="548" t="s">
        <v>465</v>
      </c>
      <c r="B84" s="14" t="s">
        <v>86</v>
      </c>
      <c r="C84" s="163">
        <f>C8-C47</f>
        <v>0</v>
      </c>
      <c r="D84" s="163">
        <f t="shared" ref="D84:S84" si="16">D8-D47</f>
        <v>0</v>
      </c>
      <c r="E84" s="163">
        <f t="shared" si="16"/>
        <v>0</v>
      </c>
      <c r="F84" s="163">
        <f t="shared" si="16"/>
        <v>0</v>
      </c>
      <c r="G84" s="163">
        <f t="shared" si="16"/>
        <v>0</v>
      </c>
      <c r="H84" s="163">
        <f t="shared" si="16"/>
        <v>0</v>
      </c>
      <c r="I84" s="163">
        <f t="shared" si="16"/>
        <v>0</v>
      </c>
      <c r="J84" s="163">
        <f t="shared" si="16"/>
        <v>0</v>
      </c>
      <c r="K84" s="163">
        <f t="shared" si="16"/>
        <v>0</v>
      </c>
      <c r="L84" s="163">
        <f t="shared" si="16"/>
        <v>0</v>
      </c>
      <c r="M84" s="163">
        <f t="shared" si="16"/>
        <v>0</v>
      </c>
      <c r="N84" s="163">
        <f t="shared" si="16"/>
        <v>0</v>
      </c>
      <c r="O84" s="163">
        <f t="shared" si="16"/>
        <v>0</v>
      </c>
      <c r="P84" s="163">
        <f t="shared" si="16"/>
        <v>0</v>
      </c>
      <c r="Q84" s="163">
        <f t="shared" si="16"/>
        <v>0</v>
      </c>
      <c r="R84" s="163">
        <f t="shared" si="16"/>
        <v>0</v>
      </c>
      <c r="S84" s="163">
        <f t="shared" si="16"/>
        <v>0</v>
      </c>
    </row>
    <row r="85" spans="1:19" s="163" customFormat="1" x14ac:dyDescent="0.3">
      <c r="A85" s="548"/>
      <c r="B85" s="14" t="s">
        <v>87</v>
      </c>
      <c r="C85" s="163">
        <f t="shared" ref="C85:S85" si="17">C9-C48</f>
        <v>0</v>
      </c>
      <c r="D85" s="163">
        <f t="shared" si="17"/>
        <v>0</v>
      </c>
      <c r="E85" s="163">
        <f t="shared" si="17"/>
        <v>0</v>
      </c>
      <c r="F85" s="163">
        <f t="shared" si="17"/>
        <v>0</v>
      </c>
      <c r="G85" s="163">
        <f t="shared" si="17"/>
        <v>0</v>
      </c>
      <c r="H85" s="163">
        <f t="shared" si="17"/>
        <v>0</v>
      </c>
      <c r="I85" s="163">
        <f t="shared" si="17"/>
        <v>0</v>
      </c>
      <c r="J85" s="163">
        <f t="shared" si="17"/>
        <v>0</v>
      </c>
      <c r="K85" s="163">
        <f t="shared" si="17"/>
        <v>0</v>
      </c>
      <c r="L85" s="163">
        <f t="shared" si="17"/>
        <v>0</v>
      </c>
      <c r="M85" s="163">
        <f t="shared" si="17"/>
        <v>0</v>
      </c>
      <c r="N85" s="163">
        <f t="shared" si="17"/>
        <v>0</v>
      </c>
      <c r="O85" s="163">
        <f t="shared" si="17"/>
        <v>0</v>
      </c>
      <c r="P85" s="163">
        <f t="shared" si="17"/>
        <v>0</v>
      </c>
      <c r="Q85" s="163">
        <f t="shared" si="17"/>
        <v>0</v>
      </c>
      <c r="R85" s="163">
        <f t="shared" si="17"/>
        <v>0</v>
      </c>
      <c r="S85" s="163">
        <f t="shared" si="17"/>
        <v>0</v>
      </c>
    </row>
    <row r="86" spans="1:19" s="163" customFormat="1" x14ac:dyDescent="0.3">
      <c r="A86" s="548"/>
      <c r="B86" s="14" t="s">
        <v>88</v>
      </c>
      <c r="C86" s="163">
        <f t="shared" ref="C86:S86" si="18">C10-C49</f>
        <v>0</v>
      </c>
      <c r="D86" s="163">
        <f t="shared" si="18"/>
        <v>0</v>
      </c>
      <c r="E86" s="163">
        <f t="shared" si="18"/>
        <v>0</v>
      </c>
      <c r="F86" s="163">
        <f t="shared" si="18"/>
        <v>0</v>
      </c>
      <c r="G86" s="163">
        <f t="shared" si="18"/>
        <v>0</v>
      </c>
      <c r="H86" s="163">
        <f t="shared" si="18"/>
        <v>0</v>
      </c>
      <c r="I86" s="163">
        <f t="shared" si="18"/>
        <v>0</v>
      </c>
      <c r="J86" s="163">
        <f t="shared" si="18"/>
        <v>0</v>
      </c>
      <c r="K86" s="163">
        <f t="shared" si="18"/>
        <v>0</v>
      </c>
      <c r="L86" s="163">
        <f t="shared" si="18"/>
        <v>0</v>
      </c>
      <c r="M86" s="163">
        <f t="shared" si="18"/>
        <v>0</v>
      </c>
      <c r="N86" s="163">
        <f t="shared" si="18"/>
        <v>0</v>
      </c>
      <c r="O86" s="163">
        <f t="shared" si="18"/>
        <v>0</v>
      </c>
      <c r="P86" s="163">
        <f t="shared" si="18"/>
        <v>0</v>
      </c>
      <c r="Q86" s="163">
        <f t="shared" si="18"/>
        <v>0</v>
      </c>
      <c r="R86" s="163">
        <f t="shared" si="18"/>
        <v>0</v>
      </c>
      <c r="S86" s="163">
        <f t="shared" si="18"/>
        <v>0</v>
      </c>
    </row>
    <row r="87" spans="1:19" s="163" customFormat="1" x14ac:dyDescent="0.3">
      <c r="A87" s="548"/>
      <c r="B87" s="14" t="s">
        <v>89</v>
      </c>
      <c r="C87" s="163">
        <f t="shared" ref="C87:S87" si="19">C11-C50</f>
        <v>0</v>
      </c>
      <c r="D87" s="163">
        <f t="shared" si="19"/>
        <v>0</v>
      </c>
      <c r="E87" s="163">
        <f t="shared" si="19"/>
        <v>0</v>
      </c>
      <c r="F87" s="163">
        <f t="shared" si="19"/>
        <v>0</v>
      </c>
      <c r="G87" s="163">
        <f t="shared" si="19"/>
        <v>0</v>
      </c>
      <c r="H87" s="163">
        <f t="shared" si="19"/>
        <v>0</v>
      </c>
      <c r="I87" s="163">
        <f t="shared" si="19"/>
        <v>0</v>
      </c>
      <c r="J87" s="163">
        <f t="shared" si="19"/>
        <v>0</v>
      </c>
      <c r="K87" s="163">
        <f t="shared" si="19"/>
        <v>0</v>
      </c>
      <c r="L87" s="163">
        <f t="shared" si="19"/>
        <v>0</v>
      </c>
      <c r="M87" s="163">
        <f t="shared" si="19"/>
        <v>0</v>
      </c>
      <c r="N87" s="163">
        <f t="shared" si="19"/>
        <v>0</v>
      </c>
      <c r="O87" s="163">
        <f t="shared" si="19"/>
        <v>0</v>
      </c>
      <c r="P87" s="163">
        <f t="shared" si="19"/>
        <v>0</v>
      </c>
      <c r="Q87" s="163">
        <f t="shared" si="19"/>
        <v>0</v>
      </c>
      <c r="R87" s="163">
        <f t="shared" si="19"/>
        <v>0</v>
      </c>
      <c r="S87" s="163">
        <f t="shared" si="19"/>
        <v>0</v>
      </c>
    </row>
    <row r="88" spans="1:19" s="163" customFormat="1" x14ac:dyDescent="0.3">
      <c r="A88" s="548"/>
      <c r="B88" s="14" t="s">
        <v>90</v>
      </c>
      <c r="C88" s="163">
        <f t="shared" ref="C88:S88" si="20">C12-C51</f>
        <v>0</v>
      </c>
      <c r="D88" s="163">
        <f t="shared" si="20"/>
        <v>0</v>
      </c>
      <c r="E88" s="163">
        <f t="shared" si="20"/>
        <v>0</v>
      </c>
      <c r="F88" s="163">
        <f t="shared" si="20"/>
        <v>0</v>
      </c>
      <c r="G88" s="163">
        <f t="shared" si="20"/>
        <v>0</v>
      </c>
      <c r="H88" s="163">
        <f t="shared" si="20"/>
        <v>0</v>
      </c>
      <c r="I88" s="163">
        <f t="shared" si="20"/>
        <v>0</v>
      </c>
      <c r="J88" s="163">
        <f t="shared" si="20"/>
        <v>0</v>
      </c>
      <c r="K88" s="163">
        <f t="shared" si="20"/>
        <v>0</v>
      </c>
      <c r="L88" s="163">
        <f t="shared" si="20"/>
        <v>0</v>
      </c>
      <c r="M88" s="163">
        <f t="shared" si="20"/>
        <v>0</v>
      </c>
      <c r="N88" s="163">
        <f t="shared" si="20"/>
        <v>0</v>
      </c>
      <c r="O88" s="163">
        <f t="shared" si="20"/>
        <v>0</v>
      </c>
      <c r="P88" s="163">
        <f t="shared" si="20"/>
        <v>0</v>
      </c>
      <c r="Q88" s="163">
        <f t="shared" si="20"/>
        <v>0</v>
      </c>
      <c r="R88" s="163">
        <f t="shared" si="20"/>
        <v>0</v>
      </c>
      <c r="S88" s="163">
        <f t="shared" si="20"/>
        <v>0</v>
      </c>
    </row>
    <row r="89" spans="1:19" s="163" customFormat="1" x14ac:dyDescent="0.3">
      <c r="A89" s="548"/>
      <c r="B89" s="14" t="s">
        <v>91</v>
      </c>
      <c r="C89" s="163">
        <f t="shared" ref="C89:S89" si="21">C13-C52</f>
        <v>0</v>
      </c>
      <c r="D89" s="163">
        <f t="shared" si="21"/>
        <v>0</v>
      </c>
      <c r="E89" s="163">
        <f t="shared" si="21"/>
        <v>0</v>
      </c>
      <c r="F89" s="163">
        <f t="shared" si="21"/>
        <v>0</v>
      </c>
      <c r="G89" s="163">
        <f t="shared" si="21"/>
        <v>0</v>
      </c>
      <c r="H89" s="163">
        <f t="shared" si="21"/>
        <v>0</v>
      </c>
      <c r="I89" s="163">
        <f t="shared" si="21"/>
        <v>0</v>
      </c>
      <c r="J89" s="163">
        <f t="shared" si="21"/>
        <v>0</v>
      </c>
      <c r="K89" s="163">
        <f t="shared" si="21"/>
        <v>0</v>
      </c>
      <c r="L89" s="163">
        <f t="shared" si="21"/>
        <v>0</v>
      </c>
      <c r="M89" s="163">
        <f t="shared" si="21"/>
        <v>0</v>
      </c>
      <c r="N89" s="163">
        <f t="shared" si="21"/>
        <v>0</v>
      </c>
      <c r="O89" s="163">
        <f t="shared" si="21"/>
        <v>0</v>
      </c>
      <c r="P89" s="163">
        <f t="shared" si="21"/>
        <v>0</v>
      </c>
      <c r="Q89" s="163">
        <f t="shared" si="21"/>
        <v>0</v>
      </c>
      <c r="R89" s="163">
        <f t="shared" si="21"/>
        <v>0</v>
      </c>
      <c r="S89" s="163">
        <f t="shared" si="21"/>
        <v>0</v>
      </c>
    </row>
    <row r="90" spans="1:19" s="163" customFormat="1" x14ac:dyDescent="0.3">
      <c r="A90" s="548"/>
      <c r="B90" s="14" t="s">
        <v>92</v>
      </c>
      <c r="C90" s="163">
        <f t="shared" ref="C90:S90" si="22">C14-C53</f>
        <v>0</v>
      </c>
      <c r="D90" s="163">
        <f t="shared" si="22"/>
        <v>0</v>
      </c>
      <c r="E90" s="163">
        <f t="shared" si="22"/>
        <v>0</v>
      </c>
      <c r="F90" s="163">
        <f t="shared" si="22"/>
        <v>0</v>
      </c>
      <c r="G90" s="163">
        <f t="shared" si="22"/>
        <v>0</v>
      </c>
      <c r="H90" s="163">
        <f t="shared" si="22"/>
        <v>0</v>
      </c>
      <c r="I90" s="163">
        <f t="shared" si="22"/>
        <v>0</v>
      </c>
      <c r="J90" s="163">
        <f t="shared" si="22"/>
        <v>0</v>
      </c>
      <c r="K90" s="163">
        <f t="shared" si="22"/>
        <v>0</v>
      </c>
      <c r="L90" s="163">
        <f t="shared" si="22"/>
        <v>0</v>
      </c>
      <c r="M90" s="163">
        <f t="shared" si="22"/>
        <v>0</v>
      </c>
      <c r="N90" s="163">
        <f t="shared" si="22"/>
        <v>0</v>
      </c>
      <c r="O90" s="163">
        <f t="shared" si="22"/>
        <v>0</v>
      </c>
      <c r="P90" s="163">
        <f t="shared" si="22"/>
        <v>0</v>
      </c>
      <c r="Q90" s="163">
        <f t="shared" si="22"/>
        <v>0</v>
      </c>
      <c r="R90" s="163">
        <f t="shared" si="22"/>
        <v>0</v>
      </c>
      <c r="S90" s="163">
        <f t="shared" si="22"/>
        <v>0</v>
      </c>
    </row>
    <row r="91" spans="1:19" s="163" customFormat="1" x14ac:dyDescent="0.3">
      <c r="A91" s="548"/>
      <c r="B91" s="14" t="s">
        <v>93</v>
      </c>
      <c r="C91" s="163">
        <f t="shared" ref="C91:S91" si="23">C15-C54</f>
        <v>0</v>
      </c>
      <c r="D91" s="163">
        <f t="shared" si="23"/>
        <v>0</v>
      </c>
      <c r="E91" s="163">
        <f t="shared" si="23"/>
        <v>0</v>
      </c>
      <c r="F91" s="163">
        <f t="shared" si="23"/>
        <v>0</v>
      </c>
      <c r="G91" s="163">
        <f t="shared" si="23"/>
        <v>0</v>
      </c>
      <c r="H91" s="163">
        <f t="shared" si="23"/>
        <v>0</v>
      </c>
      <c r="I91" s="163">
        <f t="shared" si="23"/>
        <v>0</v>
      </c>
      <c r="J91" s="163">
        <f t="shared" si="23"/>
        <v>0</v>
      </c>
      <c r="K91" s="163">
        <f t="shared" si="23"/>
        <v>0</v>
      </c>
      <c r="L91" s="163">
        <f t="shared" si="23"/>
        <v>0</v>
      </c>
      <c r="M91" s="163">
        <f t="shared" si="23"/>
        <v>0</v>
      </c>
      <c r="N91" s="163">
        <f t="shared" si="23"/>
        <v>0</v>
      </c>
      <c r="O91" s="163">
        <f t="shared" si="23"/>
        <v>0</v>
      </c>
      <c r="P91" s="163">
        <f t="shared" si="23"/>
        <v>0</v>
      </c>
      <c r="Q91" s="163">
        <f t="shared" si="23"/>
        <v>0</v>
      </c>
      <c r="R91" s="163">
        <f t="shared" si="23"/>
        <v>0</v>
      </c>
      <c r="S91" s="163">
        <f t="shared" si="23"/>
        <v>0</v>
      </c>
    </row>
    <row r="92" spans="1:19" s="163" customFormat="1" x14ac:dyDescent="0.3">
      <c r="A92" s="548"/>
      <c r="B92" s="14" t="s">
        <v>94</v>
      </c>
      <c r="C92" s="163">
        <f t="shared" ref="C92:S92" si="24">C16-C55</f>
        <v>0</v>
      </c>
      <c r="D92" s="163">
        <f t="shared" si="24"/>
        <v>0</v>
      </c>
      <c r="E92" s="163">
        <f t="shared" si="24"/>
        <v>0</v>
      </c>
      <c r="F92" s="163">
        <f t="shared" si="24"/>
        <v>0</v>
      </c>
      <c r="G92" s="163">
        <f t="shared" si="24"/>
        <v>0</v>
      </c>
      <c r="H92" s="163">
        <f t="shared" si="24"/>
        <v>0</v>
      </c>
      <c r="I92" s="163">
        <f t="shared" si="24"/>
        <v>0</v>
      </c>
      <c r="J92" s="163">
        <f t="shared" si="24"/>
        <v>0</v>
      </c>
      <c r="K92" s="163">
        <f t="shared" si="24"/>
        <v>0</v>
      </c>
      <c r="L92" s="163">
        <f t="shared" si="24"/>
        <v>0</v>
      </c>
      <c r="M92" s="163">
        <f t="shared" si="24"/>
        <v>0</v>
      </c>
      <c r="N92" s="163">
        <f t="shared" si="24"/>
        <v>0</v>
      </c>
      <c r="O92" s="163">
        <f t="shared" si="24"/>
        <v>0</v>
      </c>
      <c r="P92" s="163">
        <f t="shared" si="24"/>
        <v>0</v>
      </c>
      <c r="Q92" s="163">
        <f t="shared" si="24"/>
        <v>0</v>
      </c>
      <c r="R92" s="163">
        <f t="shared" si="24"/>
        <v>0</v>
      </c>
      <c r="S92" s="163">
        <f t="shared" si="24"/>
        <v>0</v>
      </c>
    </row>
    <row r="93" spans="1:19" s="163" customFormat="1" x14ac:dyDescent="0.3">
      <c r="A93" s="548"/>
      <c r="B93" s="14" t="s">
        <v>95</v>
      </c>
      <c r="C93" s="163">
        <f t="shared" ref="C93:S93" si="25">C17-C56</f>
        <v>0</v>
      </c>
      <c r="D93" s="163">
        <f t="shared" si="25"/>
        <v>0</v>
      </c>
      <c r="E93" s="163">
        <f t="shared" si="25"/>
        <v>0</v>
      </c>
      <c r="F93" s="163">
        <f t="shared" si="25"/>
        <v>0</v>
      </c>
      <c r="G93" s="163">
        <f t="shared" si="25"/>
        <v>0</v>
      </c>
      <c r="H93" s="163">
        <f t="shared" si="25"/>
        <v>0</v>
      </c>
      <c r="I93" s="163">
        <f t="shared" si="25"/>
        <v>0</v>
      </c>
      <c r="J93" s="163">
        <f t="shared" si="25"/>
        <v>0</v>
      </c>
      <c r="K93" s="163">
        <f t="shared" si="25"/>
        <v>0</v>
      </c>
      <c r="L93" s="163">
        <f t="shared" si="25"/>
        <v>0</v>
      </c>
      <c r="M93" s="163">
        <f t="shared" si="25"/>
        <v>0</v>
      </c>
      <c r="N93" s="163">
        <f t="shared" si="25"/>
        <v>0</v>
      </c>
      <c r="O93" s="163">
        <f t="shared" si="25"/>
        <v>0</v>
      </c>
      <c r="P93" s="163">
        <f t="shared" si="25"/>
        <v>0</v>
      </c>
      <c r="Q93" s="163">
        <f t="shared" si="25"/>
        <v>0</v>
      </c>
      <c r="R93" s="163">
        <f t="shared" si="25"/>
        <v>0</v>
      </c>
      <c r="S93" s="163">
        <f t="shared" si="25"/>
        <v>0</v>
      </c>
    </row>
    <row r="94" spans="1:19" s="163" customFormat="1" x14ac:dyDescent="0.3">
      <c r="A94" s="548"/>
      <c r="B94" s="14" t="s">
        <v>96</v>
      </c>
      <c r="C94" s="163">
        <f t="shared" ref="C94:S94" si="26">C18-C57</f>
        <v>0</v>
      </c>
      <c r="D94" s="163">
        <f t="shared" si="26"/>
        <v>0</v>
      </c>
      <c r="E94" s="163">
        <f t="shared" si="26"/>
        <v>0</v>
      </c>
      <c r="F94" s="163">
        <f t="shared" si="26"/>
        <v>0</v>
      </c>
      <c r="G94" s="163">
        <f t="shared" si="26"/>
        <v>0</v>
      </c>
      <c r="H94" s="163">
        <f t="shared" si="26"/>
        <v>0</v>
      </c>
      <c r="I94" s="163">
        <f t="shared" si="26"/>
        <v>0</v>
      </c>
      <c r="J94" s="163">
        <f t="shared" si="26"/>
        <v>0</v>
      </c>
      <c r="K94" s="163">
        <f t="shared" si="26"/>
        <v>0</v>
      </c>
      <c r="L94" s="163">
        <f t="shared" si="26"/>
        <v>0</v>
      </c>
      <c r="M94" s="163">
        <f t="shared" si="26"/>
        <v>0</v>
      </c>
      <c r="N94" s="163">
        <f t="shared" si="26"/>
        <v>0</v>
      </c>
      <c r="O94" s="163">
        <f t="shared" si="26"/>
        <v>0</v>
      </c>
      <c r="P94" s="163">
        <f t="shared" si="26"/>
        <v>0</v>
      </c>
      <c r="Q94" s="163">
        <f t="shared" si="26"/>
        <v>0</v>
      </c>
      <c r="R94" s="163">
        <f t="shared" si="26"/>
        <v>0</v>
      </c>
      <c r="S94" s="163">
        <f t="shared" si="26"/>
        <v>0</v>
      </c>
    </row>
    <row r="95" spans="1:19" s="163" customFormat="1" x14ac:dyDescent="0.3">
      <c r="A95" s="548"/>
      <c r="B95" s="14" t="s">
        <v>97</v>
      </c>
      <c r="C95" s="163">
        <f t="shared" ref="C95:S95" si="27">C19-C58</f>
        <v>0</v>
      </c>
      <c r="D95" s="163">
        <f t="shared" si="27"/>
        <v>0</v>
      </c>
      <c r="E95" s="163">
        <f t="shared" si="27"/>
        <v>0</v>
      </c>
      <c r="F95" s="163">
        <f t="shared" si="27"/>
        <v>0</v>
      </c>
      <c r="G95" s="163">
        <f t="shared" si="27"/>
        <v>0</v>
      </c>
      <c r="H95" s="163">
        <f t="shared" si="27"/>
        <v>0</v>
      </c>
      <c r="I95" s="163">
        <f t="shared" si="27"/>
        <v>0</v>
      </c>
      <c r="J95" s="163">
        <f t="shared" si="27"/>
        <v>0</v>
      </c>
      <c r="K95" s="163">
        <f t="shared" si="27"/>
        <v>0</v>
      </c>
      <c r="L95" s="163">
        <f t="shared" si="27"/>
        <v>0</v>
      </c>
      <c r="M95" s="163">
        <f t="shared" si="27"/>
        <v>0</v>
      </c>
      <c r="N95" s="163">
        <f t="shared" si="27"/>
        <v>0</v>
      </c>
      <c r="O95" s="163">
        <f t="shared" si="27"/>
        <v>0</v>
      </c>
      <c r="P95" s="163">
        <f t="shared" si="27"/>
        <v>0</v>
      </c>
      <c r="Q95" s="163">
        <f t="shared" si="27"/>
        <v>0</v>
      </c>
      <c r="R95" s="163">
        <f t="shared" si="27"/>
        <v>0</v>
      </c>
      <c r="S95" s="163">
        <f t="shared" si="27"/>
        <v>0</v>
      </c>
    </row>
    <row r="96" spans="1:19" s="163" customFormat="1" x14ac:dyDescent="0.3">
      <c r="A96" s="548"/>
      <c r="B96" s="14" t="s">
        <v>98</v>
      </c>
      <c r="C96" s="163">
        <f t="shared" ref="C96:S96" si="28">C20-C59</f>
        <v>0</v>
      </c>
      <c r="D96" s="163">
        <f t="shared" si="28"/>
        <v>0</v>
      </c>
      <c r="E96" s="163">
        <f t="shared" si="28"/>
        <v>0</v>
      </c>
      <c r="F96" s="163">
        <f t="shared" si="28"/>
        <v>0</v>
      </c>
      <c r="G96" s="163">
        <f t="shared" si="28"/>
        <v>0</v>
      </c>
      <c r="H96" s="163">
        <f t="shared" si="28"/>
        <v>0</v>
      </c>
      <c r="I96" s="163">
        <f t="shared" si="28"/>
        <v>0</v>
      </c>
      <c r="J96" s="163">
        <f t="shared" si="28"/>
        <v>0</v>
      </c>
      <c r="K96" s="163">
        <f t="shared" si="28"/>
        <v>0</v>
      </c>
      <c r="L96" s="163">
        <f t="shared" si="28"/>
        <v>0</v>
      </c>
      <c r="M96" s="163">
        <f t="shared" si="28"/>
        <v>0</v>
      </c>
      <c r="N96" s="163">
        <f t="shared" si="28"/>
        <v>0</v>
      </c>
      <c r="O96" s="163">
        <f t="shared" si="28"/>
        <v>0</v>
      </c>
      <c r="P96" s="163">
        <f t="shared" si="28"/>
        <v>0</v>
      </c>
      <c r="Q96" s="163">
        <f t="shared" si="28"/>
        <v>0</v>
      </c>
      <c r="R96" s="163">
        <f t="shared" si="28"/>
        <v>0</v>
      </c>
      <c r="S96" s="163">
        <f t="shared" si="28"/>
        <v>0</v>
      </c>
    </row>
    <row r="97" spans="1:19" s="163" customFormat="1" x14ac:dyDescent="0.3">
      <c r="A97" s="548"/>
      <c r="B97" s="14" t="s">
        <v>99</v>
      </c>
      <c r="C97" s="163">
        <f t="shared" ref="C97:S97" si="29">C21-C60</f>
        <v>0</v>
      </c>
      <c r="D97" s="163">
        <f t="shared" si="29"/>
        <v>0</v>
      </c>
      <c r="E97" s="163">
        <f t="shared" si="29"/>
        <v>0</v>
      </c>
      <c r="F97" s="163">
        <f t="shared" si="29"/>
        <v>0</v>
      </c>
      <c r="G97" s="163">
        <f t="shared" si="29"/>
        <v>0</v>
      </c>
      <c r="H97" s="163">
        <f t="shared" si="29"/>
        <v>0</v>
      </c>
      <c r="I97" s="163">
        <f t="shared" si="29"/>
        <v>0</v>
      </c>
      <c r="J97" s="163">
        <f t="shared" si="29"/>
        <v>0</v>
      </c>
      <c r="K97" s="163">
        <f t="shared" si="29"/>
        <v>0</v>
      </c>
      <c r="L97" s="163">
        <f t="shared" si="29"/>
        <v>0</v>
      </c>
      <c r="M97" s="163">
        <f t="shared" si="29"/>
        <v>0</v>
      </c>
      <c r="N97" s="163">
        <f t="shared" si="29"/>
        <v>0</v>
      </c>
      <c r="O97" s="163">
        <f t="shared" si="29"/>
        <v>0</v>
      </c>
      <c r="P97" s="163">
        <f t="shared" si="29"/>
        <v>0</v>
      </c>
      <c r="Q97" s="163">
        <f t="shared" si="29"/>
        <v>0</v>
      </c>
      <c r="R97" s="163">
        <f t="shared" si="29"/>
        <v>0</v>
      </c>
      <c r="S97" s="163">
        <f t="shared" si="29"/>
        <v>0</v>
      </c>
    </row>
    <row r="98" spans="1:19" s="163" customFormat="1" x14ac:dyDescent="0.3">
      <c r="A98" s="548"/>
      <c r="B98" s="14" t="s">
        <v>100</v>
      </c>
      <c r="C98" s="163">
        <f t="shared" ref="C98:S98" si="30">C22-C61</f>
        <v>0</v>
      </c>
      <c r="D98" s="163">
        <f t="shared" si="30"/>
        <v>0</v>
      </c>
      <c r="E98" s="163">
        <f t="shared" si="30"/>
        <v>0</v>
      </c>
      <c r="F98" s="163">
        <f t="shared" si="30"/>
        <v>0</v>
      </c>
      <c r="G98" s="163">
        <f t="shared" si="30"/>
        <v>0</v>
      </c>
      <c r="H98" s="163">
        <f t="shared" si="30"/>
        <v>0</v>
      </c>
      <c r="I98" s="163">
        <f t="shared" si="30"/>
        <v>0</v>
      </c>
      <c r="J98" s="163">
        <f t="shared" si="30"/>
        <v>0</v>
      </c>
      <c r="K98" s="163">
        <f t="shared" si="30"/>
        <v>0</v>
      </c>
      <c r="L98" s="163">
        <f t="shared" si="30"/>
        <v>0</v>
      </c>
      <c r="M98" s="163">
        <f t="shared" si="30"/>
        <v>0</v>
      </c>
      <c r="N98" s="163">
        <f t="shared" si="30"/>
        <v>0</v>
      </c>
      <c r="O98" s="163">
        <f t="shared" si="30"/>
        <v>0</v>
      </c>
      <c r="P98" s="163">
        <f t="shared" si="30"/>
        <v>0</v>
      </c>
      <c r="Q98" s="163">
        <f t="shared" si="30"/>
        <v>0</v>
      </c>
      <c r="R98" s="163">
        <f t="shared" si="30"/>
        <v>0</v>
      </c>
      <c r="S98" s="163">
        <f t="shared" si="30"/>
        <v>0</v>
      </c>
    </row>
    <row r="99" spans="1:19" s="163" customFormat="1" x14ac:dyDescent="0.3">
      <c r="A99" s="548"/>
      <c r="B99" s="14" t="s">
        <v>101</v>
      </c>
      <c r="C99" s="163">
        <f t="shared" ref="C99:S99" si="31">C23-C62</f>
        <v>0</v>
      </c>
      <c r="D99" s="163">
        <f t="shared" si="31"/>
        <v>0</v>
      </c>
      <c r="E99" s="163">
        <f t="shared" si="31"/>
        <v>0</v>
      </c>
      <c r="F99" s="163">
        <f t="shared" si="31"/>
        <v>0</v>
      </c>
      <c r="G99" s="163">
        <f t="shared" si="31"/>
        <v>0</v>
      </c>
      <c r="H99" s="163">
        <f t="shared" si="31"/>
        <v>0</v>
      </c>
      <c r="I99" s="163">
        <f t="shared" si="31"/>
        <v>0</v>
      </c>
      <c r="J99" s="163">
        <f t="shared" si="31"/>
        <v>0</v>
      </c>
      <c r="K99" s="163">
        <f t="shared" si="31"/>
        <v>0</v>
      </c>
      <c r="L99" s="163">
        <f t="shared" si="31"/>
        <v>0</v>
      </c>
      <c r="M99" s="163">
        <f t="shared" si="31"/>
        <v>0</v>
      </c>
      <c r="N99" s="163">
        <f t="shared" si="31"/>
        <v>0</v>
      </c>
      <c r="O99" s="163">
        <f t="shared" si="31"/>
        <v>0</v>
      </c>
      <c r="P99" s="163">
        <f t="shared" si="31"/>
        <v>0</v>
      </c>
      <c r="Q99" s="163">
        <f t="shared" si="31"/>
        <v>0</v>
      </c>
      <c r="R99" s="163">
        <f t="shared" si="31"/>
        <v>0</v>
      </c>
      <c r="S99" s="163">
        <f t="shared" si="31"/>
        <v>0</v>
      </c>
    </row>
    <row r="100" spans="1:19" s="163" customFormat="1" x14ac:dyDescent="0.3">
      <c r="A100" s="548"/>
      <c r="B100" s="14" t="str">
        <f>B63</f>
        <v>Intitulé libre 1</v>
      </c>
      <c r="C100" s="163">
        <f t="shared" ref="C100:S100" si="32">C24-C63</f>
        <v>0</v>
      </c>
      <c r="D100" s="163">
        <f t="shared" si="32"/>
        <v>0</v>
      </c>
      <c r="E100" s="163">
        <f t="shared" si="32"/>
        <v>0</v>
      </c>
      <c r="F100" s="163">
        <f t="shared" si="32"/>
        <v>0</v>
      </c>
      <c r="G100" s="163">
        <f t="shared" si="32"/>
        <v>0</v>
      </c>
      <c r="H100" s="163">
        <f t="shared" si="32"/>
        <v>0</v>
      </c>
      <c r="I100" s="163">
        <f t="shared" si="32"/>
        <v>0</v>
      </c>
      <c r="J100" s="163">
        <f t="shared" si="32"/>
        <v>0</v>
      </c>
      <c r="K100" s="163">
        <f t="shared" si="32"/>
        <v>0</v>
      </c>
      <c r="L100" s="163">
        <f t="shared" si="32"/>
        <v>0</v>
      </c>
      <c r="M100" s="163">
        <f t="shared" si="32"/>
        <v>0</v>
      </c>
      <c r="N100" s="163">
        <f t="shared" si="32"/>
        <v>0</v>
      </c>
      <c r="O100" s="163">
        <f t="shared" si="32"/>
        <v>0</v>
      </c>
      <c r="P100" s="163">
        <f t="shared" si="32"/>
        <v>0</v>
      </c>
      <c r="Q100" s="163">
        <f t="shared" si="32"/>
        <v>0</v>
      </c>
      <c r="R100" s="163">
        <f t="shared" si="32"/>
        <v>0</v>
      </c>
      <c r="S100" s="163">
        <f t="shared" si="32"/>
        <v>0</v>
      </c>
    </row>
    <row r="101" spans="1:19" s="163" customFormat="1" x14ac:dyDescent="0.3">
      <c r="A101" s="548"/>
      <c r="B101" s="14" t="str">
        <f>B64</f>
        <v>Intitulé libre 2</v>
      </c>
      <c r="C101" s="163">
        <f t="shared" ref="C101:S101" si="33">C25-C64</f>
        <v>0</v>
      </c>
      <c r="D101" s="163">
        <f t="shared" si="33"/>
        <v>0</v>
      </c>
      <c r="E101" s="163">
        <f t="shared" si="33"/>
        <v>0</v>
      </c>
      <c r="F101" s="163">
        <f t="shared" si="33"/>
        <v>0</v>
      </c>
      <c r="G101" s="163">
        <f t="shared" si="33"/>
        <v>0</v>
      </c>
      <c r="H101" s="163">
        <f t="shared" si="33"/>
        <v>0</v>
      </c>
      <c r="I101" s="163">
        <f t="shared" si="33"/>
        <v>0</v>
      </c>
      <c r="J101" s="163">
        <f t="shared" si="33"/>
        <v>0</v>
      </c>
      <c r="K101" s="163">
        <f t="shared" si="33"/>
        <v>0</v>
      </c>
      <c r="L101" s="163">
        <f t="shared" si="33"/>
        <v>0</v>
      </c>
      <c r="M101" s="163">
        <f t="shared" si="33"/>
        <v>0</v>
      </c>
      <c r="N101" s="163">
        <f t="shared" si="33"/>
        <v>0</v>
      </c>
      <c r="O101" s="163">
        <f t="shared" si="33"/>
        <v>0</v>
      </c>
      <c r="P101" s="163">
        <f t="shared" si="33"/>
        <v>0</v>
      </c>
      <c r="Q101" s="163">
        <f t="shared" si="33"/>
        <v>0</v>
      </c>
      <c r="R101" s="163">
        <f t="shared" si="33"/>
        <v>0</v>
      </c>
      <c r="S101" s="163">
        <f t="shared" si="33"/>
        <v>0</v>
      </c>
    </row>
    <row r="102" spans="1:19" s="163" customFormat="1" x14ac:dyDescent="0.3">
      <c r="A102" s="548"/>
      <c r="B102" s="14" t="str">
        <f>B65</f>
        <v>Intitulé libre 3</v>
      </c>
      <c r="C102" s="163">
        <f t="shared" ref="C102:S102" si="34">C26-C65</f>
        <v>0</v>
      </c>
      <c r="D102" s="163">
        <f t="shared" si="34"/>
        <v>0</v>
      </c>
      <c r="E102" s="163">
        <f t="shared" si="34"/>
        <v>0</v>
      </c>
      <c r="F102" s="163">
        <f t="shared" si="34"/>
        <v>0</v>
      </c>
      <c r="G102" s="163">
        <f t="shared" si="34"/>
        <v>0</v>
      </c>
      <c r="H102" s="163">
        <f t="shared" si="34"/>
        <v>0</v>
      </c>
      <c r="I102" s="163">
        <f t="shared" si="34"/>
        <v>0</v>
      </c>
      <c r="J102" s="163">
        <f t="shared" si="34"/>
        <v>0</v>
      </c>
      <c r="K102" s="163">
        <f t="shared" si="34"/>
        <v>0</v>
      </c>
      <c r="L102" s="163">
        <f t="shared" si="34"/>
        <v>0</v>
      </c>
      <c r="M102" s="163">
        <f t="shared" si="34"/>
        <v>0</v>
      </c>
      <c r="N102" s="163">
        <f t="shared" si="34"/>
        <v>0</v>
      </c>
      <c r="O102" s="163">
        <f t="shared" si="34"/>
        <v>0</v>
      </c>
      <c r="P102" s="163">
        <f t="shared" si="34"/>
        <v>0</v>
      </c>
      <c r="Q102" s="163">
        <f t="shared" si="34"/>
        <v>0</v>
      </c>
      <c r="R102" s="163">
        <f t="shared" si="34"/>
        <v>0</v>
      </c>
      <c r="S102" s="163">
        <f t="shared" si="34"/>
        <v>0</v>
      </c>
    </row>
    <row r="103" spans="1:19" s="163" customFormat="1" x14ac:dyDescent="0.3">
      <c r="A103" s="548"/>
      <c r="B103" s="14" t="str">
        <f>B66</f>
        <v>Intitulé libre 4</v>
      </c>
      <c r="C103" s="163">
        <f t="shared" ref="C103:S103" si="35">C27-C66</f>
        <v>0</v>
      </c>
      <c r="D103" s="163">
        <f t="shared" si="35"/>
        <v>0</v>
      </c>
      <c r="E103" s="163">
        <f t="shared" si="35"/>
        <v>0</v>
      </c>
      <c r="F103" s="163">
        <f t="shared" si="35"/>
        <v>0</v>
      </c>
      <c r="G103" s="163">
        <f t="shared" si="35"/>
        <v>0</v>
      </c>
      <c r="H103" s="163">
        <f t="shared" si="35"/>
        <v>0</v>
      </c>
      <c r="I103" s="163">
        <f t="shared" si="35"/>
        <v>0</v>
      </c>
      <c r="J103" s="163">
        <f t="shared" si="35"/>
        <v>0</v>
      </c>
      <c r="K103" s="163">
        <f t="shared" si="35"/>
        <v>0</v>
      </c>
      <c r="L103" s="163">
        <f t="shared" si="35"/>
        <v>0</v>
      </c>
      <c r="M103" s="163">
        <f t="shared" si="35"/>
        <v>0</v>
      </c>
      <c r="N103" s="163">
        <f t="shared" si="35"/>
        <v>0</v>
      </c>
      <c r="O103" s="163">
        <f t="shared" si="35"/>
        <v>0</v>
      </c>
      <c r="P103" s="163">
        <f t="shared" si="35"/>
        <v>0</v>
      </c>
      <c r="Q103" s="163">
        <f t="shared" si="35"/>
        <v>0</v>
      </c>
      <c r="R103" s="163">
        <f t="shared" si="35"/>
        <v>0</v>
      </c>
      <c r="S103" s="163">
        <f t="shared" si="35"/>
        <v>0</v>
      </c>
    </row>
    <row r="104" spans="1:19" s="163" customFormat="1" x14ac:dyDescent="0.3">
      <c r="A104" s="548"/>
      <c r="B104" s="14" t="str">
        <f>B67</f>
        <v>Intitulé libre 5</v>
      </c>
      <c r="C104" s="163">
        <f t="shared" ref="C104:S104" si="36">C28-C67</f>
        <v>0</v>
      </c>
      <c r="D104" s="163">
        <f t="shared" si="36"/>
        <v>0</v>
      </c>
      <c r="E104" s="163">
        <f t="shared" si="36"/>
        <v>0</v>
      </c>
      <c r="F104" s="163">
        <f t="shared" si="36"/>
        <v>0</v>
      </c>
      <c r="G104" s="163">
        <f t="shared" si="36"/>
        <v>0</v>
      </c>
      <c r="H104" s="163">
        <f t="shared" si="36"/>
        <v>0</v>
      </c>
      <c r="I104" s="163">
        <f t="shared" si="36"/>
        <v>0</v>
      </c>
      <c r="J104" s="163">
        <f t="shared" si="36"/>
        <v>0</v>
      </c>
      <c r="K104" s="163">
        <f t="shared" si="36"/>
        <v>0</v>
      </c>
      <c r="L104" s="163">
        <f t="shared" si="36"/>
        <v>0</v>
      </c>
      <c r="M104" s="163">
        <f t="shared" si="36"/>
        <v>0</v>
      </c>
      <c r="N104" s="163">
        <f t="shared" si="36"/>
        <v>0</v>
      </c>
      <c r="O104" s="163">
        <f t="shared" si="36"/>
        <v>0</v>
      </c>
      <c r="P104" s="163">
        <f t="shared" si="36"/>
        <v>0</v>
      </c>
      <c r="Q104" s="163">
        <f t="shared" si="36"/>
        <v>0</v>
      </c>
      <c r="R104" s="163">
        <f t="shared" si="36"/>
        <v>0</v>
      </c>
      <c r="S104" s="163">
        <f t="shared" si="36"/>
        <v>0</v>
      </c>
    </row>
    <row r="105" spans="1:19" s="163" customFormat="1" ht="14.25" thickBot="1" x14ac:dyDescent="0.35">
      <c r="A105" s="548"/>
      <c r="B105" s="15" t="s">
        <v>102</v>
      </c>
      <c r="C105" s="16">
        <f t="shared" ref="C105:S105" si="37">SUM(C84:C104)</f>
        <v>0</v>
      </c>
      <c r="D105" s="16">
        <f t="shared" si="37"/>
        <v>0</v>
      </c>
      <c r="E105" s="16">
        <f t="shared" si="37"/>
        <v>0</v>
      </c>
      <c r="F105" s="16">
        <f t="shared" si="37"/>
        <v>0</v>
      </c>
      <c r="G105" s="16">
        <f t="shared" si="37"/>
        <v>0</v>
      </c>
      <c r="H105" s="16">
        <f t="shared" si="37"/>
        <v>0</v>
      </c>
      <c r="I105" s="16">
        <f t="shared" si="37"/>
        <v>0</v>
      </c>
      <c r="J105" s="16">
        <f t="shared" si="37"/>
        <v>0</v>
      </c>
      <c r="K105" s="16">
        <f t="shared" si="37"/>
        <v>0</v>
      </c>
      <c r="L105" s="16">
        <f t="shared" si="37"/>
        <v>0</v>
      </c>
      <c r="M105" s="16">
        <f t="shared" si="37"/>
        <v>0</v>
      </c>
      <c r="N105" s="16">
        <f t="shared" si="37"/>
        <v>0</v>
      </c>
      <c r="O105" s="16">
        <f t="shared" si="37"/>
        <v>0</v>
      </c>
      <c r="P105" s="16">
        <f t="shared" si="37"/>
        <v>0</v>
      </c>
      <c r="Q105" s="16">
        <f t="shared" si="37"/>
        <v>0</v>
      </c>
      <c r="R105" s="16">
        <f t="shared" si="37"/>
        <v>0</v>
      </c>
      <c r="S105" s="16">
        <f t="shared" si="37"/>
        <v>0</v>
      </c>
    </row>
    <row r="106" spans="1:19" s="163" customFormat="1" x14ac:dyDescent="0.3">
      <c r="A106" s="548"/>
      <c r="B106" s="252"/>
    </row>
    <row r="107" spans="1:19" s="163" customFormat="1" x14ac:dyDescent="0.3">
      <c r="A107" s="548"/>
      <c r="B107" s="14" t="s">
        <v>86</v>
      </c>
      <c r="C107" s="163">
        <f t="shared" ref="C107:S107" si="38">C31-C70</f>
        <v>0</v>
      </c>
      <c r="D107" s="163">
        <f t="shared" si="38"/>
        <v>0</v>
      </c>
      <c r="E107" s="163">
        <f t="shared" si="38"/>
        <v>0</v>
      </c>
      <c r="F107" s="163">
        <f t="shared" si="38"/>
        <v>0</v>
      </c>
      <c r="G107" s="163">
        <f t="shared" si="38"/>
        <v>0</v>
      </c>
      <c r="H107" s="163">
        <f t="shared" si="38"/>
        <v>0</v>
      </c>
      <c r="I107" s="163">
        <f t="shared" si="38"/>
        <v>0</v>
      </c>
      <c r="J107" s="163">
        <f t="shared" si="38"/>
        <v>0</v>
      </c>
      <c r="K107" s="163">
        <f t="shared" si="38"/>
        <v>0</v>
      </c>
      <c r="L107" s="163">
        <f t="shared" si="38"/>
        <v>0</v>
      </c>
      <c r="M107" s="163">
        <f t="shared" si="38"/>
        <v>0</v>
      </c>
      <c r="N107" s="163">
        <f t="shared" si="38"/>
        <v>0</v>
      </c>
      <c r="O107" s="163">
        <f t="shared" si="38"/>
        <v>0</v>
      </c>
      <c r="P107" s="163">
        <f t="shared" si="38"/>
        <v>0</v>
      </c>
      <c r="Q107" s="163">
        <f t="shared" si="38"/>
        <v>0</v>
      </c>
      <c r="R107" s="163">
        <f t="shared" si="38"/>
        <v>0</v>
      </c>
      <c r="S107" s="163">
        <f t="shared" si="38"/>
        <v>0</v>
      </c>
    </row>
    <row r="108" spans="1:19" s="163" customFormat="1" x14ac:dyDescent="0.3">
      <c r="A108" s="548"/>
      <c r="B108" s="14" t="s">
        <v>103</v>
      </c>
      <c r="C108" s="163">
        <f t="shared" ref="C108:S108" si="39">C32-C71</f>
        <v>0</v>
      </c>
      <c r="D108" s="163">
        <f t="shared" si="39"/>
        <v>0</v>
      </c>
      <c r="E108" s="163">
        <f t="shared" si="39"/>
        <v>0</v>
      </c>
      <c r="F108" s="163">
        <f t="shared" si="39"/>
        <v>0</v>
      </c>
      <c r="G108" s="163">
        <f t="shared" si="39"/>
        <v>0</v>
      </c>
      <c r="H108" s="163">
        <f t="shared" si="39"/>
        <v>0</v>
      </c>
      <c r="I108" s="163">
        <f t="shared" si="39"/>
        <v>0</v>
      </c>
      <c r="J108" s="163">
        <f t="shared" si="39"/>
        <v>0</v>
      </c>
      <c r="K108" s="163">
        <f t="shared" si="39"/>
        <v>0</v>
      </c>
      <c r="L108" s="163">
        <f t="shared" si="39"/>
        <v>0</v>
      </c>
      <c r="M108" s="163">
        <f t="shared" si="39"/>
        <v>0</v>
      </c>
      <c r="N108" s="163">
        <f t="shared" si="39"/>
        <v>0</v>
      </c>
      <c r="O108" s="163">
        <f t="shared" si="39"/>
        <v>0</v>
      </c>
      <c r="P108" s="163">
        <f t="shared" si="39"/>
        <v>0</v>
      </c>
      <c r="Q108" s="163">
        <f t="shared" si="39"/>
        <v>0</v>
      </c>
      <c r="R108" s="163">
        <f t="shared" si="39"/>
        <v>0</v>
      </c>
      <c r="S108" s="163">
        <f t="shared" si="39"/>
        <v>0</v>
      </c>
    </row>
    <row r="109" spans="1:19" s="163" customFormat="1" x14ac:dyDescent="0.3">
      <c r="A109" s="548"/>
      <c r="B109" s="14" t="s">
        <v>104</v>
      </c>
      <c r="C109" s="163">
        <f t="shared" ref="C109:S109" si="40">C33-C72</f>
        <v>0</v>
      </c>
      <c r="D109" s="163">
        <f t="shared" si="40"/>
        <v>0</v>
      </c>
      <c r="E109" s="163">
        <f t="shared" si="40"/>
        <v>0</v>
      </c>
      <c r="F109" s="163">
        <f t="shared" si="40"/>
        <v>0</v>
      </c>
      <c r="G109" s="163">
        <f t="shared" si="40"/>
        <v>0</v>
      </c>
      <c r="H109" s="163">
        <f t="shared" si="40"/>
        <v>0</v>
      </c>
      <c r="I109" s="163">
        <f t="shared" si="40"/>
        <v>0</v>
      </c>
      <c r="J109" s="163">
        <f t="shared" si="40"/>
        <v>0</v>
      </c>
      <c r="K109" s="163">
        <f t="shared" si="40"/>
        <v>0</v>
      </c>
      <c r="L109" s="163">
        <f t="shared" si="40"/>
        <v>0</v>
      </c>
      <c r="M109" s="163">
        <f t="shared" si="40"/>
        <v>0</v>
      </c>
      <c r="N109" s="163">
        <f t="shared" si="40"/>
        <v>0</v>
      </c>
      <c r="O109" s="163">
        <f t="shared" si="40"/>
        <v>0</v>
      </c>
      <c r="P109" s="163">
        <f t="shared" si="40"/>
        <v>0</v>
      </c>
      <c r="Q109" s="163">
        <f t="shared" si="40"/>
        <v>0</v>
      </c>
      <c r="R109" s="163">
        <f t="shared" si="40"/>
        <v>0</v>
      </c>
      <c r="S109" s="163">
        <f t="shared" si="40"/>
        <v>0</v>
      </c>
    </row>
    <row r="110" spans="1:19" s="163" customFormat="1" x14ac:dyDescent="0.3">
      <c r="A110" s="548"/>
      <c r="B110" s="14" t="s">
        <v>105</v>
      </c>
      <c r="C110" s="163">
        <f t="shared" ref="C110:S110" si="41">C34-C73</f>
        <v>0</v>
      </c>
      <c r="D110" s="163">
        <f t="shared" si="41"/>
        <v>0</v>
      </c>
      <c r="E110" s="163">
        <f t="shared" si="41"/>
        <v>0</v>
      </c>
      <c r="F110" s="163">
        <f t="shared" si="41"/>
        <v>0</v>
      </c>
      <c r="G110" s="163">
        <f t="shared" si="41"/>
        <v>0</v>
      </c>
      <c r="H110" s="163">
        <f t="shared" si="41"/>
        <v>0</v>
      </c>
      <c r="I110" s="163">
        <f t="shared" si="41"/>
        <v>0</v>
      </c>
      <c r="J110" s="163">
        <f t="shared" si="41"/>
        <v>0</v>
      </c>
      <c r="K110" s="163">
        <f t="shared" si="41"/>
        <v>0</v>
      </c>
      <c r="L110" s="163">
        <f t="shared" si="41"/>
        <v>0</v>
      </c>
      <c r="M110" s="163">
        <f t="shared" si="41"/>
        <v>0</v>
      </c>
      <c r="N110" s="163">
        <f t="shared" si="41"/>
        <v>0</v>
      </c>
      <c r="O110" s="163">
        <f t="shared" si="41"/>
        <v>0</v>
      </c>
      <c r="P110" s="163">
        <f t="shared" si="41"/>
        <v>0</v>
      </c>
      <c r="Q110" s="163">
        <f t="shared" si="41"/>
        <v>0</v>
      </c>
      <c r="R110" s="163">
        <f t="shared" si="41"/>
        <v>0</v>
      </c>
      <c r="S110" s="163">
        <f t="shared" si="41"/>
        <v>0</v>
      </c>
    </row>
    <row r="111" spans="1:19" s="163" customFormat="1" x14ac:dyDescent="0.3">
      <c r="A111" s="548"/>
      <c r="B111" s="14" t="s">
        <v>106</v>
      </c>
      <c r="C111" s="163">
        <f t="shared" ref="C111:S111" si="42">C35-C74</f>
        <v>0</v>
      </c>
      <c r="D111" s="163">
        <f t="shared" si="42"/>
        <v>0</v>
      </c>
      <c r="E111" s="163">
        <f t="shared" si="42"/>
        <v>0</v>
      </c>
      <c r="F111" s="163">
        <f t="shared" si="42"/>
        <v>0</v>
      </c>
      <c r="G111" s="163">
        <f t="shared" si="42"/>
        <v>0</v>
      </c>
      <c r="H111" s="163">
        <f t="shared" si="42"/>
        <v>0</v>
      </c>
      <c r="I111" s="163">
        <f t="shared" si="42"/>
        <v>0</v>
      </c>
      <c r="J111" s="163">
        <f t="shared" si="42"/>
        <v>0</v>
      </c>
      <c r="K111" s="163">
        <f t="shared" si="42"/>
        <v>0</v>
      </c>
      <c r="L111" s="163">
        <f t="shared" si="42"/>
        <v>0</v>
      </c>
      <c r="M111" s="163">
        <f t="shared" si="42"/>
        <v>0</v>
      </c>
      <c r="N111" s="163">
        <f t="shared" si="42"/>
        <v>0</v>
      </c>
      <c r="O111" s="163">
        <f t="shared" si="42"/>
        <v>0</v>
      </c>
      <c r="P111" s="163">
        <f t="shared" si="42"/>
        <v>0</v>
      </c>
      <c r="Q111" s="163">
        <f t="shared" si="42"/>
        <v>0</v>
      </c>
      <c r="R111" s="163">
        <f t="shared" si="42"/>
        <v>0</v>
      </c>
      <c r="S111" s="163">
        <f t="shared" si="42"/>
        <v>0</v>
      </c>
    </row>
    <row r="112" spans="1:19" s="163" customFormat="1" x14ac:dyDescent="0.3">
      <c r="A112" s="548"/>
      <c r="B112" s="14" t="s">
        <v>107</v>
      </c>
      <c r="C112" s="163">
        <f t="shared" ref="C112:S112" si="43">C36-C75</f>
        <v>0</v>
      </c>
      <c r="D112" s="163">
        <f t="shared" si="43"/>
        <v>0</v>
      </c>
      <c r="E112" s="163">
        <f t="shared" si="43"/>
        <v>0</v>
      </c>
      <c r="F112" s="163">
        <f t="shared" si="43"/>
        <v>0</v>
      </c>
      <c r="G112" s="163">
        <f t="shared" si="43"/>
        <v>0</v>
      </c>
      <c r="H112" s="163">
        <f t="shared" si="43"/>
        <v>0</v>
      </c>
      <c r="I112" s="163">
        <f t="shared" si="43"/>
        <v>0</v>
      </c>
      <c r="J112" s="163">
        <f t="shared" si="43"/>
        <v>0</v>
      </c>
      <c r="K112" s="163">
        <f t="shared" si="43"/>
        <v>0</v>
      </c>
      <c r="L112" s="163">
        <f t="shared" si="43"/>
        <v>0</v>
      </c>
      <c r="M112" s="163">
        <f t="shared" si="43"/>
        <v>0</v>
      </c>
      <c r="N112" s="163">
        <f t="shared" si="43"/>
        <v>0</v>
      </c>
      <c r="O112" s="163">
        <f t="shared" si="43"/>
        <v>0</v>
      </c>
      <c r="P112" s="163">
        <f t="shared" si="43"/>
        <v>0</v>
      </c>
      <c r="Q112" s="163">
        <f t="shared" si="43"/>
        <v>0</v>
      </c>
      <c r="R112" s="163">
        <f t="shared" si="43"/>
        <v>0</v>
      </c>
      <c r="S112" s="163">
        <f t="shared" si="43"/>
        <v>0</v>
      </c>
    </row>
    <row r="113" spans="1:19" s="163" customFormat="1" x14ac:dyDescent="0.3">
      <c r="A113" s="548"/>
      <c r="B113" s="14" t="s">
        <v>108</v>
      </c>
      <c r="C113" s="163">
        <f t="shared" ref="C113:S113" si="44">C37-C76</f>
        <v>0</v>
      </c>
      <c r="D113" s="163">
        <f t="shared" si="44"/>
        <v>0</v>
      </c>
      <c r="E113" s="163">
        <f t="shared" si="44"/>
        <v>0</v>
      </c>
      <c r="F113" s="163">
        <f t="shared" si="44"/>
        <v>0</v>
      </c>
      <c r="G113" s="163">
        <f t="shared" si="44"/>
        <v>0</v>
      </c>
      <c r="H113" s="163">
        <f t="shared" si="44"/>
        <v>0</v>
      </c>
      <c r="I113" s="163">
        <f t="shared" si="44"/>
        <v>0</v>
      </c>
      <c r="J113" s="163">
        <f t="shared" si="44"/>
        <v>0</v>
      </c>
      <c r="K113" s="163">
        <f t="shared" si="44"/>
        <v>0</v>
      </c>
      <c r="L113" s="163">
        <f t="shared" si="44"/>
        <v>0</v>
      </c>
      <c r="M113" s="163">
        <f t="shared" si="44"/>
        <v>0</v>
      </c>
      <c r="N113" s="163">
        <f t="shared" si="44"/>
        <v>0</v>
      </c>
      <c r="O113" s="163">
        <f t="shared" si="44"/>
        <v>0</v>
      </c>
      <c r="P113" s="163">
        <f t="shared" si="44"/>
        <v>0</v>
      </c>
      <c r="Q113" s="163">
        <f t="shared" si="44"/>
        <v>0</v>
      </c>
      <c r="R113" s="163">
        <f t="shared" si="44"/>
        <v>0</v>
      </c>
      <c r="S113" s="163">
        <f t="shared" si="44"/>
        <v>0</v>
      </c>
    </row>
    <row r="114" spans="1:19" s="163" customFormat="1" x14ac:dyDescent="0.3">
      <c r="A114" s="548"/>
      <c r="B114" s="14" t="str">
        <f>B77</f>
        <v>Intitulé libre 1</v>
      </c>
      <c r="C114" s="163">
        <f t="shared" ref="C114:S114" si="45">C38-C77</f>
        <v>0</v>
      </c>
      <c r="D114" s="163">
        <f t="shared" si="45"/>
        <v>0</v>
      </c>
      <c r="E114" s="163">
        <f t="shared" si="45"/>
        <v>0</v>
      </c>
      <c r="F114" s="163">
        <f t="shared" si="45"/>
        <v>0</v>
      </c>
      <c r="G114" s="163">
        <f t="shared" si="45"/>
        <v>0</v>
      </c>
      <c r="H114" s="163">
        <f t="shared" si="45"/>
        <v>0</v>
      </c>
      <c r="I114" s="163">
        <f t="shared" si="45"/>
        <v>0</v>
      </c>
      <c r="J114" s="163">
        <f t="shared" si="45"/>
        <v>0</v>
      </c>
      <c r="K114" s="163">
        <f t="shared" si="45"/>
        <v>0</v>
      </c>
      <c r="L114" s="163">
        <f t="shared" si="45"/>
        <v>0</v>
      </c>
      <c r="M114" s="163">
        <f t="shared" si="45"/>
        <v>0</v>
      </c>
      <c r="N114" s="163">
        <f t="shared" si="45"/>
        <v>0</v>
      </c>
      <c r="O114" s="163">
        <f t="shared" si="45"/>
        <v>0</v>
      </c>
      <c r="P114" s="163">
        <f t="shared" si="45"/>
        <v>0</v>
      </c>
      <c r="Q114" s="163">
        <f t="shared" si="45"/>
        <v>0</v>
      </c>
      <c r="R114" s="163">
        <f t="shared" si="45"/>
        <v>0</v>
      </c>
      <c r="S114" s="163">
        <f t="shared" si="45"/>
        <v>0</v>
      </c>
    </row>
    <row r="115" spans="1:19" s="163" customFormat="1" x14ac:dyDescent="0.3">
      <c r="A115" s="548"/>
      <c r="B115" s="14" t="str">
        <f>B78</f>
        <v>Intitulé libre 2</v>
      </c>
      <c r="C115" s="163">
        <f t="shared" ref="C115:S115" si="46">C39-C78</f>
        <v>0</v>
      </c>
      <c r="D115" s="163">
        <f t="shared" si="46"/>
        <v>0</v>
      </c>
      <c r="E115" s="163">
        <f t="shared" si="46"/>
        <v>0</v>
      </c>
      <c r="F115" s="163">
        <f t="shared" si="46"/>
        <v>0</v>
      </c>
      <c r="G115" s="163">
        <f t="shared" si="46"/>
        <v>0</v>
      </c>
      <c r="H115" s="163">
        <f t="shared" si="46"/>
        <v>0</v>
      </c>
      <c r="I115" s="163">
        <f t="shared" si="46"/>
        <v>0</v>
      </c>
      <c r="J115" s="163">
        <f t="shared" si="46"/>
        <v>0</v>
      </c>
      <c r="K115" s="163">
        <f t="shared" si="46"/>
        <v>0</v>
      </c>
      <c r="L115" s="163">
        <f t="shared" si="46"/>
        <v>0</v>
      </c>
      <c r="M115" s="163">
        <f t="shared" si="46"/>
        <v>0</v>
      </c>
      <c r="N115" s="163">
        <f t="shared" si="46"/>
        <v>0</v>
      </c>
      <c r="O115" s="163">
        <f t="shared" si="46"/>
        <v>0</v>
      </c>
      <c r="P115" s="163">
        <f t="shared" si="46"/>
        <v>0</v>
      </c>
      <c r="Q115" s="163">
        <f t="shared" si="46"/>
        <v>0</v>
      </c>
      <c r="R115" s="163">
        <f t="shared" si="46"/>
        <v>0</v>
      </c>
      <c r="S115" s="163">
        <f t="shared" si="46"/>
        <v>0</v>
      </c>
    </row>
    <row r="116" spans="1:19" s="163" customFormat="1" x14ac:dyDescent="0.3">
      <c r="A116" s="548"/>
      <c r="B116" s="14" t="str">
        <f>B79</f>
        <v>Intitulé libre 3</v>
      </c>
      <c r="C116" s="163">
        <f t="shared" ref="C116:S116" si="47">C40-C79</f>
        <v>0</v>
      </c>
      <c r="D116" s="163">
        <f t="shared" si="47"/>
        <v>0</v>
      </c>
      <c r="E116" s="163">
        <f t="shared" si="47"/>
        <v>0</v>
      </c>
      <c r="F116" s="163">
        <f t="shared" si="47"/>
        <v>0</v>
      </c>
      <c r="G116" s="163">
        <f t="shared" si="47"/>
        <v>0</v>
      </c>
      <c r="H116" s="163">
        <f t="shared" si="47"/>
        <v>0</v>
      </c>
      <c r="I116" s="163">
        <f t="shared" si="47"/>
        <v>0</v>
      </c>
      <c r="J116" s="163">
        <f t="shared" si="47"/>
        <v>0</v>
      </c>
      <c r="K116" s="163">
        <f t="shared" si="47"/>
        <v>0</v>
      </c>
      <c r="L116" s="163">
        <f t="shared" si="47"/>
        <v>0</v>
      </c>
      <c r="M116" s="163">
        <f t="shared" si="47"/>
        <v>0</v>
      </c>
      <c r="N116" s="163">
        <f t="shared" si="47"/>
        <v>0</v>
      </c>
      <c r="O116" s="163">
        <f t="shared" si="47"/>
        <v>0</v>
      </c>
      <c r="P116" s="163">
        <f t="shared" si="47"/>
        <v>0</v>
      </c>
      <c r="Q116" s="163">
        <f t="shared" si="47"/>
        <v>0</v>
      </c>
      <c r="R116" s="163">
        <f t="shared" si="47"/>
        <v>0</v>
      </c>
      <c r="S116" s="163">
        <f t="shared" si="47"/>
        <v>0</v>
      </c>
    </row>
    <row r="117" spans="1:19" s="163" customFormat="1" x14ac:dyDescent="0.3">
      <c r="A117" s="548"/>
      <c r="B117" s="14" t="str">
        <f>B80</f>
        <v>Intitulé libre 4</v>
      </c>
      <c r="C117" s="163">
        <f t="shared" ref="C117:S117" si="48">C41-C80</f>
        <v>0</v>
      </c>
      <c r="D117" s="163">
        <f t="shared" si="48"/>
        <v>0</v>
      </c>
      <c r="E117" s="163">
        <f t="shared" si="48"/>
        <v>0</v>
      </c>
      <c r="F117" s="163">
        <f t="shared" si="48"/>
        <v>0</v>
      </c>
      <c r="G117" s="163">
        <f t="shared" si="48"/>
        <v>0</v>
      </c>
      <c r="H117" s="163">
        <f t="shared" si="48"/>
        <v>0</v>
      </c>
      <c r="I117" s="163">
        <f t="shared" si="48"/>
        <v>0</v>
      </c>
      <c r="J117" s="163">
        <f t="shared" si="48"/>
        <v>0</v>
      </c>
      <c r="K117" s="163">
        <f t="shared" si="48"/>
        <v>0</v>
      </c>
      <c r="L117" s="163">
        <f t="shared" si="48"/>
        <v>0</v>
      </c>
      <c r="M117" s="163">
        <f t="shared" si="48"/>
        <v>0</v>
      </c>
      <c r="N117" s="163">
        <f t="shared" si="48"/>
        <v>0</v>
      </c>
      <c r="O117" s="163">
        <f t="shared" si="48"/>
        <v>0</v>
      </c>
      <c r="P117" s="163">
        <f t="shared" si="48"/>
        <v>0</v>
      </c>
      <c r="Q117" s="163">
        <f t="shared" si="48"/>
        <v>0</v>
      </c>
      <c r="R117" s="163">
        <f t="shared" si="48"/>
        <v>0</v>
      </c>
      <c r="S117" s="163">
        <f t="shared" si="48"/>
        <v>0</v>
      </c>
    </row>
    <row r="118" spans="1:19" s="163" customFormat="1" x14ac:dyDescent="0.3">
      <c r="A118" s="548"/>
      <c r="B118" s="14" t="str">
        <f>B81</f>
        <v>Intitulé libre 5</v>
      </c>
      <c r="C118" s="163">
        <f t="shared" ref="C118:S118" si="49">C42-C81</f>
        <v>0</v>
      </c>
      <c r="D118" s="163">
        <f t="shared" si="49"/>
        <v>0</v>
      </c>
      <c r="E118" s="163">
        <f t="shared" si="49"/>
        <v>0</v>
      </c>
      <c r="F118" s="163">
        <f t="shared" si="49"/>
        <v>0</v>
      </c>
      <c r="G118" s="163">
        <f t="shared" si="49"/>
        <v>0</v>
      </c>
      <c r="H118" s="163">
        <f t="shared" si="49"/>
        <v>0</v>
      </c>
      <c r="I118" s="163">
        <f t="shared" si="49"/>
        <v>0</v>
      </c>
      <c r="J118" s="163">
        <f t="shared" si="49"/>
        <v>0</v>
      </c>
      <c r="K118" s="163">
        <f t="shared" si="49"/>
        <v>0</v>
      </c>
      <c r="L118" s="163">
        <f t="shared" si="49"/>
        <v>0</v>
      </c>
      <c r="M118" s="163">
        <f t="shared" si="49"/>
        <v>0</v>
      </c>
      <c r="N118" s="163">
        <f t="shared" si="49"/>
        <v>0</v>
      </c>
      <c r="O118" s="163">
        <f t="shared" si="49"/>
        <v>0</v>
      </c>
      <c r="P118" s="163">
        <f t="shared" si="49"/>
        <v>0</v>
      </c>
      <c r="Q118" s="163">
        <f t="shared" si="49"/>
        <v>0</v>
      </c>
      <c r="R118" s="163">
        <f t="shared" si="49"/>
        <v>0</v>
      </c>
      <c r="S118" s="163">
        <f t="shared" si="49"/>
        <v>0</v>
      </c>
    </row>
    <row r="119" spans="1:19" s="163" customFormat="1" ht="14.25" thickBot="1" x14ac:dyDescent="0.35">
      <c r="A119" s="548"/>
      <c r="B119" s="15" t="s">
        <v>109</v>
      </c>
      <c r="C119" s="16">
        <f t="shared" ref="C119:S119" si="50">SUM(C107:C118)</f>
        <v>0</v>
      </c>
      <c r="D119" s="16">
        <f t="shared" si="50"/>
        <v>0</v>
      </c>
      <c r="E119" s="16">
        <f t="shared" si="50"/>
        <v>0</v>
      </c>
      <c r="F119" s="16">
        <f t="shared" si="50"/>
        <v>0</v>
      </c>
      <c r="G119" s="16">
        <f t="shared" si="50"/>
        <v>0</v>
      </c>
      <c r="H119" s="16">
        <f t="shared" si="50"/>
        <v>0</v>
      </c>
      <c r="I119" s="16">
        <f t="shared" si="50"/>
        <v>0</v>
      </c>
      <c r="J119" s="16">
        <f t="shared" si="50"/>
        <v>0</v>
      </c>
      <c r="K119" s="16">
        <f t="shared" si="50"/>
        <v>0</v>
      </c>
      <c r="L119" s="16">
        <f t="shared" si="50"/>
        <v>0</v>
      </c>
      <c r="M119" s="16">
        <f t="shared" si="50"/>
        <v>0</v>
      </c>
      <c r="N119" s="16">
        <f t="shared" si="50"/>
        <v>0</v>
      </c>
      <c r="O119" s="16">
        <f t="shared" si="50"/>
        <v>0</v>
      </c>
      <c r="P119" s="16">
        <f t="shared" si="50"/>
        <v>0</v>
      </c>
      <c r="Q119" s="16">
        <f t="shared" si="50"/>
        <v>0</v>
      </c>
      <c r="R119" s="16">
        <f t="shared" si="50"/>
        <v>0</v>
      </c>
      <c r="S119" s="16">
        <f t="shared" si="50"/>
        <v>0</v>
      </c>
    </row>
    <row r="120" spans="1:19" s="163" customFormat="1" x14ac:dyDescent="0.3">
      <c r="A120" s="5"/>
      <c r="B120" s="5"/>
    </row>
    <row r="121" spans="1:19" s="163" customFormat="1" x14ac:dyDescent="0.3">
      <c r="A121" s="5"/>
      <c r="B121" s="5"/>
    </row>
    <row r="122" spans="1:19" s="163" customFormat="1" x14ac:dyDescent="0.3">
      <c r="A122" s="5"/>
      <c r="B122" s="5"/>
    </row>
    <row r="123" spans="1:19" s="163" customFormat="1" x14ac:dyDescent="0.3">
      <c r="A123" s="5"/>
      <c r="B123" s="5"/>
    </row>
    <row r="124" spans="1:19" s="163" customFormat="1" x14ac:dyDescent="0.3">
      <c r="A124" s="5"/>
      <c r="B124" s="5"/>
    </row>
    <row r="125" spans="1:19" s="163" customFormat="1" x14ac:dyDescent="0.3">
      <c r="A125" s="5"/>
      <c r="B125" s="5"/>
    </row>
    <row r="126" spans="1:19" s="163" customFormat="1" x14ac:dyDescent="0.3">
      <c r="A126" s="5"/>
      <c r="B126" s="5"/>
    </row>
    <row r="127" spans="1:19" s="163" customFormat="1" x14ac:dyDescent="0.3">
      <c r="A127" s="5"/>
      <c r="B127" s="5"/>
    </row>
    <row r="128" spans="1:19" s="163" customFormat="1" x14ac:dyDescent="0.3">
      <c r="A128" s="5"/>
      <c r="B128" s="5"/>
    </row>
    <row r="129" spans="1:2" s="163" customFormat="1" x14ac:dyDescent="0.3">
      <c r="A129" s="5"/>
      <c r="B129" s="5"/>
    </row>
    <row r="130" spans="1:2" s="163" customFormat="1" x14ac:dyDescent="0.3">
      <c r="A130" s="5"/>
      <c r="B130" s="5"/>
    </row>
    <row r="131" spans="1:2" s="163" customFormat="1" x14ac:dyDescent="0.3">
      <c r="A131" s="5"/>
      <c r="B131" s="5"/>
    </row>
    <row r="132" spans="1:2" s="163" customFormat="1" x14ac:dyDescent="0.3">
      <c r="A132" s="5"/>
      <c r="B132" s="5"/>
    </row>
    <row r="133" spans="1:2" s="163" customFormat="1" x14ac:dyDescent="0.3">
      <c r="A133" s="5"/>
      <c r="B133" s="5"/>
    </row>
    <row r="134" spans="1:2" s="163" customFormat="1" x14ac:dyDescent="0.3">
      <c r="A134" s="5"/>
      <c r="B134" s="5"/>
    </row>
    <row r="135" spans="1:2" s="163" customFormat="1" x14ac:dyDescent="0.3">
      <c r="A135" s="5"/>
      <c r="B135" s="5"/>
    </row>
    <row r="136" spans="1:2" s="163" customFormat="1" x14ac:dyDescent="0.3">
      <c r="A136" s="5"/>
      <c r="B136" s="5"/>
    </row>
    <row r="137" spans="1:2" s="163" customFormat="1" x14ac:dyDescent="0.3">
      <c r="A137" s="5"/>
      <c r="B137" s="5"/>
    </row>
    <row r="138" spans="1:2" s="163" customFormat="1" x14ac:dyDescent="0.3">
      <c r="A138" s="5"/>
      <c r="B138" s="5"/>
    </row>
    <row r="139" spans="1:2" s="163" customFormat="1" x14ac:dyDescent="0.3">
      <c r="A139" s="5"/>
      <c r="B139" s="5"/>
    </row>
    <row r="140" spans="1:2" s="163" customFormat="1" x14ac:dyDescent="0.3">
      <c r="A140" s="5"/>
      <c r="B140" s="5"/>
    </row>
    <row r="141" spans="1:2" s="163" customFormat="1" x14ac:dyDescent="0.3">
      <c r="A141" s="5"/>
      <c r="B141" s="5"/>
    </row>
    <row r="142" spans="1:2" s="163" customFormat="1" x14ac:dyDescent="0.3">
      <c r="A142" s="5"/>
      <c r="B142" s="5"/>
    </row>
    <row r="143" spans="1:2" s="163" customFormat="1" x14ac:dyDescent="0.3">
      <c r="A143" s="5"/>
      <c r="B143" s="5"/>
    </row>
    <row r="144" spans="1:2" s="163" customFormat="1" x14ac:dyDescent="0.3">
      <c r="A144" s="5"/>
      <c r="B144" s="5"/>
    </row>
    <row r="145" spans="1:2" s="163" customFormat="1" x14ac:dyDescent="0.3">
      <c r="A145" s="5"/>
      <c r="B145" s="5"/>
    </row>
    <row r="146" spans="1:2" s="163" customFormat="1" x14ac:dyDescent="0.3">
      <c r="A146" s="5"/>
      <c r="B146" s="5"/>
    </row>
    <row r="147" spans="1:2" s="163" customFormat="1" x14ac:dyDescent="0.3">
      <c r="A147" s="5"/>
      <c r="B147" s="5"/>
    </row>
    <row r="148" spans="1:2" s="163" customFormat="1" x14ac:dyDescent="0.3">
      <c r="A148" s="5"/>
      <c r="B148" s="5"/>
    </row>
    <row r="149" spans="1:2" s="163" customFormat="1" x14ac:dyDescent="0.3">
      <c r="A149" s="5"/>
      <c r="B149" s="5"/>
    </row>
    <row r="150" spans="1:2" s="163" customFormat="1" x14ac:dyDescent="0.3">
      <c r="A150" s="5"/>
      <c r="B150" s="5"/>
    </row>
    <row r="151" spans="1:2" s="163" customFormat="1" x14ac:dyDescent="0.3">
      <c r="A151" s="5"/>
      <c r="B151" s="5"/>
    </row>
    <row r="152" spans="1:2" s="163" customFormat="1" x14ac:dyDescent="0.3">
      <c r="A152" s="5"/>
      <c r="B152" s="5"/>
    </row>
    <row r="153" spans="1:2" s="163" customFormat="1" x14ac:dyDescent="0.3">
      <c r="A153" s="5"/>
      <c r="B153" s="5"/>
    </row>
    <row r="154" spans="1:2" s="163" customFormat="1" x14ac:dyDescent="0.3">
      <c r="A154" s="5"/>
      <c r="B154" s="5"/>
    </row>
    <row r="155" spans="1:2" s="163" customFormat="1" x14ac:dyDescent="0.3">
      <c r="A155" s="5"/>
      <c r="B155" s="5"/>
    </row>
    <row r="156" spans="1:2" s="163" customFormat="1" x14ac:dyDescent="0.3">
      <c r="A156" s="5"/>
      <c r="B156" s="5"/>
    </row>
    <row r="157" spans="1:2" s="163" customFormat="1" x14ac:dyDescent="0.3">
      <c r="A157" s="5"/>
      <c r="B157" s="5"/>
    </row>
    <row r="158" spans="1:2" s="163" customFormat="1" x14ac:dyDescent="0.3">
      <c r="A158" s="5"/>
      <c r="B158" s="5"/>
    </row>
    <row r="159" spans="1:2" s="163" customFormat="1" x14ac:dyDescent="0.3">
      <c r="A159" s="5"/>
      <c r="B159" s="5"/>
    </row>
    <row r="160" spans="1:2" s="163" customFormat="1" x14ac:dyDescent="0.3">
      <c r="A160" s="5"/>
      <c r="B160" s="5"/>
    </row>
    <row r="161" spans="1:2" s="163" customFormat="1" x14ac:dyDescent="0.3">
      <c r="A161" s="5"/>
      <c r="B161" s="5"/>
    </row>
    <row r="162" spans="1:2" s="163" customFormat="1" x14ac:dyDescent="0.3">
      <c r="A162" s="5"/>
      <c r="B162" s="5"/>
    </row>
    <row r="163" spans="1:2" s="163" customFormat="1" x14ac:dyDescent="0.3">
      <c r="A163" s="5"/>
      <c r="B163" s="5"/>
    </row>
  </sheetData>
  <mergeCells count="8">
    <mergeCell ref="M6:P6"/>
    <mergeCell ref="Q6:S6"/>
    <mergeCell ref="F6:I6"/>
    <mergeCell ref="A84:A119"/>
    <mergeCell ref="A8:A43"/>
    <mergeCell ref="A47:A82"/>
    <mergeCell ref="C6:E6"/>
    <mergeCell ref="J6:L6"/>
  </mergeCells>
  <hyperlinks>
    <hyperlink ref="A1" location="TAB00!A1" display="Retour page de garde" xr:uid="{00000000-0004-0000-2600-000000000000}"/>
  </hyperlinks>
  <pageMargins left="0.7" right="0.7" top="0.75" bottom="0.75" header="0.3" footer="0.3"/>
  <pageSetup paperSize="8" scale="75" orientation="landscape" verticalDpi="300" r:id="rId1"/>
  <rowBreaks count="2" manualBreakCount="2">
    <brk id="44" max="16383" man="1"/>
    <brk id="120"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A1C71-DEA1-4083-9A6D-2B902553C794}">
  <sheetPr published="0">
    <tabColor rgb="FFFF0000"/>
  </sheetPr>
  <dimension ref="A1:T163"/>
  <sheetViews>
    <sheetView workbookViewId="0">
      <selection activeCell="A3" sqref="A3"/>
    </sheetView>
  </sheetViews>
  <sheetFormatPr baseColWidth="10" defaultColWidth="7.83203125" defaultRowHeight="13.5" x14ac:dyDescent="0.3"/>
  <cols>
    <col min="1" max="1" width="7.83203125" style="5"/>
    <col min="2" max="2" width="39.5" style="5" customWidth="1"/>
    <col min="3" max="19" width="16.6640625" style="163" customWidth="1"/>
    <col min="20" max="20" width="7.83203125" style="163"/>
    <col min="21" max="16384" width="7.83203125" style="5"/>
  </cols>
  <sheetData>
    <row r="1" spans="1:20" ht="15" x14ac:dyDescent="0.3">
      <c r="A1" s="162" t="s">
        <v>42</v>
      </c>
      <c r="C1" s="5"/>
      <c r="D1" s="5"/>
      <c r="E1" s="5"/>
      <c r="F1" s="5"/>
      <c r="G1" s="5"/>
      <c r="H1" s="5"/>
      <c r="I1" s="5"/>
      <c r="J1" s="5"/>
      <c r="K1" s="5"/>
      <c r="L1" s="5"/>
      <c r="M1" s="5"/>
      <c r="N1" s="5"/>
      <c r="O1" s="5"/>
      <c r="P1" s="5"/>
      <c r="Q1" s="5"/>
      <c r="R1" s="5"/>
      <c r="S1" s="5"/>
      <c r="T1" s="5"/>
    </row>
    <row r="2" spans="1:20" ht="15" x14ac:dyDescent="0.3">
      <c r="A2" s="162"/>
    </row>
    <row r="3" spans="1:20" s="167" customFormat="1" ht="22.15" customHeight="1" x14ac:dyDescent="0.3">
      <c r="A3" s="164" t="str">
        <f>TAB00!B94&amp;" : "&amp;TAB00!C94</f>
        <v xml:space="preserve">TAB9.1 CI Arewal : Comparaison des actifs relatifs au déploiement des compteurs intelligents budgétés et réels de l'année </v>
      </c>
      <c r="B3" s="165"/>
      <c r="C3" s="165"/>
      <c r="D3" s="165"/>
      <c r="E3" s="165"/>
      <c r="F3" s="165"/>
      <c r="G3" s="165"/>
      <c r="H3" s="165"/>
      <c r="I3" s="165"/>
      <c r="J3" s="165"/>
      <c r="K3" s="165"/>
      <c r="L3" s="165"/>
      <c r="M3" s="165"/>
      <c r="N3" s="165"/>
      <c r="O3" s="165"/>
      <c r="P3" s="165"/>
      <c r="Q3" s="165"/>
      <c r="R3" s="165"/>
      <c r="S3" s="165"/>
      <c r="T3" s="166"/>
    </row>
    <row r="4" spans="1:20" ht="15" x14ac:dyDescent="0.3">
      <c r="A4" s="162"/>
    </row>
    <row r="5" spans="1:20" ht="15" x14ac:dyDescent="0.3">
      <c r="A5" s="162"/>
    </row>
    <row r="6" spans="1:20" s="12" customFormat="1" ht="24" customHeight="1" x14ac:dyDescent="0.3">
      <c r="C6" s="544" t="str">
        <f>"Valeur d'acquisition historique au 1 janvier "&amp;TAB00!E14</f>
        <v>Valeur d'acquisition historique au 1 janvier 2023</v>
      </c>
      <c r="D6" s="544"/>
      <c r="E6" s="544"/>
      <c r="F6" s="545" t="s">
        <v>466</v>
      </c>
      <c r="G6" s="546"/>
      <c r="H6" s="546"/>
      <c r="I6" s="547"/>
      <c r="J6" s="544" t="s">
        <v>83</v>
      </c>
      <c r="K6" s="544"/>
      <c r="L6" s="544"/>
      <c r="M6" s="544" t="s">
        <v>84</v>
      </c>
      <c r="N6" s="544"/>
      <c r="O6" s="544"/>
      <c r="P6" s="544"/>
      <c r="Q6" s="544" t="str">
        <f>"Valeur d'acquisition historique au 31 décembre "&amp;TAB00!E14</f>
        <v>Valeur d'acquisition historique au 31 décembre 2023</v>
      </c>
      <c r="R6" s="544"/>
      <c r="S6" s="544"/>
      <c r="T6" s="13"/>
    </row>
    <row r="7" spans="1:20" s="12" customFormat="1" ht="54" x14ac:dyDescent="0.3">
      <c r="C7" s="146" t="s">
        <v>68</v>
      </c>
      <c r="D7" s="146" t="s">
        <v>69</v>
      </c>
      <c r="E7" s="146" t="s">
        <v>70</v>
      </c>
      <c r="F7" s="146" t="s">
        <v>81</v>
      </c>
      <c r="G7" s="146" t="s">
        <v>82</v>
      </c>
      <c r="H7" s="146" t="s">
        <v>73</v>
      </c>
      <c r="I7" s="146" t="s">
        <v>74</v>
      </c>
      <c r="J7" s="146" t="s">
        <v>68</v>
      </c>
      <c r="K7" s="146" t="s">
        <v>69</v>
      </c>
      <c r="L7" s="146" t="s">
        <v>70</v>
      </c>
      <c r="M7" s="146" t="s">
        <v>77</v>
      </c>
      <c r="N7" s="146" t="s">
        <v>85</v>
      </c>
      <c r="O7" s="146" t="s">
        <v>69</v>
      </c>
      <c r="P7" s="146" t="s">
        <v>70</v>
      </c>
      <c r="Q7" s="146" t="s">
        <v>68</v>
      </c>
      <c r="R7" s="146" t="s">
        <v>69</v>
      </c>
      <c r="S7" s="146" t="s">
        <v>70</v>
      </c>
      <c r="T7" s="13"/>
    </row>
    <row r="8" spans="1:20" x14ac:dyDescent="0.3">
      <c r="A8" s="548" t="str">
        <f>"BUDGET "&amp;TAB00!E14</f>
        <v>BUDGET 2023</v>
      </c>
      <c r="B8" s="14" t="s">
        <v>86</v>
      </c>
      <c r="C8" s="251"/>
      <c r="D8" s="251"/>
      <c r="E8" s="251"/>
      <c r="F8" s="251"/>
      <c r="G8" s="251"/>
      <c r="H8" s="251"/>
      <c r="I8" s="251"/>
      <c r="J8" s="251"/>
      <c r="K8" s="251"/>
      <c r="L8" s="251"/>
      <c r="M8" s="251"/>
      <c r="N8" s="251"/>
      <c r="O8" s="251"/>
      <c r="P8" s="251"/>
      <c r="Q8" s="195">
        <f>SUM(C8,F8:J8,M8:N8)</f>
        <v>0</v>
      </c>
      <c r="R8" s="195">
        <f>SUM(D8,K8,O8)</f>
        <v>0</v>
      </c>
      <c r="S8" s="195">
        <f>SUM(E8,L8,P8)</f>
        <v>0</v>
      </c>
    </row>
    <row r="9" spans="1:20" x14ac:dyDescent="0.3">
      <c r="A9" s="548"/>
      <c r="B9" s="14" t="s">
        <v>87</v>
      </c>
      <c r="C9" s="251"/>
      <c r="D9" s="251"/>
      <c r="E9" s="251"/>
      <c r="F9" s="251"/>
      <c r="G9" s="251"/>
      <c r="H9" s="251"/>
      <c r="I9" s="251"/>
      <c r="J9" s="251"/>
      <c r="K9" s="251"/>
      <c r="L9" s="251"/>
      <c r="M9" s="251"/>
      <c r="N9" s="251"/>
      <c r="O9" s="251"/>
      <c r="P9" s="251"/>
      <c r="Q9" s="195">
        <f t="shared" ref="Q9:Q28" si="0">SUM(C9,F9:J9,M9:N9)</f>
        <v>0</v>
      </c>
      <c r="R9" s="195">
        <f t="shared" ref="R9:S28" si="1">SUM(D9,K9,O9)</f>
        <v>0</v>
      </c>
      <c r="S9" s="195">
        <f t="shared" si="1"/>
        <v>0</v>
      </c>
    </row>
    <row r="10" spans="1:20" x14ac:dyDescent="0.3">
      <c r="A10" s="548"/>
      <c r="B10" s="14" t="s">
        <v>88</v>
      </c>
      <c r="C10" s="251"/>
      <c r="D10" s="251"/>
      <c r="E10" s="251"/>
      <c r="F10" s="251"/>
      <c r="G10" s="251"/>
      <c r="H10" s="251"/>
      <c r="I10" s="251"/>
      <c r="J10" s="251"/>
      <c r="K10" s="251"/>
      <c r="L10" s="251"/>
      <c r="M10" s="251"/>
      <c r="N10" s="251"/>
      <c r="O10" s="251"/>
      <c r="P10" s="251"/>
      <c r="Q10" s="195">
        <f t="shared" si="0"/>
        <v>0</v>
      </c>
      <c r="R10" s="195">
        <f t="shared" si="1"/>
        <v>0</v>
      </c>
      <c r="S10" s="195">
        <f t="shared" si="1"/>
        <v>0</v>
      </c>
    </row>
    <row r="11" spans="1:20" x14ac:dyDescent="0.3">
      <c r="A11" s="548"/>
      <c r="B11" s="14" t="s">
        <v>89</v>
      </c>
      <c r="C11" s="251"/>
      <c r="D11" s="251"/>
      <c r="E11" s="251"/>
      <c r="F11" s="251"/>
      <c r="G11" s="251"/>
      <c r="H11" s="251"/>
      <c r="I11" s="251"/>
      <c r="J11" s="251"/>
      <c r="K11" s="251"/>
      <c r="L11" s="251"/>
      <c r="M11" s="251"/>
      <c r="N11" s="251"/>
      <c r="O11" s="251"/>
      <c r="P11" s="251"/>
      <c r="Q11" s="195">
        <f t="shared" si="0"/>
        <v>0</v>
      </c>
      <c r="R11" s="195">
        <f t="shared" si="1"/>
        <v>0</v>
      </c>
      <c r="S11" s="195">
        <f t="shared" si="1"/>
        <v>0</v>
      </c>
    </row>
    <row r="12" spans="1:20" x14ac:dyDescent="0.3">
      <c r="A12" s="548"/>
      <c r="B12" s="14" t="s">
        <v>90</v>
      </c>
      <c r="C12" s="251"/>
      <c r="D12" s="251"/>
      <c r="E12" s="251"/>
      <c r="F12" s="251"/>
      <c r="G12" s="251"/>
      <c r="H12" s="251"/>
      <c r="I12" s="251"/>
      <c r="J12" s="251"/>
      <c r="K12" s="251"/>
      <c r="L12" s="251"/>
      <c r="M12" s="251"/>
      <c r="N12" s="251"/>
      <c r="O12" s="251"/>
      <c r="P12" s="251"/>
      <c r="Q12" s="195">
        <f t="shared" si="0"/>
        <v>0</v>
      </c>
      <c r="R12" s="195">
        <f t="shared" si="1"/>
        <v>0</v>
      </c>
      <c r="S12" s="195">
        <f t="shared" si="1"/>
        <v>0</v>
      </c>
    </row>
    <row r="13" spans="1:20" x14ac:dyDescent="0.3">
      <c r="A13" s="548"/>
      <c r="B13" s="14" t="s">
        <v>91</v>
      </c>
      <c r="C13" s="251"/>
      <c r="D13" s="251"/>
      <c r="E13" s="251"/>
      <c r="F13" s="251"/>
      <c r="G13" s="251"/>
      <c r="H13" s="251"/>
      <c r="I13" s="251"/>
      <c r="J13" s="251"/>
      <c r="K13" s="251"/>
      <c r="L13" s="251"/>
      <c r="M13" s="251"/>
      <c r="N13" s="251"/>
      <c r="O13" s="251"/>
      <c r="P13" s="251"/>
      <c r="Q13" s="195">
        <f t="shared" si="0"/>
        <v>0</v>
      </c>
      <c r="R13" s="195">
        <f t="shared" si="1"/>
        <v>0</v>
      </c>
      <c r="S13" s="195">
        <f t="shared" si="1"/>
        <v>0</v>
      </c>
    </row>
    <row r="14" spans="1:20" x14ac:dyDescent="0.3">
      <c r="A14" s="548"/>
      <c r="B14" s="14" t="s">
        <v>92</v>
      </c>
      <c r="C14" s="251"/>
      <c r="D14" s="251"/>
      <c r="E14" s="251"/>
      <c r="F14" s="251"/>
      <c r="G14" s="251"/>
      <c r="H14" s="251"/>
      <c r="I14" s="251"/>
      <c r="J14" s="251"/>
      <c r="K14" s="251"/>
      <c r="L14" s="251"/>
      <c r="M14" s="251"/>
      <c r="N14" s="251"/>
      <c r="O14" s="251"/>
      <c r="P14" s="251"/>
      <c r="Q14" s="195">
        <f t="shared" si="0"/>
        <v>0</v>
      </c>
      <c r="R14" s="195">
        <f t="shared" si="1"/>
        <v>0</v>
      </c>
      <c r="S14" s="195">
        <f t="shared" si="1"/>
        <v>0</v>
      </c>
    </row>
    <row r="15" spans="1:20" x14ac:dyDescent="0.3">
      <c r="A15" s="548"/>
      <c r="B15" s="14" t="s">
        <v>93</v>
      </c>
      <c r="C15" s="251"/>
      <c r="D15" s="251"/>
      <c r="E15" s="251"/>
      <c r="F15" s="251"/>
      <c r="G15" s="251"/>
      <c r="H15" s="251"/>
      <c r="I15" s="251"/>
      <c r="J15" s="251"/>
      <c r="K15" s="251"/>
      <c r="L15" s="251"/>
      <c r="M15" s="251"/>
      <c r="N15" s="251"/>
      <c r="O15" s="251"/>
      <c r="P15" s="251"/>
      <c r="Q15" s="195">
        <f t="shared" si="0"/>
        <v>0</v>
      </c>
      <c r="R15" s="195">
        <f t="shared" si="1"/>
        <v>0</v>
      </c>
      <c r="S15" s="195">
        <f t="shared" si="1"/>
        <v>0</v>
      </c>
    </row>
    <row r="16" spans="1:20" x14ac:dyDescent="0.3">
      <c r="A16" s="548"/>
      <c r="B16" s="14" t="s">
        <v>94</v>
      </c>
      <c r="C16" s="251"/>
      <c r="D16" s="251"/>
      <c r="E16" s="251"/>
      <c r="F16" s="251"/>
      <c r="G16" s="251"/>
      <c r="H16" s="251"/>
      <c r="I16" s="251"/>
      <c r="J16" s="251"/>
      <c r="K16" s="251"/>
      <c r="L16" s="251"/>
      <c r="M16" s="251"/>
      <c r="N16" s="251"/>
      <c r="O16" s="251"/>
      <c r="P16" s="251"/>
      <c r="Q16" s="195">
        <f t="shared" si="0"/>
        <v>0</v>
      </c>
      <c r="R16" s="195">
        <f t="shared" si="1"/>
        <v>0</v>
      </c>
      <c r="S16" s="195">
        <f t="shared" si="1"/>
        <v>0</v>
      </c>
    </row>
    <row r="17" spans="1:19" x14ac:dyDescent="0.3">
      <c r="A17" s="548"/>
      <c r="B17" s="14" t="s">
        <v>95</v>
      </c>
      <c r="C17" s="251"/>
      <c r="D17" s="251"/>
      <c r="E17" s="251"/>
      <c r="F17" s="251"/>
      <c r="G17" s="251"/>
      <c r="H17" s="251"/>
      <c r="I17" s="251"/>
      <c r="J17" s="251"/>
      <c r="K17" s="251"/>
      <c r="L17" s="251"/>
      <c r="M17" s="251"/>
      <c r="N17" s="251"/>
      <c r="O17" s="251"/>
      <c r="P17" s="251"/>
      <c r="Q17" s="195">
        <f t="shared" si="0"/>
        <v>0</v>
      </c>
      <c r="R17" s="195">
        <f t="shared" si="1"/>
        <v>0</v>
      </c>
      <c r="S17" s="195">
        <f t="shared" si="1"/>
        <v>0</v>
      </c>
    </row>
    <row r="18" spans="1:19" x14ac:dyDescent="0.3">
      <c r="A18" s="548"/>
      <c r="B18" s="14" t="s">
        <v>96</v>
      </c>
      <c r="C18" s="251"/>
      <c r="D18" s="251"/>
      <c r="E18" s="251"/>
      <c r="F18" s="251"/>
      <c r="G18" s="251"/>
      <c r="H18" s="251"/>
      <c r="I18" s="251"/>
      <c r="J18" s="251"/>
      <c r="K18" s="251"/>
      <c r="L18" s="251"/>
      <c r="M18" s="251"/>
      <c r="N18" s="251"/>
      <c r="O18" s="251"/>
      <c r="P18" s="251"/>
      <c r="Q18" s="195">
        <f t="shared" si="0"/>
        <v>0</v>
      </c>
      <c r="R18" s="195">
        <f t="shared" si="1"/>
        <v>0</v>
      </c>
      <c r="S18" s="195">
        <f t="shared" si="1"/>
        <v>0</v>
      </c>
    </row>
    <row r="19" spans="1:19" x14ac:dyDescent="0.3">
      <c r="A19" s="548"/>
      <c r="B19" s="14" t="s">
        <v>97</v>
      </c>
      <c r="C19" s="251"/>
      <c r="D19" s="251"/>
      <c r="E19" s="251"/>
      <c r="F19" s="251"/>
      <c r="G19" s="251"/>
      <c r="H19" s="251"/>
      <c r="I19" s="251"/>
      <c r="J19" s="251"/>
      <c r="K19" s="251"/>
      <c r="L19" s="251"/>
      <c r="M19" s="251"/>
      <c r="N19" s="251"/>
      <c r="O19" s="251"/>
      <c r="P19" s="251"/>
      <c r="Q19" s="195">
        <f t="shared" si="0"/>
        <v>0</v>
      </c>
      <c r="R19" s="195">
        <f t="shared" si="1"/>
        <v>0</v>
      </c>
      <c r="S19" s="195">
        <f t="shared" si="1"/>
        <v>0</v>
      </c>
    </row>
    <row r="20" spans="1:19" x14ac:dyDescent="0.3">
      <c r="A20" s="548"/>
      <c r="B20" s="14" t="s">
        <v>98</v>
      </c>
      <c r="C20" s="251"/>
      <c r="D20" s="251"/>
      <c r="E20" s="251"/>
      <c r="F20" s="251"/>
      <c r="G20" s="251"/>
      <c r="H20" s="251"/>
      <c r="I20" s="251"/>
      <c r="J20" s="251"/>
      <c r="K20" s="251"/>
      <c r="L20" s="251"/>
      <c r="M20" s="251"/>
      <c r="N20" s="251"/>
      <c r="O20" s="251"/>
      <c r="P20" s="251"/>
      <c r="Q20" s="195">
        <f t="shared" si="0"/>
        <v>0</v>
      </c>
      <c r="R20" s="195">
        <f t="shared" si="1"/>
        <v>0</v>
      </c>
      <c r="S20" s="195">
        <f t="shared" si="1"/>
        <v>0</v>
      </c>
    </row>
    <row r="21" spans="1:19" x14ac:dyDescent="0.3">
      <c r="A21" s="548"/>
      <c r="B21" s="14" t="s">
        <v>99</v>
      </c>
      <c r="C21" s="251"/>
      <c r="D21" s="251"/>
      <c r="E21" s="251"/>
      <c r="F21" s="251"/>
      <c r="G21" s="251"/>
      <c r="H21" s="251"/>
      <c r="I21" s="251"/>
      <c r="J21" s="251"/>
      <c r="K21" s="251"/>
      <c r="L21" s="251"/>
      <c r="M21" s="251"/>
      <c r="N21" s="251"/>
      <c r="O21" s="251"/>
      <c r="P21" s="251"/>
      <c r="Q21" s="195">
        <f t="shared" si="0"/>
        <v>0</v>
      </c>
      <c r="R21" s="195">
        <f t="shared" si="1"/>
        <v>0</v>
      </c>
      <c r="S21" s="195">
        <f t="shared" si="1"/>
        <v>0</v>
      </c>
    </row>
    <row r="22" spans="1:19" x14ac:dyDescent="0.3">
      <c r="A22" s="548"/>
      <c r="B22" s="14" t="s">
        <v>100</v>
      </c>
      <c r="C22" s="251"/>
      <c r="D22" s="251"/>
      <c r="E22" s="251"/>
      <c r="F22" s="251"/>
      <c r="G22" s="251"/>
      <c r="H22" s="251"/>
      <c r="I22" s="251"/>
      <c r="J22" s="251"/>
      <c r="K22" s="251"/>
      <c r="L22" s="251"/>
      <c r="M22" s="251"/>
      <c r="N22" s="251"/>
      <c r="O22" s="251"/>
      <c r="P22" s="251"/>
      <c r="Q22" s="195">
        <f t="shared" si="0"/>
        <v>0</v>
      </c>
      <c r="R22" s="195">
        <f t="shared" si="1"/>
        <v>0</v>
      </c>
      <c r="S22" s="195">
        <f t="shared" si="1"/>
        <v>0</v>
      </c>
    </row>
    <row r="23" spans="1:19" x14ac:dyDescent="0.3">
      <c r="A23" s="548"/>
      <c r="B23" s="14" t="s">
        <v>101</v>
      </c>
      <c r="C23" s="251"/>
      <c r="D23" s="251"/>
      <c r="E23" s="251"/>
      <c r="F23" s="251"/>
      <c r="G23" s="251"/>
      <c r="H23" s="251"/>
      <c r="I23" s="251"/>
      <c r="J23" s="251"/>
      <c r="K23" s="251"/>
      <c r="L23" s="251"/>
      <c r="M23" s="251"/>
      <c r="N23" s="251"/>
      <c r="O23" s="251"/>
      <c r="P23" s="251"/>
      <c r="Q23" s="195">
        <f t="shared" si="0"/>
        <v>0</v>
      </c>
      <c r="R23" s="195">
        <f t="shared" si="1"/>
        <v>0</v>
      </c>
      <c r="S23" s="195">
        <f t="shared" si="1"/>
        <v>0</v>
      </c>
    </row>
    <row r="24" spans="1:19" x14ac:dyDescent="0.3">
      <c r="A24" s="548"/>
      <c r="B24" s="202" t="s">
        <v>37</v>
      </c>
      <c r="C24" s="251"/>
      <c r="D24" s="251"/>
      <c r="E24" s="251"/>
      <c r="F24" s="251"/>
      <c r="G24" s="251"/>
      <c r="H24" s="251"/>
      <c r="I24" s="251"/>
      <c r="J24" s="251"/>
      <c r="K24" s="251"/>
      <c r="L24" s="251"/>
      <c r="M24" s="251"/>
      <c r="N24" s="251"/>
      <c r="O24" s="251"/>
      <c r="P24" s="251"/>
      <c r="Q24" s="195">
        <f t="shared" si="0"/>
        <v>0</v>
      </c>
      <c r="R24" s="195">
        <f t="shared" si="1"/>
        <v>0</v>
      </c>
      <c r="S24" s="195">
        <f t="shared" si="1"/>
        <v>0</v>
      </c>
    </row>
    <row r="25" spans="1:19" x14ac:dyDescent="0.3">
      <c r="A25" s="548"/>
      <c r="B25" s="202" t="s">
        <v>110</v>
      </c>
      <c r="C25" s="251"/>
      <c r="D25" s="251"/>
      <c r="E25" s="251"/>
      <c r="F25" s="251"/>
      <c r="G25" s="251"/>
      <c r="H25" s="251"/>
      <c r="I25" s="251"/>
      <c r="J25" s="251"/>
      <c r="K25" s="251"/>
      <c r="L25" s="251"/>
      <c r="M25" s="251"/>
      <c r="N25" s="251"/>
      <c r="O25" s="251"/>
      <c r="P25" s="251"/>
      <c r="Q25" s="195">
        <f t="shared" si="0"/>
        <v>0</v>
      </c>
      <c r="R25" s="195">
        <f t="shared" si="1"/>
        <v>0</v>
      </c>
      <c r="S25" s="195">
        <f t="shared" si="1"/>
        <v>0</v>
      </c>
    </row>
    <row r="26" spans="1:19" x14ac:dyDescent="0.3">
      <c r="A26" s="548"/>
      <c r="B26" s="202" t="s">
        <v>111</v>
      </c>
      <c r="C26" s="251"/>
      <c r="D26" s="251"/>
      <c r="E26" s="251"/>
      <c r="F26" s="251"/>
      <c r="G26" s="251"/>
      <c r="H26" s="251"/>
      <c r="I26" s="251"/>
      <c r="J26" s="251"/>
      <c r="K26" s="251"/>
      <c r="L26" s="251"/>
      <c r="M26" s="251"/>
      <c r="N26" s="251"/>
      <c r="O26" s="251"/>
      <c r="P26" s="251"/>
      <c r="Q26" s="195">
        <f t="shared" si="0"/>
        <v>0</v>
      </c>
      <c r="R26" s="195">
        <f t="shared" si="1"/>
        <v>0</v>
      </c>
      <c r="S26" s="195">
        <f t="shared" si="1"/>
        <v>0</v>
      </c>
    </row>
    <row r="27" spans="1:19" x14ac:dyDescent="0.3">
      <c r="A27" s="548"/>
      <c r="B27" s="202" t="s">
        <v>112</v>
      </c>
      <c r="C27" s="251"/>
      <c r="D27" s="251"/>
      <c r="E27" s="251"/>
      <c r="F27" s="251"/>
      <c r="G27" s="251"/>
      <c r="H27" s="251"/>
      <c r="I27" s="251"/>
      <c r="J27" s="251"/>
      <c r="K27" s="251"/>
      <c r="L27" s="251"/>
      <c r="M27" s="251"/>
      <c r="N27" s="251"/>
      <c r="O27" s="251"/>
      <c r="P27" s="251"/>
      <c r="Q27" s="195">
        <f t="shared" si="0"/>
        <v>0</v>
      </c>
      <c r="R27" s="195">
        <f t="shared" si="1"/>
        <v>0</v>
      </c>
      <c r="S27" s="195">
        <f t="shared" si="1"/>
        <v>0</v>
      </c>
    </row>
    <row r="28" spans="1:19" x14ac:dyDescent="0.3">
      <c r="A28" s="548"/>
      <c r="B28" s="202" t="s">
        <v>113</v>
      </c>
      <c r="C28" s="251"/>
      <c r="D28" s="251"/>
      <c r="E28" s="251"/>
      <c r="F28" s="251"/>
      <c r="G28" s="251"/>
      <c r="H28" s="251"/>
      <c r="I28" s="251"/>
      <c r="J28" s="251"/>
      <c r="K28" s="251"/>
      <c r="L28" s="251"/>
      <c r="M28" s="251"/>
      <c r="N28" s="251"/>
      <c r="O28" s="251"/>
      <c r="P28" s="251"/>
      <c r="Q28" s="195">
        <f t="shared" si="0"/>
        <v>0</v>
      </c>
      <c r="R28" s="195">
        <f t="shared" si="1"/>
        <v>0</v>
      </c>
      <c r="S28" s="195">
        <f t="shared" si="1"/>
        <v>0</v>
      </c>
    </row>
    <row r="29" spans="1:19" ht="14.25" thickBot="1" x14ac:dyDescent="0.35">
      <c r="A29" s="548"/>
      <c r="B29" s="15" t="s">
        <v>102</v>
      </c>
      <c r="C29" s="16">
        <f t="shared" ref="C29:S29" si="2">SUM(C8:C28)</f>
        <v>0</v>
      </c>
      <c r="D29" s="16">
        <f t="shared" si="2"/>
        <v>0</v>
      </c>
      <c r="E29" s="16">
        <f t="shared" si="2"/>
        <v>0</v>
      </c>
      <c r="F29" s="16">
        <f t="shared" si="2"/>
        <v>0</v>
      </c>
      <c r="G29" s="16">
        <f t="shared" si="2"/>
        <v>0</v>
      </c>
      <c r="H29" s="16">
        <f t="shared" si="2"/>
        <v>0</v>
      </c>
      <c r="I29" s="16">
        <f t="shared" si="2"/>
        <v>0</v>
      </c>
      <c r="J29" s="16">
        <f t="shared" si="2"/>
        <v>0</v>
      </c>
      <c r="K29" s="16">
        <f t="shared" si="2"/>
        <v>0</v>
      </c>
      <c r="L29" s="16">
        <f t="shared" si="2"/>
        <v>0</v>
      </c>
      <c r="M29" s="16">
        <f t="shared" si="2"/>
        <v>0</v>
      </c>
      <c r="N29" s="16">
        <f t="shared" si="2"/>
        <v>0</v>
      </c>
      <c r="O29" s="16">
        <f t="shared" si="2"/>
        <v>0</v>
      </c>
      <c r="P29" s="16">
        <f t="shared" si="2"/>
        <v>0</v>
      </c>
      <c r="Q29" s="16">
        <f t="shared" si="2"/>
        <v>0</v>
      </c>
      <c r="R29" s="16">
        <f t="shared" si="2"/>
        <v>0</v>
      </c>
      <c r="S29" s="16">
        <f t="shared" si="2"/>
        <v>0</v>
      </c>
    </row>
    <row r="30" spans="1:19" x14ac:dyDescent="0.3">
      <c r="A30" s="548"/>
      <c r="B30" s="252"/>
    </row>
    <row r="31" spans="1:19" x14ac:dyDescent="0.3">
      <c r="A31" s="548"/>
      <c r="B31" s="14" t="s">
        <v>86</v>
      </c>
      <c r="C31" s="251"/>
      <c r="D31" s="251"/>
      <c r="E31" s="251"/>
      <c r="F31" s="251"/>
      <c r="G31" s="251"/>
      <c r="H31" s="251"/>
      <c r="I31" s="251"/>
      <c r="J31" s="251"/>
      <c r="K31" s="251"/>
      <c r="L31" s="251"/>
      <c r="M31" s="251"/>
      <c r="N31" s="251"/>
      <c r="O31" s="251"/>
      <c r="P31" s="251"/>
      <c r="Q31" s="195">
        <f t="shared" ref="Q31:Q42" si="3">SUM(C31,F31:J31,M31:N31)</f>
        <v>0</v>
      </c>
      <c r="R31" s="195">
        <f t="shared" ref="R31:S42" si="4">SUM(D31,K31,O31)</f>
        <v>0</v>
      </c>
      <c r="S31" s="195">
        <f t="shared" si="4"/>
        <v>0</v>
      </c>
    </row>
    <row r="32" spans="1:19" x14ac:dyDescent="0.3">
      <c r="A32" s="548"/>
      <c r="B32" s="14" t="s">
        <v>103</v>
      </c>
      <c r="C32" s="251"/>
      <c r="D32" s="251"/>
      <c r="E32" s="251"/>
      <c r="F32" s="251"/>
      <c r="G32" s="251"/>
      <c r="H32" s="251"/>
      <c r="I32" s="251"/>
      <c r="J32" s="251"/>
      <c r="K32" s="251"/>
      <c r="L32" s="251"/>
      <c r="M32" s="251"/>
      <c r="N32" s="251"/>
      <c r="O32" s="251"/>
      <c r="P32" s="251"/>
      <c r="Q32" s="195">
        <f t="shared" si="3"/>
        <v>0</v>
      </c>
      <c r="R32" s="195">
        <f t="shared" si="4"/>
        <v>0</v>
      </c>
      <c r="S32" s="195">
        <f t="shared" si="4"/>
        <v>0</v>
      </c>
    </row>
    <row r="33" spans="1:19" x14ac:dyDescent="0.3">
      <c r="A33" s="548"/>
      <c r="B33" s="14" t="s">
        <v>104</v>
      </c>
      <c r="C33" s="251"/>
      <c r="D33" s="251"/>
      <c r="E33" s="251"/>
      <c r="F33" s="251"/>
      <c r="G33" s="251"/>
      <c r="H33" s="251"/>
      <c r="I33" s="251"/>
      <c r="J33" s="251"/>
      <c r="K33" s="251"/>
      <c r="L33" s="251"/>
      <c r="M33" s="251"/>
      <c r="N33" s="251"/>
      <c r="O33" s="251"/>
      <c r="P33" s="251"/>
      <c r="Q33" s="195">
        <f t="shared" si="3"/>
        <v>0</v>
      </c>
      <c r="R33" s="195">
        <f t="shared" si="4"/>
        <v>0</v>
      </c>
      <c r="S33" s="195">
        <f t="shared" si="4"/>
        <v>0</v>
      </c>
    </row>
    <row r="34" spans="1:19" x14ac:dyDescent="0.3">
      <c r="A34" s="548"/>
      <c r="B34" s="14" t="s">
        <v>105</v>
      </c>
      <c r="C34" s="251"/>
      <c r="D34" s="251"/>
      <c r="E34" s="251"/>
      <c r="F34" s="251"/>
      <c r="G34" s="251"/>
      <c r="H34" s="251"/>
      <c r="I34" s="251"/>
      <c r="J34" s="251"/>
      <c r="K34" s="251"/>
      <c r="L34" s="251"/>
      <c r="M34" s="251"/>
      <c r="N34" s="251"/>
      <c r="O34" s="251"/>
      <c r="P34" s="251"/>
      <c r="Q34" s="195">
        <f t="shared" si="3"/>
        <v>0</v>
      </c>
      <c r="R34" s="195">
        <f t="shared" si="4"/>
        <v>0</v>
      </c>
      <c r="S34" s="195">
        <f t="shared" si="4"/>
        <v>0</v>
      </c>
    </row>
    <row r="35" spans="1:19" x14ac:dyDescent="0.3">
      <c r="A35" s="548"/>
      <c r="B35" s="14" t="s">
        <v>106</v>
      </c>
      <c r="C35" s="251"/>
      <c r="D35" s="251"/>
      <c r="E35" s="251"/>
      <c r="F35" s="251"/>
      <c r="G35" s="251"/>
      <c r="H35" s="251"/>
      <c r="I35" s="251"/>
      <c r="J35" s="251"/>
      <c r="K35" s="251"/>
      <c r="L35" s="251"/>
      <c r="M35" s="251"/>
      <c r="N35" s="251"/>
      <c r="O35" s="251"/>
      <c r="P35" s="251"/>
      <c r="Q35" s="195">
        <f t="shared" si="3"/>
        <v>0</v>
      </c>
      <c r="R35" s="195">
        <f t="shared" si="4"/>
        <v>0</v>
      </c>
      <c r="S35" s="195">
        <f t="shared" si="4"/>
        <v>0</v>
      </c>
    </row>
    <row r="36" spans="1:19" x14ac:dyDescent="0.3">
      <c r="A36" s="548"/>
      <c r="B36" s="14" t="s">
        <v>107</v>
      </c>
      <c r="C36" s="251"/>
      <c r="D36" s="251"/>
      <c r="E36" s="251"/>
      <c r="F36" s="251"/>
      <c r="G36" s="251"/>
      <c r="H36" s="251"/>
      <c r="I36" s="251"/>
      <c r="J36" s="251"/>
      <c r="K36" s="251"/>
      <c r="L36" s="251"/>
      <c r="M36" s="251"/>
      <c r="N36" s="251"/>
      <c r="O36" s="251"/>
      <c r="P36" s="251"/>
      <c r="Q36" s="195">
        <f t="shared" si="3"/>
        <v>0</v>
      </c>
      <c r="R36" s="195">
        <f t="shared" si="4"/>
        <v>0</v>
      </c>
      <c r="S36" s="195">
        <f t="shared" si="4"/>
        <v>0</v>
      </c>
    </row>
    <row r="37" spans="1:19" x14ac:dyDescent="0.3">
      <c r="A37" s="548"/>
      <c r="B37" s="14" t="s">
        <v>108</v>
      </c>
      <c r="C37" s="251"/>
      <c r="D37" s="251"/>
      <c r="E37" s="251"/>
      <c r="F37" s="251"/>
      <c r="G37" s="251"/>
      <c r="H37" s="251"/>
      <c r="I37" s="251"/>
      <c r="J37" s="251"/>
      <c r="K37" s="251"/>
      <c r="L37" s="251"/>
      <c r="M37" s="251"/>
      <c r="N37" s="251"/>
      <c r="O37" s="251"/>
      <c r="P37" s="251"/>
      <c r="Q37" s="195">
        <f t="shared" si="3"/>
        <v>0</v>
      </c>
      <c r="R37" s="195">
        <f t="shared" si="4"/>
        <v>0</v>
      </c>
      <c r="S37" s="195">
        <f t="shared" si="4"/>
        <v>0</v>
      </c>
    </row>
    <row r="38" spans="1:19" x14ac:dyDescent="0.3">
      <c r="A38" s="548"/>
      <c r="B38" s="202" t="s">
        <v>37</v>
      </c>
      <c r="C38" s="251"/>
      <c r="D38" s="251"/>
      <c r="E38" s="251"/>
      <c r="F38" s="251"/>
      <c r="G38" s="251"/>
      <c r="H38" s="251"/>
      <c r="I38" s="251"/>
      <c r="J38" s="251"/>
      <c r="K38" s="251"/>
      <c r="L38" s="251"/>
      <c r="M38" s="251"/>
      <c r="N38" s="251"/>
      <c r="O38" s="251"/>
      <c r="P38" s="251"/>
      <c r="Q38" s="195">
        <f t="shared" si="3"/>
        <v>0</v>
      </c>
      <c r="R38" s="195">
        <f t="shared" si="4"/>
        <v>0</v>
      </c>
      <c r="S38" s="195">
        <f t="shared" si="4"/>
        <v>0</v>
      </c>
    </row>
    <row r="39" spans="1:19" x14ac:dyDescent="0.3">
      <c r="A39" s="548"/>
      <c r="B39" s="202" t="s">
        <v>110</v>
      </c>
      <c r="C39" s="251"/>
      <c r="D39" s="251"/>
      <c r="E39" s="251"/>
      <c r="F39" s="251"/>
      <c r="G39" s="251"/>
      <c r="H39" s="251"/>
      <c r="I39" s="251"/>
      <c r="J39" s="251"/>
      <c r="K39" s="251"/>
      <c r="L39" s="251"/>
      <c r="M39" s="251"/>
      <c r="N39" s="251"/>
      <c r="O39" s="251"/>
      <c r="P39" s="251"/>
      <c r="Q39" s="195">
        <f t="shared" si="3"/>
        <v>0</v>
      </c>
      <c r="R39" s="195">
        <f t="shared" si="4"/>
        <v>0</v>
      </c>
      <c r="S39" s="195">
        <f t="shared" si="4"/>
        <v>0</v>
      </c>
    </row>
    <row r="40" spans="1:19" x14ac:dyDescent="0.3">
      <c r="A40" s="548"/>
      <c r="B40" s="202" t="s">
        <v>111</v>
      </c>
      <c r="C40" s="251"/>
      <c r="D40" s="251"/>
      <c r="E40" s="251"/>
      <c r="F40" s="251"/>
      <c r="G40" s="251"/>
      <c r="H40" s="251"/>
      <c r="I40" s="251"/>
      <c r="J40" s="251"/>
      <c r="K40" s="251"/>
      <c r="L40" s="251"/>
      <c r="M40" s="251"/>
      <c r="N40" s="251"/>
      <c r="O40" s="251"/>
      <c r="P40" s="251"/>
      <c r="Q40" s="195">
        <f t="shared" si="3"/>
        <v>0</v>
      </c>
      <c r="R40" s="195">
        <f t="shared" si="4"/>
        <v>0</v>
      </c>
      <c r="S40" s="195">
        <f t="shared" si="4"/>
        <v>0</v>
      </c>
    </row>
    <row r="41" spans="1:19" x14ac:dyDescent="0.3">
      <c r="A41" s="548"/>
      <c r="B41" s="202" t="s">
        <v>112</v>
      </c>
      <c r="C41" s="251"/>
      <c r="D41" s="251"/>
      <c r="E41" s="251"/>
      <c r="F41" s="251"/>
      <c r="G41" s="251"/>
      <c r="H41" s="251"/>
      <c r="I41" s="251"/>
      <c r="J41" s="251"/>
      <c r="K41" s="251"/>
      <c r="L41" s="251"/>
      <c r="M41" s="251"/>
      <c r="N41" s="251"/>
      <c r="O41" s="251"/>
      <c r="P41" s="251"/>
      <c r="Q41" s="195">
        <f t="shared" si="3"/>
        <v>0</v>
      </c>
      <c r="R41" s="195">
        <f t="shared" si="4"/>
        <v>0</v>
      </c>
      <c r="S41" s="195">
        <f t="shared" si="4"/>
        <v>0</v>
      </c>
    </row>
    <row r="42" spans="1:19" x14ac:dyDescent="0.3">
      <c r="A42" s="548"/>
      <c r="B42" s="202" t="s">
        <v>113</v>
      </c>
      <c r="C42" s="251"/>
      <c r="D42" s="251"/>
      <c r="E42" s="251"/>
      <c r="F42" s="251"/>
      <c r="G42" s="251"/>
      <c r="H42" s="251"/>
      <c r="I42" s="251"/>
      <c r="J42" s="251"/>
      <c r="K42" s="251"/>
      <c r="L42" s="251"/>
      <c r="M42" s="251"/>
      <c r="N42" s="251"/>
      <c r="O42" s="251"/>
      <c r="P42" s="251"/>
      <c r="Q42" s="195">
        <f t="shared" si="3"/>
        <v>0</v>
      </c>
      <c r="R42" s="195">
        <f t="shared" si="4"/>
        <v>0</v>
      </c>
      <c r="S42" s="195">
        <f t="shared" si="4"/>
        <v>0</v>
      </c>
    </row>
    <row r="43" spans="1:19" ht="14.25" thickBot="1" x14ac:dyDescent="0.35">
      <c r="A43" s="548"/>
      <c r="B43" s="15" t="s">
        <v>109</v>
      </c>
      <c r="C43" s="16">
        <f t="shared" ref="C43:S43" si="5">SUM(C31:C42)</f>
        <v>0</v>
      </c>
      <c r="D43" s="16">
        <f t="shared" si="5"/>
        <v>0</v>
      </c>
      <c r="E43" s="16">
        <f t="shared" si="5"/>
        <v>0</v>
      </c>
      <c r="F43" s="16">
        <f t="shared" si="5"/>
        <v>0</v>
      </c>
      <c r="G43" s="16">
        <f t="shared" si="5"/>
        <v>0</v>
      </c>
      <c r="H43" s="16">
        <f t="shared" si="5"/>
        <v>0</v>
      </c>
      <c r="I43" s="16">
        <f t="shared" si="5"/>
        <v>0</v>
      </c>
      <c r="J43" s="16">
        <f t="shared" si="5"/>
        <v>0</v>
      </c>
      <c r="K43" s="16">
        <f t="shared" si="5"/>
        <v>0</v>
      </c>
      <c r="L43" s="16">
        <f t="shared" si="5"/>
        <v>0</v>
      </c>
      <c r="M43" s="16">
        <f t="shared" si="5"/>
        <v>0</v>
      </c>
      <c r="N43" s="16">
        <f t="shared" si="5"/>
        <v>0</v>
      </c>
      <c r="O43" s="16">
        <f t="shared" si="5"/>
        <v>0</v>
      </c>
      <c r="P43" s="16">
        <f t="shared" si="5"/>
        <v>0</v>
      </c>
      <c r="Q43" s="16">
        <f t="shared" si="5"/>
        <v>0</v>
      </c>
      <c r="R43" s="16">
        <f t="shared" si="5"/>
        <v>0</v>
      </c>
      <c r="S43" s="16">
        <f t="shared" si="5"/>
        <v>0</v>
      </c>
    </row>
    <row r="45" spans="1:19" ht="12" customHeight="1" x14ac:dyDescent="0.3"/>
    <row r="47" spans="1:19" ht="12" customHeight="1" x14ac:dyDescent="0.3">
      <c r="A47" s="549" t="str">
        <f>"REALITE "&amp;TAB00!E14</f>
        <v>REALITE 2023</v>
      </c>
      <c r="B47" s="14" t="s">
        <v>86</v>
      </c>
      <c r="C47" s="251"/>
      <c r="D47" s="251"/>
      <c r="E47" s="251"/>
      <c r="F47" s="251"/>
      <c r="G47" s="251"/>
      <c r="H47" s="251"/>
      <c r="I47" s="251"/>
      <c r="J47" s="251"/>
      <c r="K47" s="251"/>
      <c r="L47" s="251"/>
      <c r="M47" s="251"/>
      <c r="N47" s="251"/>
      <c r="O47" s="251"/>
      <c r="P47" s="251"/>
      <c r="Q47" s="195">
        <f>SUM(C47,F47:J47,M47:N47)</f>
        <v>0</v>
      </c>
      <c r="R47" s="195">
        <f t="shared" ref="R47:S67" si="6">SUM(D47,K47,O47)</f>
        <v>0</v>
      </c>
      <c r="S47" s="195">
        <f t="shared" si="6"/>
        <v>0</v>
      </c>
    </row>
    <row r="48" spans="1:19" x14ac:dyDescent="0.3">
      <c r="A48" s="549"/>
      <c r="B48" s="14" t="s">
        <v>87</v>
      </c>
      <c r="C48" s="251"/>
      <c r="D48" s="251"/>
      <c r="E48" s="251"/>
      <c r="F48" s="251"/>
      <c r="G48" s="251"/>
      <c r="H48" s="251"/>
      <c r="I48" s="251"/>
      <c r="J48" s="251"/>
      <c r="K48" s="251"/>
      <c r="L48" s="251"/>
      <c r="M48" s="251"/>
      <c r="N48" s="251"/>
      <c r="O48" s="251"/>
      <c r="P48" s="251"/>
      <c r="Q48" s="195">
        <f t="shared" ref="Q48:Q67" si="7">SUM(C48,F48:J48,M48:N48)</f>
        <v>0</v>
      </c>
      <c r="R48" s="195">
        <f t="shared" si="6"/>
        <v>0</v>
      </c>
      <c r="S48" s="195">
        <f t="shared" si="6"/>
        <v>0</v>
      </c>
    </row>
    <row r="49" spans="1:19" x14ac:dyDescent="0.3">
      <c r="A49" s="549"/>
      <c r="B49" s="14" t="s">
        <v>88</v>
      </c>
      <c r="C49" s="251"/>
      <c r="D49" s="251"/>
      <c r="E49" s="251"/>
      <c r="F49" s="251"/>
      <c r="G49" s="251"/>
      <c r="H49" s="251"/>
      <c r="I49" s="251"/>
      <c r="J49" s="251"/>
      <c r="K49" s="251"/>
      <c r="L49" s="251"/>
      <c r="M49" s="251"/>
      <c r="N49" s="251"/>
      <c r="O49" s="251"/>
      <c r="P49" s="251"/>
      <c r="Q49" s="195">
        <f t="shared" si="7"/>
        <v>0</v>
      </c>
      <c r="R49" s="195">
        <f t="shared" si="6"/>
        <v>0</v>
      </c>
      <c r="S49" s="195">
        <f t="shared" si="6"/>
        <v>0</v>
      </c>
    </row>
    <row r="50" spans="1:19" x14ac:dyDescent="0.3">
      <c r="A50" s="549"/>
      <c r="B50" s="14" t="s">
        <v>89</v>
      </c>
      <c r="C50" s="251"/>
      <c r="D50" s="251"/>
      <c r="E50" s="251"/>
      <c r="F50" s="251"/>
      <c r="G50" s="251"/>
      <c r="H50" s="251"/>
      <c r="I50" s="251"/>
      <c r="J50" s="251"/>
      <c r="K50" s="251"/>
      <c r="L50" s="251"/>
      <c r="M50" s="251"/>
      <c r="N50" s="251"/>
      <c r="O50" s="251"/>
      <c r="P50" s="251"/>
      <c r="Q50" s="195">
        <f t="shared" si="7"/>
        <v>0</v>
      </c>
      <c r="R50" s="195">
        <f t="shared" si="6"/>
        <v>0</v>
      </c>
      <c r="S50" s="195">
        <f t="shared" si="6"/>
        <v>0</v>
      </c>
    </row>
    <row r="51" spans="1:19" x14ac:dyDescent="0.3">
      <c r="A51" s="549"/>
      <c r="B51" s="14" t="s">
        <v>90</v>
      </c>
      <c r="C51" s="251"/>
      <c r="D51" s="251"/>
      <c r="E51" s="251"/>
      <c r="F51" s="251"/>
      <c r="G51" s="251"/>
      <c r="H51" s="251"/>
      <c r="I51" s="251"/>
      <c r="J51" s="251"/>
      <c r="K51" s="251"/>
      <c r="L51" s="251"/>
      <c r="M51" s="251"/>
      <c r="N51" s="251"/>
      <c r="O51" s="251"/>
      <c r="P51" s="251"/>
      <c r="Q51" s="195">
        <f t="shared" si="7"/>
        <v>0</v>
      </c>
      <c r="R51" s="195">
        <f t="shared" si="6"/>
        <v>0</v>
      </c>
      <c r="S51" s="195">
        <f t="shared" si="6"/>
        <v>0</v>
      </c>
    </row>
    <row r="52" spans="1:19" x14ac:dyDescent="0.3">
      <c r="A52" s="549"/>
      <c r="B52" s="14" t="s">
        <v>91</v>
      </c>
      <c r="C52" s="251"/>
      <c r="D52" s="251"/>
      <c r="E52" s="251"/>
      <c r="F52" s="251"/>
      <c r="G52" s="251"/>
      <c r="H52" s="251"/>
      <c r="I52" s="251"/>
      <c r="J52" s="251"/>
      <c r="K52" s="251"/>
      <c r="L52" s="251"/>
      <c r="M52" s="251"/>
      <c r="N52" s="251"/>
      <c r="O52" s="251"/>
      <c r="P52" s="251"/>
      <c r="Q52" s="195">
        <f t="shared" si="7"/>
        <v>0</v>
      </c>
      <c r="R52" s="195">
        <f t="shared" si="6"/>
        <v>0</v>
      </c>
      <c r="S52" s="195">
        <f t="shared" si="6"/>
        <v>0</v>
      </c>
    </row>
    <row r="53" spans="1:19" x14ac:dyDescent="0.3">
      <c r="A53" s="549"/>
      <c r="B53" s="14" t="s">
        <v>92</v>
      </c>
      <c r="C53" s="251"/>
      <c r="D53" s="251"/>
      <c r="E53" s="251"/>
      <c r="F53" s="251"/>
      <c r="G53" s="251"/>
      <c r="H53" s="251"/>
      <c r="I53" s="251"/>
      <c r="J53" s="251"/>
      <c r="K53" s="251"/>
      <c r="L53" s="251"/>
      <c r="M53" s="251"/>
      <c r="N53" s="251"/>
      <c r="O53" s="251"/>
      <c r="P53" s="251"/>
      <c r="Q53" s="195">
        <f t="shared" si="7"/>
        <v>0</v>
      </c>
      <c r="R53" s="195">
        <f t="shared" si="6"/>
        <v>0</v>
      </c>
      <c r="S53" s="195">
        <f t="shared" si="6"/>
        <v>0</v>
      </c>
    </row>
    <row r="54" spans="1:19" x14ac:dyDescent="0.3">
      <c r="A54" s="549"/>
      <c r="B54" s="14" t="s">
        <v>93</v>
      </c>
      <c r="C54" s="251"/>
      <c r="D54" s="251"/>
      <c r="E54" s="251"/>
      <c r="F54" s="251"/>
      <c r="G54" s="251"/>
      <c r="H54" s="251"/>
      <c r="I54" s="251"/>
      <c r="J54" s="251"/>
      <c r="K54" s="251"/>
      <c r="L54" s="251"/>
      <c r="M54" s="251"/>
      <c r="N54" s="251"/>
      <c r="O54" s="251"/>
      <c r="P54" s="251"/>
      <c r="Q54" s="195">
        <f t="shared" si="7"/>
        <v>0</v>
      </c>
      <c r="R54" s="195">
        <f t="shared" si="6"/>
        <v>0</v>
      </c>
      <c r="S54" s="195">
        <f t="shared" si="6"/>
        <v>0</v>
      </c>
    </row>
    <row r="55" spans="1:19" x14ac:dyDescent="0.3">
      <c r="A55" s="549"/>
      <c r="B55" s="14" t="s">
        <v>94</v>
      </c>
      <c r="C55" s="251"/>
      <c r="D55" s="251"/>
      <c r="E55" s="251"/>
      <c r="F55" s="251"/>
      <c r="G55" s="251"/>
      <c r="H55" s="251"/>
      <c r="I55" s="251"/>
      <c r="J55" s="251"/>
      <c r="K55" s="251"/>
      <c r="L55" s="251"/>
      <c r="M55" s="251"/>
      <c r="N55" s="251"/>
      <c r="O55" s="251"/>
      <c r="P55" s="251"/>
      <c r="Q55" s="195">
        <f t="shared" si="7"/>
        <v>0</v>
      </c>
      <c r="R55" s="195">
        <f t="shared" si="6"/>
        <v>0</v>
      </c>
      <c r="S55" s="195">
        <f t="shared" si="6"/>
        <v>0</v>
      </c>
    </row>
    <row r="56" spans="1:19" x14ac:dyDescent="0.3">
      <c r="A56" s="549"/>
      <c r="B56" s="14" t="s">
        <v>95</v>
      </c>
      <c r="C56" s="251"/>
      <c r="D56" s="251"/>
      <c r="E56" s="251"/>
      <c r="F56" s="251"/>
      <c r="G56" s="251"/>
      <c r="H56" s="251"/>
      <c r="I56" s="251"/>
      <c r="J56" s="251"/>
      <c r="K56" s="251"/>
      <c r="L56" s="251"/>
      <c r="M56" s="251"/>
      <c r="N56" s="251"/>
      <c r="O56" s="251"/>
      <c r="P56" s="251"/>
      <c r="Q56" s="195">
        <f t="shared" si="7"/>
        <v>0</v>
      </c>
      <c r="R56" s="195">
        <f t="shared" si="6"/>
        <v>0</v>
      </c>
      <c r="S56" s="195">
        <f t="shared" si="6"/>
        <v>0</v>
      </c>
    </row>
    <row r="57" spans="1:19" x14ac:dyDescent="0.3">
      <c r="A57" s="549"/>
      <c r="B57" s="14" t="s">
        <v>96</v>
      </c>
      <c r="C57" s="251"/>
      <c r="D57" s="251"/>
      <c r="E57" s="251"/>
      <c r="F57" s="251"/>
      <c r="G57" s="251"/>
      <c r="H57" s="251"/>
      <c r="I57" s="251"/>
      <c r="J57" s="251"/>
      <c r="K57" s="251"/>
      <c r="L57" s="251"/>
      <c r="M57" s="251"/>
      <c r="N57" s="251"/>
      <c r="O57" s="251"/>
      <c r="P57" s="251"/>
      <c r="Q57" s="195">
        <f t="shared" si="7"/>
        <v>0</v>
      </c>
      <c r="R57" s="195">
        <f t="shared" si="6"/>
        <v>0</v>
      </c>
      <c r="S57" s="195">
        <f t="shared" si="6"/>
        <v>0</v>
      </c>
    </row>
    <row r="58" spans="1:19" x14ac:dyDescent="0.3">
      <c r="A58" s="549"/>
      <c r="B58" s="14" t="s">
        <v>97</v>
      </c>
      <c r="C58" s="251"/>
      <c r="D58" s="251"/>
      <c r="E58" s="251"/>
      <c r="F58" s="251"/>
      <c r="G58" s="251"/>
      <c r="H58" s="251"/>
      <c r="I58" s="251"/>
      <c r="J58" s="251"/>
      <c r="K58" s="251"/>
      <c r="L58" s="251"/>
      <c r="M58" s="251"/>
      <c r="N58" s="251"/>
      <c r="O58" s="251"/>
      <c r="P58" s="251"/>
      <c r="Q58" s="195">
        <f t="shared" si="7"/>
        <v>0</v>
      </c>
      <c r="R58" s="195">
        <f t="shared" si="6"/>
        <v>0</v>
      </c>
      <c r="S58" s="195">
        <f t="shared" si="6"/>
        <v>0</v>
      </c>
    </row>
    <row r="59" spans="1:19" x14ac:dyDescent="0.3">
      <c r="A59" s="549"/>
      <c r="B59" s="14" t="s">
        <v>98</v>
      </c>
      <c r="C59" s="251"/>
      <c r="D59" s="251"/>
      <c r="E59" s="251"/>
      <c r="F59" s="251"/>
      <c r="G59" s="251"/>
      <c r="H59" s="251"/>
      <c r="I59" s="251"/>
      <c r="J59" s="251"/>
      <c r="K59" s="251"/>
      <c r="L59" s="251"/>
      <c r="M59" s="251"/>
      <c r="N59" s="251"/>
      <c r="O59" s="251"/>
      <c r="P59" s="251"/>
      <c r="Q59" s="195">
        <f t="shared" si="7"/>
        <v>0</v>
      </c>
      <c r="R59" s="195">
        <f t="shared" si="6"/>
        <v>0</v>
      </c>
      <c r="S59" s="195">
        <f t="shared" si="6"/>
        <v>0</v>
      </c>
    </row>
    <row r="60" spans="1:19" x14ac:dyDescent="0.3">
      <c r="A60" s="549"/>
      <c r="B60" s="14" t="s">
        <v>99</v>
      </c>
      <c r="C60" s="251"/>
      <c r="D60" s="251"/>
      <c r="E60" s="251"/>
      <c r="F60" s="251"/>
      <c r="G60" s="251"/>
      <c r="H60" s="251"/>
      <c r="I60" s="251"/>
      <c r="J60" s="251"/>
      <c r="K60" s="251"/>
      <c r="L60" s="251"/>
      <c r="M60" s="251"/>
      <c r="N60" s="251"/>
      <c r="O60" s="251"/>
      <c r="P60" s="251"/>
      <c r="Q60" s="195">
        <f t="shared" si="7"/>
        <v>0</v>
      </c>
      <c r="R60" s="195">
        <f t="shared" si="6"/>
        <v>0</v>
      </c>
      <c r="S60" s="195">
        <f t="shared" si="6"/>
        <v>0</v>
      </c>
    </row>
    <row r="61" spans="1:19" x14ac:dyDescent="0.3">
      <c r="A61" s="549"/>
      <c r="B61" s="14" t="s">
        <v>100</v>
      </c>
      <c r="C61" s="251"/>
      <c r="D61" s="251"/>
      <c r="E61" s="251"/>
      <c r="F61" s="251"/>
      <c r="G61" s="251"/>
      <c r="H61" s="251"/>
      <c r="I61" s="251"/>
      <c r="J61" s="251"/>
      <c r="K61" s="251"/>
      <c r="L61" s="251"/>
      <c r="M61" s="251"/>
      <c r="N61" s="251"/>
      <c r="O61" s="251"/>
      <c r="P61" s="251"/>
      <c r="Q61" s="195">
        <f t="shared" si="7"/>
        <v>0</v>
      </c>
      <c r="R61" s="195">
        <f t="shared" si="6"/>
        <v>0</v>
      </c>
      <c r="S61" s="195">
        <f t="shared" si="6"/>
        <v>0</v>
      </c>
    </row>
    <row r="62" spans="1:19" x14ac:dyDescent="0.3">
      <c r="A62" s="549"/>
      <c r="B62" s="14" t="s">
        <v>101</v>
      </c>
      <c r="C62" s="251"/>
      <c r="D62" s="251"/>
      <c r="E62" s="251"/>
      <c r="F62" s="251"/>
      <c r="G62" s="251"/>
      <c r="H62" s="251"/>
      <c r="I62" s="251"/>
      <c r="J62" s="251"/>
      <c r="K62" s="251"/>
      <c r="L62" s="251"/>
      <c r="M62" s="251"/>
      <c r="N62" s="251"/>
      <c r="O62" s="251"/>
      <c r="P62" s="251"/>
      <c r="Q62" s="195">
        <f t="shared" si="7"/>
        <v>0</v>
      </c>
      <c r="R62" s="195">
        <f t="shared" si="6"/>
        <v>0</v>
      </c>
      <c r="S62" s="195">
        <f t="shared" si="6"/>
        <v>0</v>
      </c>
    </row>
    <row r="63" spans="1:19" x14ac:dyDescent="0.3">
      <c r="A63" s="549"/>
      <c r="B63" s="14" t="str">
        <f>B24</f>
        <v>Intitulé libre 1</v>
      </c>
      <c r="C63" s="251"/>
      <c r="D63" s="251"/>
      <c r="E63" s="251"/>
      <c r="F63" s="251"/>
      <c r="G63" s="251"/>
      <c r="H63" s="251"/>
      <c r="I63" s="251"/>
      <c r="J63" s="251"/>
      <c r="K63" s="251"/>
      <c r="L63" s="251"/>
      <c r="M63" s="251"/>
      <c r="N63" s="251"/>
      <c r="O63" s="251"/>
      <c r="P63" s="251"/>
      <c r="Q63" s="195">
        <f t="shared" si="7"/>
        <v>0</v>
      </c>
      <c r="R63" s="195">
        <f t="shared" si="6"/>
        <v>0</v>
      </c>
      <c r="S63" s="195">
        <f t="shared" si="6"/>
        <v>0</v>
      </c>
    </row>
    <row r="64" spans="1:19" x14ac:dyDescent="0.3">
      <c r="A64" s="549"/>
      <c r="B64" s="14" t="str">
        <f>B25</f>
        <v>Intitulé libre 2</v>
      </c>
      <c r="C64" s="251"/>
      <c r="D64" s="251"/>
      <c r="E64" s="251"/>
      <c r="F64" s="251"/>
      <c r="G64" s="251"/>
      <c r="H64" s="251"/>
      <c r="I64" s="251"/>
      <c r="J64" s="251"/>
      <c r="K64" s="251"/>
      <c r="L64" s="251"/>
      <c r="M64" s="251"/>
      <c r="N64" s="251"/>
      <c r="O64" s="251"/>
      <c r="P64" s="251"/>
      <c r="Q64" s="195">
        <f t="shared" si="7"/>
        <v>0</v>
      </c>
      <c r="R64" s="195">
        <f t="shared" si="6"/>
        <v>0</v>
      </c>
      <c r="S64" s="195">
        <f t="shared" si="6"/>
        <v>0</v>
      </c>
    </row>
    <row r="65" spans="1:19" x14ac:dyDescent="0.3">
      <c r="A65" s="549"/>
      <c r="B65" s="14" t="str">
        <f>B26</f>
        <v>Intitulé libre 3</v>
      </c>
      <c r="C65" s="251"/>
      <c r="D65" s="251"/>
      <c r="E65" s="251"/>
      <c r="F65" s="251"/>
      <c r="G65" s="251"/>
      <c r="H65" s="251"/>
      <c r="I65" s="251"/>
      <c r="J65" s="251"/>
      <c r="K65" s="251"/>
      <c r="L65" s="251"/>
      <c r="M65" s="251"/>
      <c r="N65" s="251"/>
      <c r="O65" s="251"/>
      <c r="P65" s="251"/>
      <c r="Q65" s="195">
        <f t="shared" si="7"/>
        <v>0</v>
      </c>
      <c r="R65" s="195">
        <f t="shared" si="6"/>
        <v>0</v>
      </c>
      <c r="S65" s="195">
        <f t="shared" si="6"/>
        <v>0</v>
      </c>
    </row>
    <row r="66" spans="1:19" x14ac:dyDescent="0.3">
      <c r="A66" s="549"/>
      <c r="B66" s="14" t="str">
        <f>B27</f>
        <v>Intitulé libre 4</v>
      </c>
      <c r="C66" s="251"/>
      <c r="D66" s="251"/>
      <c r="E66" s="251"/>
      <c r="F66" s="251"/>
      <c r="G66" s="251"/>
      <c r="H66" s="251"/>
      <c r="I66" s="251"/>
      <c r="J66" s="251"/>
      <c r="K66" s="251"/>
      <c r="L66" s="251"/>
      <c r="M66" s="251"/>
      <c r="N66" s="251"/>
      <c r="O66" s="251"/>
      <c r="P66" s="251"/>
      <c r="Q66" s="195">
        <f t="shared" si="7"/>
        <v>0</v>
      </c>
      <c r="R66" s="195">
        <f t="shared" si="6"/>
        <v>0</v>
      </c>
      <c r="S66" s="195">
        <f t="shared" si="6"/>
        <v>0</v>
      </c>
    </row>
    <row r="67" spans="1:19" x14ac:dyDescent="0.3">
      <c r="A67" s="549"/>
      <c r="B67" s="14" t="str">
        <f>B28</f>
        <v>Intitulé libre 5</v>
      </c>
      <c r="C67" s="251"/>
      <c r="D67" s="251"/>
      <c r="E67" s="251"/>
      <c r="F67" s="251"/>
      <c r="G67" s="251"/>
      <c r="H67" s="251"/>
      <c r="I67" s="251"/>
      <c r="J67" s="251"/>
      <c r="K67" s="251"/>
      <c r="L67" s="251"/>
      <c r="M67" s="251"/>
      <c r="N67" s="251"/>
      <c r="O67" s="251"/>
      <c r="P67" s="251"/>
      <c r="Q67" s="195">
        <f t="shared" si="7"/>
        <v>0</v>
      </c>
      <c r="R67" s="195">
        <f t="shared" si="6"/>
        <v>0</v>
      </c>
      <c r="S67" s="195">
        <f t="shared" si="6"/>
        <v>0</v>
      </c>
    </row>
    <row r="68" spans="1:19" ht="14.25" thickBot="1" x14ac:dyDescent="0.35">
      <c r="A68" s="549"/>
      <c r="B68" s="15" t="s">
        <v>102</v>
      </c>
      <c r="C68" s="16">
        <f t="shared" ref="C68:S68" si="8">SUM(C47:C67)</f>
        <v>0</v>
      </c>
      <c r="D68" s="16">
        <f t="shared" si="8"/>
        <v>0</v>
      </c>
      <c r="E68" s="16">
        <f t="shared" si="8"/>
        <v>0</v>
      </c>
      <c r="F68" s="16">
        <f t="shared" si="8"/>
        <v>0</v>
      </c>
      <c r="G68" s="16">
        <f t="shared" si="8"/>
        <v>0</v>
      </c>
      <c r="H68" s="16">
        <f t="shared" si="8"/>
        <v>0</v>
      </c>
      <c r="I68" s="16">
        <f t="shared" si="8"/>
        <v>0</v>
      </c>
      <c r="J68" s="16">
        <f t="shared" si="8"/>
        <v>0</v>
      </c>
      <c r="K68" s="16">
        <f t="shared" si="8"/>
        <v>0</v>
      </c>
      <c r="L68" s="16">
        <f t="shared" si="8"/>
        <v>0</v>
      </c>
      <c r="M68" s="16">
        <f t="shared" si="8"/>
        <v>0</v>
      </c>
      <c r="N68" s="16">
        <f t="shared" si="8"/>
        <v>0</v>
      </c>
      <c r="O68" s="16">
        <f t="shared" si="8"/>
        <v>0</v>
      </c>
      <c r="P68" s="16">
        <f t="shared" si="8"/>
        <v>0</v>
      </c>
      <c r="Q68" s="16">
        <f t="shared" si="8"/>
        <v>0</v>
      </c>
      <c r="R68" s="16">
        <f t="shared" si="8"/>
        <v>0</v>
      </c>
      <c r="S68" s="16">
        <f t="shared" si="8"/>
        <v>0</v>
      </c>
    </row>
    <row r="69" spans="1:19" x14ac:dyDescent="0.3">
      <c r="A69" s="549"/>
      <c r="B69" s="252"/>
    </row>
    <row r="70" spans="1:19" x14ac:dyDescent="0.3">
      <c r="A70" s="549"/>
      <c r="B70" s="14" t="s">
        <v>86</v>
      </c>
      <c r="C70" s="251"/>
      <c r="D70" s="251"/>
      <c r="E70" s="251"/>
      <c r="F70" s="251"/>
      <c r="G70" s="251"/>
      <c r="H70" s="251"/>
      <c r="I70" s="251"/>
      <c r="J70" s="251"/>
      <c r="K70" s="251"/>
      <c r="L70" s="251"/>
      <c r="M70" s="251"/>
      <c r="N70" s="251"/>
      <c r="O70" s="251"/>
      <c r="P70" s="251"/>
      <c r="Q70" s="195">
        <f t="shared" ref="Q70:Q81" si="9">SUM(C70,F70:J70,M70:N70)</f>
        <v>0</v>
      </c>
      <c r="R70" s="195">
        <f t="shared" ref="R70:S81" si="10">SUM(D70,K70,O70)</f>
        <v>0</v>
      </c>
      <c r="S70" s="195">
        <f t="shared" si="10"/>
        <v>0</v>
      </c>
    </row>
    <row r="71" spans="1:19" x14ac:dyDescent="0.3">
      <c r="A71" s="549"/>
      <c r="B71" s="14" t="s">
        <v>103</v>
      </c>
      <c r="C71" s="251"/>
      <c r="D71" s="251"/>
      <c r="E71" s="251"/>
      <c r="F71" s="251"/>
      <c r="G71" s="251"/>
      <c r="H71" s="251"/>
      <c r="I71" s="251"/>
      <c r="J71" s="251"/>
      <c r="K71" s="251"/>
      <c r="L71" s="251"/>
      <c r="M71" s="251"/>
      <c r="N71" s="251"/>
      <c r="O71" s="251"/>
      <c r="P71" s="251"/>
      <c r="Q71" s="195">
        <f t="shared" si="9"/>
        <v>0</v>
      </c>
      <c r="R71" s="195">
        <f t="shared" si="10"/>
        <v>0</v>
      </c>
      <c r="S71" s="195">
        <f t="shared" si="10"/>
        <v>0</v>
      </c>
    </row>
    <row r="72" spans="1:19" x14ac:dyDescent="0.3">
      <c r="A72" s="549"/>
      <c r="B72" s="14" t="s">
        <v>104</v>
      </c>
      <c r="C72" s="251"/>
      <c r="D72" s="251"/>
      <c r="E72" s="251"/>
      <c r="F72" s="251"/>
      <c r="G72" s="251"/>
      <c r="H72" s="251"/>
      <c r="I72" s="251"/>
      <c r="J72" s="251"/>
      <c r="K72" s="251"/>
      <c r="L72" s="251"/>
      <c r="M72" s="251"/>
      <c r="N72" s="251"/>
      <c r="O72" s="251"/>
      <c r="P72" s="251"/>
      <c r="Q72" s="195">
        <f t="shared" si="9"/>
        <v>0</v>
      </c>
      <c r="R72" s="195">
        <f t="shared" si="10"/>
        <v>0</v>
      </c>
      <c r="S72" s="195">
        <f t="shared" si="10"/>
        <v>0</v>
      </c>
    </row>
    <row r="73" spans="1:19" x14ac:dyDescent="0.3">
      <c r="A73" s="549"/>
      <c r="B73" s="14" t="s">
        <v>105</v>
      </c>
      <c r="C73" s="251"/>
      <c r="D73" s="251"/>
      <c r="E73" s="251"/>
      <c r="F73" s="251"/>
      <c r="G73" s="251"/>
      <c r="H73" s="251"/>
      <c r="I73" s="251"/>
      <c r="J73" s="251"/>
      <c r="K73" s="251"/>
      <c r="L73" s="251"/>
      <c r="M73" s="251"/>
      <c r="N73" s="251"/>
      <c r="O73" s="251"/>
      <c r="P73" s="251"/>
      <c r="Q73" s="195">
        <f t="shared" si="9"/>
        <v>0</v>
      </c>
      <c r="R73" s="195">
        <f t="shared" si="10"/>
        <v>0</v>
      </c>
      <c r="S73" s="195">
        <f t="shared" si="10"/>
        <v>0</v>
      </c>
    </row>
    <row r="74" spans="1:19" x14ac:dyDescent="0.3">
      <c r="A74" s="549"/>
      <c r="B74" s="14" t="s">
        <v>106</v>
      </c>
      <c r="C74" s="251"/>
      <c r="D74" s="251"/>
      <c r="E74" s="251"/>
      <c r="F74" s="251"/>
      <c r="G74" s="251"/>
      <c r="H74" s="251"/>
      <c r="I74" s="251"/>
      <c r="J74" s="251"/>
      <c r="K74" s="251"/>
      <c r="L74" s="251"/>
      <c r="M74" s="251"/>
      <c r="N74" s="251"/>
      <c r="O74" s="251"/>
      <c r="P74" s="251"/>
      <c r="Q74" s="195">
        <f t="shared" si="9"/>
        <v>0</v>
      </c>
      <c r="R74" s="195">
        <f t="shared" si="10"/>
        <v>0</v>
      </c>
      <c r="S74" s="195">
        <f t="shared" si="10"/>
        <v>0</v>
      </c>
    </row>
    <row r="75" spans="1:19" x14ac:dyDescent="0.3">
      <c r="A75" s="549"/>
      <c r="B75" s="14" t="s">
        <v>107</v>
      </c>
      <c r="C75" s="251"/>
      <c r="D75" s="251"/>
      <c r="E75" s="251"/>
      <c r="F75" s="251"/>
      <c r="G75" s="251"/>
      <c r="H75" s="251"/>
      <c r="I75" s="251"/>
      <c r="J75" s="251"/>
      <c r="K75" s="251"/>
      <c r="L75" s="251"/>
      <c r="M75" s="251"/>
      <c r="N75" s="251"/>
      <c r="O75" s="251"/>
      <c r="P75" s="251"/>
      <c r="Q75" s="195">
        <f t="shared" si="9"/>
        <v>0</v>
      </c>
      <c r="R75" s="195">
        <f t="shared" si="10"/>
        <v>0</v>
      </c>
      <c r="S75" s="195">
        <f t="shared" si="10"/>
        <v>0</v>
      </c>
    </row>
    <row r="76" spans="1:19" x14ac:dyDescent="0.3">
      <c r="A76" s="549"/>
      <c r="B76" s="14" t="s">
        <v>108</v>
      </c>
      <c r="C76" s="251"/>
      <c r="D76" s="251"/>
      <c r="E76" s="251"/>
      <c r="F76" s="251"/>
      <c r="G76" s="251"/>
      <c r="H76" s="251"/>
      <c r="I76" s="251"/>
      <c r="J76" s="251"/>
      <c r="K76" s="251"/>
      <c r="L76" s="251"/>
      <c r="M76" s="251"/>
      <c r="N76" s="251"/>
      <c r="O76" s="251"/>
      <c r="P76" s="251"/>
      <c r="Q76" s="195">
        <f t="shared" si="9"/>
        <v>0</v>
      </c>
      <c r="R76" s="195">
        <f t="shared" si="10"/>
        <v>0</v>
      </c>
      <c r="S76" s="195">
        <f t="shared" si="10"/>
        <v>0</v>
      </c>
    </row>
    <row r="77" spans="1:19" x14ac:dyDescent="0.3">
      <c r="A77" s="549"/>
      <c r="B77" s="14" t="str">
        <f>B38</f>
        <v>Intitulé libre 1</v>
      </c>
      <c r="C77" s="251"/>
      <c r="D77" s="251"/>
      <c r="E77" s="251"/>
      <c r="F77" s="251"/>
      <c r="G77" s="251"/>
      <c r="H77" s="251"/>
      <c r="I77" s="251"/>
      <c r="J77" s="251"/>
      <c r="K77" s="251"/>
      <c r="L77" s="251"/>
      <c r="M77" s="251"/>
      <c r="N77" s="251"/>
      <c r="O77" s="251"/>
      <c r="P77" s="251"/>
      <c r="Q77" s="195">
        <f t="shared" si="9"/>
        <v>0</v>
      </c>
      <c r="R77" s="195">
        <f t="shared" si="10"/>
        <v>0</v>
      </c>
      <c r="S77" s="195">
        <f t="shared" si="10"/>
        <v>0</v>
      </c>
    </row>
    <row r="78" spans="1:19" x14ac:dyDescent="0.3">
      <c r="A78" s="549"/>
      <c r="B78" s="14" t="str">
        <f>B39</f>
        <v>Intitulé libre 2</v>
      </c>
      <c r="C78" s="251"/>
      <c r="D78" s="251"/>
      <c r="E78" s="251"/>
      <c r="F78" s="251"/>
      <c r="G78" s="251"/>
      <c r="H78" s="251"/>
      <c r="I78" s="251"/>
      <c r="J78" s="251"/>
      <c r="K78" s="251"/>
      <c r="L78" s="251"/>
      <c r="M78" s="251"/>
      <c r="N78" s="251"/>
      <c r="O78" s="251"/>
      <c r="P78" s="251"/>
      <c r="Q78" s="195">
        <f t="shared" si="9"/>
        <v>0</v>
      </c>
      <c r="R78" s="195">
        <f t="shared" si="10"/>
        <v>0</v>
      </c>
      <c r="S78" s="195">
        <f t="shared" si="10"/>
        <v>0</v>
      </c>
    </row>
    <row r="79" spans="1:19" x14ac:dyDescent="0.3">
      <c r="A79" s="549"/>
      <c r="B79" s="14" t="str">
        <f>B40</f>
        <v>Intitulé libre 3</v>
      </c>
      <c r="C79" s="251"/>
      <c r="D79" s="251"/>
      <c r="E79" s="251"/>
      <c r="F79" s="251"/>
      <c r="G79" s="251"/>
      <c r="H79" s="251"/>
      <c r="I79" s="251"/>
      <c r="J79" s="251"/>
      <c r="K79" s="251"/>
      <c r="L79" s="251"/>
      <c r="M79" s="251"/>
      <c r="N79" s="251"/>
      <c r="O79" s="251"/>
      <c r="P79" s="251"/>
      <c r="Q79" s="195">
        <f t="shared" si="9"/>
        <v>0</v>
      </c>
      <c r="R79" s="195">
        <f t="shared" si="10"/>
        <v>0</v>
      </c>
      <c r="S79" s="195">
        <f t="shared" si="10"/>
        <v>0</v>
      </c>
    </row>
    <row r="80" spans="1:19" x14ac:dyDescent="0.3">
      <c r="A80" s="549"/>
      <c r="B80" s="14" t="str">
        <f>B41</f>
        <v>Intitulé libre 4</v>
      </c>
      <c r="C80" s="251"/>
      <c r="D80" s="251"/>
      <c r="E80" s="251"/>
      <c r="F80" s="251"/>
      <c r="G80" s="251"/>
      <c r="H80" s="251"/>
      <c r="I80" s="251"/>
      <c r="J80" s="251"/>
      <c r="K80" s="251"/>
      <c r="L80" s="251"/>
      <c r="M80" s="251"/>
      <c r="N80" s="251"/>
      <c r="O80" s="251"/>
      <c r="P80" s="251"/>
      <c r="Q80" s="195">
        <f t="shared" si="9"/>
        <v>0</v>
      </c>
      <c r="R80" s="195">
        <f t="shared" si="10"/>
        <v>0</v>
      </c>
      <c r="S80" s="195">
        <f t="shared" si="10"/>
        <v>0</v>
      </c>
    </row>
    <row r="81" spans="1:19" x14ac:dyDescent="0.3">
      <c r="A81" s="549"/>
      <c r="B81" s="14" t="str">
        <f>B42</f>
        <v>Intitulé libre 5</v>
      </c>
      <c r="C81" s="251"/>
      <c r="D81" s="251"/>
      <c r="E81" s="251"/>
      <c r="F81" s="251"/>
      <c r="G81" s="251"/>
      <c r="H81" s="251"/>
      <c r="I81" s="251"/>
      <c r="J81" s="251"/>
      <c r="K81" s="251"/>
      <c r="L81" s="251"/>
      <c r="M81" s="251"/>
      <c r="N81" s="251"/>
      <c r="O81" s="251"/>
      <c r="P81" s="251"/>
      <c r="Q81" s="195">
        <f t="shared" si="9"/>
        <v>0</v>
      </c>
      <c r="R81" s="195">
        <f t="shared" si="10"/>
        <v>0</v>
      </c>
      <c r="S81" s="195">
        <f t="shared" si="10"/>
        <v>0</v>
      </c>
    </row>
    <row r="82" spans="1:19" ht="14.25" thickBot="1" x14ac:dyDescent="0.35">
      <c r="A82" s="549"/>
      <c r="B82" s="15" t="s">
        <v>109</v>
      </c>
      <c r="C82" s="16">
        <f t="shared" ref="C82:S82" si="11">SUM(C70:C81)</f>
        <v>0</v>
      </c>
      <c r="D82" s="16">
        <f t="shared" si="11"/>
        <v>0</v>
      </c>
      <c r="E82" s="16">
        <f t="shared" si="11"/>
        <v>0</v>
      </c>
      <c r="F82" s="16">
        <f t="shared" si="11"/>
        <v>0</v>
      </c>
      <c r="G82" s="16">
        <f t="shared" si="11"/>
        <v>0</v>
      </c>
      <c r="H82" s="16">
        <f t="shared" si="11"/>
        <v>0</v>
      </c>
      <c r="I82" s="16">
        <f t="shared" si="11"/>
        <v>0</v>
      </c>
      <c r="J82" s="16">
        <f t="shared" si="11"/>
        <v>0</v>
      </c>
      <c r="K82" s="16">
        <f t="shared" si="11"/>
        <v>0</v>
      </c>
      <c r="L82" s="16">
        <f t="shared" si="11"/>
        <v>0</v>
      </c>
      <c r="M82" s="16">
        <f t="shared" si="11"/>
        <v>0</v>
      </c>
      <c r="N82" s="16">
        <f t="shared" si="11"/>
        <v>0</v>
      </c>
      <c r="O82" s="16">
        <f t="shared" si="11"/>
        <v>0</v>
      </c>
      <c r="P82" s="16">
        <f t="shared" si="11"/>
        <v>0</v>
      </c>
      <c r="Q82" s="16">
        <f t="shared" si="11"/>
        <v>0</v>
      </c>
      <c r="R82" s="16">
        <f t="shared" si="11"/>
        <v>0</v>
      </c>
      <c r="S82" s="16">
        <f t="shared" si="11"/>
        <v>0</v>
      </c>
    </row>
    <row r="83" spans="1:19" s="163" customFormat="1" x14ac:dyDescent="0.3">
      <c r="A83" s="5"/>
      <c r="B83" s="5"/>
    </row>
    <row r="84" spans="1:19" s="163" customFormat="1" ht="12" customHeight="1" x14ac:dyDescent="0.3">
      <c r="A84" s="548" t="s">
        <v>465</v>
      </c>
      <c r="B84" s="14" t="s">
        <v>86</v>
      </c>
      <c r="C84" s="163">
        <f>C8-C47</f>
        <v>0</v>
      </c>
      <c r="D84" s="163">
        <f t="shared" ref="D84:S84" si="12">D8-D47</f>
        <v>0</v>
      </c>
      <c r="E84" s="163">
        <f t="shared" si="12"/>
        <v>0</v>
      </c>
      <c r="F84" s="163">
        <f t="shared" si="12"/>
        <v>0</v>
      </c>
      <c r="G84" s="163">
        <f t="shared" si="12"/>
        <v>0</v>
      </c>
      <c r="H84" s="163">
        <f t="shared" si="12"/>
        <v>0</v>
      </c>
      <c r="I84" s="163">
        <f t="shared" si="12"/>
        <v>0</v>
      </c>
      <c r="J84" s="163">
        <f t="shared" si="12"/>
        <v>0</v>
      </c>
      <c r="K84" s="163">
        <f t="shared" si="12"/>
        <v>0</v>
      </c>
      <c r="L84" s="163">
        <f t="shared" si="12"/>
        <v>0</v>
      </c>
      <c r="M84" s="163">
        <f t="shared" si="12"/>
        <v>0</v>
      </c>
      <c r="N84" s="163">
        <f t="shared" si="12"/>
        <v>0</v>
      </c>
      <c r="O84" s="163">
        <f t="shared" si="12"/>
        <v>0</v>
      </c>
      <c r="P84" s="163">
        <f t="shared" si="12"/>
        <v>0</v>
      </c>
      <c r="Q84" s="163">
        <f t="shared" si="12"/>
        <v>0</v>
      </c>
      <c r="R84" s="163">
        <f t="shared" si="12"/>
        <v>0</v>
      </c>
      <c r="S84" s="163">
        <f t="shared" si="12"/>
        <v>0</v>
      </c>
    </row>
    <row r="85" spans="1:19" s="163" customFormat="1" x14ac:dyDescent="0.3">
      <c r="A85" s="548"/>
      <c r="B85" s="14" t="s">
        <v>87</v>
      </c>
      <c r="C85" s="163">
        <f t="shared" ref="C85:S99" si="13">C9-C48</f>
        <v>0</v>
      </c>
      <c r="D85" s="163">
        <f t="shared" si="13"/>
        <v>0</v>
      </c>
      <c r="E85" s="163">
        <f t="shared" si="13"/>
        <v>0</v>
      </c>
      <c r="F85" s="163">
        <f t="shared" si="13"/>
        <v>0</v>
      </c>
      <c r="G85" s="163">
        <f t="shared" si="13"/>
        <v>0</v>
      </c>
      <c r="H85" s="163">
        <f t="shared" si="13"/>
        <v>0</v>
      </c>
      <c r="I85" s="163">
        <f t="shared" si="13"/>
        <v>0</v>
      </c>
      <c r="J85" s="163">
        <f t="shared" si="13"/>
        <v>0</v>
      </c>
      <c r="K85" s="163">
        <f t="shared" si="13"/>
        <v>0</v>
      </c>
      <c r="L85" s="163">
        <f t="shared" si="13"/>
        <v>0</v>
      </c>
      <c r="M85" s="163">
        <f t="shared" si="13"/>
        <v>0</v>
      </c>
      <c r="N85" s="163">
        <f t="shared" si="13"/>
        <v>0</v>
      </c>
      <c r="O85" s="163">
        <f t="shared" si="13"/>
        <v>0</v>
      </c>
      <c r="P85" s="163">
        <f t="shared" si="13"/>
        <v>0</v>
      </c>
      <c r="Q85" s="163">
        <f t="shared" si="13"/>
        <v>0</v>
      </c>
      <c r="R85" s="163">
        <f t="shared" si="13"/>
        <v>0</v>
      </c>
      <c r="S85" s="163">
        <f t="shared" si="13"/>
        <v>0</v>
      </c>
    </row>
    <row r="86" spans="1:19" s="163" customFormat="1" x14ac:dyDescent="0.3">
      <c r="A86" s="548"/>
      <c r="B86" s="14" t="s">
        <v>88</v>
      </c>
      <c r="C86" s="163">
        <f t="shared" si="13"/>
        <v>0</v>
      </c>
      <c r="D86" s="163">
        <f t="shared" si="13"/>
        <v>0</v>
      </c>
      <c r="E86" s="163">
        <f t="shared" si="13"/>
        <v>0</v>
      </c>
      <c r="F86" s="163">
        <f t="shared" si="13"/>
        <v>0</v>
      </c>
      <c r="G86" s="163">
        <f t="shared" si="13"/>
        <v>0</v>
      </c>
      <c r="H86" s="163">
        <f t="shared" si="13"/>
        <v>0</v>
      </c>
      <c r="I86" s="163">
        <f t="shared" si="13"/>
        <v>0</v>
      </c>
      <c r="J86" s="163">
        <f t="shared" si="13"/>
        <v>0</v>
      </c>
      <c r="K86" s="163">
        <f t="shared" si="13"/>
        <v>0</v>
      </c>
      <c r="L86" s="163">
        <f t="shared" si="13"/>
        <v>0</v>
      </c>
      <c r="M86" s="163">
        <f t="shared" si="13"/>
        <v>0</v>
      </c>
      <c r="N86" s="163">
        <f t="shared" si="13"/>
        <v>0</v>
      </c>
      <c r="O86" s="163">
        <f t="shared" si="13"/>
        <v>0</v>
      </c>
      <c r="P86" s="163">
        <f t="shared" si="13"/>
        <v>0</v>
      </c>
      <c r="Q86" s="163">
        <f t="shared" si="13"/>
        <v>0</v>
      </c>
      <c r="R86" s="163">
        <f t="shared" si="13"/>
        <v>0</v>
      </c>
      <c r="S86" s="163">
        <f t="shared" si="13"/>
        <v>0</v>
      </c>
    </row>
    <row r="87" spans="1:19" s="163" customFormat="1" x14ac:dyDescent="0.3">
      <c r="A87" s="548"/>
      <c r="B87" s="14" t="s">
        <v>89</v>
      </c>
      <c r="C87" s="163">
        <f t="shared" si="13"/>
        <v>0</v>
      </c>
      <c r="D87" s="163">
        <f t="shared" si="13"/>
        <v>0</v>
      </c>
      <c r="E87" s="163">
        <f t="shared" si="13"/>
        <v>0</v>
      </c>
      <c r="F87" s="163">
        <f t="shared" si="13"/>
        <v>0</v>
      </c>
      <c r="G87" s="163">
        <f t="shared" si="13"/>
        <v>0</v>
      </c>
      <c r="H87" s="163">
        <f t="shared" si="13"/>
        <v>0</v>
      </c>
      <c r="I87" s="163">
        <f t="shared" si="13"/>
        <v>0</v>
      </c>
      <c r="J87" s="163">
        <f t="shared" si="13"/>
        <v>0</v>
      </c>
      <c r="K87" s="163">
        <f t="shared" si="13"/>
        <v>0</v>
      </c>
      <c r="L87" s="163">
        <f t="shared" si="13"/>
        <v>0</v>
      </c>
      <c r="M87" s="163">
        <f t="shared" si="13"/>
        <v>0</v>
      </c>
      <c r="N87" s="163">
        <f t="shared" si="13"/>
        <v>0</v>
      </c>
      <c r="O87" s="163">
        <f t="shared" si="13"/>
        <v>0</v>
      </c>
      <c r="P87" s="163">
        <f t="shared" si="13"/>
        <v>0</v>
      </c>
      <c r="Q87" s="163">
        <f t="shared" si="13"/>
        <v>0</v>
      </c>
      <c r="R87" s="163">
        <f t="shared" si="13"/>
        <v>0</v>
      </c>
      <c r="S87" s="163">
        <f t="shared" si="13"/>
        <v>0</v>
      </c>
    </row>
    <row r="88" spans="1:19" s="163" customFormat="1" x14ac:dyDescent="0.3">
      <c r="A88" s="548"/>
      <c r="B88" s="14" t="s">
        <v>90</v>
      </c>
      <c r="C88" s="163">
        <f t="shared" si="13"/>
        <v>0</v>
      </c>
      <c r="D88" s="163">
        <f t="shared" si="13"/>
        <v>0</v>
      </c>
      <c r="E88" s="163">
        <f t="shared" si="13"/>
        <v>0</v>
      </c>
      <c r="F88" s="163">
        <f t="shared" si="13"/>
        <v>0</v>
      </c>
      <c r="G88" s="163">
        <f t="shared" si="13"/>
        <v>0</v>
      </c>
      <c r="H88" s="163">
        <f t="shared" si="13"/>
        <v>0</v>
      </c>
      <c r="I88" s="163">
        <f t="shared" si="13"/>
        <v>0</v>
      </c>
      <c r="J88" s="163">
        <f t="shared" si="13"/>
        <v>0</v>
      </c>
      <c r="K88" s="163">
        <f t="shared" si="13"/>
        <v>0</v>
      </c>
      <c r="L88" s="163">
        <f t="shared" si="13"/>
        <v>0</v>
      </c>
      <c r="M88" s="163">
        <f t="shared" si="13"/>
        <v>0</v>
      </c>
      <c r="N88" s="163">
        <f t="shared" si="13"/>
        <v>0</v>
      </c>
      <c r="O88" s="163">
        <f t="shared" si="13"/>
        <v>0</v>
      </c>
      <c r="P88" s="163">
        <f t="shared" si="13"/>
        <v>0</v>
      </c>
      <c r="Q88" s="163">
        <f t="shared" si="13"/>
        <v>0</v>
      </c>
      <c r="R88" s="163">
        <f t="shared" si="13"/>
        <v>0</v>
      </c>
      <c r="S88" s="163">
        <f t="shared" si="13"/>
        <v>0</v>
      </c>
    </row>
    <row r="89" spans="1:19" s="163" customFormat="1" x14ac:dyDescent="0.3">
      <c r="A89" s="548"/>
      <c r="B89" s="14" t="s">
        <v>91</v>
      </c>
      <c r="C89" s="163">
        <f t="shared" si="13"/>
        <v>0</v>
      </c>
      <c r="D89" s="163">
        <f t="shared" si="13"/>
        <v>0</v>
      </c>
      <c r="E89" s="163">
        <f t="shared" si="13"/>
        <v>0</v>
      </c>
      <c r="F89" s="163">
        <f t="shared" si="13"/>
        <v>0</v>
      </c>
      <c r="G89" s="163">
        <f t="shared" si="13"/>
        <v>0</v>
      </c>
      <c r="H89" s="163">
        <f t="shared" si="13"/>
        <v>0</v>
      </c>
      <c r="I89" s="163">
        <f t="shared" si="13"/>
        <v>0</v>
      </c>
      <c r="J89" s="163">
        <f t="shared" si="13"/>
        <v>0</v>
      </c>
      <c r="K89" s="163">
        <f t="shared" si="13"/>
        <v>0</v>
      </c>
      <c r="L89" s="163">
        <f t="shared" si="13"/>
        <v>0</v>
      </c>
      <c r="M89" s="163">
        <f t="shared" si="13"/>
        <v>0</v>
      </c>
      <c r="N89" s="163">
        <f t="shared" si="13"/>
        <v>0</v>
      </c>
      <c r="O89" s="163">
        <f t="shared" si="13"/>
        <v>0</v>
      </c>
      <c r="P89" s="163">
        <f t="shared" si="13"/>
        <v>0</v>
      </c>
      <c r="Q89" s="163">
        <f t="shared" si="13"/>
        <v>0</v>
      </c>
      <c r="R89" s="163">
        <f t="shared" si="13"/>
        <v>0</v>
      </c>
      <c r="S89" s="163">
        <f t="shared" si="13"/>
        <v>0</v>
      </c>
    </row>
    <row r="90" spans="1:19" s="163" customFormat="1" x14ac:dyDescent="0.3">
      <c r="A90" s="548"/>
      <c r="B90" s="14" t="s">
        <v>92</v>
      </c>
      <c r="C90" s="163">
        <f t="shared" si="13"/>
        <v>0</v>
      </c>
      <c r="D90" s="163">
        <f t="shared" si="13"/>
        <v>0</v>
      </c>
      <c r="E90" s="163">
        <f t="shared" si="13"/>
        <v>0</v>
      </c>
      <c r="F90" s="163">
        <f t="shared" si="13"/>
        <v>0</v>
      </c>
      <c r="G90" s="163">
        <f t="shared" si="13"/>
        <v>0</v>
      </c>
      <c r="H90" s="163">
        <f t="shared" si="13"/>
        <v>0</v>
      </c>
      <c r="I90" s="163">
        <f t="shared" si="13"/>
        <v>0</v>
      </c>
      <c r="J90" s="163">
        <f t="shared" si="13"/>
        <v>0</v>
      </c>
      <c r="K90" s="163">
        <f t="shared" si="13"/>
        <v>0</v>
      </c>
      <c r="L90" s="163">
        <f t="shared" si="13"/>
        <v>0</v>
      </c>
      <c r="M90" s="163">
        <f t="shared" si="13"/>
        <v>0</v>
      </c>
      <c r="N90" s="163">
        <f t="shared" si="13"/>
        <v>0</v>
      </c>
      <c r="O90" s="163">
        <f t="shared" si="13"/>
        <v>0</v>
      </c>
      <c r="P90" s="163">
        <f t="shared" si="13"/>
        <v>0</v>
      </c>
      <c r="Q90" s="163">
        <f t="shared" si="13"/>
        <v>0</v>
      </c>
      <c r="R90" s="163">
        <f t="shared" si="13"/>
        <v>0</v>
      </c>
      <c r="S90" s="163">
        <f t="shared" si="13"/>
        <v>0</v>
      </c>
    </row>
    <row r="91" spans="1:19" s="163" customFormat="1" x14ac:dyDescent="0.3">
      <c r="A91" s="548"/>
      <c r="B91" s="14" t="s">
        <v>93</v>
      </c>
      <c r="C91" s="163">
        <f t="shared" si="13"/>
        <v>0</v>
      </c>
      <c r="D91" s="163">
        <f t="shared" si="13"/>
        <v>0</v>
      </c>
      <c r="E91" s="163">
        <f t="shared" si="13"/>
        <v>0</v>
      </c>
      <c r="F91" s="163">
        <f t="shared" si="13"/>
        <v>0</v>
      </c>
      <c r="G91" s="163">
        <f t="shared" si="13"/>
        <v>0</v>
      </c>
      <c r="H91" s="163">
        <f t="shared" si="13"/>
        <v>0</v>
      </c>
      <c r="I91" s="163">
        <f t="shared" si="13"/>
        <v>0</v>
      </c>
      <c r="J91" s="163">
        <f t="shared" si="13"/>
        <v>0</v>
      </c>
      <c r="K91" s="163">
        <f t="shared" si="13"/>
        <v>0</v>
      </c>
      <c r="L91" s="163">
        <f t="shared" si="13"/>
        <v>0</v>
      </c>
      <c r="M91" s="163">
        <f t="shared" si="13"/>
        <v>0</v>
      </c>
      <c r="N91" s="163">
        <f t="shared" si="13"/>
        <v>0</v>
      </c>
      <c r="O91" s="163">
        <f t="shared" si="13"/>
        <v>0</v>
      </c>
      <c r="P91" s="163">
        <f t="shared" si="13"/>
        <v>0</v>
      </c>
      <c r="Q91" s="163">
        <f t="shared" si="13"/>
        <v>0</v>
      </c>
      <c r="R91" s="163">
        <f t="shared" si="13"/>
        <v>0</v>
      </c>
      <c r="S91" s="163">
        <f t="shared" si="13"/>
        <v>0</v>
      </c>
    </row>
    <row r="92" spans="1:19" s="163" customFormat="1" x14ac:dyDescent="0.3">
      <c r="A92" s="548"/>
      <c r="B92" s="14" t="s">
        <v>94</v>
      </c>
      <c r="C92" s="163">
        <f t="shared" si="13"/>
        <v>0</v>
      </c>
      <c r="D92" s="163">
        <f t="shared" si="13"/>
        <v>0</v>
      </c>
      <c r="E92" s="163">
        <f t="shared" si="13"/>
        <v>0</v>
      </c>
      <c r="F92" s="163">
        <f t="shared" si="13"/>
        <v>0</v>
      </c>
      <c r="G92" s="163">
        <f t="shared" si="13"/>
        <v>0</v>
      </c>
      <c r="H92" s="163">
        <f t="shared" si="13"/>
        <v>0</v>
      </c>
      <c r="I92" s="163">
        <f t="shared" si="13"/>
        <v>0</v>
      </c>
      <c r="J92" s="163">
        <f t="shared" si="13"/>
        <v>0</v>
      </c>
      <c r="K92" s="163">
        <f t="shared" si="13"/>
        <v>0</v>
      </c>
      <c r="L92" s="163">
        <f t="shared" si="13"/>
        <v>0</v>
      </c>
      <c r="M92" s="163">
        <f t="shared" si="13"/>
        <v>0</v>
      </c>
      <c r="N92" s="163">
        <f t="shared" si="13"/>
        <v>0</v>
      </c>
      <c r="O92" s="163">
        <f t="shared" si="13"/>
        <v>0</v>
      </c>
      <c r="P92" s="163">
        <f t="shared" si="13"/>
        <v>0</v>
      </c>
      <c r="Q92" s="163">
        <f t="shared" si="13"/>
        <v>0</v>
      </c>
      <c r="R92" s="163">
        <f t="shared" si="13"/>
        <v>0</v>
      </c>
      <c r="S92" s="163">
        <f t="shared" si="13"/>
        <v>0</v>
      </c>
    </row>
    <row r="93" spans="1:19" s="163" customFormat="1" x14ac:dyDescent="0.3">
      <c r="A93" s="548"/>
      <c r="B93" s="14" t="s">
        <v>95</v>
      </c>
      <c r="C93" s="163">
        <f t="shared" si="13"/>
        <v>0</v>
      </c>
      <c r="D93" s="163">
        <f t="shared" si="13"/>
        <v>0</v>
      </c>
      <c r="E93" s="163">
        <f t="shared" si="13"/>
        <v>0</v>
      </c>
      <c r="F93" s="163">
        <f t="shared" si="13"/>
        <v>0</v>
      </c>
      <c r="G93" s="163">
        <f t="shared" si="13"/>
        <v>0</v>
      </c>
      <c r="H93" s="163">
        <f t="shared" si="13"/>
        <v>0</v>
      </c>
      <c r="I93" s="163">
        <f t="shared" si="13"/>
        <v>0</v>
      </c>
      <c r="J93" s="163">
        <f t="shared" si="13"/>
        <v>0</v>
      </c>
      <c r="K93" s="163">
        <f t="shared" si="13"/>
        <v>0</v>
      </c>
      <c r="L93" s="163">
        <f t="shared" si="13"/>
        <v>0</v>
      </c>
      <c r="M93" s="163">
        <f t="shared" si="13"/>
        <v>0</v>
      </c>
      <c r="N93" s="163">
        <f t="shared" si="13"/>
        <v>0</v>
      </c>
      <c r="O93" s="163">
        <f t="shared" si="13"/>
        <v>0</v>
      </c>
      <c r="P93" s="163">
        <f t="shared" si="13"/>
        <v>0</v>
      </c>
      <c r="Q93" s="163">
        <f t="shared" si="13"/>
        <v>0</v>
      </c>
      <c r="R93" s="163">
        <f t="shared" si="13"/>
        <v>0</v>
      </c>
      <c r="S93" s="163">
        <f t="shared" si="13"/>
        <v>0</v>
      </c>
    </row>
    <row r="94" spans="1:19" s="163" customFormat="1" x14ac:dyDescent="0.3">
      <c r="A94" s="548"/>
      <c r="B94" s="14" t="s">
        <v>96</v>
      </c>
      <c r="C94" s="163">
        <f t="shared" si="13"/>
        <v>0</v>
      </c>
      <c r="D94" s="163">
        <f t="shared" si="13"/>
        <v>0</v>
      </c>
      <c r="E94" s="163">
        <f t="shared" si="13"/>
        <v>0</v>
      </c>
      <c r="F94" s="163">
        <f t="shared" si="13"/>
        <v>0</v>
      </c>
      <c r="G94" s="163">
        <f t="shared" si="13"/>
        <v>0</v>
      </c>
      <c r="H94" s="163">
        <f t="shared" si="13"/>
        <v>0</v>
      </c>
      <c r="I94" s="163">
        <f t="shared" si="13"/>
        <v>0</v>
      </c>
      <c r="J94" s="163">
        <f t="shared" si="13"/>
        <v>0</v>
      </c>
      <c r="K94" s="163">
        <f t="shared" si="13"/>
        <v>0</v>
      </c>
      <c r="L94" s="163">
        <f t="shared" si="13"/>
        <v>0</v>
      </c>
      <c r="M94" s="163">
        <f t="shared" si="13"/>
        <v>0</v>
      </c>
      <c r="N94" s="163">
        <f t="shared" si="13"/>
        <v>0</v>
      </c>
      <c r="O94" s="163">
        <f t="shared" si="13"/>
        <v>0</v>
      </c>
      <c r="P94" s="163">
        <f t="shared" si="13"/>
        <v>0</v>
      </c>
      <c r="Q94" s="163">
        <f t="shared" si="13"/>
        <v>0</v>
      </c>
      <c r="R94" s="163">
        <f t="shared" si="13"/>
        <v>0</v>
      </c>
      <c r="S94" s="163">
        <f t="shared" si="13"/>
        <v>0</v>
      </c>
    </row>
    <row r="95" spans="1:19" s="163" customFormat="1" x14ac:dyDescent="0.3">
      <c r="A95" s="548"/>
      <c r="B95" s="14" t="s">
        <v>97</v>
      </c>
      <c r="C95" s="163">
        <f t="shared" si="13"/>
        <v>0</v>
      </c>
      <c r="D95" s="163">
        <f t="shared" si="13"/>
        <v>0</v>
      </c>
      <c r="E95" s="163">
        <f t="shared" si="13"/>
        <v>0</v>
      </c>
      <c r="F95" s="163">
        <f t="shared" si="13"/>
        <v>0</v>
      </c>
      <c r="G95" s="163">
        <f t="shared" si="13"/>
        <v>0</v>
      </c>
      <c r="H95" s="163">
        <f t="shared" si="13"/>
        <v>0</v>
      </c>
      <c r="I95" s="163">
        <f t="shared" si="13"/>
        <v>0</v>
      </c>
      <c r="J95" s="163">
        <f t="shared" si="13"/>
        <v>0</v>
      </c>
      <c r="K95" s="163">
        <f t="shared" si="13"/>
        <v>0</v>
      </c>
      <c r="L95" s="163">
        <f t="shared" si="13"/>
        <v>0</v>
      </c>
      <c r="M95" s="163">
        <f t="shared" si="13"/>
        <v>0</v>
      </c>
      <c r="N95" s="163">
        <f t="shared" si="13"/>
        <v>0</v>
      </c>
      <c r="O95" s="163">
        <f t="shared" si="13"/>
        <v>0</v>
      </c>
      <c r="P95" s="163">
        <f t="shared" si="13"/>
        <v>0</v>
      </c>
      <c r="Q95" s="163">
        <f t="shared" si="13"/>
        <v>0</v>
      </c>
      <c r="R95" s="163">
        <f t="shared" si="13"/>
        <v>0</v>
      </c>
      <c r="S95" s="163">
        <f t="shared" si="13"/>
        <v>0</v>
      </c>
    </row>
    <row r="96" spans="1:19" s="163" customFormat="1" x14ac:dyDescent="0.3">
      <c r="A96" s="548"/>
      <c r="B96" s="14" t="s">
        <v>98</v>
      </c>
      <c r="C96" s="163">
        <f t="shared" si="13"/>
        <v>0</v>
      </c>
      <c r="D96" s="163">
        <f t="shared" si="13"/>
        <v>0</v>
      </c>
      <c r="E96" s="163">
        <f t="shared" si="13"/>
        <v>0</v>
      </c>
      <c r="F96" s="163">
        <f t="shared" si="13"/>
        <v>0</v>
      </c>
      <c r="G96" s="163">
        <f t="shared" si="13"/>
        <v>0</v>
      </c>
      <c r="H96" s="163">
        <f t="shared" si="13"/>
        <v>0</v>
      </c>
      <c r="I96" s="163">
        <f t="shared" si="13"/>
        <v>0</v>
      </c>
      <c r="J96" s="163">
        <f t="shared" si="13"/>
        <v>0</v>
      </c>
      <c r="K96" s="163">
        <f t="shared" si="13"/>
        <v>0</v>
      </c>
      <c r="L96" s="163">
        <f t="shared" si="13"/>
        <v>0</v>
      </c>
      <c r="M96" s="163">
        <f t="shared" si="13"/>
        <v>0</v>
      </c>
      <c r="N96" s="163">
        <f t="shared" si="13"/>
        <v>0</v>
      </c>
      <c r="O96" s="163">
        <f t="shared" si="13"/>
        <v>0</v>
      </c>
      <c r="P96" s="163">
        <f t="shared" si="13"/>
        <v>0</v>
      </c>
      <c r="Q96" s="163">
        <f t="shared" si="13"/>
        <v>0</v>
      </c>
      <c r="R96" s="163">
        <f t="shared" si="13"/>
        <v>0</v>
      </c>
      <c r="S96" s="163">
        <f t="shared" si="13"/>
        <v>0</v>
      </c>
    </row>
    <row r="97" spans="1:19" s="163" customFormat="1" x14ac:dyDescent="0.3">
      <c r="A97" s="548"/>
      <c r="B97" s="14" t="s">
        <v>99</v>
      </c>
      <c r="C97" s="163">
        <f t="shared" si="13"/>
        <v>0</v>
      </c>
      <c r="D97" s="163">
        <f t="shared" si="13"/>
        <v>0</v>
      </c>
      <c r="E97" s="163">
        <f t="shared" si="13"/>
        <v>0</v>
      </c>
      <c r="F97" s="163">
        <f t="shared" si="13"/>
        <v>0</v>
      </c>
      <c r="G97" s="163">
        <f t="shared" si="13"/>
        <v>0</v>
      </c>
      <c r="H97" s="163">
        <f t="shared" si="13"/>
        <v>0</v>
      </c>
      <c r="I97" s="163">
        <f t="shared" si="13"/>
        <v>0</v>
      </c>
      <c r="J97" s="163">
        <f t="shared" si="13"/>
        <v>0</v>
      </c>
      <c r="K97" s="163">
        <f t="shared" si="13"/>
        <v>0</v>
      </c>
      <c r="L97" s="163">
        <f t="shared" si="13"/>
        <v>0</v>
      </c>
      <c r="M97" s="163">
        <f t="shared" si="13"/>
        <v>0</v>
      </c>
      <c r="N97" s="163">
        <f t="shared" si="13"/>
        <v>0</v>
      </c>
      <c r="O97" s="163">
        <f t="shared" si="13"/>
        <v>0</v>
      </c>
      <c r="P97" s="163">
        <f t="shared" si="13"/>
        <v>0</v>
      </c>
      <c r="Q97" s="163">
        <f t="shared" si="13"/>
        <v>0</v>
      </c>
      <c r="R97" s="163">
        <f t="shared" si="13"/>
        <v>0</v>
      </c>
      <c r="S97" s="163">
        <f t="shared" si="13"/>
        <v>0</v>
      </c>
    </row>
    <row r="98" spans="1:19" s="163" customFormat="1" x14ac:dyDescent="0.3">
      <c r="A98" s="548"/>
      <c r="B98" s="14" t="s">
        <v>100</v>
      </c>
      <c r="C98" s="163">
        <f t="shared" si="13"/>
        <v>0</v>
      </c>
      <c r="D98" s="163">
        <f t="shared" si="13"/>
        <v>0</v>
      </c>
      <c r="E98" s="163">
        <f t="shared" si="13"/>
        <v>0</v>
      </c>
      <c r="F98" s="163">
        <f t="shared" si="13"/>
        <v>0</v>
      </c>
      <c r="G98" s="163">
        <f t="shared" si="13"/>
        <v>0</v>
      </c>
      <c r="H98" s="163">
        <f t="shared" si="13"/>
        <v>0</v>
      </c>
      <c r="I98" s="163">
        <f t="shared" si="13"/>
        <v>0</v>
      </c>
      <c r="J98" s="163">
        <f t="shared" si="13"/>
        <v>0</v>
      </c>
      <c r="K98" s="163">
        <f t="shared" si="13"/>
        <v>0</v>
      </c>
      <c r="L98" s="163">
        <f t="shared" si="13"/>
        <v>0</v>
      </c>
      <c r="M98" s="163">
        <f t="shared" si="13"/>
        <v>0</v>
      </c>
      <c r="N98" s="163">
        <f t="shared" si="13"/>
        <v>0</v>
      </c>
      <c r="O98" s="163">
        <f t="shared" si="13"/>
        <v>0</v>
      </c>
      <c r="P98" s="163">
        <f t="shared" si="13"/>
        <v>0</v>
      </c>
      <c r="Q98" s="163">
        <f t="shared" si="13"/>
        <v>0</v>
      </c>
      <c r="R98" s="163">
        <f t="shared" si="13"/>
        <v>0</v>
      </c>
      <c r="S98" s="163">
        <f t="shared" si="13"/>
        <v>0</v>
      </c>
    </row>
    <row r="99" spans="1:19" s="163" customFormat="1" x14ac:dyDescent="0.3">
      <c r="A99" s="548"/>
      <c r="B99" s="14" t="s">
        <v>101</v>
      </c>
      <c r="C99" s="163">
        <f t="shared" si="13"/>
        <v>0</v>
      </c>
      <c r="D99" s="163">
        <f t="shared" si="13"/>
        <v>0</v>
      </c>
      <c r="E99" s="163">
        <f t="shared" si="13"/>
        <v>0</v>
      </c>
      <c r="F99" s="163">
        <f t="shared" si="13"/>
        <v>0</v>
      </c>
      <c r="G99" s="163">
        <f t="shared" si="13"/>
        <v>0</v>
      </c>
      <c r="H99" s="163">
        <f t="shared" si="13"/>
        <v>0</v>
      </c>
      <c r="I99" s="163">
        <f t="shared" si="13"/>
        <v>0</v>
      </c>
      <c r="J99" s="163">
        <f t="shared" si="13"/>
        <v>0</v>
      </c>
      <c r="K99" s="163">
        <f t="shared" si="13"/>
        <v>0</v>
      </c>
      <c r="L99" s="163">
        <f t="shared" si="13"/>
        <v>0</v>
      </c>
      <c r="M99" s="163">
        <f t="shared" si="13"/>
        <v>0</v>
      </c>
      <c r="N99" s="163">
        <f t="shared" si="13"/>
        <v>0</v>
      </c>
      <c r="O99" s="163">
        <f t="shared" si="13"/>
        <v>0</v>
      </c>
      <c r="P99" s="163">
        <f t="shared" si="13"/>
        <v>0</v>
      </c>
      <c r="Q99" s="163">
        <f t="shared" si="13"/>
        <v>0</v>
      </c>
      <c r="R99" s="163">
        <f t="shared" si="13"/>
        <v>0</v>
      </c>
      <c r="S99" s="163">
        <f t="shared" si="13"/>
        <v>0</v>
      </c>
    </row>
    <row r="100" spans="1:19" s="163" customFormat="1" x14ac:dyDescent="0.3">
      <c r="A100" s="548"/>
      <c r="B100" s="14" t="str">
        <f>B63</f>
        <v>Intitulé libre 1</v>
      </c>
      <c r="C100" s="163">
        <f t="shared" ref="C100:S104" si="14">C24-C63</f>
        <v>0</v>
      </c>
      <c r="D100" s="163">
        <f t="shared" si="14"/>
        <v>0</v>
      </c>
      <c r="E100" s="163">
        <f t="shared" si="14"/>
        <v>0</v>
      </c>
      <c r="F100" s="163">
        <f t="shared" si="14"/>
        <v>0</v>
      </c>
      <c r="G100" s="163">
        <f t="shared" si="14"/>
        <v>0</v>
      </c>
      <c r="H100" s="163">
        <f t="shared" si="14"/>
        <v>0</v>
      </c>
      <c r="I100" s="163">
        <f t="shared" si="14"/>
        <v>0</v>
      </c>
      <c r="J100" s="163">
        <f t="shared" si="14"/>
        <v>0</v>
      </c>
      <c r="K100" s="163">
        <f t="shared" si="14"/>
        <v>0</v>
      </c>
      <c r="L100" s="163">
        <f t="shared" si="14"/>
        <v>0</v>
      </c>
      <c r="M100" s="163">
        <f t="shared" si="14"/>
        <v>0</v>
      </c>
      <c r="N100" s="163">
        <f t="shared" si="14"/>
        <v>0</v>
      </c>
      <c r="O100" s="163">
        <f t="shared" si="14"/>
        <v>0</v>
      </c>
      <c r="P100" s="163">
        <f t="shared" si="14"/>
        <v>0</v>
      </c>
      <c r="Q100" s="163">
        <f t="shared" si="14"/>
        <v>0</v>
      </c>
      <c r="R100" s="163">
        <f t="shared" si="14"/>
        <v>0</v>
      </c>
      <c r="S100" s="163">
        <f t="shared" si="14"/>
        <v>0</v>
      </c>
    </row>
    <row r="101" spans="1:19" s="163" customFormat="1" x14ac:dyDescent="0.3">
      <c r="A101" s="548"/>
      <c r="B101" s="14" t="str">
        <f>B64</f>
        <v>Intitulé libre 2</v>
      </c>
      <c r="C101" s="163">
        <f t="shared" si="14"/>
        <v>0</v>
      </c>
      <c r="D101" s="163">
        <f t="shared" si="14"/>
        <v>0</v>
      </c>
      <c r="E101" s="163">
        <f t="shared" si="14"/>
        <v>0</v>
      </c>
      <c r="F101" s="163">
        <f t="shared" si="14"/>
        <v>0</v>
      </c>
      <c r="G101" s="163">
        <f t="shared" si="14"/>
        <v>0</v>
      </c>
      <c r="H101" s="163">
        <f t="shared" si="14"/>
        <v>0</v>
      </c>
      <c r="I101" s="163">
        <f t="shared" si="14"/>
        <v>0</v>
      </c>
      <c r="J101" s="163">
        <f t="shared" si="14"/>
        <v>0</v>
      </c>
      <c r="K101" s="163">
        <f t="shared" si="14"/>
        <v>0</v>
      </c>
      <c r="L101" s="163">
        <f t="shared" si="14"/>
        <v>0</v>
      </c>
      <c r="M101" s="163">
        <f t="shared" si="14"/>
        <v>0</v>
      </c>
      <c r="N101" s="163">
        <f t="shared" si="14"/>
        <v>0</v>
      </c>
      <c r="O101" s="163">
        <f t="shared" si="14"/>
        <v>0</v>
      </c>
      <c r="P101" s="163">
        <f t="shared" si="14"/>
        <v>0</v>
      </c>
      <c r="Q101" s="163">
        <f t="shared" si="14"/>
        <v>0</v>
      </c>
      <c r="R101" s="163">
        <f t="shared" si="14"/>
        <v>0</v>
      </c>
      <c r="S101" s="163">
        <f t="shared" si="14"/>
        <v>0</v>
      </c>
    </row>
    <row r="102" spans="1:19" s="163" customFormat="1" x14ac:dyDescent="0.3">
      <c r="A102" s="548"/>
      <c r="B102" s="14" t="str">
        <f>B65</f>
        <v>Intitulé libre 3</v>
      </c>
      <c r="C102" s="163">
        <f t="shared" si="14"/>
        <v>0</v>
      </c>
      <c r="D102" s="163">
        <f t="shared" si="14"/>
        <v>0</v>
      </c>
      <c r="E102" s="163">
        <f t="shared" si="14"/>
        <v>0</v>
      </c>
      <c r="F102" s="163">
        <f t="shared" si="14"/>
        <v>0</v>
      </c>
      <c r="G102" s="163">
        <f t="shared" si="14"/>
        <v>0</v>
      </c>
      <c r="H102" s="163">
        <f t="shared" si="14"/>
        <v>0</v>
      </c>
      <c r="I102" s="163">
        <f t="shared" si="14"/>
        <v>0</v>
      </c>
      <c r="J102" s="163">
        <f t="shared" si="14"/>
        <v>0</v>
      </c>
      <c r="K102" s="163">
        <f t="shared" si="14"/>
        <v>0</v>
      </c>
      <c r="L102" s="163">
        <f t="shared" si="14"/>
        <v>0</v>
      </c>
      <c r="M102" s="163">
        <f t="shared" si="14"/>
        <v>0</v>
      </c>
      <c r="N102" s="163">
        <f t="shared" si="14"/>
        <v>0</v>
      </c>
      <c r="O102" s="163">
        <f t="shared" si="14"/>
        <v>0</v>
      </c>
      <c r="P102" s="163">
        <f t="shared" si="14"/>
        <v>0</v>
      </c>
      <c r="Q102" s="163">
        <f t="shared" si="14"/>
        <v>0</v>
      </c>
      <c r="R102" s="163">
        <f t="shared" si="14"/>
        <v>0</v>
      </c>
      <c r="S102" s="163">
        <f t="shared" si="14"/>
        <v>0</v>
      </c>
    </row>
    <row r="103" spans="1:19" s="163" customFormat="1" x14ac:dyDescent="0.3">
      <c r="A103" s="548"/>
      <c r="B103" s="14" t="str">
        <f>B66</f>
        <v>Intitulé libre 4</v>
      </c>
      <c r="C103" s="163">
        <f t="shared" si="14"/>
        <v>0</v>
      </c>
      <c r="D103" s="163">
        <f t="shared" si="14"/>
        <v>0</v>
      </c>
      <c r="E103" s="163">
        <f t="shared" si="14"/>
        <v>0</v>
      </c>
      <c r="F103" s="163">
        <f t="shared" si="14"/>
        <v>0</v>
      </c>
      <c r="G103" s="163">
        <f t="shared" si="14"/>
        <v>0</v>
      </c>
      <c r="H103" s="163">
        <f t="shared" si="14"/>
        <v>0</v>
      </c>
      <c r="I103" s="163">
        <f t="shared" si="14"/>
        <v>0</v>
      </c>
      <c r="J103" s="163">
        <f t="shared" si="14"/>
        <v>0</v>
      </c>
      <c r="K103" s="163">
        <f t="shared" si="14"/>
        <v>0</v>
      </c>
      <c r="L103" s="163">
        <f t="shared" si="14"/>
        <v>0</v>
      </c>
      <c r="M103" s="163">
        <f t="shared" si="14"/>
        <v>0</v>
      </c>
      <c r="N103" s="163">
        <f t="shared" si="14"/>
        <v>0</v>
      </c>
      <c r="O103" s="163">
        <f t="shared" si="14"/>
        <v>0</v>
      </c>
      <c r="P103" s="163">
        <f t="shared" si="14"/>
        <v>0</v>
      </c>
      <c r="Q103" s="163">
        <f t="shared" si="14"/>
        <v>0</v>
      </c>
      <c r="R103" s="163">
        <f t="shared" si="14"/>
        <v>0</v>
      </c>
      <c r="S103" s="163">
        <f t="shared" si="14"/>
        <v>0</v>
      </c>
    </row>
    <row r="104" spans="1:19" s="163" customFormat="1" x14ac:dyDescent="0.3">
      <c r="A104" s="548"/>
      <c r="B104" s="14" t="str">
        <f>B67</f>
        <v>Intitulé libre 5</v>
      </c>
      <c r="C104" s="163">
        <f t="shared" si="14"/>
        <v>0</v>
      </c>
      <c r="D104" s="163">
        <f t="shared" si="14"/>
        <v>0</v>
      </c>
      <c r="E104" s="163">
        <f t="shared" si="14"/>
        <v>0</v>
      </c>
      <c r="F104" s="163">
        <f t="shared" si="14"/>
        <v>0</v>
      </c>
      <c r="G104" s="163">
        <f t="shared" si="14"/>
        <v>0</v>
      </c>
      <c r="H104" s="163">
        <f t="shared" si="14"/>
        <v>0</v>
      </c>
      <c r="I104" s="163">
        <f t="shared" si="14"/>
        <v>0</v>
      </c>
      <c r="J104" s="163">
        <f t="shared" si="14"/>
        <v>0</v>
      </c>
      <c r="K104" s="163">
        <f t="shared" si="14"/>
        <v>0</v>
      </c>
      <c r="L104" s="163">
        <f t="shared" si="14"/>
        <v>0</v>
      </c>
      <c r="M104" s="163">
        <f t="shared" si="14"/>
        <v>0</v>
      </c>
      <c r="N104" s="163">
        <f t="shared" si="14"/>
        <v>0</v>
      </c>
      <c r="O104" s="163">
        <f t="shared" si="14"/>
        <v>0</v>
      </c>
      <c r="P104" s="163">
        <f t="shared" si="14"/>
        <v>0</v>
      </c>
      <c r="Q104" s="163">
        <f t="shared" si="14"/>
        <v>0</v>
      </c>
      <c r="R104" s="163">
        <f t="shared" si="14"/>
        <v>0</v>
      </c>
      <c r="S104" s="163">
        <f t="shared" si="14"/>
        <v>0</v>
      </c>
    </row>
    <row r="105" spans="1:19" s="163" customFormat="1" ht="14.25" thickBot="1" x14ac:dyDescent="0.35">
      <c r="A105" s="548"/>
      <c r="B105" s="15" t="s">
        <v>102</v>
      </c>
      <c r="C105" s="16">
        <f t="shared" ref="C105:S105" si="15">SUM(C84:C104)</f>
        <v>0</v>
      </c>
      <c r="D105" s="16">
        <f t="shared" si="15"/>
        <v>0</v>
      </c>
      <c r="E105" s="16">
        <f t="shared" si="15"/>
        <v>0</v>
      </c>
      <c r="F105" s="16">
        <f t="shared" si="15"/>
        <v>0</v>
      </c>
      <c r="G105" s="16">
        <f t="shared" si="15"/>
        <v>0</v>
      </c>
      <c r="H105" s="16">
        <f t="shared" si="15"/>
        <v>0</v>
      </c>
      <c r="I105" s="16">
        <f t="shared" si="15"/>
        <v>0</v>
      </c>
      <c r="J105" s="16">
        <f t="shared" si="15"/>
        <v>0</v>
      </c>
      <c r="K105" s="16">
        <f t="shared" si="15"/>
        <v>0</v>
      </c>
      <c r="L105" s="16">
        <f t="shared" si="15"/>
        <v>0</v>
      </c>
      <c r="M105" s="16">
        <f t="shared" si="15"/>
        <v>0</v>
      </c>
      <c r="N105" s="16">
        <f t="shared" si="15"/>
        <v>0</v>
      </c>
      <c r="O105" s="16">
        <f t="shared" si="15"/>
        <v>0</v>
      </c>
      <c r="P105" s="16">
        <f t="shared" si="15"/>
        <v>0</v>
      </c>
      <c r="Q105" s="16">
        <f t="shared" si="15"/>
        <v>0</v>
      </c>
      <c r="R105" s="16">
        <f t="shared" si="15"/>
        <v>0</v>
      </c>
      <c r="S105" s="16">
        <f t="shared" si="15"/>
        <v>0</v>
      </c>
    </row>
    <row r="106" spans="1:19" s="163" customFormat="1" x14ac:dyDescent="0.3">
      <c r="A106" s="548"/>
      <c r="B106" s="252"/>
    </row>
    <row r="107" spans="1:19" s="163" customFormat="1" x14ac:dyDescent="0.3">
      <c r="A107" s="548"/>
      <c r="B107" s="14" t="s">
        <v>86</v>
      </c>
      <c r="C107" s="163">
        <f t="shared" ref="C107:S118" si="16">C31-C70</f>
        <v>0</v>
      </c>
      <c r="D107" s="163">
        <f t="shared" si="16"/>
        <v>0</v>
      </c>
      <c r="E107" s="163">
        <f t="shared" si="16"/>
        <v>0</v>
      </c>
      <c r="F107" s="163">
        <f t="shared" si="16"/>
        <v>0</v>
      </c>
      <c r="G107" s="163">
        <f t="shared" si="16"/>
        <v>0</v>
      </c>
      <c r="H107" s="163">
        <f t="shared" si="16"/>
        <v>0</v>
      </c>
      <c r="I107" s="163">
        <f t="shared" si="16"/>
        <v>0</v>
      </c>
      <c r="J107" s="163">
        <f t="shared" si="16"/>
        <v>0</v>
      </c>
      <c r="K107" s="163">
        <f t="shared" si="16"/>
        <v>0</v>
      </c>
      <c r="L107" s="163">
        <f t="shared" si="16"/>
        <v>0</v>
      </c>
      <c r="M107" s="163">
        <f t="shared" si="16"/>
        <v>0</v>
      </c>
      <c r="N107" s="163">
        <f t="shared" si="16"/>
        <v>0</v>
      </c>
      <c r="O107" s="163">
        <f t="shared" si="16"/>
        <v>0</v>
      </c>
      <c r="P107" s="163">
        <f t="shared" si="16"/>
        <v>0</v>
      </c>
      <c r="Q107" s="163">
        <f t="shared" si="16"/>
        <v>0</v>
      </c>
      <c r="R107" s="163">
        <f t="shared" si="16"/>
        <v>0</v>
      </c>
      <c r="S107" s="163">
        <f t="shared" si="16"/>
        <v>0</v>
      </c>
    </row>
    <row r="108" spans="1:19" s="163" customFormat="1" x14ac:dyDescent="0.3">
      <c r="A108" s="548"/>
      <c r="B108" s="14" t="s">
        <v>103</v>
      </c>
      <c r="C108" s="163">
        <f t="shared" si="16"/>
        <v>0</v>
      </c>
      <c r="D108" s="163">
        <f t="shared" si="16"/>
        <v>0</v>
      </c>
      <c r="E108" s="163">
        <f t="shared" si="16"/>
        <v>0</v>
      </c>
      <c r="F108" s="163">
        <f t="shared" si="16"/>
        <v>0</v>
      </c>
      <c r="G108" s="163">
        <f t="shared" si="16"/>
        <v>0</v>
      </c>
      <c r="H108" s="163">
        <f t="shared" si="16"/>
        <v>0</v>
      </c>
      <c r="I108" s="163">
        <f t="shared" si="16"/>
        <v>0</v>
      </c>
      <c r="J108" s="163">
        <f t="shared" si="16"/>
        <v>0</v>
      </c>
      <c r="K108" s="163">
        <f t="shared" si="16"/>
        <v>0</v>
      </c>
      <c r="L108" s="163">
        <f t="shared" si="16"/>
        <v>0</v>
      </c>
      <c r="M108" s="163">
        <f t="shared" si="16"/>
        <v>0</v>
      </c>
      <c r="N108" s="163">
        <f t="shared" si="16"/>
        <v>0</v>
      </c>
      <c r="O108" s="163">
        <f t="shared" si="16"/>
        <v>0</v>
      </c>
      <c r="P108" s="163">
        <f t="shared" si="16"/>
        <v>0</v>
      </c>
      <c r="Q108" s="163">
        <f t="shared" si="16"/>
        <v>0</v>
      </c>
      <c r="R108" s="163">
        <f t="shared" si="16"/>
        <v>0</v>
      </c>
      <c r="S108" s="163">
        <f t="shared" si="16"/>
        <v>0</v>
      </c>
    </row>
    <row r="109" spans="1:19" s="163" customFormat="1" x14ac:dyDescent="0.3">
      <c r="A109" s="548"/>
      <c r="B109" s="14" t="s">
        <v>104</v>
      </c>
      <c r="C109" s="163">
        <f t="shared" si="16"/>
        <v>0</v>
      </c>
      <c r="D109" s="163">
        <f t="shared" si="16"/>
        <v>0</v>
      </c>
      <c r="E109" s="163">
        <f t="shared" si="16"/>
        <v>0</v>
      </c>
      <c r="F109" s="163">
        <f t="shared" si="16"/>
        <v>0</v>
      </c>
      <c r="G109" s="163">
        <f t="shared" si="16"/>
        <v>0</v>
      </c>
      <c r="H109" s="163">
        <f t="shared" si="16"/>
        <v>0</v>
      </c>
      <c r="I109" s="163">
        <f t="shared" si="16"/>
        <v>0</v>
      </c>
      <c r="J109" s="163">
        <f t="shared" si="16"/>
        <v>0</v>
      </c>
      <c r="K109" s="163">
        <f t="shared" si="16"/>
        <v>0</v>
      </c>
      <c r="L109" s="163">
        <f t="shared" si="16"/>
        <v>0</v>
      </c>
      <c r="M109" s="163">
        <f t="shared" si="16"/>
        <v>0</v>
      </c>
      <c r="N109" s="163">
        <f t="shared" si="16"/>
        <v>0</v>
      </c>
      <c r="O109" s="163">
        <f t="shared" si="16"/>
        <v>0</v>
      </c>
      <c r="P109" s="163">
        <f t="shared" si="16"/>
        <v>0</v>
      </c>
      <c r="Q109" s="163">
        <f t="shared" si="16"/>
        <v>0</v>
      </c>
      <c r="R109" s="163">
        <f t="shared" si="16"/>
        <v>0</v>
      </c>
      <c r="S109" s="163">
        <f t="shared" si="16"/>
        <v>0</v>
      </c>
    </row>
    <row r="110" spans="1:19" s="163" customFormat="1" x14ac:dyDescent="0.3">
      <c r="A110" s="548"/>
      <c r="B110" s="14" t="s">
        <v>105</v>
      </c>
      <c r="C110" s="163">
        <f t="shared" si="16"/>
        <v>0</v>
      </c>
      <c r="D110" s="163">
        <f t="shared" si="16"/>
        <v>0</v>
      </c>
      <c r="E110" s="163">
        <f t="shared" si="16"/>
        <v>0</v>
      </c>
      <c r="F110" s="163">
        <f t="shared" si="16"/>
        <v>0</v>
      </c>
      <c r="G110" s="163">
        <f t="shared" si="16"/>
        <v>0</v>
      </c>
      <c r="H110" s="163">
        <f t="shared" si="16"/>
        <v>0</v>
      </c>
      <c r="I110" s="163">
        <f t="shared" si="16"/>
        <v>0</v>
      </c>
      <c r="J110" s="163">
        <f t="shared" si="16"/>
        <v>0</v>
      </c>
      <c r="K110" s="163">
        <f t="shared" si="16"/>
        <v>0</v>
      </c>
      <c r="L110" s="163">
        <f t="shared" si="16"/>
        <v>0</v>
      </c>
      <c r="M110" s="163">
        <f t="shared" si="16"/>
        <v>0</v>
      </c>
      <c r="N110" s="163">
        <f t="shared" si="16"/>
        <v>0</v>
      </c>
      <c r="O110" s="163">
        <f t="shared" si="16"/>
        <v>0</v>
      </c>
      <c r="P110" s="163">
        <f t="shared" si="16"/>
        <v>0</v>
      </c>
      <c r="Q110" s="163">
        <f t="shared" si="16"/>
        <v>0</v>
      </c>
      <c r="R110" s="163">
        <f t="shared" si="16"/>
        <v>0</v>
      </c>
      <c r="S110" s="163">
        <f t="shared" si="16"/>
        <v>0</v>
      </c>
    </row>
    <row r="111" spans="1:19" s="163" customFormat="1" x14ac:dyDescent="0.3">
      <c r="A111" s="548"/>
      <c r="B111" s="14" t="s">
        <v>106</v>
      </c>
      <c r="C111" s="163">
        <f t="shared" si="16"/>
        <v>0</v>
      </c>
      <c r="D111" s="163">
        <f t="shared" si="16"/>
        <v>0</v>
      </c>
      <c r="E111" s="163">
        <f t="shared" si="16"/>
        <v>0</v>
      </c>
      <c r="F111" s="163">
        <f t="shared" si="16"/>
        <v>0</v>
      </c>
      <c r="G111" s="163">
        <f t="shared" si="16"/>
        <v>0</v>
      </c>
      <c r="H111" s="163">
        <f t="shared" si="16"/>
        <v>0</v>
      </c>
      <c r="I111" s="163">
        <f t="shared" si="16"/>
        <v>0</v>
      </c>
      <c r="J111" s="163">
        <f t="shared" si="16"/>
        <v>0</v>
      </c>
      <c r="K111" s="163">
        <f t="shared" si="16"/>
        <v>0</v>
      </c>
      <c r="L111" s="163">
        <f t="shared" si="16"/>
        <v>0</v>
      </c>
      <c r="M111" s="163">
        <f t="shared" si="16"/>
        <v>0</v>
      </c>
      <c r="N111" s="163">
        <f t="shared" si="16"/>
        <v>0</v>
      </c>
      <c r="O111" s="163">
        <f t="shared" si="16"/>
        <v>0</v>
      </c>
      <c r="P111" s="163">
        <f t="shared" si="16"/>
        <v>0</v>
      </c>
      <c r="Q111" s="163">
        <f t="shared" si="16"/>
        <v>0</v>
      </c>
      <c r="R111" s="163">
        <f t="shared" si="16"/>
        <v>0</v>
      </c>
      <c r="S111" s="163">
        <f t="shared" si="16"/>
        <v>0</v>
      </c>
    </row>
    <row r="112" spans="1:19" s="163" customFormat="1" x14ac:dyDescent="0.3">
      <c r="A112" s="548"/>
      <c r="B112" s="14" t="s">
        <v>107</v>
      </c>
      <c r="C112" s="163">
        <f t="shared" si="16"/>
        <v>0</v>
      </c>
      <c r="D112" s="163">
        <f t="shared" si="16"/>
        <v>0</v>
      </c>
      <c r="E112" s="163">
        <f t="shared" si="16"/>
        <v>0</v>
      </c>
      <c r="F112" s="163">
        <f t="shared" si="16"/>
        <v>0</v>
      </c>
      <c r="G112" s="163">
        <f t="shared" si="16"/>
        <v>0</v>
      </c>
      <c r="H112" s="163">
        <f t="shared" si="16"/>
        <v>0</v>
      </c>
      <c r="I112" s="163">
        <f t="shared" si="16"/>
        <v>0</v>
      </c>
      <c r="J112" s="163">
        <f t="shared" si="16"/>
        <v>0</v>
      </c>
      <c r="K112" s="163">
        <f t="shared" si="16"/>
        <v>0</v>
      </c>
      <c r="L112" s="163">
        <f t="shared" si="16"/>
        <v>0</v>
      </c>
      <c r="M112" s="163">
        <f t="shared" si="16"/>
        <v>0</v>
      </c>
      <c r="N112" s="163">
        <f t="shared" si="16"/>
        <v>0</v>
      </c>
      <c r="O112" s="163">
        <f t="shared" si="16"/>
        <v>0</v>
      </c>
      <c r="P112" s="163">
        <f t="shared" si="16"/>
        <v>0</v>
      </c>
      <c r="Q112" s="163">
        <f t="shared" si="16"/>
        <v>0</v>
      </c>
      <c r="R112" s="163">
        <f t="shared" si="16"/>
        <v>0</v>
      </c>
      <c r="S112" s="163">
        <f t="shared" si="16"/>
        <v>0</v>
      </c>
    </row>
    <row r="113" spans="1:19" s="163" customFormat="1" x14ac:dyDescent="0.3">
      <c r="A113" s="548"/>
      <c r="B113" s="14" t="s">
        <v>108</v>
      </c>
      <c r="C113" s="163">
        <f t="shared" si="16"/>
        <v>0</v>
      </c>
      <c r="D113" s="163">
        <f t="shared" si="16"/>
        <v>0</v>
      </c>
      <c r="E113" s="163">
        <f t="shared" si="16"/>
        <v>0</v>
      </c>
      <c r="F113" s="163">
        <f t="shared" si="16"/>
        <v>0</v>
      </c>
      <c r="G113" s="163">
        <f t="shared" si="16"/>
        <v>0</v>
      </c>
      <c r="H113" s="163">
        <f t="shared" si="16"/>
        <v>0</v>
      </c>
      <c r="I113" s="163">
        <f t="shared" si="16"/>
        <v>0</v>
      </c>
      <c r="J113" s="163">
        <f t="shared" si="16"/>
        <v>0</v>
      </c>
      <c r="K113" s="163">
        <f t="shared" si="16"/>
        <v>0</v>
      </c>
      <c r="L113" s="163">
        <f t="shared" si="16"/>
        <v>0</v>
      </c>
      <c r="M113" s="163">
        <f t="shared" si="16"/>
        <v>0</v>
      </c>
      <c r="N113" s="163">
        <f t="shared" si="16"/>
        <v>0</v>
      </c>
      <c r="O113" s="163">
        <f t="shared" si="16"/>
        <v>0</v>
      </c>
      <c r="P113" s="163">
        <f t="shared" si="16"/>
        <v>0</v>
      </c>
      <c r="Q113" s="163">
        <f t="shared" si="16"/>
        <v>0</v>
      </c>
      <c r="R113" s="163">
        <f t="shared" si="16"/>
        <v>0</v>
      </c>
      <c r="S113" s="163">
        <f t="shared" si="16"/>
        <v>0</v>
      </c>
    </row>
    <row r="114" spans="1:19" s="163" customFormat="1" x14ac:dyDescent="0.3">
      <c r="A114" s="548"/>
      <c r="B114" s="14" t="str">
        <f>B77</f>
        <v>Intitulé libre 1</v>
      </c>
      <c r="C114" s="163">
        <f t="shared" si="16"/>
        <v>0</v>
      </c>
      <c r="D114" s="163">
        <f t="shared" si="16"/>
        <v>0</v>
      </c>
      <c r="E114" s="163">
        <f t="shared" si="16"/>
        <v>0</v>
      </c>
      <c r="F114" s="163">
        <f t="shared" si="16"/>
        <v>0</v>
      </c>
      <c r="G114" s="163">
        <f t="shared" si="16"/>
        <v>0</v>
      </c>
      <c r="H114" s="163">
        <f t="shared" si="16"/>
        <v>0</v>
      </c>
      <c r="I114" s="163">
        <f t="shared" si="16"/>
        <v>0</v>
      </c>
      <c r="J114" s="163">
        <f t="shared" si="16"/>
        <v>0</v>
      </c>
      <c r="K114" s="163">
        <f t="shared" si="16"/>
        <v>0</v>
      </c>
      <c r="L114" s="163">
        <f t="shared" si="16"/>
        <v>0</v>
      </c>
      <c r="M114" s="163">
        <f t="shared" si="16"/>
        <v>0</v>
      </c>
      <c r="N114" s="163">
        <f t="shared" si="16"/>
        <v>0</v>
      </c>
      <c r="O114" s="163">
        <f t="shared" si="16"/>
        <v>0</v>
      </c>
      <c r="P114" s="163">
        <f t="shared" si="16"/>
        <v>0</v>
      </c>
      <c r="Q114" s="163">
        <f t="shared" si="16"/>
        <v>0</v>
      </c>
      <c r="R114" s="163">
        <f t="shared" si="16"/>
        <v>0</v>
      </c>
      <c r="S114" s="163">
        <f t="shared" si="16"/>
        <v>0</v>
      </c>
    </row>
    <row r="115" spans="1:19" s="163" customFormat="1" x14ac:dyDescent="0.3">
      <c r="A115" s="548"/>
      <c r="B115" s="14" t="str">
        <f>B78</f>
        <v>Intitulé libre 2</v>
      </c>
      <c r="C115" s="163">
        <f t="shared" si="16"/>
        <v>0</v>
      </c>
      <c r="D115" s="163">
        <f t="shared" si="16"/>
        <v>0</v>
      </c>
      <c r="E115" s="163">
        <f t="shared" si="16"/>
        <v>0</v>
      </c>
      <c r="F115" s="163">
        <f t="shared" si="16"/>
        <v>0</v>
      </c>
      <c r="G115" s="163">
        <f t="shared" si="16"/>
        <v>0</v>
      </c>
      <c r="H115" s="163">
        <f t="shared" si="16"/>
        <v>0</v>
      </c>
      <c r="I115" s="163">
        <f t="shared" si="16"/>
        <v>0</v>
      </c>
      <c r="J115" s="163">
        <f t="shared" si="16"/>
        <v>0</v>
      </c>
      <c r="K115" s="163">
        <f t="shared" si="16"/>
        <v>0</v>
      </c>
      <c r="L115" s="163">
        <f t="shared" si="16"/>
        <v>0</v>
      </c>
      <c r="M115" s="163">
        <f t="shared" si="16"/>
        <v>0</v>
      </c>
      <c r="N115" s="163">
        <f t="shared" si="16"/>
        <v>0</v>
      </c>
      <c r="O115" s="163">
        <f t="shared" si="16"/>
        <v>0</v>
      </c>
      <c r="P115" s="163">
        <f t="shared" si="16"/>
        <v>0</v>
      </c>
      <c r="Q115" s="163">
        <f t="shared" si="16"/>
        <v>0</v>
      </c>
      <c r="R115" s="163">
        <f t="shared" si="16"/>
        <v>0</v>
      </c>
      <c r="S115" s="163">
        <f t="shared" si="16"/>
        <v>0</v>
      </c>
    </row>
    <row r="116" spans="1:19" s="163" customFormat="1" x14ac:dyDescent="0.3">
      <c r="A116" s="548"/>
      <c r="B116" s="14" t="str">
        <f>B79</f>
        <v>Intitulé libre 3</v>
      </c>
      <c r="C116" s="163">
        <f t="shared" si="16"/>
        <v>0</v>
      </c>
      <c r="D116" s="163">
        <f t="shared" si="16"/>
        <v>0</v>
      </c>
      <c r="E116" s="163">
        <f t="shared" si="16"/>
        <v>0</v>
      </c>
      <c r="F116" s="163">
        <f t="shared" si="16"/>
        <v>0</v>
      </c>
      <c r="G116" s="163">
        <f t="shared" si="16"/>
        <v>0</v>
      </c>
      <c r="H116" s="163">
        <f t="shared" si="16"/>
        <v>0</v>
      </c>
      <c r="I116" s="163">
        <f t="shared" si="16"/>
        <v>0</v>
      </c>
      <c r="J116" s="163">
        <f t="shared" si="16"/>
        <v>0</v>
      </c>
      <c r="K116" s="163">
        <f t="shared" si="16"/>
        <v>0</v>
      </c>
      <c r="L116" s="163">
        <f t="shared" si="16"/>
        <v>0</v>
      </c>
      <c r="M116" s="163">
        <f t="shared" si="16"/>
        <v>0</v>
      </c>
      <c r="N116" s="163">
        <f t="shared" si="16"/>
        <v>0</v>
      </c>
      <c r="O116" s="163">
        <f t="shared" si="16"/>
        <v>0</v>
      </c>
      <c r="P116" s="163">
        <f t="shared" si="16"/>
        <v>0</v>
      </c>
      <c r="Q116" s="163">
        <f t="shared" si="16"/>
        <v>0</v>
      </c>
      <c r="R116" s="163">
        <f t="shared" si="16"/>
        <v>0</v>
      </c>
      <c r="S116" s="163">
        <f t="shared" si="16"/>
        <v>0</v>
      </c>
    </row>
    <row r="117" spans="1:19" s="163" customFormat="1" x14ac:dyDescent="0.3">
      <c r="A117" s="548"/>
      <c r="B117" s="14" t="str">
        <f>B80</f>
        <v>Intitulé libre 4</v>
      </c>
      <c r="C117" s="163">
        <f t="shared" si="16"/>
        <v>0</v>
      </c>
      <c r="D117" s="163">
        <f t="shared" si="16"/>
        <v>0</v>
      </c>
      <c r="E117" s="163">
        <f t="shared" si="16"/>
        <v>0</v>
      </c>
      <c r="F117" s="163">
        <f t="shared" si="16"/>
        <v>0</v>
      </c>
      <c r="G117" s="163">
        <f t="shared" si="16"/>
        <v>0</v>
      </c>
      <c r="H117" s="163">
        <f t="shared" si="16"/>
        <v>0</v>
      </c>
      <c r="I117" s="163">
        <f t="shared" si="16"/>
        <v>0</v>
      </c>
      <c r="J117" s="163">
        <f t="shared" si="16"/>
        <v>0</v>
      </c>
      <c r="K117" s="163">
        <f t="shared" si="16"/>
        <v>0</v>
      </c>
      <c r="L117" s="163">
        <f t="shared" si="16"/>
        <v>0</v>
      </c>
      <c r="M117" s="163">
        <f t="shared" si="16"/>
        <v>0</v>
      </c>
      <c r="N117" s="163">
        <f t="shared" si="16"/>
        <v>0</v>
      </c>
      <c r="O117" s="163">
        <f t="shared" si="16"/>
        <v>0</v>
      </c>
      <c r="P117" s="163">
        <f t="shared" si="16"/>
        <v>0</v>
      </c>
      <c r="Q117" s="163">
        <f t="shared" si="16"/>
        <v>0</v>
      </c>
      <c r="R117" s="163">
        <f t="shared" si="16"/>
        <v>0</v>
      </c>
      <c r="S117" s="163">
        <f t="shared" si="16"/>
        <v>0</v>
      </c>
    </row>
    <row r="118" spans="1:19" s="163" customFormat="1" x14ac:dyDescent="0.3">
      <c r="A118" s="548"/>
      <c r="B118" s="14" t="str">
        <f>B81</f>
        <v>Intitulé libre 5</v>
      </c>
      <c r="C118" s="163">
        <f t="shared" si="16"/>
        <v>0</v>
      </c>
      <c r="D118" s="163">
        <f t="shared" si="16"/>
        <v>0</v>
      </c>
      <c r="E118" s="163">
        <f t="shared" si="16"/>
        <v>0</v>
      </c>
      <c r="F118" s="163">
        <f t="shared" si="16"/>
        <v>0</v>
      </c>
      <c r="G118" s="163">
        <f t="shared" si="16"/>
        <v>0</v>
      </c>
      <c r="H118" s="163">
        <f t="shared" si="16"/>
        <v>0</v>
      </c>
      <c r="I118" s="163">
        <f t="shared" si="16"/>
        <v>0</v>
      </c>
      <c r="J118" s="163">
        <f t="shared" si="16"/>
        <v>0</v>
      </c>
      <c r="K118" s="163">
        <f t="shared" si="16"/>
        <v>0</v>
      </c>
      <c r="L118" s="163">
        <f t="shared" si="16"/>
        <v>0</v>
      </c>
      <c r="M118" s="163">
        <f t="shared" si="16"/>
        <v>0</v>
      </c>
      <c r="N118" s="163">
        <f t="shared" si="16"/>
        <v>0</v>
      </c>
      <c r="O118" s="163">
        <f t="shared" si="16"/>
        <v>0</v>
      </c>
      <c r="P118" s="163">
        <f t="shared" si="16"/>
        <v>0</v>
      </c>
      <c r="Q118" s="163">
        <f t="shared" si="16"/>
        <v>0</v>
      </c>
      <c r="R118" s="163">
        <f t="shared" si="16"/>
        <v>0</v>
      </c>
      <c r="S118" s="163">
        <f t="shared" si="16"/>
        <v>0</v>
      </c>
    </row>
    <row r="119" spans="1:19" s="163" customFormat="1" ht="14.25" thickBot="1" x14ac:dyDescent="0.35">
      <c r="A119" s="548"/>
      <c r="B119" s="15" t="s">
        <v>109</v>
      </c>
      <c r="C119" s="16">
        <f t="shared" ref="C119:S119" si="17">SUM(C107:C118)</f>
        <v>0</v>
      </c>
      <c r="D119" s="16">
        <f t="shared" si="17"/>
        <v>0</v>
      </c>
      <c r="E119" s="16">
        <f t="shared" si="17"/>
        <v>0</v>
      </c>
      <c r="F119" s="16">
        <f t="shared" si="17"/>
        <v>0</v>
      </c>
      <c r="G119" s="16">
        <f t="shared" si="17"/>
        <v>0</v>
      </c>
      <c r="H119" s="16">
        <f t="shared" si="17"/>
        <v>0</v>
      </c>
      <c r="I119" s="16">
        <f t="shared" si="17"/>
        <v>0</v>
      </c>
      <c r="J119" s="16">
        <f t="shared" si="17"/>
        <v>0</v>
      </c>
      <c r="K119" s="16">
        <f t="shared" si="17"/>
        <v>0</v>
      </c>
      <c r="L119" s="16">
        <f t="shared" si="17"/>
        <v>0</v>
      </c>
      <c r="M119" s="16">
        <f t="shared" si="17"/>
        <v>0</v>
      </c>
      <c r="N119" s="16">
        <f t="shared" si="17"/>
        <v>0</v>
      </c>
      <c r="O119" s="16">
        <f t="shared" si="17"/>
        <v>0</v>
      </c>
      <c r="P119" s="16">
        <f t="shared" si="17"/>
        <v>0</v>
      </c>
      <c r="Q119" s="16">
        <f t="shared" si="17"/>
        <v>0</v>
      </c>
      <c r="R119" s="16">
        <f t="shared" si="17"/>
        <v>0</v>
      </c>
      <c r="S119" s="16">
        <f t="shared" si="17"/>
        <v>0</v>
      </c>
    </row>
    <row r="120" spans="1:19" s="163" customFormat="1" x14ac:dyDescent="0.3">
      <c r="A120" s="5"/>
      <c r="B120" s="5"/>
    </row>
    <row r="121" spans="1:19" s="163" customFormat="1" x14ac:dyDescent="0.3">
      <c r="A121" s="5"/>
      <c r="B121" s="5"/>
    </row>
    <row r="122" spans="1:19" s="163" customFormat="1" x14ac:dyDescent="0.3">
      <c r="A122" s="5"/>
      <c r="B122" s="5"/>
    </row>
    <row r="123" spans="1:19" s="163" customFormat="1" x14ac:dyDescent="0.3">
      <c r="A123" s="5"/>
      <c r="B123" s="5"/>
    </row>
    <row r="124" spans="1:19" s="163" customFormat="1" x14ac:dyDescent="0.3">
      <c r="A124" s="5"/>
      <c r="B124" s="5"/>
    </row>
    <row r="125" spans="1:19" s="163" customFormat="1" x14ac:dyDescent="0.3">
      <c r="A125" s="5"/>
      <c r="B125" s="5"/>
    </row>
    <row r="126" spans="1:19" s="163" customFormat="1" x14ac:dyDescent="0.3">
      <c r="A126" s="5"/>
      <c r="B126" s="5"/>
    </row>
    <row r="127" spans="1:19" s="163" customFormat="1" x14ac:dyDescent="0.3">
      <c r="A127" s="5"/>
      <c r="B127" s="5"/>
    </row>
    <row r="128" spans="1:19" s="163" customFormat="1" x14ac:dyDescent="0.3">
      <c r="A128" s="5"/>
      <c r="B128" s="5"/>
    </row>
    <row r="129" spans="1:2" s="163" customFormat="1" x14ac:dyDescent="0.3">
      <c r="A129" s="5"/>
      <c r="B129" s="5"/>
    </row>
    <row r="130" spans="1:2" s="163" customFormat="1" x14ac:dyDescent="0.3">
      <c r="A130" s="5"/>
      <c r="B130" s="5"/>
    </row>
    <row r="131" spans="1:2" s="163" customFormat="1" x14ac:dyDescent="0.3">
      <c r="A131" s="5"/>
      <c r="B131" s="5"/>
    </row>
    <row r="132" spans="1:2" s="163" customFormat="1" x14ac:dyDescent="0.3">
      <c r="A132" s="5"/>
      <c r="B132" s="5"/>
    </row>
    <row r="133" spans="1:2" s="163" customFormat="1" x14ac:dyDescent="0.3">
      <c r="A133" s="5"/>
      <c r="B133" s="5"/>
    </row>
    <row r="134" spans="1:2" s="163" customFormat="1" x14ac:dyDescent="0.3">
      <c r="A134" s="5"/>
      <c r="B134" s="5"/>
    </row>
    <row r="135" spans="1:2" s="163" customFormat="1" x14ac:dyDescent="0.3">
      <c r="A135" s="5"/>
      <c r="B135" s="5"/>
    </row>
    <row r="136" spans="1:2" s="163" customFormat="1" x14ac:dyDescent="0.3">
      <c r="A136" s="5"/>
      <c r="B136" s="5"/>
    </row>
    <row r="137" spans="1:2" s="163" customFormat="1" x14ac:dyDescent="0.3">
      <c r="A137" s="5"/>
      <c r="B137" s="5"/>
    </row>
    <row r="138" spans="1:2" s="163" customFormat="1" x14ac:dyDescent="0.3">
      <c r="A138" s="5"/>
      <c r="B138" s="5"/>
    </row>
    <row r="139" spans="1:2" s="163" customFormat="1" x14ac:dyDescent="0.3">
      <c r="A139" s="5"/>
      <c r="B139" s="5"/>
    </row>
    <row r="140" spans="1:2" s="163" customFormat="1" x14ac:dyDescent="0.3">
      <c r="A140" s="5"/>
      <c r="B140" s="5"/>
    </row>
    <row r="141" spans="1:2" s="163" customFormat="1" x14ac:dyDescent="0.3">
      <c r="A141" s="5"/>
      <c r="B141" s="5"/>
    </row>
    <row r="142" spans="1:2" s="163" customFormat="1" x14ac:dyDescent="0.3">
      <c r="A142" s="5"/>
      <c r="B142" s="5"/>
    </row>
    <row r="143" spans="1:2" s="163" customFormat="1" x14ac:dyDescent="0.3">
      <c r="A143" s="5"/>
      <c r="B143" s="5"/>
    </row>
    <row r="144" spans="1:2" s="163" customFormat="1" x14ac:dyDescent="0.3">
      <c r="A144" s="5"/>
      <c r="B144" s="5"/>
    </row>
    <row r="145" spans="1:2" s="163" customFormat="1" x14ac:dyDescent="0.3">
      <c r="A145" s="5"/>
      <c r="B145" s="5"/>
    </row>
    <row r="146" spans="1:2" s="163" customFormat="1" x14ac:dyDescent="0.3">
      <c r="A146" s="5"/>
      <c r="B146" s="5"/>
    </row>
    <row r="147" spans="1:2" s="163" customFormat="1" x14ac:dyDescent="0.3">
      <c r="A147" s="5"/>
      <c r="B147" s="5"/>
    </row>
    <row r="148" spans="1:2" s="163" customFormat="1" x14ac:dyDescent="0.3">
      <c r="A148" s="5"/>
      <c r="B148" s="5"/>
    </row>
    <row r="149" spans="1:2" s="163" customFormat="1" x14ac:dyDescent="0.3">
      <c r="A149" s="5"/>
      <c r="B149" s="5"/>
    </row>
    <row r="150" spans="1:2" s="163" customFormat="1" x14ac:dyDescent="0.3">
      <c r="A150" s="5"/>
      <c r="B150" s="5"/>
    </row>
    <row r="151" spans="1:2" s="163" customFormat="1" x14ac:dyDescent="0.3">
      <c r="A151" s="5"/>
      <c r="B151" s="5"/>
    </row>
    <row r="152" spans="1:2" s="163" customFormat="1" x14ac:dyDescent="0.3">
      <c r="A152" s="5"/>
      <c r="B152" s="5"/>
    </row>
    <row r="153" spans="1:2" s="163" customFormat="1" x14ac:dyDescent="0.3">
      <c r="A153" s="5"/>
      <c r="B153" s="5"/>
    </row>
    <row r="154" spans="1:2" s="163" customFormat="1" x14ac:dyDescent="0.3">
      <c r="A154" s="5"/>
      <c r="B154" s="5"/>
    </row>
    <row r="155" spans="1:2" s="163" customFormat="1" x14ac:dyDescent="0.3">
      <c r="A155" s="5"/>
      <c r="B155" s="5"/>
    </row>
    <row r="156" spans="1:2" s="163" customFormat="1" x14ac:dyDescent="0.3">
      <c r="A156" s="5"/>
      <c r="B156" s="5"/>
    </row>
    <row r="157" spans="1:2" s="163" customFormat="1" x14ac:dyDescent="0.3">
      <c r="A157" s="5"/>
      <c r="B157" s="5"/>
    </row>
    <row r="158" spans="1:2" s="163" customFormat="1" x14ac:dyDescent="0.3">
      <c r="A158" s="5"/>
      <c r="B158" s="5"/>
    </row>
    <row r="159" spans="1:2" s="163" customFormat="1" x14ac:dyDescent="0.3">
      <c r="A159" s="5"/>
      <c r="B159" s="5"/>
    </row>
    <row r="160" spans="1:2" s="163" customFormat="1" x14ac:dyDescent="0.3">
      <c r="A160" s="5"/>
      <c r="B160" s="5"/>
    </row>
    <row r="161" spans="1:2" s="163" customFormat="1" x14ac:dyDescent="0.3">
      <c r="A161" s="5"/>
      <c r="B161" s="5"/>
    </row>
    <row r="162" spans="1:2" s="163" customFormat="1" x14ac:dyDescent="0.3">
      <c r="A162" s="5"/>
      <c r="B162" s="5"/>
    </row>
    <row r="163" spans="1:2" s="163" customFormat="1" x14ac:dyDescent="0.3">
      <c r="A163" s="5"/>
      <c r="B163" s="5"/>
    </row>
  </sheetData>
  <mergeCells count="8">
    <mergeCell ref="M6:P6"/>
    <mergeCell ref="Q6:S6"/>
    <mergeCell ref="A8:A43"/>
    <mergeCell ref="A47:A82"/>
    <mergeCell ref="A84:A119"/>
    <mergeCell ref="C6:E6"/>
    <mergeCell ref="F6:I6"/>
    <mergeCell ref="J6:L6"/>
  </mergeCells>
  <hyperlinks>
    <hyperlink ref="A1" location="TAB00!A1" display="Retour page de garde" xr:uid="{4EB4729A-3CF9-439C-9FF6-C6775DBE047A}"/>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J42"/>
  <sheetViews>
    <sheetView topLeftCell="A11" zoomScaleNormal="100" workbookViewId="0">
      <selection activeCell="D39" sqref="D39"/>
    </sheetView>
  </sheetViews>
  <sheetFormatPr baseColWidth="10" defaultColWidth="8.83203125" defaultRowHeight="15" x14ac:dyDescent="0.3"/>
  <cols>
    <col min="1" max="1" width="48.83203125" style="168" customWidth="1"/>
    <col min="2" max="12" width="15.5" style="168" customWidth="1"/>
    <col min="13" max="13" width="15.5" style="169" customWidth="1"/>
    <col min="14" max="16" width="15.5" style="168" customWidth="1"/>
    <col min="17" max="16384" width="8.83203125" style="168"/>
  </cols>
  <sheetData>
    <row r="1" spans="1:36" s="5" customFormat="1" x14ac:dyDescent="0.3">
      <c r="A1" s="162" t="s">
        <v>42</v>
      </c>
    </row>
    <row r="2" spans="1:36" s="5" customFormat="1" x14ac:dyDescent="0.3">
      <c r="A2" s="162"/>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row>
    <row r="3" spans="1:36" s="167" customFormat="1" ht="22.15" customHeight="1" x14ac:dyDescent="0.3">
      <c r="A3" s="164" t="str">
        <f>TAB00!B95&amp;" : "&amp;TAB00!C95</f>
        <v>TAB10 : Ecart entre budget et réalité relatif aux produits issus des tarifs périodiques de distribution</v>
      </c>
      <c r="B3" s="165"/>
      <c r="C3" s="165"/>
      <c r="D3" s="165"/>
      <c r="E3" s="165"/>
      <c r="F3" s="165"/>
      <c r="G3" s="165"/>
      <c r="H3" s="165"/>
      <c r="I3" s="165"/>
      <c r="J3" s="165"/>
      <c r="K3" s="165"/>
      <c r="L3" s="165"/>
      <c r="M3" s="165"/>
      <c r="N3" s="165"/>
      <c r="O3" s="165"/>
      <c r="P3" s="165"/>
      <c r="Q3" s="165"/>
      <c r="R3" s="165"/>
      <c r="S3" s="165"/>
      <c r="T3" s="166"/>
      <c r="U3" s="166"/>
      <c r="V3" s="166"/>
      <c r="W3" s="166"/>
      <c r="X3" s="166"/>
      <c r="Y3" s="166"/>
      <c r="Z3" s="166"/>
      <c r="AA3" s="166"/>
      <c r="AB3" s="166"/>
      <c r="AC3" s="166"/>
      <c r="AD3" s="166"/>
      <c r="AE3" s="166"/>
      <c r="AF3" s="166"/>
      <c r="AG3" s="166"/>
      <c r="AH3" s="166"/>
      <c r="AI3" s="166"/>
      <c r="AJ3" s="166"/>
    </row>
    <row r="5" spans="1:36" x14ac:dyDescent="0.3">
      <c r="B5" s="551" t="str">
        <f>"ANNEE "&amp;TAB00!E14</f>
        <v>ANNEE 2023</v>
      </c>
      <c r="C5" s="551"/>
      <c r="D5" s="551"/>
      <c r="E5" s="551"/>
      <c r="F5" s="551"/>
      <c r="G5" s="551"/>
      <c r="H5" s="551"/>
      <c r="I5" s="551"/>
      <c r="J5" s="551"/>
      <c r="K5" s="551"/>
      <c r="L5" s="551"/>
      <c r="M5" s="551"/>
      <c r="N5" s="551"/>
      <c r="O5" s="551"/>
      <c r="P5" s="551"/>
    </row>
    <row r="6" spans="1:36" s="102" customFormat="1" x14ac:dyDescent="0.3">
      <c r="A6" s="552" t="s">
        <v>18</v>
      </c>
      <c r="B6" s="553" t="s">
        <v>22</v>
      </c>
      <c r="C6" s="553"/>
      <c r="D6" s="554"/>
      <c r="E6" s="555" t="s">
        <v>127</v>
      </c>
      <c r="F6" s="553"/>
      <c r="G6" s="554"/>
      <c r="H6" s="555" t="s">
        <v>114</v>
      </c>
      <c r="I6" s="553"/>
      <c r="J6" s="554"/>
      <c r="K6" s="555" t="s">
        <v>115</v>
      </c>
      <c r="L6" s="553"/>
      <c r="M6" s="554"/>
      <c r="N6" s="556" t="s">
        <v>61</v>
      </c>
      <c r="O6" s="557"/>
      <c r="P6" s="558"/>
    </row>
    <row r="7" spans="1:36" s="102" customFormat="1" ht="27" x14ac:dyDescent="0.3">
      <c r="A7" s="552"/>
      <c r="B7" s="150" t="s">
        <v>593</v>
      </c>
      <c r="C7" s="150" t="s">
        <v>594</v>
      </c>
      <c r="D7" s="150" t="s">
        <v>126</v>
      </c>
      <c r="E7" s="150" t="s">
        <v>593</v>
      </c>
      <c r="F7" s="150" t="s">
        <v>594</v>
      </c>
      <c r="G7" s="150" t="s">
        <v>126</v>
      </c>
      <c r="H7" s="150" t="s">
        <v>593</v>
      </c>
      <c r="I7" s="150" t="s">
        <v>594</v>
      </c>
      <c r="J7" s="150" t="s">
        <v>126</v>
      </c>
      <c r="K7" s="150" t="s">
        <v>593</v>
      </c>
      <c r="L7" s="150" t="s">
        <v>594</v>
      </c>
      <c r="M7" s="150" t="s">
        <v>126</v>
      </c>
      <c r="N7" s="150" t="s">
        <v>593</v>
      </c>
      <c r="O7" s="150" t="s">
        <v>594</v>
      </c>
      <c r="P7" s="150" t="s">
        <v>126</v>
      </c>
    </row>
    <row r="8" spans="1:36" ht="14.45" customHeight="1" x14ac:dyDescent="0.3">
      <c r="A8" s="170" t="s">
        <v>116</v>
      </c>
      <c r="B8" s="171">
        <f t="shared" ref="B8:B22" si="0">SUM(E8,H8,K8,N8)</f>
        <v>0</v>
      </c>
      <c r="C8" s="171">
        <f>SUM(F8,I8,L8,O8)</f>
        <v>0</v>
      </c>
      <c r="D8" s="171">
        <f>B8-C8</f>
        <v>0</v>
      </c>
      <c r="E8" s="171">
        <f>SUM(E9,E12:E14)</f>
        <v>0</v>
      </c>
      <c r="F8" s="171">
        <f>SUM(F9,F12:F14)</f>
        <v>0</v>
      </c>
      <c r="G8" s="171">
        <f>E8-F8</f>
        <v>0</v>
      </c>
      <c r="H8" s="171">
        <f>SUM(H9,H12:H14)</f>
        <v>0</v>
      </c>
      <c r="I8" s="171">
        <f>SUM(I9,I12:I14)</f>
        <v>0</v>
      </c>
      <c r="J8" s="171">
        <f>H8-I8</f>
        <v>0</v>
      </c>
      <c r="K8" s="171">
        <f>SUM(K9,K12:K14)</f>
        <v>0</v>
      </c>
      <c r="L8" s="171">
        <f>SUM(L9,L12:L14)</f>
        <v>0</v>
      </c>
      <c r="M8" s="171">
        <f>K8-L8</f>
        <v>0</v>
      </c>
      <c r="N8" s="171">
        <f>SUM(N9,N12:N14)</f>
        <v>0</v>
      </c>
      <c r="O8" s="171">
        <f>SUM(O9,O12:O14)</f>
        <v>0</v>
      </c>
      <c r="P8" s="171">
        <f>N8-O8</f>
        <v>0</v>
      </c>
    </row>
    <row r="9" spans="1:36" ht="14.45" customHeight="1" x14ac:dyDescent="0.3">
      <c r="A9" s="172" t="s">
        <v>117</v>
      </c>
      <c r="B9" s="171">
        <f t="shared" si="0"/>
        <v>0</v>
      </c>
      <c r="C9" s="171">
        <f t="shared" ref="C9:C22" si="1">SUM(F9,I9,L9,O9)</f>
        <v>0</v>
      </c>
      <c r="D9" s="171">
        <f>B9-C9</f>
        <v>0</v>
      </c>
      <c r="E9" s="171">
        <f>SUM(E10:E11)</f>
        <v>0</v>
      </c>
      <c r="F9" s="171">
        <f t="shared" ref="F9" si="2">SUM(F10:F11)</f>
        <v>0</v>
      </c>
      <c r="G9" s="171">
        <f>E9-F9</f>
        <v>0</v>
      </c>
      <c r="H9" s="171">
        <f>SUM(H10:H11)</f>
        <v>0</v>
      </c>
      <c r="I9" s="171">
        <f>SUM(I10:I11)</f>
        <v>0</v>
      </c>
      <c r="J9" s="171">
        <f>H9-I9</f>
        <v>0</v>
      </c>
      <c r="K9" s="171">
        <f t="shared" ref="K9:L9" si="3">SUM(K10:K11)</f>
        <v>0</v>
      </c>
      <c r="L9" s="171">
        <f t="shared" si="3"/>
        <v>0</v>
      </c>
      <c r="M9" s="171">
        <f>K9-L9</f>
        <v>0</v>
      </c>
      <c r="N9" s="171">
        <f t="shared" ref="N9:O9" si="4">SUM(N10:N11)</f>
        <v>0</v>
      </c>
      <c r="O9" s="171">
        <f t="shared" si="4"/>
        <v>0</v>
      </c>
      <c r="P9" s="171">
        <f>N9-O9</f>
        <v>0</v>
      </c>
    </row>
    <row r="10" spans="1:36" ht="27.6" customHeight="1" x14ac:dyDescent="0.3">
      <c r="A10" s="173" t="s">
        <v>860</v>
      </c>
      <c r="B10" s="171">
        <f t="shared" ref="B10:B11" si="5">SUM(E10,H10,K10,N10)</f>
        <v>0</v>
      </c>
      <c r="C10" s="171">
        <f t="shared" ref="C10:C11" si="6">SUM(F10,I10,L10,O10)</f>
        <v>0</v>
      </c>
      <c r="D10" s="171">
        <f t="shared" ref="D10:D11" si="7">B10-C10</f>
        <v>0</v>
      </c>
      <c r="E10" s="157"/>
      <c r="F10" s="157"/>
      <c r="G10" s="171">
        <f t="shared" ref="G10:G11" si="8">E10-F10</f>
        <v>0</v>
      </c>
      <c r="H10" s="157"/>
      <c r="I10" s="157"/>
      <c r="J10" s="171">
        <f t="shared" ref="J10:J11" si="9">H10-I10</f>
        <v>0</v>
      </c>
      <c r="K10" s="157"/>
      <c r="L10" s="157"/>
      <c r="M10" s="171">
        <f t="shared" ref="M10:M11" si="10">K10-L10</f>
        <v>0</v>
      </c>
      <c r="N10" s="157"/>
      <c r="O10" s="157"/>
      <c r="P10" s="171">
        <f>N10-O10</f>
        <v>0</v>
      </c>
    </row>
    <row r="11" spans="1:36" ht="14.45" customHeight="1" x14ac:dyDescent="0.3">
      <c r="A11" s="174" t="s">
        <v>859</v>
      </c>
      <c r="B11" s="171">
        <f t="shared" si="5"/>
        <v>0</v>
      </c>
      <c r="C11" s="171">
        <f t="shared" si="6"/>
        <v>0</v>
      </c>
      <c r="D11" s="171">
        <f t="shared" si="7"/>
        <v>0</v>
      </c>
      <c r="E11" s="157"/>
      <c r="F11" s="157"/>
      <c r="G11" s="171">
        <f t="shared" si="8"/>
        <v>0</v>
      </c>
      <c r="H11" s="157"/>
      <c r="I11" s="157"/>
      <c r="J11" s="171">
        <f t="shared" si="9"/>
        <v>0</v>
      </c>
      <c r="K11" s="157"/>
      <c r="L11" s="157"/>
      <c r="M11" s="171">
        <f t="shared" si="10"/>
        <v>0</v>
      </c>
      <c r="N11" s="157"/>
      <c r="O11" s="157"/>
      <c r="P11" s="171">
        <f>N11-O11</f>
        <v>0</v>
      </c>
    </row>
    <row r="12" spans="1:36" ht="14.45" customHeight="1" x14ac:dyDescent="0.3">
      <c r="A12" s="175" t="s">
        <v>118</v>
      </c>
      <c r="B12" s="171">
        <f t="shared" si="0"/>
        <v>0</v>
      </c>
      <c r="C12" s="171">
        <f t="shared" si="1"/>
        <v>0</v>
      </c>
      <c r="D12" s="171">
        <f t="shared" ref="D12:D22" si="11">B12-C12</f>
        <v>0</v>
      </c>
      <c r="E12" s="157"/>
      <c r="F12" s="157"/>
      <c r="G12" s="171">
        <f t="shared" ref="G12:G22" si="12">E12-F12</f>
        <v>0</v>
      </c>
      <c r="H12" s="157"/>
      <c r="I12" s="157"/>
      <c r="J12" s="171">
        <f t="shared" ref="J12:J22" si="13">H12-I12</f>
        <v>0</v>
      </c>
      <c r="K12" s="157"/>
      <c r="L12" s="157"/>
      <c r="M12" s="171">
        <f t="shared" ref="M12:M22" si="14">K12-L12</f>
        <v>0</v>
      </c>
      <c r="N12" s="157"/>
      <c r="O12" s="157"/>
      <c r="P12" s="171">
        <f t="shared" ref="P12:P22" si="15">N12-O12</f>
        <v>0</v>
      </c>
    </row>
    <row r="13" spans="1:36" ht="14.45" customHeight="1" x14ac:dyDescent="0.3">
      <c r="A13" s="175" t="s">
        <v>119</v>
      </c>
      <c r="B13" s="171">
        <f t="shared" si="0"/>
        <v>0</v>
      </c>
      <c r="C13" s="171">
        <f t="shared" si="1"/>
        <v>0</v>
      </c>
      <c r="D13" s="171">
        <f t="shared" si="11"/>
        <v>0</v>
      </c>
      <c r="E13" s="157"/>
      <c r="F13" s="157"/>
      <c r="G13" s="171">
        <f t="shared" si="12"/>
        <v>0</v>
      </c>
      <c r="H13" s="157"/>
      <c r="I13" s="157"/>
      <c r="J13" s="171">
        <f t="shared" si="13"/>
        <v>0</v>
      </c>
      <c r="K13" s="157"/>
      <c r="L13" s="157"/>
      <c r="M13" s="171">
        <f>K13-L13</f>
        <v>0</v>
      </c>
      <c r="N13" s="157"/>
      <c r="O13" s="157"/>
      <c r="P13" s="171">
        <f t="shared" si="15"/>
        <v>0</v>
      </c>
    </row>
    <row r="14" spans="1:36" ht="14.45" customHeight="1" x14ac:dyDescent="0.3">
      <c r="A14" s="407" t="s">
        <v>946</v>
      </c>
      <c r="B14" s="408">
        <f>SUM(E14,H14,K14,N14)</f>
        <v>0</v>
      </c>
      <c r="C14" s="408">
        <f t="shared" si="1"/>
        <v>0</v>
      </c>
      <c r="D14" s="408">
        <f t="shared" si="11"/>
        <v>0</v>
      </c>
      <c r="E14" s="409"/>
      <c r="F14" s="409"/>
      <c r="G14" s="408">
        <f t="shared" si="12"/>
        <v>0</v>
      </c>
      <c r="H14" s="409"/>
      <c r="I14" s="409"/>
      <c r="J14" s="408">
        <f t="shared" si="13"/>
        <v>0</v>
      </c>
      <c r="K14" s="409"/>
      <c r="L14" s="409"/>
      <c r="M14" s="408">
        <f>K14-L14</f>
        <v>0</v>
      </c>
      <c r="N14" s="409"/>
      <c r="O14" s="409"/>
      <c r="P14" s="408">
        <f t="shared" si="15"/>
        <v>0</v>
      </c>
    </row>
    <row r="15" spans="1:36" ht="14.45" customHeight="1" x14ac:dyDescent="0.3">
      <c r="A15" s="176" t="s">
        <v>120</v>
      </c>
      <c r="B15" s="171">
        <f t="shared" si="0"/>
        <v>0</v>
      </c>
      <c r="C15" s="171">
        <f t="shared" si="1"/>
        <v>0</v>
      </c>
      <c r="D15" s="171">
        <f t="shared" si="11"/>
        <v>0</v>
      </c>
      <c r="E15" s="157"/>
      <c r="F15" s="157"/>
      <c r="G15" s="171">
        <f t="shared" si="12"/>
        <v>0</v>
      </c>
      <c r="H15" s="157"/>
      <c r="I15" s="157"/>
      <c r="J15" s="171">
        <f t="shared" si="13"/>
        <v>0</v>
      </c>
      <c r="K15" s="157"/>
      <c r="L15" s="157"/>
      <c r="M15" s="171">
        <f t="shared" si="14"/>
        <v>0</v>
      </c>
      <c r="N15" s="157"/>
      <c r="O15" s="157"/>
      <c r="P15" s="171">
        <f t="shared" si="15"/>
        <v>0</v>
      </c>
    </row>
    <row r="16" spans="1:36" ht="14.45" customHeight="1" x14ac:dyDescent="0.3">
      <c r="A16" s="176" t="s">
        <v>121</v>
      </c>
      <c r="B16" s="171">
        <f t="shared" si="0"/>
        <v>0</v>
      </c>
      <c r="C16" s="171">
        <f t="shared" si="1"/>
        <v>0</v>
      </c>
      <c r="D16" s="171">
        <f t="shared" si="11"/>
        <v>0</v>
      </c>
      <c r="E16" s="171">
        <f>SUM(E17:E19)</f>
        <v>0</v>
      </c>
      <c r="F16" s="171">
        <f>SUM(F17:F19)</f>
        <v>0</v>
      </c>
      <c r="G16" s="171">
        <f t="shared" si="12"/>
        <v>0</v>
      </c>
      <c r="H16" s="171">
        <f>SUM(H17:H19)</f>
        <v>0</v>
      </c>
      <c r="I16" s="171">
        <f>SUM(I17:I19)</f>
        <v>0</v>
      </c>
      <c r="J16" s="171">
        <f t="shared" si="13"/>
        <v>0</v>
      </c>
      <c r="K16" s="171">
        <f>SUM(K17:K19)</f>
        <v>0</v>
      </c>
      <c r="L16" s="171">
        <f>SUM(L17:L19)</f>
        <v>0</v>
      </c>
      <c r="M16" s="171">
        <f t="shared" si="14"/>
        <v>0</v>
      </c>
      <c r="N16" s="171">
        <f>SUM(N17:N19)</f>
        <v>0</v>
      </c>
      <c r="O16" s="171">
        <f>SUM(O17:O19)</f>
        <v>0</v>
      </c>
      <c r="P16" s="171">
        <f t="shared" si="15"/>
        <v>0</v>
      </c>
    </row>
    <row r="17" spans="1:16" ht="14.45" customHeight="1" x14ac:dyDescent="0.3">
      <c r="A17" s="175" t="s">
        <v>3</v>
      </c>
      <c r="B17" s="171">
        <f t="shared" si="0"/>
        <v>0</v>
      </c>
      <c r="C17" s="171">
        <f t="shared" si="1"/>
        <v>0</v>
      </c>
      <c r="D17" s="171">
        <f t="shared" si="11"/>
        <v>0</v>
      </c>
      <c r="E17" s="157"/>
      <c r="F17" s="157"/>
      <c r="G17" s="171">
        <f t="shared" si="12"/>
        <v>0</v>
      </c>
      <c r="H17" s="157"/>
      <c r="I17" s="157"/>
      <c r="J17" s="171">
        <f t="shared" si="13"/>
        <v>0</v>
      </c>
      <c r="K17" s="157"/>
      <c r="L17" s="157"/>
      <c r="M17" s="171">
        <f t="shared" si="14"/>
        <v>0</v>
      </c>
      <c r="N17" s="157"/>
      <c r="O17" s="157"/>
      <c r="P17" s="171">
        <f t="shared" si="15"/>
        <v>0</v>
      </c>
    </row>
    <row r="18" spans="1:16" ht="14.45" customHeight="1" x14ac:dyDescent="0.3">
      <c r="A18" s="175" t="s">
        <v>122</v>
      </c>
      <c r="B18" s="171">
        <f t="shared" si="0"/>
        <v>0</v>
      </c>
      <c r="C18" s="171">
        <f t="shared" si="1"/>
        <v>0</v>
      </c>
      <c r="D18" s="171">
        <f t="shared" si="11"/>
        <v>0</v>
      </c>
      <c r="E18" s="157"/>
      <c r="F18" s="157"/>
      <c r="G18" s="171">
        <f t="shared" si="12"/>
        <v>0</v>
      </c>
      <c r="H18" s="157"/>
      <c r="I18" s="157"/>
      <c r="J18" s="171">
        <f t="shared" si="13"/>
        <v>0</v>
      </c>
      <c r="K18" s="157"/>
      <c r="L18" s="157"/>
      <c r="M18" s="171">
        <f t="shared" si="14"/>
        <v>0</v>
      </c>
      <c r="N18" s="157"/>
      <c r="O18" s="157"/>
      <c r="P18" s="171">
        <f t="shared" si="15"/>
        <v>0</v>
      </c>
    </row>
    <row r="19" spans="1:16" ht="14.45" customHeight="1" x14ac:dyDescent="0.3">
      <c r="A19" s="175" t="s">
        <v>123</v>
      </c>
      <c r="B19" s="171">
        <f t="shared" si="0"/>
        <v>0</v>
      </c>
      <c r="C19" s="171">
        <f t="shared" si="1"/>
        <v>0</v>
      </c>
      <c r="D19" s="171">
        <f t="shared" si="11"/>
        <v>0</v>
      </c>
      <c r="E19" s="157"/>
      <c r="F19" s="157"/>
      <c r="G19" s="171">
        <f t="shared" si="12"/>
        <v>0</v>
      </c>
      <c r="H19" s="157"/>
      <c r="I19" s="157"/>
      <c r="J19" s="171">
        <f t="shared" si="13"/>
        <v>0</v>
      </c>
      <c r="K19" s="157"/>
      <c r="L19" s="157"/>
      <c r="M19" s="171">
        <f t="shared" si="14"/>
        <v>0</v>
      </c>
      <c r="N19" s="157"/>
      <c r="O19" s="157"/>
      <c r="P19" s="171">
        <f t="shared" si="15"/>
        <v>0</v>
      </c>
    </row>
    <row r="20" spans="1:16" ht="14.45" customHeight="1" x14ac:dyDescent="0.3">
      <c r="A20" s="176" t="s">
        <v>124</v>
      </c>
      <c r="B20" s="171">
        <f t="shared" si="0"/>
        <v>0</v>
      </c>
      <c r="C20" s="171">
        <f t="shared" si="1"/>
        <v>0</v>
      </c>
      <c r="D20" s="171">
        <f t="shared" si="11"/>
        <v>0</v>
      </c>
      <c r="E20" s="157"/>
      <c r="F20" s="157"/>
      <c r="G20" s="171">
        <f t="shared" si="12"/>
        <v>0</v>
      </c>
      <c r="H20" s="157"/>
      <c r="I20" s="157"/>
      <c r="J20" s="171">
        <f t="shared" si="13"/>
        <v>0</v>
      </c>
      <c r="K20" s="157"/>
      <c r="L20" s="157"/>
      <c r="M20" s="171">
        <f t="shared" si="14"/>
        <v>0</v>
      </c>
      <c r="N20" s="157"/>
      <c r="O20" s="157"/>
      <c r="P20" s="171">
        <f t="shared" si="15"/>
        <v>0</v>
      </c>
    </row>
    <row r="21" spans="1:16" ht="14.45" customHeight="1" x14ac:dyDescent="0.3">
      <c r="A21" s="177" t="s">
        <v>809</v>
      </c>
      <c r="B21" s="171">
        <f t="shared" ref="B21" si="16">SUM(E21,H21,K21,N21)</f>
        <v>0</v>
      </c>
      <c r="C21" s="171">
        <f t="shared" ref="C21" si="17">SUM(F21,I21,L21,O21)</f>
        <v>0</v>
      </c>
      <c r="D21" s="171">
        <f t="shared" ref="D21" si="18">B21-C21</f>
        <v>0</v>
      </c>
      <c r="E21" s="157"/>
      <c r="F21" s="157"/>
      <c r="G21" s="171">
        <f t="shared" si="12"/>
        <v>0</v>
      </c>
      <c r="H21" s="157"/>
      <c r="I21" s="157"/>
      <c r="J21" s="171">
        <f t="shared" si="13"/>
        <v>0</v>
      </c>
      <c r="K21" s="157"/>
      <c r="L21" s="157"/>
      <c r="M21" s="171">
        <f t="shared" si="14"/>
        <v>0</v>
      </c>
      <c r="N21" s="157"/>
      <c r="O21" s="157"/>
      <c r="P21" s="171"/>
    </row>
    <row r="22" spans="1:16" ht="14.45" customHeight="1" x14ac:dyDescent="0.3">
      <c r="A22" s="178" t="s">
        <v>125</v>
      </c>
      <c r="B22" s="171">
        <f t="shared" si="0"/>
        <v>0</v>
      </c>
      <c r="C22" s="171">
        <f t="shared" si="1"/>
        <v>0</v>
      </c>
      <c r="D22" s="171">
        <f t="shared" si="11"/>
        <v>0</v>
      </c>
      <c r="E22" s="157"/>
      <c r="F22" s="157"/>
      <c r="G22" s="171">
        <f t="shared" si="12"/>
        <v>0</v>
      </c>
      <c r="H22" s="157"/>
      <c r="I22" s="157"/>
      <c r="J22" s="171">
        <f t="shared" si="13"/>
        <v>0</v>
      </c>
      <c r="K22" s="157"/>
      <c r="L22" s="157"/>
      <c r="M22" s="171">
        <f t="shared" si="14"/>
        <v>0</v>
      </c>
      <c r="N22" s="157"/>
      <c r="O22" s="157"/>
      <c r="P22" s="171">
        <f t="shared" si="15"/>
        <v>0</v>
      </c>
    </row>
    <row r="23" spans="1:16" s="181" customFormat="1" ht="14.45" customHeight="1" thickBot="1" x14ac:dyDescent="0.35">
      <c r="A23" s="179" t="s">
        <v>129</v>
      </c>
      <c r="B23" s="171">
        <f t="shared" ref="B23:P23" si="19">SUM(B8,B15:B16,B20:B22)</f>
        <v>0</v>
      </c>
      <c r="C23" s="171">
        <f t="shared" si="19"/>
        <v>0</v>
      </c>
      <c r="D23" s="171">
        <f t="shared" si="19"/>
        <v>0</v>
      </c>
      <c r="E23" s="180">
        <f t="shared" si="19"/>
        <v>0</v>
      </c>
      <c r="F23" s="180">
        <f t="shared" si="19"/>
        <v>0</v>
      </c>
      <c r="G23" s="180">
        <f t="shared" si="19"/>
        <v>0</v>
      </c>
      <c r="H23" s="180">
        <f t="shared" si="19"/>
        <v>0</v>
      </c>
      <c r="I23" s="180">
        <f t="shared" si="19"/>
        <v>0</v>
      </c>
      <c r="J23" s="180">
        <f t="shared" si="19"/>
        <v>0</v>
      </c>
      <c r="K23" s="180">
        <f t="shared" si="19"/>
        <v>0</v>
      </c>
      <c r="L23" s="180">
        <f t="shared" si="19"/>
        <v>0</v>
      </c>
      <c r="M23" s="180">
        <f t="shared" si="19"/>
        <v>0</v>
      </c>
      <c r="N23" s="180">
        <f t="shared" si="19"/>
        <v>0</v>
      </c>
      <c r="O23" s="180">
        <f t="shared" si="19"/>
        <v>0</v>
      </c>
      <c r="P23" s="180">
        <f t="shared" si="19"/>
        <v>0</v>
      </c>
    </row>
    <row r="24" spans="1:16" s="183" customFormat="1" ht="14.45" customHeight="1" x14ac:dyDescent="0.3">
      <c r="A24" s="182" t="s">
        <v>131</v>
      </c>
      <c r="B24" s="171">
        <f>SUM(B25:B28)</f>
        <v>0</v>
      </c>
      <c r="C24" s="171">
        <f t="shared" ref="C24:D24" si="20">SUM(C25:C28)</f>
        <v>0</v>
      </c>
      <c r="D24" s="171">
        <f t="shared" si="20"/>
        <v>0</v>
      </c>
      <c r="E24" s="87"/>
      <c r="F24" s="87"/>
      <c r="G24" s="87"/>
      <c r="H24" s="87"/>
      <c r="I24" s="87"/>
      <c r="J24" s="87"/>
      <c r="K24" s="87"/>
      <c r="L24" s="87"/>
      <c r="M24" s="87"/>
      <c r="N24" s="87"/>
      <c r="O24" s="87"/>
      <c r="P24" s="87"/>
    </row>
    <row r="25" spans="1:16" ht="18.75" customHeight="1" x14ac:dyDescent="0.3">
      <c r="A25" s="184" t="s">
        <v>128</v>
      </c>
      <c r="B25" s="171">
        <f t="shared" ref="B25:C28" si="21">SUM(E25,H25,K25,N25)</f>
        <v>0</v>
      </c>
      <c r="C25" s="171">
        <f t="shared" si="21"/>
        <v>0</v>
      </c>
      <c r="D25" s="171">
        <f>B25-C25</f>
        <v>0</v>
      </c>
      <c r="E25" s="87"/>
      <c r="F25" s="87"/>
      <c r="G25" s="87"/>
      <c r="H25" s="87"/>
      <c r="I25" s="87"/>
      <c r="J25" s="87"/>
      <c r="K25" s="87"/>
      <c r="L25" s="87"/>
      <c r="M25" s="87"/>
      <c r="N25" s="87"/>
      <c r="O25" s="87"/>
      <c r="P25" s="87"/>
    </row>
    <row r="26" spans="1:16" ht="14.25" customHeight="1" x14ac:dyDescent="0.3">
      <c r="A26" s="185" t="s">
        <v>834</v>
      </c>
      <c r="B26" s="171">
        <f t="shared" si="21"/>
        <v>0</v>
      </c>
      <c r="C26" s="171">
        <f t="shared" si="21"/>
        <v>0</v>
      </c>
      <c r="D26" s="171">
        <f>B26-C26</f>
        <v>0</v>
      </c>
      <c r="E26" s="87"/>
      <c r="F26" s="87"/>
      <c r="G26" s="87"/>
      <c r="H26" s="87"/>
      <c r="I26" s="87"/>
      <c r="J26" s="87"/>
      <c r="K26" s="87"/>
      <c r="L26" s="87"/>
      <c r="M26" s="87"/>
      <c r="N26" s="87"/>
      <c r="O26" s="87"/>
      <c r="P26" s="87"/>
    </row>
    <row r="27" spans="1:16" x14ac:dyDescent="0.3">
      <c r="A27" s="186" t="s">
        <v>132</v>
      </c>
      <c r="B27" s="171">
        <f t="shared" si="21"/>
        <v>0</v>
      </c>
      <c r="C27" s="171">
        <f t="shared" si="21"/>
        <v>0</v>
      </c>
      <c r="D27" s="171">
        <f>B27-C27</f>
        <v>0</v>
      </c>
      <c r="E27" s="87"/>
      <c r="F27" s="87"/>
      <c r="G27" s="87"/>
      <c r="H27" s="87"/>
      <c r="I27" s="87"/>
      <c r="J27" s="87"/>
      <c r="K27" s="87"/>
      <c r="L27" s="87"/>
      <c r="M27" s="87"/>
      <c r="N27" s="87"/>
      <c r="O27" s="87"/>
      <c r="P27" s="87"/>
    </row>
    <row r="28" spans="1:16" x14ac:dyDescent="0.3">
      <c r="A28" s="186" t="s">
        <v>132</v>
      </c>
      <c r="B28" s="171">
        <f t="shared" si="21"/>
        <v>0</v>
      </c>
      <c r="C28" s="171">
        <f t="shared" si="21"/>
        <v>0</v>
      </c>
      <c r="D28" s="171">
        <f>B28-C28</f>
        <v>0</v>
      </c>
      <c r="E28" s="87"/>
      <c r="F28" s="87"/>
      <c r="G28" s="87"/>
      <c r="H28" s="87"/>
      <c r="I28" s="87"/>
      <c r="J28" s="87"/>
      <c r="K28" s="87"/>
      <c r="L28" s="87"/>
      <c r="M28" s="87"/>
      <c r="N28" s="87"/>
      <c r="O28" s="87"/>
      <c r="P28" s="87"/>
    </row>
    <row r="29" spans="1:16" ht="14.45" customHeight="1" thickBot="1" x14ac:dyDescent="0.35">
      <c r="A29" s="187" t="s">
        <v>130</v>
      </c>
      <c r="B29" s="180">
        <f>SUM(B23:B24)</f>
        <v>0</v>
      </c>
      <c r="C29" s="180">
        <f>SUM(C23:C24)</f>
        <v>0</v>
      </c>
      <c r="D29" s="180">
        <f>SUM(D23:D24)</f>
        <v>0</v>
      </c>
      <c r="E29" s="87"/>
      <c r="F29" s="87"/>
      <c r="G29" s="87"/>
      <c r="H29" s="87"/>
      <c r="I29" s="87"/>
      <c r="J29" s="87"/>
      <c r="K29" s="87"/>
      <c r="L29" s="87"/>
      <c r="M29" s="87"/>
      <c r="N29" s="87"/>
      <c r="O29" s="87"/>
      <c r="P29" s="87"/>
    </row>
    <row r="31" spans="1:16" x14ac:dyDescent="0.3">
      <c r="A31" s="188" t="s">
        <v>554</v>
      </c>
      <c r="B31" s="189"/>
      <c r="C31" s="189"/>
      <c r="D31" s="189"/>
      <c r="E31" s="189"/>
      <c r="F31" s="189"/>
    </row>
    <row r="33" spans="1:7" ht="27" x14ac:dyDescent="0.3">
      <c r="A33" s="75" t="s">
        <v>11</v>
      </c>
      <c r="B33" s="22" t="str">
        <f>"BUDGET "&amp;TAB00!E48</f>
        <v xml:space="preserve">BUDGET </v>
      </c>
      <c r="C33" s="22" t="str">
        <f>"REALITE "&amp;TAB00!E48</f>
        <v xml:space="preserve">REALITE </v>
      </c>
      <c r="D33" s="22" t="s">
        <v>8</v>
      </c>
      <c r="E33" s="23" t="s">
        <v>9</v>
      </c>
      <c r="F33" s="22" t="s">
        <v>894</v>
      </c>
      <c r="G33" s="42"/>
    </row>
    <row r="34" spans="1:7" x14ac:dyDescent="0.3">
      <c r="A34" s="190" t="s">
        <v>483</v>
      </c>
      <c r="B34" s="82">
        <f>B15</f>
        <v>0</v>
      </c>
      <c r="C34" s="82">
        <f>C15</f>
        <v>0</v>
      </c>
      <c r="D34" s="82">
        <f t="shared" ref="D34:D41" si="22">B34-C34</f>
        <v>0</v>
      </c>
      <c r="E34" s="76">
        <f t="shared" ref="E34:E41" si="23">D34</f>
        <v>0</v>
      </c>
      <c r="F34" s="87"/>
      <c r="G34" s="497"/>
    </row>
    <row r="35" spans="1:7" x14ac:dyDescent="0.3">
      <c r="A35" s="190" t="s">
        <v>484</v>
      </c>
      <c r="B35" s="82">
        <f t="shared" ref="B35:C38" si="24">B17</f>
        <v>0</v>
      </c>
      <c r="C35" s="82">
        <f t="shared" si="24"/>
        <v>0</v>
      </c>
      <c r="D35" s="82">
        <f t="shared" si="22"/>
        <v>0</v>
      </c>
      <c r="E35" s="76">
        <f t="shared" si="23"/>
        <v>0</v>
      </c>
      <c r="F35" s="87"/>
      <c r="G35" s="550"/>
    </row>
    <row r="36" spans="1:7" ht="22.15" customHeight="1" x14ac:dyDescent="0.3">
      <c r="A36" s="190" t="s">
        <v>495</v>
      </c>
      <c r="B36" s="82">
        <f t="shared" si="24"/>
        <v>0</v>
      </c>
      <c r="C36" s="82">
        <f t="shared" si="24"/>
        <v>0</v>
      </c>
      <c r="D36" s="82">
        <f t="shared" si="22"/>
        <v>0</v>
      </c>
      <c r="E36" s="76">
        <f t="shared" si="23"/>
        <v>0</v>
      </c>
      <c r="F36" s="87"/>
      <c r="G36" s="550"/>
    </row>
    <row r="37" spans="1:7" ht="25.15" customHeight="1" x14ac:dyDescent="0.3">
      <c r="A37" s="190" t="s">
        <v>592</v>
      </c>
      <c r="B37" s="82">
        <f t="shared" si="24"/>
        <v>0</v>
      </c>
      <c r="C37" s="82">
        <f t="shared" si="24"/>
        <v>0</v>
      </c>
      <c r="D37" s="82">
        <f>B37-C37</f>
        <v>0</v>
      </c>
      <c r="E37" s="76">
        <f>D37</f>
        <v>0</v>
      </c>
      <c r="F37" s="87"/>
      <c r="G37" s="550"/>
    </row>
    <row r="38" spans="1:7" x14ac:dyDescent="0.3">
      <c r="A38" s="190" t="s">
        <v>496</v>
      </c>
      <c r="B38" s="82">
        <f>B20</f>
        <v>0</v>
      </c>
      <c r="C38" s="82">
        <f t="shared" si="24"/>
        <v>0</v>
      </c>
      <c r="D38" s="82">
        <f t="shared" si="22"/>
        <v>0</v>
      </c>
      <c r="E38" s="76">
        <f t="shared" si="23"/>
        <v>0</v>
      </c>
      <c r="F38" s="87"/>
      <c r="G38" s="550"/>
    </row>
    <row r="39" spans="1:7" ht="27" x14ac:dyDescent="0.3">
      <c r="A39" s="191" t="s">
        <v>810</v>
      </c>
      <c r="B39" s="82">
        <f>B21</f>
        <v>0</v>
      </c>
      <c r="C39" s="82">
        <f t="shared" ref="C39:D39" si="25">C21</f>
        <v>0</v>
      </c>
      <c r="D39" s="82">
        <f t="shared" si="25"/>
        <v>0</v>
      </c>
      <c r="E39" s="76">
        <f t="shared" si="23"/>
        <v>0</v>
      </c>
      <c r="F39" s="87"/>
      <c r="G39" s="550"/>
    </row>
    <row r="40" spans="1:7" x14ac:dyDescent="0.3">
      <c r="A40" s="190" t="s">
        <v>497</v>
      </c>
      <c r="B40" s="82">
        <f>B22</f>
        <v>0</v>
      </c>
      <c r="C40" s="82">
        <f t="shared" ref="C40" si="26">C22</f>
        <v>0</v>
      </c>
      <c r="D40" s="82">
        <f t="shared" si="22"/>
        <v>0</v>
      </c>
      <c r="E40" s="76">
        <f t="shared" si="23"/>
        <v>0</v>
      </c>
      <c r="F40" s="87"/>
      <c r="G40" s="550"/>
    </row>
    <row r="41" spans="1:7" x14ac:dyDescent="0.3">
      <c r="A41" s="190" t="s">
        <v>506</v>
      </c>
      <c r="B41" s="82">
        <f>B8+B24</f>
        <v>0</v>
      </c>
      <c r="C41" s="82">
        <f>C8+C24</f>
        <v>0</v>
      </c>
      <c r="D41" s="82">
        <f t="shared" si="22"/>
        <v>0</v>
      </c>
      <c r="E41" s="76">
        <f t="shared" si="23"/>
        <v>0</v>
      </c>
      <c r="F41" s="87"/>
      <c r="G41" s="550"/>
    </row>
    <row r="42" spans="1:7" x14ac:dyDescent="0.3">
      <c r="A42" s="97" t="s">
        <v>22</v>
      </c>
      <c r="B42" s="98">
        <f>SUM(B34:B41)</f>
        <v>0</v>
      </c>
      <c r="C42" s="98">
        <f>SUM(C34:C41)</f>
        <v>0</v>
      </c>
      <c r="D42" s="98">
        <f>SUM(D34:D41)</f>
        <v>0</v>
      </c>
      <c r="E42" s="98">
        <f>SUM(E34:E41)</f>
        <v>0</v>
      </c>
      <c r="F42" s="87"/>
      <c r="G42" s="550"/>
    </row>
  </sheetData>
  <mergeCells count="8">
    <mergeCell ref="G34:G42"/>
    <mergeCell ref="B5:P5"/>
    <mergeCell ref="A6:A7"/>
    <mergeCell ref="B6:D6"/>
    <mergeCell ref="E6:G6"/>
    <mergeCell ref="H6:J6"/>
    <mergeCell ref="K6:M6"/>
    <mergeCell ref="N6:P6"/>
  </mergeCells>
  <hyperlinks>
    <hyperlink ref="A1" location="TAB00!A1" display="Retour page de garde" xr:uid="{00000000-0004-0000-2700-000000000000}"/>
    <hyperlink ref="G34:G42" location="'TAB24'!A1" display="'TAB24'!A1" xr:uid="{00000000-0004-0000-2700-000001000000}"/>
    <hyperlink ref="G40" location="'TAB24'!A1" display="'TAB24'!A1" xr:uid="{00000000-0004-0000-2700-000002000000}"/>
  </hyperlinks>
  <pageMargins left="0.7" right="0.7" top="0.75" bottom="0.75" header="0.3" footer="0.3"/>
  <pageSetup paperSize="9" scale="62" orientation="landscape"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3:L153"/>
  <sheetViews>
    <sheetView zoomScaleNormal="100" workbookViewId="0">
      <selection activeCell="G16" sqref="G16"/>
    </sheetView>
  </sheetViews>
  <sheetFormatPr baseColWidth="10" defaultColWidth="11.5" defaultRowHeight="13.5" x14ac:dyDescent="0.3"/>
  <cols>
    <col min="1" max="1" width="11.5" style="77"/>
    <col min="2" max="2" width="56.1640625" style="103" customWidth="1"/>
    <col min="3" max="7" width="19.83203125" style="77" customWidth="1"/>
    <col min="8" max="8" width="4.6640625" style="77" customWidth="1"/>
    <col min="9" max="16384" width="11.5" style="77"/>
  </cols>
  <sheetData>
    <row r="3" spans="1:12" ht="21" x14ac:dyDescent="0.3">
      <c r="A3" s="138" t="str">
        <f>TAB00!B96&amp;" : "&amp;TAB00!C96</f>
        <v xml:space="preserve">TAB10.1 : Evolution des volumes et des puissances </v>
      </c>
      <c r="B3" s="137"/>
      <c r="C3" s="137"/>
      <c r="D3" s="137"/>
      <c r="E3" s="137"/>
      <c r="F3" s="137"/>
      <c r="G3" s="137"/>
      <c r="I3" s="136"/>
      <c r="J3" s="136"/>
      <c r="K3" s="136"/>
      <c r="L3" s="136"/>
    </row>
    <row r="5" spans="1:12" x14ac:dyDescent="0.3">
      <c r="A5" s="241" t="s">
        <v>596</v>
      </c>
      <c r="B5" s="242"/>
      <c r="C5" s="242"/>
      <c r="D5" s="242"/>
      <c r="E5" s="242"/>
      <c r="F5" s="242"/>
      <c r="G5" s="242"/>
      <c r="I5" s="242"/>
      <c r="J5" s="242"/>
      <c r="K5" s="242"/>
      <c r="L5" s="242"/>
    </row>
    <row r="8" spans="1:12" ht="40.5" x14ac:dyDescent="0.3">
      <c r="A8" s="149" t="s">
        <v>133</v>
      </c>
      <c r="B8" s="149" t="s">
        <v>18</v>
      </c>
      <c r="C8" s="145" t="str">
        <f>"REALITE "&amp;TAB00!E14-4</f>
        <v>REALITE 2019</v>
      </c>
      <c r="D8" s="145" t="str">
        <f>"REALITE "&amp;TAB00!E14-3</f>
        <v>REALITE 2020</v>
      </c>
      <c r="E8" s="145" t="str">
        <f>"REALITE "&amp;TAB00!E14-2</f>
        <v>REALITE 2021</v>
      </c>
      <c r="F8" s="145" t="str">
        <f>"REALITE "&amp;TAB00!E14-1</f>
        <v>REALITE 2022</v>
      </c>
      <c r="G8" s="145" t="str">
        <f>"REALITE "&amp;TAB00!E14</f>
        <v>REALITE 2023</v>
      </c>
      <c r="I8" s="150" t="s">
        <v>861</v>
      </c>
      <c r="J8" s="150" t="s">
        <v>862</v>
      </c>
      <c r="K8" s="150" t="s">
        <v>863</v>
      </c>
      <c r="L8" s="150" t="s">
        <v>864</v>
      </c>
    </row>
    <row r="9" spans="1:12" x14ac:dyDescent="0.3">
      <c r="A9" s="560" t="s">
        <v>597</v>
      </c>
      <c r="B9" s="77" t="s">
        <v>598</v>
      </c>
      <c r="C9" s="29"/>
      <c r="D9" s="29"/>
      <c r="E9" s="29"/>
      <c r="F9" s="29"/>
      <c r="G9" s="29"/>
      <c r="I9" s="243">
        <f t="shared" ref="I9:L16" si="0">IF(AND(ROUND(C9,0)=0,D9&gt;C9),"INF",IF(AND(ROUND(C9,0)=0,ROUND(D9,0)=0),0,(D9-C9)/C9))</f>
        <v>0</v>
      </c>
      <c r="J9" s="243">
        <f t="shared" si="0"/>
        <v>0</v>
      </c>
      <c r="K9" s="243">
        <f t="shared" si="0"/>
        <v>0</v>
      </c>
      <c r="L9" s="243">
        <f t="shared" si="0"/>
        <v>0</v>
      </c>
    </row>
    <row r="10" spans="1:12" x14ac:dyDescent="0.3">
      <c r="A10" s="560"/>
      <c r="B10" s="77" t="s">
        <v>599</v>
      </c>
      <c r="C10" s="29"/>
      <c r="D10" s="29"/>
      <c r="E10" s="29"/>
      <c r="F10" s="29"/>
      <c r="G10" s="29"/>
      <c r="I10" s="243">
        <f t="shared" si="0"/>
        <v>0</v>
      </c>
      <c r="J10" s="243">
        <f t="shared" si="0"/>
        <v>0</v>
      </c>
      <c r="K10" s="243">
        <f t="shared" si="0"/>
        <v>0</v>
      </c>
      <c r="L10" s="243">
        <f t="shared" si="0"/>
        <v>0</v>
      </c>
    </row>
    <row r="11" spans="1:12" x14ac:dyDescent="0.3">
      <c r="A11" s="560" t="s">
        <v>114</v>
      </c>
      <c r="B11" s="77" t="s">
        <v>598</v>
      </c>
      <c r="C11" s="29"/>
      <c r="D11" s="29"/>
      <c r="E11" s="29"/>
      <c r="F11" s="29"/>
      <c r="G11" s="29"/>
      <c r="I11" s="243">
        <f t="shared" si="0"/>
        <v>0</v>
      </c>
      <c r="J11" s="243">
        <f t="shared" si="0"/>
        <v>0</v>
      </c>
      <c r="K11" s="243">
        <f t="shared" si="0"/>
        <v>0</v>
      </c>
      <c r="L11" s="243">
        <f t="shared" si="0"/>
        <v>0</v>
      </c>
    </row>
    <row r="12" spans="1:12" x14ac:dyDescent="0.3">
      <c r="A12" s="560"/>
      <c r="B12" s="77" t="s">
        <v>599</v>
      </c>
      <c r="C12" s="29"/>
      <c r="D12" s="29"/>
      <c r="E12" s="29"/>
      <c r="F12" s="29"/>
      <c r="G12" s="29"/>
      <c r="I12" s="243">
        <f t="shared" si="0"/>
        <v>0</v>
      </c>
      <c r="J12" s="243">
        <f t="shared" si="0"/>
        <v>0</v>
      </c>
      <c r="K12" s="243">
        <f t="shared" si="0"/>
        <v>0</v>
      </c>
      <c r="L12" s="243">
        <f t="shared" si="0"/>
        <v>0</v>
      </c>
    </row>
    <row r="13" spans="1:12" x14ac:dyDescent="0.3">
      <c r="A13" s="560" t="s">
        <v>115</v>
      </c>
      <c r="B13" s="77" t="s">
        <v>598</v>
      </c>
      <c r="C13" s="29"/>
      <c r="D13" s="29"/>
      <c r="E13" s="29"/>
      <c r="F13" s="29"/>
      <c r="G13" s="29"/>
      <c r="I13" s="243">
        <f t="shared" si="0"/>
        <v>0</v>
      </c>
      <c r="J13" s="243">
        <f t="shared" si="0"/>
        <v>0</v>
      </c>
      <c r="K13" s="243">
        <f t="shared" si="0"/>
        <v>0</v>
      </c>
      <c r="L13" s="243">
        <f t="shared" si="0"/>
        <v>0</v>
      </c>
    </row>
    <row r="14" spans="1:12" x14ac:dyDescent="0.3">
      <c r="A14" s="560"/>
      <c r="B14" s="77" t="s">
        <v>599</v>
      </c>
      <c r="C14" s="29"/>
      <c r="D14" s="29"/>
      <c r="E14" s="29"/>
      <c r="F14" s="29"/>
      <c r="G14" s="29"/>
      <c r="I14" s="243">
        <f t="shared" si="0"/>
        <v>0</v>
      </c>
      <c r="J14" s="243">
        <f t="shared" si="0"/>
        <v>0</v>
      </c>
      <c r="K14" s="243">
        <f t="shared" si="0"/>
        <v>0</v>
      </c>
      <c r="L14" s="243">
        <f t="shared" si="0"/>
        <v>0</v>
      </c>
    </row>
    <row r="15" spans="1:12" x14ac:dyDescent="0.3">
      <c r="A15" s="560" t="s">
        <v>61</v>
      </c>
      <c r="B15" s="77" t="s">
        <v>598</v>
      </c>
      <c r="C15" s="29"/>
      <c r="D15" s="29"/>
      <c r="E15" s="29"/>
      <c r="F15" s="29"/>
      <c r="G15" s="29"/>
      <c r="I15" s="243">
        <f t="shared" si="0"/>
        <v>0</v>
      </c>
      <c r="J15" s="243">
        <f t="shared" si="0"/>
        <v>0</v>
      </c>
      <c r="K15" s="243">
        <f t="shared" si="0"/>
        <v>0</v>
      </c>
      <c r="L15" s="243">
        <f t="shared" si="0"/>
        <v>0</v>
      </c>
    </row>
    <row r="16" spans="1:12" x14ac:dyDescent="0.3">
      <c r="A16" s="560"/>
      <c r="B16" s="77" t="s">
        <v>599</v>
      </c>
      <c r="C16" s="29"/>
      <c r="D16" s="29"/>
      <c r="E16" s="29"/>
      <c r="F16" s="29"/>
      <c r="G16" s="29"/>
      <c r="I16" s="243">
        <f t="shared" si="0"/>
        <v>0</v>
      </c>
      <c r="J16" s="243">
        <f t="shared" si="0"/>
        <v>0</v>
      </c>
      <c r="K16" s="243">
        <f t="shared" si="0"/>
        <v>0</v>
      </c>
      <c r="L16" s="243">
        <f t="shared" si="0"/>
        <v>0</v>
      </c>
    </row>
    <row r="20" spans="1:12" x14ac:dyDescent="0.3">
      <c r="A20" s="241" t="s">
        <v>865</v>
      </c>
      <c r="B20" s="242"/>
      <c r="C20" s="242"/>
      <c r="D20" s="242"/>
      <c r="E20" s="242"/>
      <c r="F20" s="242"/>
      <c r="G20" s="242"/>
      <c r="I20" s="242"/>
      <c r="J20" s="242"/>
      <c r="K20" s="242"/>
      <c r="L20" s="242"/>
    </row>
    <row r="22" spans="1:12" s="103" customFormat="1" ht="37.15" customHeight="1" x14ac:dyDescent="0.3">
      <c r="A22" s="149" t="s">
        <v>133</v>
      </c>
      <c r="B22" s="149" t="s">
        <v>18</v>
      </c>
      <c r="C22" s="145" t="str">
        <f>C8</f>
        <v>REALITE 2019</v>
      </c>
      <c r="D22" s="145" t="str">
        <f t="shared" ref="D22:G22" si="1">D8</f>
        <v>REALITE 2020</v>
      </c>
      <c r="E22" s="145" t="str">
        <f t="shared" si="1"/>
        <v>REALITE 2021</v>
      </c>
      <c r="F22" s="145" t="str">
        <f t="shared" si="1"/>
        <v>REALITE 2022</v>
      </c>
      <c r="G22" s="145" t="str">
        <f t="shared" si="1"/>
        <v>REALITE 2023</v>
      </c>
      <c r="I22" s="150" t="s">
        <v>861</v>
      </c>
      <c r="J22" s="150" t="s">
        <v>862</v>
      </c>
      <c r="K22" s="150" t="s">
        <v>863</v>
      </c>
      <c r="L22" s="150" t="s">
        <v>864</v>
      </c>
    </row>
    <row r="23" spans="1:12" x14ac:dyDescent="0.3">
      <c r="A23" s="150" t="s">
        <v>600</v>
      </c>
      <c r="B23" s="244" t="s">
        <v>858</v>
      </c>
      <c r="C23" s="29"/>
      <c r="D23" s="29"/>
      <c r="E23" s="29"/>
      <c r="F23" s="29"/>
      <c r="G23" s="29"/>
      <c r="I23" s="243">
        <f t="shared" ref="I23:L54" si="2">IF(AND(ROUND(C23,0)=0,D23&gt;C23),"INF",IF(AND(ROUND(C23,0)=0,ROUND(D23,0)=0),0,(D23-C23)/C23))</f>
        <v>0</v>
      </c>
      <c r="J23" s="243">
        <f t="shared" si="2"/>
        <v>0</v>
      </c>
      <c r="K23" s="243">
        <f t="shared" si="2"/>
        <v>0</v>
      </c>
      <c r="L23" s="243">
        <f t="shared" si="2"/>
        <v>0</v>
      </c>
    </row>
    <row r="24" spans="1:12" x14ac:dyDescent="0.3">
      <c r="A24" s="559" t="s">
        <v>127</v>
      </c>
      <c r="B24" s="245" t="s">
        <v>601</v>
      </c>
      <c r="C24" s="246">
        <f t="shared" ref="C24" si="3">SUM(C25:C26)</f>
        <v>0</v>
      </c>
      <c r="D24" s="246">
        <f>SUM(D25:D26)</f>
        <v>0</v>
      </c>
      <c r="E24" s="246">
        <f>SUM(E25:E26)</f>
        <v>0</v>
      </c>
      <c r="F24" s="246">
        <f>SUM(F25:F26)</f>
        <v>0</v>
      </c>
      <c r="G24" s="246">
        <f>SUM(G25:G26)</f>
        <v>0</v>
      </c>
      <c r="I24" s="243">
        <f t="shared" si="2"/>
        <v>0</v>
      </c>
      <c r="J24" s="243">
        <f t="shared" si="2"/>
        <v>0</v>
      </c>
      <c r="K24" s="243">
        <f t="shared" si="2"/>
        <v>0</v>
      </c>
      <c r="L24" s="243">
        <f t="shared" si="2"/>
        <v>0</v>
      </c>
    </row>
    <row r="25" spans="1:12" x14ac:dyDescent="0.3">
      <c r="A25" s="559"/>
      <c r="B25" s="247" t="s">
        <v>602</v>
      </c>
      <c r="C25" s="29"/>
      <c r="D25" s="29"/>
      <c r="E25" s="29"/>
      <c r="F25" s="29"/>
      <c r="G25" s="29"/>
      <c r="I25" s="243">
        <f t="shared" si="2"/>
        <v>0</v>
      </c>
      <c r="J25" s="243">
        <f t="shared" si="2"/>
        <v>0</v>
      </c>
      <c r="K25" s="243">
        <f t="shared" si="2"/>
        <v>0</v>
      </c>
      <c r="L25" s="243">
        <f t="shared" si="2"/>
        <v>0</v>
      </c>
    </row>
    <row r="26" spans="1:12" x14ac:dyDescent="0.3">
      <c r="A26" s="559"/>
      <c r="B26" s="247" t="s">
        <v>603</v>
      </c>
      <c r="C26" s="29"/>
      <c r="D26" s="29"/>
      <c r="E26" s="29"/>
      <c r="F26" s="29"/>
      <c r="G26" s="29"/>
      <c r="I26" s="243">
        <f t="shared" si="2"/>
        <v>0</v>
      </c>
      <c r="J26" s="243">
        <f t="shared" si="2"/>
        <v>0</v>
      </c>
      <c r="K26" s="243">
        <f t="shared" si="2"/>
        <v>0</v>
      </c>
      <c r="L26" s="243">
        <f t="shared" si="2"/>
        <v>0</v>
      </c>
    </row>
    <row r="27" spans="1:12" x14ac:dyDescent="0.3">
      <c r="A27" s="559"/>
      <c r="B27" s="245" t="s">
        <v>604</v>
      </c>
      <c r="C27" s="29"/>
      <c r="D27" s="29"/>
      <c r="E27" s="29"/>
      <c r="F27" s="29"/>
      <c r="G27" s="29"/>
      <c r="I27" s="243">
        <f t="shared" si="2"/>
        <v>0</v>
      </c>
      <c r="J27" s="243">
        <f t="shared" si="2"/>
        <v>0</v>
      </c>
      <c r="K27" s="243">
        <f t="shared" si="2"/>
        <v>0</v>
      </c>
      <c r="L27" s="243">
        <f t="shared" si="2"/>
        <v>0</v>
      </c>
    </row>
    <row r="28" spans="1:12" x14ac:dyDescent="0.3">
      <c r="A28" s="559"/>
      <c r="B28" s="245" t="s">
        <v>605</v>
      </c>
      <c r="C28" s="29"/>
      <c r="D28" s="29"/>
      <c r="E28" s="29"/>
      <c r="F28" s="29"/>
      <c r="G28" s="29"/>
      <c r="I28" s="243">
        <f t="shared" si="2"/>
        <v>0</v>
      </c>
      <c r="J28" s="243">
        <f t="shared" si="2"/>
        <v>0</v>
      </c>
      <c r="K28" s="243">
        <f t="shared" si="2"/>
        <v>0</v>
      </c>
      <c r="L28" s="243">
        <f t="shared" si="2"/>
        <v>0</v>
      </c>
    </row>
    <row r="29" spans="1:12" x14ac:dyDescent="0.3">
      <c r="A29" s="559"/>
      <c r="B29" s="248" t="s">
        <v>134</v>
      </c>
      <c r="C29" s="246">
        <f t="shared" ref="C29:G29" si="4">SUM(C24,C27:C28)</f>
        <v>0</v>
      </c>
      <c r="D29" s="246">
        <f t="shared" si="4"/>
        <v>0</v>
      </c>
      <c r="E29" s="246">
        <f t="shared" si="4"/>
        <v>0</v>
      </c>
      <c r="F29" s="246">
        <f t="shared" si="4"/>
        <v>0</v>
      </c>
      <c r="G29" s="246">
        <f t="shared" si="4"/>
        <v>0</v>
      </c>
      <c r="I29" s="243">
        <f t="shared" si="2"/>
        <v>0</v>
      </c>
      <c r="J29" s="243">
        <f t="shared" si="2"/>
        <v>0</v>
      </c>
      <c r="K29" s="243">
        <f t="shared" si="2"/>
        <v>0</v>
      </c>
      <c r="L29" s="243">
        <f t="shared" si="2"/>
        <v>0</v>
      </c>
    </row>
    <row r="30" spans="1:12" ht="13.5" customHeight="1" x14ac:dyDescent="0.3">
      <c r="A30" s="559"/>
      <c r="B30" s="245" t="s">
        <v>606</v>
      </c>
      <c r="C30" s="29"/>
      <c r="D30" s="29"/>
      <c r="E30" s="29"/>
      <c r="F30" s="29"/>
      <c r="G30" s="29"/>
      <c r="I30" s="243">
        <f t="shared" si="2"/>
        <v>0</v>
      </c>
      <c r="J30" s="243">
        <f t="shared" si="2"/>
        <v>0</v>
      </c>
      <c r="K30" s="243">
        <f t="shared" si="2"/>
        <v>0</v>
      </c>
      <c r="L30" s="243">
        <f t="shared" si="2"/>
        <v>0</v>
      </c>
    </row>
    <row r="31" spans="1:12" x14ac:dyDescent="0.3">
      <c r="A31" s="559"/>
      <c r="B31" s="245" t="s">
        <v>607</v>
      </c>
      <c r="C31" s="29"/>
      <c r="D31" s="29"/>
      <c r="E31" s="29"/>
      <c r="F31" s="29"/>
      <c r="G31" s="29"/>
      <c r="I31" s="243">
        <f t="shared" si="2"/>
        <v>0</v>
      </c>
      <c r="J31" s="243">
        <f t="shared" si="2"/>
        <v>0</v>
      </c>
      <c r="K31" s="243">
        <f t="shared" si="2"/>
        <v>0</v>
      </c>
      <c r="L31" s="243">
        <f t="shared" si="2"/>
        <v>0</v>
      </c>
    </row>
    <row r="32" spans="1:12" x14ac:dyDescent="0.3">
      <c r="A32" s="559"/>
      <c r="B32" s="248" t="s">
        <v>135</v>
      </c>
      <c r="C32" s="246">
        <f>SUM(C30:C31)</f>
        <v>0</v>
      </c>
      <c r="D32" s="246">
        <f>SUM(D30:D31)</f>
        <v>0</v>
      </c>
      <c r="E32" s="246">
        <f>SUM(E30:E31)</f>
        <v>0</v>
      </c>
      <c r="F32" s="246">
        <f>SUM(F30:F31)</f>
        <v>0</v>
      </c>
      <c r="G32" s="246">
        <f>SUM(G30:G31)</f>
        <v>0</v>
      </c>
      <c r="I32" s="243">
        <f t="shared" si="2"/>
        <v>0</v>
      </c>
      <c r="J32" s="243">
        <f t="shared" si="2"/>
        <v>0</v>
      </c>
      <c r="K32" s="243">
        <f t="shared" si="2"/>
        <v>0</v>
      </c>
      <c r="L32" s="243">
        <f t="shared" si="2"/>
        <v>0</v>
      </c>
    </row>
    <row r="33" spans="1:12" x14ac:dyDescent="0.3">
      <c r="A33" s="559" t="s">
        <v>114</v>
      </c>
      <c r="B33" s="245" t="s">
        <v>601</v>
      </c>
      <c r="C33" s="246">
        <f t="shared" ref="C33" si="5">SUM(C34:C35)</f>
        <v>0</v>
      </c>
      <c r="D33" s="246">
        <f>SUM(D34:D35)</f>
        <v>0</v>
      </c>
      <c r="E33" s="246">
        <f>SUM(E34:E35)</f>
        <v>0</v>
      </c>
      <c r="F33" s="246">
        <f>SUM(F34:F35)</f>
        <v>0</v>
      </c>
      <c r="G33" s="246">
        <f>SUM(G34:G35)</f>
        <v>0</v>
      </c>
      <c r="I33" s="243">
        <f t="shared" si="2"/>
        <v>0</v>
      </c>
      <c r="J33" s="243">
        <f t="shared" si="2"/>
        <v>0</v>
      </c>
      <c r="K33" s="243">
        <f t="shared" si="2"/>
        <v>0</v>
      </c>
      <c r="L33" s="243">
        <f t="shared" si="2"/>
        <v>0</v>
      </c>
    </row>
    <row r="34" spans="1:12" x14ac:dyDescent="0.3">
      <c r="A34" s="559"/>
      <c r="B34" s="247" t="s">
        <v>602</v>
      </c>
      <c r="C34" s="29"/>
      <c r="D34" s="29"/>
      <c r="E34" s="29"/>
      <c r="F34" s="29"/>
      <c r="G34" s="29"/>
      <c r="I34" s="243">
        <f t="shared" si="2"/>
        <v>0</v>
      </c>
      <c r="J34" s="243">
        <f t="shared" si="2"/>
        <v>0</v>
      </c>
      <c r="K34" s="243">
        <f t="shared" si="2"/>
        <v>0</v>
      </c>
      <c r="L34" s="243">
        <f t="shared" si="2"/>
        <v>0</v>
      </c>
    </row>
    <row r="35" spans="1:12" x14ac:dyDescent="0.3">
      <c r="A35" s="559"/>
      <c r="B35" s="247" t="s">
        <v>603</v>
      </c>
      <c r="C35" s="29"/>
      <c r="D35" s="29"/>
      <c r="E35" s="29"/>
      <c r="F35" s="29"/>
      <c r="G35" s="29"/>
      <c r="I35" s="243">
        <f t="shared" si="2"/>
        <v>0</v>
      </c>
      <c r="J35" s="243">
        <f t="shared" si="2"/>
        <v>0</v>
      </c>
      <c r="K35" s="243">
        <f t="shared" si="2"/>
        <v>0</v>
      </c>
      <c r="L35" s="243">
        <f t="shared" si="2"/>
        <v>0</v>
      </c>
    </row>
    <row r="36" spans="1:12" x14ac:dyDescent="0.3">
      <c r="A36" s="559"/>
      <c r="B36" s="245" t="s">
        <v>604</v>
      </c>
      <c r="C36" s="29"/>
      <c r="D36" s="29"/>
      <c r="E36" s="29"/>
      <c r="F36" s="29"/>
      <c r="G36" s="29"/>
      <c r="I36" s="243">
        <f t="shared" si="2"/>
        <v>0</v>
      </c>
      <c r="J36" s="243">
        <f t="shared" si="2"/>
        <v>0</v>
      </c>
      <c r="K36" s="243">
        <f t="shared" si="2"/>
        <v>0</v>
      </c>
      <c r="L36" s="243">
        <f t="shared" si="2"/>
        <v>0</v>
      </c>
    </row>
    <row r="37" spans="1:12" x14ac:dyDescent="0.3">
      <c r="A37" s="559"/>
      <c r="B37" s="245" t="s">
        <v>605</v>
      </c>
      <c r="C37" s="29"/>
      <c r="D37" s="29"/>
      <c r="E37" s="29"/>
      <c r="F37" s="29"/>
      <c r="G37" s="29"/>
      <c r="I37" s="243">
        <f t="shared" si="2"/>
        <v>0</v>
      </c>
      <c r="J37" s="243">
        <f t="shared" si="2"/>
        <v>0</v>
      </c>
      <c r="K37" s="243">
        <f t="shared" si="2"/>
        <v>0</v>
      </c>
      <c r="L37" s="243">
        <f t="shared" si="2"/>
        <v>0</v>
      </c>
    </row>
    <row r="38" spans="1:12" x14ac:dyDescent="0.3">
      <c r="A38" s="559"/>
      <c r="B38" s="248" t="s">
        <v>134</v>
      </c>
      <c r="C38" s="246">
        <f t="shared" ref="C38:G38" si="6">SUM(C33,C36:C37)</f>
        <v>0</v>
      </c>
      <c r="D38" s="246">
        <f t="shared" si="6"/>
        <v>0</v>
      </c>
      <c r="E38" s="246">
        <f t="shared" si="6"/>
        <v>0</v>
      </c>
      <c r="F38" s="246">
        <f t="shared" si="6"/>
        <v>0</v>
      </c>
      <c r="G38" s="246">
        <f t="shared" si="6"/>
        <v>0</v>
      </c>
      <c r="I38" s="243">
        <f t="shared" si="2"/>
        <v>0</v>
      </c>
      <c r="J38" s="243">
        <f t="shared" si="2"/>
        <v>0</v>
      </c>
      <c r="K38" s="243">
        <f t="shared" si="2"/>
        <v>0</v>
      </c>
      <c r="L38" s="243">
        <f t="shared" si="2"/>
        <v>0</v>
      </c>
    </row>
    <row r="39" spans="1:12" ht="13.5" customHeight="1" x14ac:dyDescent="0.3">
      <c r="A39" s="559"/>
      <c r="B39" s="245" t="s">
        <v>606</v>
      </c>
      <c r="C39" s="29"/>
      <c r="D39" s="29"/>
      <c r="E39" s="29"/>
      <c r="F39" s="29"/>
      <c r="G39" s="29"/>
      <c r="I39" s="243">
        <f t="shared" si="2"/>
        <v>0</v>
      </c>
      <c r="J39" s="243">
        <f t="shared" si="2"/>
        <v>0</v>
      </c>
      <c r="K39" s="243">
        <f t="shared" si="2"/>
        <v>0</v>
      </c>
      <c r="L39" s="243">
        <f t="shared" si="2"/>
        <v>0</v>
      </c>
    </row>
    <row r="40" spans="1:12" x14ac:dyDescent="0.3">
      <c r="A40" s="559"/>
      <c r="B40" s="245" t="s">
        <v>607</v>
      </c>
      <c r="C40" s="29"/>
      <c r="D40" s="29"/>
      <c r="E40" s="29"/>
      <c r="F40" s="29"/>
      <c r="G40" s="29"/>
      <c r="I40" s="243">
        <f t="shared" si="2"/>
        <v>0</v>
      </c>
      <c r="J40" s="243">
        <f t="shared" si="2"/>
        <v>0</v>
      </c>
      <c r="K40" s="243">
        <f t="shared" si="2"/>
        <v>0</v>
      </c>
      <c r="L40" s="243">
        <f t="shared" si="2"/>
        <v>0</v>
      </c>
    </row>
    <row r="41" spans="1:12" x14ac:dyDescent="0.3">
      <c r="A41" s="559"/>
      <c r="B41" s="248" t="s">
        <v>135</v>
      </c>
      <c r="C41" s="246">
        <f t="shared" ref="C41" si="7">SUM(C39:C40)</f>
        <v>0</v>
      </c>
      <c r="D41" s="246">
        <f>SUM(D39:D40)</f>
        <v>0</v>
      </c>
      <c r="E41" s="246">
        <f>SUM(E39:E40)</f>
        <v>0</v>
      </c>
      <c r="F41" s="246">
        <f>SUM(F39:F40)</f>
        <v>0</v>
      </c>
      <c r="G41" s="246">
        <f>SUM(G39:G40)</f>
        <v>0</v>
      </c>
      <c r="I41" s="243">
        <f t="shared" si="2"/>
        <v>0</v>
      </c>
      <c r="J41" s="243">
        <f t="shared" si="2"/>
        <v>0</v>
      </c>
      <c r="K41" s="243">
        <f t="shared" si="2"/>
        <v>0</v>
      </c>
      <c r="L41" s="243">
        <f t="shared" si="2"/>
        <v>0</v>
      </c>
    </row>
    <row r="42" spans="1:12" x14ac:dyDescent="0.3">
      <c r="A42" s="559" t="s">
        <v>136</v>
      </c>
      <c r="B42" s="245" t="s">
        <v>601</v>
      </c>
      <c r="C42" s="246">
        <f t="shared" ref="C42" si="8">SUM(C43:C44)</f>
        <v>0</v>
      </c>
      <c r="D42" s="246">
        <f>SUM(D43:D44)</f>
        <v>0</v>
      </c>
      <c r="E42" s="246">
        <f>SUM(E43:E44)</f>
        <v>0</v>
      </c>
      <c r="F42" s="246">
        <f>SUM(F43:F44)</f>
        <v>0</v>
      </c>
      <c r="G42" s="246">
        <f>SUM(G43:G44)</f>
        <v>0</v>
      </c>
      <c r="I42" s="243">
        <f t="shared" si="2"/>
        <v>0</v>
      </c>
      <c r="J42" s="243">
        <f t="shared" si="2"/>
        <v>0</v>
      </c>
      <c r="K42" s="243">
        <f t="shared" si="2"/>
        <v>0</v>
      </c>
      <c r="L42" s="243">
        <f t="shared" si="2"/>
        <v>0</v>
      </c>
    </row>
    <row r="43" spans="1:12" x14ac:dyDescent="0.3">
      <c r="A43" s="559"/>
      <c r="B43" s="247" t="s">
        <v>602</v>
      </c>
      <c r="C43" s="29"/>
      <c r="D43" s="29"/>
      <c r="E43" s="29"/>
      <c r="F43" s="29"/>
      <c r="G43" s="29"/>
      <c r="I43" s="243">
        <f t="shared" si="2"/>
        <v>0</v>
      </c>
      <c r="J43" s="243">
        <f t="shared" si="2"/>
        <v>0</v>
      </c>
      <c r="K43" s="243">
        <f t="shared" si="2"/>
        <v>0</v>
      </c>
      <c r="L43" s="243">
        <f t="shared" si="2"/>
        <v>0</v>
      </c>
    </row>
    <row r="44" spans="1:12" x14ac:dyDescent="0.3">
      <c r="A44" s="559"/>
      <c r="B44" s="247" t="s">
        <v>603</v>
      </c>
      <c r="C44" s="29"/>
      <c r="D44" s="29"/>
      <c r="E44" s="29"/>
      <c r="F44" s="29"/>
      <c r="G44" s="29"/>
      <c r="I44" s="243">
        <f t="shared" si="2"/>
        <v>0</v>
      </c>
      <c r="J44" s="243">
        <f t="shared" si="2"/>
        <v>0</v>
      </c>
      <c r="K44" s="243">
        <f t="shared" si="2"/>
        <v>0</v>
      </c>
      <c r="L44" s="243">
        <f t="shared" si="2"/>
        <v>0</v>
      </c>
    </row>
    <row r="45" spans="1:12" x14ac:dyDescent="0.3">
      <c r="A45" s="559"/>
      <c r="B45" s="245" t="s">
        <v>604</v>
      </c>
      <c r="C45" s="29"/>
      <c r="D45" s="29"/>
      <c r="E45" s="29"/>
      <c r="F45" s="29"/>
      <c r="G45" s="29"/>
      <c r="I45" s="243">
        <f t="shared" si="2"/>
        <v>0</v>
      </c>
      <c r="J45" s="243">
        <f t="shared" si="2"/>
        <v>0</v>
      </c>
      <c r="K45" s="243">
        <f t="shared" si="2"/>
        <v>0</v>
      </c>
      <c r="L45" s="243">
        <f t="shared" si="2"/>
        <v>0</v>
      </c>
    </row>
    <row r="46" spans="1:12" x14ac:dyDescent="0.3">
      <c r="A46" s="559"/>
      <c r="B46" s="245" t="s">
        <v>608</v>
      </c>
      <c r="C46" s="246">
        <f>SUM(C47:C48)</f>
        <v>0</v>
      </c>
      <c r="D46" s="246">
        <f>SUM(D47:D48)</f>
        <v>0</v>
      </c>
      <c r="E46" s="246">
        <f>SUM(E47:E48)</f>
        <v>0</v>
      </c>
      <c r="F46" s="246">
        <f>SUM(F47:F48)</f>
        <v>0</v>
      </c>
      <c r="G46" s="246">
        <f>SUM(G47:G48)</f>
        <v>0</v>
      </c>
      <c r="I46" s="243">
        <f t="shared" si="2"/>
        <v>0</v>
      </c>
      <c r="J46" s="243">
        <f t="shared" si="2"/>
        <v>0</v>
      </c>
      <c r="K46" s="243">
        <f t="shared" si="2"/>
        <v>0</v>
      </c>
      <c r="L46" s="243">
        <f t="shared" si="2"/>
        <v>0</v>
      </c>
    </row>
    <row r="47" spans="1:12" x14ac:dyDescent="0.3">
      <c r="A47" s="559"/>
      <c r="B47" s="247" t="s">
        <v>855</v>
      </c>
      <c r="C47" s="29"/>
      <c r="D47" s="29"/>
      <c r="E47" s="29"/>
      <c r="F47" s="29"/>
      <c r="G47" s="29"/>
      <c r="I47" s="243">
        <f t="shared" si="2"/>
        <v>0</v>
      </c>
      <c r="J47" s="243">
        <f t="shared" si="2"/>
        <v>0</v>
      </c>
      <c r="K47" s="243">
        <f t="shared" si="2"/>
        <v>0</v>
      </c>
      <c r="L47" s="243">
        <f t="shared" si="2"/>
        <v>0</v>
      </c>
    </row>
    <row r="48" spans="1:12" x14ac:dyDescent="0.3">
      <c r="A48" s="559"/>
      <c r="B48" s="247" t="s">
        <v>856</v>
      </c>
      <c r="C48" s="29"/>
      <c r="D48" s="29"/>
      <c r="E48" s="29"/>
      <c r="F48" s="29"/>
      <c r="G48" s="29"/>
      <c r="I48" s="243">
        <f t="shared" si="2"/>
        <v>0</v>
      </c>
      <c r="J48" s="243">
        <f t="shared" si="2"/>
        <v>0</v>
      </c>
      <c r="K48" s="243">
        <f t="shared" si="2"/>
        <v>0</v>
      </c>
      <c r="L48" s="243">
        <f t="shared" si="2"/>
        <v>0</v>
      </c>
    </row>
    <row r="49" spans="1:12" x14ac:dyDescent="0.3">
      <c r="A49" s="559"/>
      <c r="B49" s="245" t="s">
        <v>605</v>
      </c>
      <c r="C49" s="29"/>
      <c r="D49" s="29"/>
      <c r="E49" s="29"/>
      <c r="F49" s="29"/>
      <c r="G49" s="29"/>
      <c r="I49" s="243">
        <f t="shared" si="2"/>
        <v>0</v>
      </c>
      <c r="J49" s="243">
        <f t="shared" si="2"/>
        <v>0</v>
      </c>
      <c r="K49" s="243">
        <f t="shared" si="2"/>
        <v>0</v>
      </c>
      <c r="L49" s="243">
        <f t="shared" si="2"/>
        <v>0</v>
      </c>
    </row>
    <row r="50" spans="1:12" x14ac:dyDescent="0.3">
      <c r="A50" s="559"/>
      <c r="B50" s="248" t="s">
        <v>134</v>
      </c>
      <c r="C50" s="246">
        <f>C42+C46+C49+C45</f>
        <v>0</v>
      </c>
      <c r="D50" s="246">
        <f t="shared" ref="D50:G50" si="9">D42+D46+D49+D45</f>
        <v>0</v>
      </c>
      <c r="E50" s="246">
        <f t="shared" si="9"/>
        <v>0</v>
      </c>
      <c r="F50" s="246">
        <f t="shared" si="9"/>
        <v>0</v>
      </c>
      <c r="G50" s="246">
        <f t="shared" si="9"/>
        <v>0</v>
      </c>
      <c r="I50" s="243">
        <f t="shared" si="2"/>
        <v>0</v>
      </c>
      <c r="J50" s="243">
        <f t="shared" si="2"/>
        <v>0</v>
      </c>
      <c r="K50" s="243">
        <f t="shared" si="2"/>
        <v>0</v>
      </c>
      <c r="L50" s="243">
        <f t="shared" si="2"/>
        <v>0</v>
      </c>
    </row>
    <row r="51" spans="1:12" ht="13.5" customHeight="1" x14ac:dyDescent="0.3">
      <c r="A51" s="559"/>
      <c r="B51" s="245" t="s">
        <v>606</v>
      </c>
      <c r="C51" s="29"/>
      <c r="D51" s="29"/>
      <c r="E51" s="29"/>
      <c r="F51" s="29"/>
      <c r="G51" s="29"/>
      <c r="I51" s="243">
        <f t="shared" si="2"/>
        <v>0</v>
      </c>
      <c r="J51" s="243">
        <f t="shared" si="2"/>
        <v>0</v>
      </c>
      <c r="K51" s="243">
        <f t="shared" si="2"/>
        <v>0</v>
      </c>
      <c r="L51" s="243">
        <f t="shared" si="2"/>
        <v>0</v>
      </c>
    </row>
    <row r="52" spans="1:12" x14ac:dyDescent="0.3">
      <c r="A52" s="559"/>
      <c r="B52" s="245" t="s">
        <v>607</v>
      </c>
      <c r="C52" s="29"/>
      <c r="D52" s="29"/>
      <c r="E52" s="29"/>
      <c r="F52" s="29"/>
      <c r="G52" s="29"/>
      <c r="I52" s="243">
        <f t="shared" si="2"/>
        <v>0</v>
      </c>
      <c r="J52" s="243">
        <f t="shared" si="2"/>
        <v>0</v>
      </c>
      <c r="K52" s="243">
        <f t="shared" si="2"/>
        <v>0</v>
      </c>
      <c r="L52" s="243">
        <f t="shared" si="2"/>
        <v>0</v>
      </c>
    </row>
    <row r="53" spans="1:12" x14ac:dyDescent="0.3">
      <c r="A53" s="559"/>
      <c r="B53" s="248" t="s">
        <v>135</v>
      </c>
      <c r="C53" s="246">
        <f t="shared" ref="C53" si="10">SUM(C51:C52)</f>
        <v>0</v>
      </c>
      <c r="D53" s="246">
        <f>SUM(D51:D52)</f>
        <v>0</v>
      </c>
      <c r="E53" s="246">
        <f>SUM(E51:E52)</f>
        <v>0</v>
      </c>
      <c r="F53" s="246">
        <f>SUM(F51:F52)</f>
        <v>0</v>
      </c>
      <c r="G53" s="246">
        <f>SUM(G51:G52)</f>
        <v>0</v>
      </c>
      <c r="I53" s="243">
        <f t="shared" si="2"/>
        <v>0</v>
      </c>
      <c r="J53" s="243">
        <f t="shared" si="2"/>
        <v>0</v>
      </c>
      <c r="K53" s="243">
        <f t="shared" si="2"/>
        <v>0</v>
      </c>
      <c r="L53" s="243">
        <f t="shared" si="2"/>
        <v>0</v>
      </c>
    </row>
    <row r="54" spans="1:12" ht="13.5" customHeight="1" x14ac:dyDescent="0.3">
      <c r="A54" s="559" t="s">
        <v>61</v>
      </c>
      <c r="B54" s="245" t="s">
        <v>601</v>
      </c>
      <c r="C54" s="246">
        <f>SUM(C55:C58)</f>
        <v>0</v>
      </c>
      <c r="D54" s="246">
        <f>SUM(D55:D58)</f>
        <v>0</v>
      </c>
      <c r="E54" s="246">
        <f>SUM(E55:E58)</f>
        <v>0</v>
      </c>
      <c r="F54" s="246">
        <f>SUM(F55:F58)</f>
        <v>0</v>
      </c>
      <c r="G54" s="246">
        <f>SUM(G55:G58)</f>
        <v>0</v>
      </c>
      <c r="I54" s="243">
        <f t="shared" si="2"/>
        <v>0</v>
      </c>
      <c r="J54" s="243">
        <f t="shared" si="2"/>
        <v>0</v>
      </c>
      <c r="K54" s="243">
        <f t="shared" si="2"/>
        <v>0</v>
      </c>
      <c r="L54" s="243">
        <f t="shared" si="2"/>
        <v>0</v>
      </c>
    </row>
    <row r="55" spans="1:12" x14ac:dyDescent="0.3">
      <c r="A55" s="559"/>
      <c r="B55" s="247" t="s">
        <v>609</v>
      </c>
      <c r="C55" s="29"/>
      <c r="D55" s="29"/>
      <c r="E55" s="29"/>
      <c r="F55" s="29"/>
      <c r="G55" s="29"/>
      <c r="I55" s="243">
        <f t="shared" ref="I55:L82" si="11">IF(AND(ROUND(C55,0)=0,D55&gt;C55),"INF",IF(AND(ROUND(C55,0)=0,ROUND(D55,0)=0),0,(D55-C55)/C55))</f>
        <v>0</v>
      </c>
      <c r="J55" s="243">
        <f t="shared" si="11"/>
        <v>0</v>
      </c>
      <c r="K55" s="243">
        <f t="shared" si="11"/>
        <v>0</v>
      </c>
      <c r="L55" s="243">
        <f t="shared" si="11"/>
        <v>0</v>
      </c>
    </row>
    <row r="56" spans="1:12" x14ac:dyDescent="0.3">
      <c r="A56" s="559"/>
      <c r="B56" s="247" t="s">
        <v>602</v>
      </c>
      <c r="C56" s="29"/>
      <c r="D56" s="29"/>
      <c r="E56" s="29"/>
      <c r="F56" s="29"/>
      <c r="G56" s="29"/>
      <c r="I56" s="243">
        <f t="shared" si="11"/>
        <v>0</v>
      </c>
      <c r="J56" s="243">
        <f t="shared" si="11"/>
        <v>0</v>
      </c>
      <c r="K56" s="243">
        <f t="shared" si="11"/>
        <v>0</v>
      </c>
      <c r="L56" s="243">
        <f t="shared" si="11"/>
        <v>0</v>
      </c>
    </row>
    <row r="57" spans="1:12" x14ac:dyDescent="0.3">
      <c r="A57" s="559"/>
      <c r="B57" s="247" t="s">
        <v>603</v>
      </c>
      <c r="C57" s="29"/>
      <c r="D57" s="29"/>
      <c r="E57" s="29"/>
      <c r="F57" s="29"/>
      <c r="G57" s="29"/>
      <c r="I57" s="243">
        <f t="shared" si="11"/>
        <v>0</v>
      </c>
      <c r="J57" s="243">
        <f t="shared" si="11"/>
        <v>0</v>
      </c>
      <c r="K57" s="243">
        <f t="shared" si="11"/>
        <v>0</v>
      </c>
      <c r="L57" s="243">
        <f t="shared" si="11"/>
        <v>0</v>
      </c>
    </row>
    <row r="58" spans="1:12" x14ac:dyDescent="0.3">
      <c r="A58" s="559"/>
      <c r="B58" s="247" t="s">
        <v>610</v>
      </c>
      <c r="C58" s="29"/>
      <c r="D58" s="29"/>
      <c r="E58" s="29"/>
      <c r="F58" s="29"/>
      <c r="G58" s="29"/>
      <c r="I58" s="243">
        <f t="shared" si="11"/>
        <v>0</v>
      </c>
      <c r="J58" s="243">
        <f t="shared" si="11"/>
        <v>0</v>
      </c>
      <c r="K58" s="243">
        <f t="shared" si="11"/>
        <v>0</v>
      </c>
      <c r="L58" s="243">
        <f t="shared" si="11"/>
        <v>0</v>
      </c>
    </row>
    <row r="59" spans="1:12" x14ac:dyDescent="0.3">
      <c r="A59" s="559"/>
      <c r="B59" s="245" t="s">
        <v>604</v>
      </c>
      <c r="C59" s="29"/>
      <c r="D59" s="29"/>
      <c r="E59" s="29"/>
      <c r="F59" s="29"/>
      <c r="G59" s="29"/>
      <c r="I59" s="243">
        <f t="shared" si="11"/>
        <v>0</v>
      </c>
      <c r="J59" s="243">
        <f t="shared" si="11"/>
        <v>0</v>
      </c>
      <c r="K59" s="243">
        <f t="shared" si="11"/>
        <v>0</v>
      </c>
      <c r="L59" s="243">
        <f t="shared" si="11"/>
        <v>0</v>
      </c>
    </row>
    <row r="60" spans="1:12" x14ac:dyDescent="0.3">
      <c r="A60" s="559"/>
      <c r="B60" s="245" t="s">
        <v>608</v>
      </c>
      <c r="C60" s="246">
        <f>SUM(C61:C62)</f>
        <v>0</v>
      </c>
      <c r="D60" s="246">
        <f>SUM(D61:D62)</f>
        <v>0</v>
      </c>
      <c r="E60" s="246">
        <f>SUM(E61:E62)</f>
        <v>0</v>
      </c>
      <c r="F60" s="246">
        <f>SUM(F61:F62)</f>
        <v>0</v>
      </c>
      <c r="G60" s="246">
        <f>SUM(G61:G62)</f>
        <v>0</v>
      </c>
      <c r="I60" s="243">
        <f t="shared" si="11"/>
        <v>0</v>
      </c>
      <c r="J60" s="243">
        <f t="shared" si="11"/>
        <v>0</v>
      </c>
      <c r="K60" s="243">
        <f t="shared" si="11"/>
        <v>0</v>
      </c>
      <c r="L60" s="243">
        <f t="shared" si="11"/>
        <v>0</v>
      </c>
    </row>
    <row r="61" spans="1:12" x14ac:dyDescent="0.3">
      <c r="A61" s="559"/>
      <c r="B61" s="247" t="s">
        <v>855</v>
      </c>
      <c r="C61" s="29"/>
      <c r="D61" s="29"/>
      <c r="E61" s="29"/>
      <c r="F61" s="29"/>
      <c r="G61" s="29"/>
      <c r="I61" s="243">
        <f t="shared" si="11"/>
        <v>0</v>
      </c>
      <c r="J61" s="243">
        <f t="shared" si="11"/>
        <v>0</v>
      </c>
      <c r="K61" s="243">
        <f t="shared" si="11"/>
        <v>0</v>
      </c>
      <c r="L61" s="243">
        <f t="shared" si="11"/>
        <v>0</v>
      </c>
    </row>
    <row r="62" spans="1:12" x14ac:dyDescent="0.3">
      <c r="A62" s="559"/>
      <c r="B62" s="247" t="s">
        <v>856</v>
      </c>
      <c r="C62" s="29"/>
      <c r="D62" s="29"/>
      <c r="E62" s="29"/>
      <c r="F62" s="29"/>
      <c r="G62" s="29"/>
      <c r="I62" s="243">
        <f t="shared" si="11"/>
        <v>0</v>
      </c>
      <c r="J62" s="243">
        <f t="shared" si="11"/>
        <v>0</v>
      </c>
      <c r="K62" s="243">
        <f t="shared" si="11"/>
        <v>0</v>
      </c>
      <c r="L62" s="243">
        <f t="shared" si="11"/>
        <v>0</v>
      </c>
    </row>
    <row r="63" spans="1:12" x14ac:dyDescent="0.3">
      <c r="A63" s="559"/>
      <c r="B63" s="245" t="s">
        <v>605</v>
      </c>
      <c r="C63" s="29"/>
      <c r="D63" s="29"/>
      <c r="E63" s="29"/>
      <c r="F63" s="29"/>
      <c r="G63" s="29"/>
      <c r="I63" s="243">
        <f t="shared" si="11"/>
        <v>0</v>
      </c>
      <c r="J63" s="243">
        <f t="shared" si="11"/>
        <v>0</v>
      </c>
      <c r="K63" s="243">
        <f t="shared" si="11"/>
        <v>0</v>
      </c>
      <c r="L63" s="243">
        <f t="shared" si="11"/>
        <v>0</v>
      </c>
    </row>
    <row r="64" spans="1:12" x14ac:dyDescent="0.3">
      <c r="A64" s="559"/>
      <c r="B64" s="248" t="s">
        <v>134</v>
      </c>
      <c r="C64" s="246">
        <f>C54+C59+C60+C63</f>
        <v>0</v>
      </c>
      <c r="D64" s="246">
        <f t="shared" ref="D64:G64" si="12">D54+D59+D60+D63</f>
        <v>0</v>
      </c>
      <c r="E64" s="246">
        <f t="shared" si="12"/>
        <v>0</v>
      </c>
      <c r="F64" s="246">
        <f t="shared" si="12"/>
        <v>0</v>
      </c>
      <c r="G64" s="246">
        <f t="shared" si="12"/>
        <v>0</v>
      </c>
      <c r="I64" s="243">
        <f t="shared" si="11"/>
        <v>0</v>
      </c>
      <c r="J64" s="243">
        <f t="shared" si="11"/>
        <v>0</v>
      </c>
      <c r="K64" s="243">
        <f t="shared" si="11"/>
        <v>0</v>
      </c>
      <c r="L64" s="243">
        <f t="shared" si="11"/>
        <v>0</v>
      </c>
    </row>
    <row r="65" spans="1:12" ht="13.5" customHeight="1" x14ac:dyDescent="0.3">
      <c r="A65" s="559"/>
      <c r="B65" s="245" t="s">
        <v>606</v>
      </c>
      <c r="C65" s="29"/>
      <c r="D65" s="29"/>
      <c r="E65" s="29"/>
      <c r="F65" s="29"/>
      <c r="G65" s="29"/>
      <c r="I65" s="243">
        <f t="shared" si="11"/>
        <v>0</v>
      </c>
      <c r="J65" s="243">
        <f t="shared" si="11"/>
        <v>0</v>
      </c>
      <c r="K65" s="243">
        <f t="shared" si="11"/>
        <v>0</v>
      </c>
      <c r="L65" s="243">
        <f t="shared" si="11"/>
        <v>0</v>
      </c>
    </row>
    <row r="66" spans="1:12" x14ac:dyDescent="0.3">
      <c r="A66" s="559"/>
      <c r="B66" s="245" t="s">
        <v>607</v>
      </c>
      <c r="C66" s="29"/>
      <c r="D66" s="29"/>
      <c r="E66" s="29"/>
      <c r="F66" s="29"/>
      <c r="G66" s="29"/>
      <c r="I66" s="243">
        <f t="shared" si="11"/>
        <v>0</v>
      </c>
      <c r="J66" s="243">
        <f t="shared" si="11"/>
        <v>0</v>
      </c>
      <c r="K66" s="243">
        <f t="shared" si="11"/>
        <v>0</v>
      </c>
      <c r="L66" s="243">
        <f t="shared" si="11"/>
        <v>0</v>
      </c>
    </row>
    <row r="67" spans="1:12" ht="14.45" customHeight="1" x14ac:dyDescent="0.3">
      <c r="A67" s="559"/>
      <c r="B67" s="248" t="s">
        <v>135</v>
      </c>
      <c r="C67" s="248">
        <f t="shared" ref="C67" si="13">SUM(C65:C66)</f>
        <v>0</v>
      </c>
      <c r="D67" s="248">
        <f>SUM(D65:D66)</f>
        <v>0</v>
      </c>
      <c r="E67" s="248">
        <f>SUM(E65:E66)</f>
        <v>0</v>
      </c>
      <c r="F67" s="248">
        <f>SUM(F65:F66)</f>
        <v>0</v>
      </c>
      <c r="G67" s="248">
        <f>SUM(G65:G66)</f>
        <v>0</v>
      </c>
      <c r="I67" s="243">
        <f t="shared" si="11"/>
        <v>0</v>
      </c>
      <c r="J67" s="243">
        <f t="shared" si="11"/>
        <v>0</v>
      </c>
      <c r="K67" s="243">
        <f t="shared" si="11"/>
        <v>0</v>
      </c>
      <c r="L67" s="243">
        <f t="shared" si="11"/>
        <v>0</v>
      </c>
    </row>
    <row r="68" spans="1:12" ht="12" customHeight="1" x14ac:dyDescent="0.3">
      <c r="A68" s="563" t="s">
        <v>857</v>
      </c>
      <c r="B68" s="245" t="s">
        <v>601</v>
      </c>
      <c r="C68" s="246">
        <f t="shared" ref="C68" si="14">SUM(C69:C72)</f>
        <v>0</v>
      </c>
      <c r="D68" s="246">
        <f>SUM(D69:D72)</f>
        <v>0</v>
      </c>
      <c r="E68" s="246">
        <f>SUM(E69:E72)</f>
        <v>0</v>
      </c>
      <c r="F68" s="246">
        <f>SUM(F69:F72)</f>
        <v>0</v>
      </c>
      <c r="G68" s="246">
        <f>SUM(G69:G72)</f>
        <v>0</v>
      </c>
      <c r="I68" s="243">
        <f t="shared" si="11"/>
        <v>0</v>
      </c>
      <c r="J68" s="243">
        <f t="shared" si="11"/>
        <v>0</v>
      </c>
      <c r="K68" s="243">
        <f t="shared" si="11"/>
        <v>0</v>
      </c>
      <c r="L68" s="243">
        <f t="shared" si="11"/>
        <v>0</v>
      </c>
    </row>
    <row r="69" spans="1:12" x14ac:dyDescent="0.3">
      <c r="A69" s="564"/>
      <c r="B69" s="247" t="s">
        <v>609</v>
      </c>
      <c r="C69" s="246">
        <f t="shared" ref="C69:G73" si="15">SUMIF($B$23:$B$67,$B69,C$23:C$67)</f>
        <v>0</v>
      </c>
      <c r="D69" s="246">
        <f t="shared" si="15"/>
        <v>0</v>
      </c>
      <c r="E69" s="246">
        <f t="shared" si="15"/>
        <v>0</v>
      </c>
      <c r="F69" s="246">
        <f t="shared" si="15"/>
        <v>0</v>
      </c>
      <c r="G69" s="246">
        <f t="shared" si="15"/>
        <v>0</v>
      </c>
      <c r="I69" s="243">
        <f t="shared" si="11"/>
        <v>0</v>
      </c>
      <c r="J69" s="243">
        <f t="shared" si="11"/>
        <v>0</v>
      </c>
      <c r="K69" s="243">
        <f t="shared" si="11"/>
        <v>0</v>
      </c>
      <c r="L69" s="243">
        <f t="shared" si="11"/>
        <v>0</v>
      </c>
    </row>
    <row r="70" spans="1:12" x14ac:dyDescent="0.3">
      <c r="A70" s="564"/>
      <c r="B70" s="247" t="s">
        <v>602</v>
      </c>
      <c r="C70" s="246">
        <f t="shared" si="15"/>
        <v>0</v>
      </c>
      <c r="D70" s="246">
        <f t="shared" si="15"/>
        <v>0</v>
      </c>
      <c r="E70" s="246">
        <f t="shared" si="15"/>
        <v>0</v>
      </c>
      <c r="F70" s="246">
        <f t="shared" si="15"/>
        <v>0</v>
      </c>
      <c r="G70" s="246">
        <f t="shared" si="15"/>
        <v>0</v>
      </c>
      <c r="I70" s="243">
        <f t="shared" si="11"/>
        <v>0</v>
      </c>
      <c r="J70" s="243">
        <f t="shared" si="11"/>
        <v>0</v>
      </c>
      <c r="K70" s="243">
        <f t="shared" si="11"/>
        <v>0</v>
      </c>
      <c r="L70" s="243">
        <f t="shared" si="11"/>
        <v>0</v>
      </c>
    </row>
    <row r="71" spans="1:12" x14ac:dyDescent="0.3">
      <c r="A71" s="564"/>
      <c r="B71" s="247" t="s">
        <v>603</v>
      </c>
      <c r="C71" s="246">
        <f t="shared" si="15"/>
        <v>0</v>
      </c>
      <c r="D71" s="246">
        <f t="shared" si="15"/>
        <v>0</v>
      </c>
      <c r="E71" s="246">
        <f t="shared" si="15"/>
        <v>0</v>
      </c>
      <c r="F71" s="246">
        <f t="shared" si="15"/>
        <v>0</v>
      </c>
      <c r="G71" s="246">
        <f t="shared" si="15"/>
        <v>0</v>
      </c>
      <c r="I71" s="243">
        <f t="shared" si="11"/>
        <v>0</v>
      </c>
      <c r="J71" s="243">
        <f t="shared" si="11"/>
        <v>0</v>
      </c>
      <c r="K71" s="243">
        <f t="shared" si="11"/>
        <v>0</v>
      </c>
      <c r="L71" s="243">
        <f t="shared" si="11"/>
        <v>0</v>
      </c>
    </row>
    <row r="72" spans="1:12" x14ac:dyDescent="0.3">
      <c r="A72" s="564"/>
      <c r="B72" s="247" t="s">
        <v>610</v>
      </c>
      <c r="C72" s="246">
        <f t="shared" si="15"/>
        <v>0</v>
      </c>
      <c r="D72" s="246">
        <f t="shared" si="15"/>
        <v>0</v>
      </c>
      <c r="E72" s="246">
        <f t="shared" si="15"/>
        <v>0</v>
      </c>
      <c r="F72" s="246">
        <f t="shared" si="15"/>
        <v>0</v>
      </c>
      <c r="G72" s="246">
        <f t="shared" si="15"/>
        <v>0</v>
      </c>
      <c r="I72" s="243">
        <f t="shared" si="11"/>
        <v>0</v>
      </c>
      <c r="J72" s="243">
        <f t="shared" si="11"/>
        <v>0</v>
      </c>
      <c r="K72" s="243">
        <f t="shared" si="11"/>
        <v>0</v>
      </c>
      <c r="L72" s="243">
        <f t="shared" si="11"/>
        <v>0</v>
      </c>
    </row>
    <row r="73" spans="1:12" x14ac:dyDescent="0.3">
      <c r="A73" s="564"/>
      <c r="B73" s="245" t="s">
        <v>604</v>
      </c>
      <c r="C73" s="246">
        <f t="shared" si="15"/>
        <v>0</v>
      </c>
      <c r="D73" s="246">
        <f t="shared" si="15"/>
        <v>0</v>
      </c>
      <c r="E73" s="246">
        <f t="shared" si="15"/>
        <v>0</v>
      </c>
      <c r="F73" s="246">
        <f t="shared" si="15"/>
        <v>0</v>
      </c>
      <c r="G73" s="246">
        <f t="shared" si="15"/>
        <v>0</v>
      </c>
      <c r="I73" s="243">
        <f t="shared" si="11"/>
        <v>0</v>
      </c>
      <c r="J73" s="243">
        <f t="shared" si="11"/>
        <v>0</v>
      </c>
      <c r="K73" s="243">
        <f t="shared" si="11"/>
        <v>0</v>
      </c>
      <c r="L73" s="243">
        <f t="shared" si="11"/>
        <v>0</v>
      </c>
    </row>
    <row r="74" spans="1:12" x14ac:dyDescent="0.3">
      <c r="A74" s="564"/>
      <c r="B74" s="245" t="s">
        <v>608</v>
      </c>
      <c r="C74" s="246">
        <f t="shared" ref="C74" si="16">SUM(C75:C76)</f>
        <v>0</v>
      </c>
      <c r="D74" s="246">
        <f>SUM(D75:D76)</f>
        <v>0</v>
      </c>
      <c r="E74" s="246">
        <f>SUM(E75:E76)</f>
        <v>0</v>
      </c>
      <c r="F74" s="246">
        <f>SUM(F75:F76)</f>
        <v>0</v>
      </c>
      <c r="G74" s="246">
        <f>SUM(G75:G76)</f>
        <v>0</v>
      </c>
      <c r="I74" s="243">
        <f t="shared" si="11"/>
        <v>0</v>
      </c>
      <c r="J74" s="243">
        <f t="shared" si="11"/>
        <v>0</v>
      </c>
      <c r="K74" s="243">
        <f t="shared" si="11"/>
        <v>0</v>
      </c>
      <c r="L74" s="243">
        <f t="shared" si="11"/>
        <v>0</v>
      </c>
    </row>
    <row r="75" spans="1:12" x14ac:dyDescent="0.3">
      <c r="A75" s="564"/>
      <c r="B75" s="247" t="s">
        <v>855</v>
      </c>
      <c r="C75" s="246">
        <f t="shared" ref="C75:G77" si="17">SUMIF($B$23:$B$67,$B75,C$23:C$67)</f>
        <v>0</v>
      </c>
      <c r="D75" s="246">
        <f t="shared" si="17"/>
        <v>0</v>
      </c>
      <c r="E75" s="246">
        <f t="shared" si="17"/>
        <v>0</v>
      </c>
      <c r="F75" s="246">
        <f t="shared" si="17"/>
        <v>0</v>
      </c>
      <c r="G75" s="246">
        <f t="shared" si="17"/>
        <v>0</v>
      </c>
      <c r="I75" s="243">
        <f t="shared" si="11"/>
        <v>0</v>
      </c>
      <c r="J75" s="243">
        <f t="shared" si="11"/>
        <v>0</v>
      </c>
      <c r="K75" s="243">
        <f t="shared" si="11"/>
        <v>0</v>
      </c>
      <c r="L75" s="243">
        <f t="shared" si="11"/>
        <v>0</v>
      </c>
    </row>
    <row r="76" spans="1:12" x14ac:dyDescent="0.3">
      <c r="A76" s="564"/>
      <c r="B76" s="247" t="s">
        <v>856</v>
      </c>
      <c r="C76" s="246">
        <f t="shared" si="17"/>
        <v>0</v>
      </c>
      <c r="D76" s="246">
        <f t="shared" si="17"/>
        <v>0</v>
      </c>
      <c r="E76" s="246">
        <f t="shared" si="17"/>
        <v>0</v>
      </c>
      <c r="F76" s="246">
        <f t="shared" si="17"/>
        <v>0</v>
      </c>
      <c r="G76" s="246">
        <f t="shared" si="17"/>
        <v>0</v>
      </c>
      <c r="I76" s="243">
        <f t="shared" si="11"/>
        <v>0</v>
      </c>
      <c r="J76" s="243">
        <f t="shared" si="11"/>
        <v>0</v>
      </c>
      <c r="K76" s="243">
        <f t="shared" si="11"/>
        <v>0</v>
      </c>
      <c r="L76" s="243">
        <f t="shared" si="11"/>
        <v>0</v>
      </c>
    </row>
    <row r="77" spans="1:12" x14ac:dyDescent="0.3">
      <c r="A77" s="564"/>
      <c r="B77" s="245" t="s">
        <v>605</v>
      </c>
      <c r="C77" s="246">
        <f t="shared" si="17"/>
        <v>0</v>
      </c>
      <c r="D77" s="246">
        <f t="shared" si="17"/>
        <v>0</v>
      </c>
      <c r="E77" s="246">
        <f t="shared" si="17"/>
        <v>0</v>
      </c>
      <c r="F77" s="246">
        <f t="shared" si="17"/>
        <v>0</v>
      </c>
      <c r="G77" s="246">
        <f t="shared" si="17"/>
        <v>0</v>
      </c>
      <c r="I77" s="243">
        <f t="shared" si="11"/>
        <v>0</v>
      </c>
      <c r="J77" s="243">
        <f t="shared" si="11"/>
        <v>0</v>
      </c>
      <c r="K77" s="243">
        <f t="shared" si="11"/>
        <v>0</v>
      </c>
      <c r="L77" s="243">
        <f t="shared" si="11"/>
        <v>0</v>
      </c>
    </row>
    <row r="78" spans="1:12" x14ac:dyDescent="0.3">
      <c r="A78" s="564"/>
      <c r="B78" s="248" t="s">
        <v>134</v>
      </c>
      <c r="C78" s="248">
        <f>C68+C73+C74+C77</f>
        <v>0</v>
      </c>
      <c r="D78" s="248">
        <f t="shared" ref="D78:G78" si="18">D68+D73+D74+D77</f>
        <v>0</v>
      </c>
      <c r="E78" s="248">
        <f t="shared" si="18"/>
        <v>0</v>
      </c>
      <c r="F78" s="248">
        <f t="shared" si="18"/>
        <v>0</v>
      </c>
      <c r="G78" s="248">
        <f t="shared" si="18"/>
        <v>0</v>
      </c>
      <c r="I78" s="243">
        <f t="shared" si="11"/>
        <v>0</v>
      </c>
      <c r="J78" s="243">
        <f t="shared" si="11"/>
        <v>0</v>
      </c>
      <c r="K78" s="243">
        <f t="shared" si="11"/>
        <v>0</v>
      </c>
      <c r="L78" s="243">
        <f t="shared" si="11"/>
        <v>0</v>
      </c>
    </row>
    <row r="79" spans="1:12" ht="12" customHeight="1" x14ac:dyDescent="0.3">
      <c r="A79" s="564"/>
      <c r="B79" s="244" t="s">
        <v>858</v>
      </c>
      <c r="C79" s="246">
        <f t="shared" ref="C79:G81" si="19">SUMIF($B$23:$B$67,$B79,C$23:C$67)</f>
        <v>0</v>
      </c>
      <c r="D79" s="246">
        <f t="shared" si="19"/>
        <v>0</v>
      </c>
      <c r="E79" s="246">
        <f t="shared" si="19"/>
        <v>0</v>
      </c>
      <c r="F79" s="246">
        <f t="shared" si="19"/>
        <v>0</v>
      </c>
      <c r="G79" s="246">
        <f t="shared" si="19"/>
        <v>0</v>
      </c>
      <c r="I79" s="243">
        <f t="shared" si="11"/>
        <v>0</v>
      </c>
      <c r="J79" s="243">
        <f t="shared" si="11"/>
        <v>0</v>
      </c>
      <c r="K79" s="243">
        <f t="shared" si="11"/>
        <v>0</v>
      </c>
      <c r="L79" s="243">
        <f t="shared" si="11"/>
        <v>0</v>
      </c>
    </row>
    <row r="80" spans="1:12" ht="13.5" customHeight="1" x14ac:dyDescent="0.3">
      <c r="A80" s="564"/>
      <c r="B80" s="245" t="s">
        <v>606</v>
      </c>
      <c r="C80" s="246">
        <f t="shared" si="19"/>
        <v>0</v>
      </c>
      <c r="D80" s="246">
        <f t="shared" si="19"/>
        <v>0</v>
      </c>
      <c r="E80" s="246">
        <f t="shared" si="19"/>
        <v>0</v>
      </c>
      <c r="F80" s="246">
        <f t="shared" si="19"/>
        <v>0</v>
      </c>
      <c r="G80" s="246">
        <f t="shared" si="19"/>
        <v>0</v>
      </c>
      <c r="I80" s="243">
        <f t="shared" si="11"/>
        <v>0</v>
      </c>
      <c r="J80" s="243">
        <f t="shared" si="11"/>
        <v>0</v>
      </c>
      <c r="K80" s="243">
        <f t="shared" si="11"/>
        <v>0</v>
      </c>
      <c r="L80" s="243">
        <f t="shared" si="11"/>
        <v>0</v>
      </c>
    </row>
    <row r="81" spans="1:12" x14ac:dyDescent="0.3">
      <c r="A81" s="564"/>
      <c r="B81" s="245" t="s">
        <v>607</v>
      </c>
      <c r="C81" s="246">
        <f t="shared" si="19"/>
        <v>0</v>
      </c>
      <c r="D81" s="246">
        <f t="shared" si="19"/>
        <v>0</v>
      </c>
      <c r="E81" s="246">
        <f t="shared" si="19"/>
        <v>0</v>
      </c>
      <c r="F81" s="246">
        <f t="shared" si="19"/>
        <v>0</v>
      </c>
      <c r="G81" s="246">
        <f t="shared" si="19"/>
        <v>0</v>
      </c>
      <c r="I81" s="243">
        <f t="shared" si="11"/>
        <v>0</v>
      </c>
      <c r="J81" s="243">
        <f t="shared" si="11"/>
        <v>0</v>
      </c>
      <c r="K81" s="243">
        <f t="shared" si="11"/>
        <v>0</v>
      </c>
      <c r="L81" s="243">
        <f t="shared" si="11"/>
        <v>0</v>
      </c>
    </row>
    <row r="82" spans="1:12" x14ac:dyDescent="0.3">
      <c r="A82" s="565"/>
      <c r="B82" s="248" t="s">
        <v>135</v>
      </c>
      <c r="C82" s="248">
        <f t="shared" ref="C82:G82" si="20">SUM(C80:C81)</f>
        <v>0</v>
      </c>
      <c r="D82" s="248">
        <f t="shared" si="20"/>
        <v>0</v>
      </c>
      <c r="E82" s="248">
        <f t="shared" si="20"/>
        <v>0</v>
      </c>
      <c r="F82" s="248">
        <f t="shared" si="20"/>
        <v>0</v>
      </c>
      <c r="G82" s="248">
        <f t="shared" si="20"/>
        <v>0</v>
      </c>
      <c r="I82" s="243">
        <f t="shared" si="11"/>
        <v>0</v>
      </c>
      <c r="J82" s="243">
        <f t="shared" si="11"/>
        <v>0</v>
      </c>
      <c r="K82" s="243">
        <f t="shared" si="11"/>
        <v>0</v>
      </c>
      <c r="L82" s="243">
        <f t="shared" si="11"/>
        <v>0</v>
      </c>
    </row>
    <row r="84" spans="1:12" x14ac:dyDescent="0.3">
      <c r="A84" s="241" t="s">
        <v>812</v>
      </c>
      <c r="B84" s="242"/>
      <c r="C84" s="242"/>
      <c r="D84" s="242"/>
      <c r="E84" s="242"/>
      <c r="F84" s="242"/>
      <c r="G84" s="242"/>
      <c r="I84" s="242"/>
      <c r="J84" s="242"/>
      <c r="K84" s="242"/>
      <c r="L84" s="242"/>
    </row>
    <row r="86" spans="1:12" s="103" customFormat="1" ht="37.15" customHeight="1" x14ac:dyDescent="0.3">
      <c r="A86" s="149" t="s">
        <v>133</v>
      </c>
      <c r="B86" s="149" t="s">
        <v>890</v>
      </c>
      <c r="C86" s="150" t="str">
        <f>C22</f>
        <v>REALITE 2019</v>
      </c>
      <c r="D86" s="150" t="str">
        <f t="shared" ref="D86:G86" si="21">D22</f>
        <v>REALITE 2020</v>
      </c>
      <c r="E86" s="150" t="str">
        <f t="shared" si="21"/>
        <v>REALITE 2021</v>
      </c>
      <c r="F86" s="150" t="str">
        <f t="shared" si="21"/>
        <v>REALITE 2022</v>
      </c>
      <c r="G86" s="150" t="str">
        <f t="shared" si="21"/>
        <v>REALITE 2023</v>
      </c>
      <c r="I86" s="150" t="s">
        <v>861</v>
      </c>
      <c r="J86" s="150" t="s">
        <v>862</v>
      </c>
      <c r="K86" s="150" t="s">
        <v>863</v>
      </c>
      <c r="L86" s="150" t="s">
        <v>864</v>
      </c>
    </row>
    <row r="87" spans="1:12" x14ac:dyDescent="0.3">
      <c r="A87" s="561" t="s">
        <v>127</v>
      </c>
      <c r="B87" s="249" t="s">
        <v>866</v>
      </c>
      <c r="C87" s="29"/>
      <c r="D87" s="29"/>
      <c r="E87" s="29"/>
      <c r="F87" s="29"/>
      <c r="G87" s="29"/>
      <c r="I87" s="243">
        <f t="shared" ref="I87:I133" si="22">IF(AND(ROUND(C87,0)=0,D87&gt;C87),"INF",IF(AND(ROUND(C87,0)=0,ROUND(D87,0)=0),0,(D87-C87)/C87))</f>
        <v>0</v>
      </c>
      <c r="J87" s="243">
        <f t="shared" ref="J87:J133" si="23">IF(AND(ROUND(D87,0)=0,E87&gt;D87),"INF",IF(AND(ROUND(D87,0)=0,ROUND(E87,0)=0),0,(E87-D87)/D87))</f>
        <v>0</v>
      </c>
      <c r="K87" s="243">
        <f t="shared" ref="K87:K133" si="24">IF(AND(ROUND(E87,0)=0,F87&gt;E87),"INF",IF(AND(ROUND(E87,0)=0,ROUND(F87,0)=0),0,(F87-E87)/E87))</f>
        <v>0</v>
      </c>
      <c r="L87" s="243">
        <f t="shared" ref="L87:L133" si="25">IF(AND(ROUND(F87,0)=0,G87&gt;F87),"INF",IF(AND(ROUND(F87,0)=0,ROUND(G87,0)=0),0,(G87-F87)/F87))</f>
        <v>0</v>
      </c>
    </row>
    <row r="88" spans="1:12" x14ac:dyDescent="0.3">
      <c r="A88" s="562"/>
      <c r="B88" s="249" t="s">
        <v>867</v>
      </c>
      <c r="C88" s="29"/>
      <c r="D88" s="29"/>
      <c r="E88" s="29"/>
      <c r="F88" s="29"/>
      <c r="G88" s="29"/>
      <c r="I88" s="243">
        <f t="shared" si="22"/>
        <v>0</v>
      </c>
      <c r="J88" s="243">
        <f t="shared" si="23"/>
        <v>0</v>
      </c>
      <c r="K88" s="243">
        <f t="shared" si="24"/>
        <v>0</v>
      </c>
      <c r="L88" s="243">
        <f t="shared" si="25"/>
        <v>0</v>
      </c>
    </row>
    <row r="89" spans="1:12" x14ac:dyDescent="0.3">
      <c r="A89" s="562"/>
      <c r="B89" s="249" t="s">
        <v>868</v>
      </c>
      <c r="C89" s="29"/>
      <c r="D89" s="29"/>
      <c r="E89" s="29"/>
      <c r="F89" s="29"/>
      <c r="G89" s="29"/>
      <c r="I89" s="243">
        <f t="shared" si="22"/>
        <v>0</v>
      </c>
      <c r="J89" s="243">
        <f t="shared" si="23"/>
        <v>0</v>
      </c>
      <c r="K89" s="243">
        <f t="shared" si="24"/>
        <v>0</v>
      </c>
      <c r="L89" s="243">
        <f t="shared" si="25"/>
        <v>0</v>
      </c>
    </row>
    <row r="90" spans="1:12" x14ac:dyDescent="0.3">
      <c r="A90" s="562"/>
      <c r="B90" s="249" t="s">
        <v>869</v>
      </c>
      <c r="C90" s="29"/>
      <c r="D90" s="29"/>
      <c r="E90" s="29"/>
      <c r="F90" s="29"/>
      <c r="G90" s="29"/>
      <c r="I90" s="243">
        <f t="shared" si="22"/>
        <v>0</v>
      </c>
      <c r="J90" s="243">
        <f t="shared" si="23"/>
        <v>0</v>
      </c>
      <c r="K90" s="243">
        <f t="shared" si="24"/>
        <v>0</v>
      </c>
      <c r="L90" s="243">
        <f t="shared" si="25"/>
        <v>0</v>
      </c>
    </row>
    <row r="91" spans="1:12" x14ac:dyDescent="0.3">
      <c r="A91" s="562"/>
      <c r="B91" s="249" t="s">
        <v>870</v>
      </c>
      <c r="C91" s="29"/>
      <c r="D91" s="29"/>
      <c r="E91" s="29"/>
      <c r="F91" s="29"/>
      <c r="G91" s="29"/>
      <c r="I91" s="243">
        <f t="shared" si="22"/>
        <v>0</v>
      </c>
      <c r="J91" s="243">
        <f t="shared" si="23"/>
        <v>0</v>
      </c>
      <c r="K91" s="243">
        <f t="shared" si="24"/>
        <v>0</v>
      </c>
      <c r="L91" s="243">
        <f t="shared" si="25"/>
        <v>0</v>
      </c>
    </row>
    <row r="92" spans="1:12" x14ac:dyDescent="0.3">
      <c r="A92" s="562"/>
      <c r="B92" s="249" t="s">
        <v>871</v>
      </c>
      <c r="C92" s="29"/>
      <c r="D92" s="29"/>
      <c r="E92" s="29"/>
      <c r="F92" s="29"/>
      <c r="G92" s="29"/>
      <c r="I92" s="243">
        <f t="shared" si="22"/>
        <v>0</v>
      </c>
      <c r="J92" s="243">
        <f t="shared" si="23"/>
        <v>0</v>
      </c>
      <c r="K92" s="243">
        <f t="shared" si="24"/>
        <v>0</v>
      </c>
      <c r="L92" s="243">
        <f t="shared" si="25"/>
        <v>0</v>
      </c>
    </row>
    <row r="93" spans="1:12" x14ac:dyDescent="0.3">
      <c r="A93" s="562"/>
      <c r="B93" s="249" t="s">
        <v>872</v>
      </c>
      <c r="C93" s="29"/>
      <c r="D93" s="29"/>
      <c r="E93" s="29"/>
      <c r="F93" s="29"/>
      <c r="G93" s="29"/>
      <c r="I93" s="243">
        <f t="shared" si="22"/>
        <v>0</v>
      </c>
      <c r="J93" s="243">
        <f t="shared" si="23"/>
        <v>0</v>
      </c>
      <c r="K93" s="243">
        <f t="shared" si="24"/>
        <v>0</v>
      </c>
      <c r="L93" s="243">
        <f t="shared" si="25"/>
        <v>0</v>
      </c>
    </row>
    <row r="94" spans="1:12" x14ac:dyDescent="0.3">
      <c r="A94" s="562"/>
      <c r="B94" s="249" t="s">
        <v>873</v>
      </c>
      <c r="C94" s="29"/>
      <c r="D94" s="29"/>
      <c r="E94" s="29"/>
      <c r="F94" s="29"/>
      <c r="G94" s="29"/>
      <c r="I94" s="243">
        <f t="shared" si="22"/>
        <v>0</v>
      </c>
      <c r="J94" s="243">
        <f t="shared" si="23"/>
        <v>0</v>
      </c>
      <c r="K94" s="243">
        <f t="shared" si="24"/>
        <v>0</v>
      </c>
      <c r="L94" s="243">
        <f t="shared" si="25"/>
        <v>0</v>
      </c>
    </row>
    <row r="95" spans="1:12" x14ac:dyDescent="0.3">
      <c r="A95" s="562"/>
      <c r="B95" s="249" t="s">
        <v>874</v>
      </c>
      <c r="C95" s="29"/>
      <c r="D95" s="29"/>
      <c r="E95" s="29"/>
      <c r="F95" s="29"/>
      <c r="G95" s="29"/>
      <c r="I95" s="243">
        <f t="shared" si="22"/>
        <v>0</v>
      </c>
      <c r="J95" s="243">
        <f t="shared" si="23"/>
        <v>0</v>
      </c>
      <c r="K95" s="243">
        <f t="shared" si="24"/>
        <v>0</v>
      </c>
      <c r="L95" s="243">
        <f t="shared" si="25"/>
        <v>0</v>
      </c>
    </row>
    <row r="96" spans="1:12" x14ac:dyDescent="0.3">
      <c r="A96" s="562"/>
      <c r="B96" s="249" t="s">
        <v>875</v>
      </c>
      <c r="C96" s="29"/>
      <c r="D96" s="29"/>
      <c r="E96" s="29"/>
      <c r="F96" s="29"/>
      <c r="G96" s="29"/>
      <c r="I96" s="243">
        <f t="shared" si="22"/>
        <v>0</v>
      </c>
      <c r="J96" s="243">
        <f t="shared" si="23"/>
        <v>0</v>
      </c>
      <c r="K96" s="243">
        <f t="shared" si="24"/>
        <v>0</v>
      </c>
      <c r="L96" s="243">
        <f t="shared" si="25"/>
        <v>0</v>
      </c>
    </row>
    <row r="97" spans="1:12" x14ac:dyDescent="0.3">
      <c r="A97" s="562"/>
      <c r="B97" s="249" t="s">
        <v>876</v>
      </c>
      <c r="C97" s="29"/>
      <c r="D97" s="29"/>
      <c r="E97" s="29"/>
      <c r="F97" s="29"/>
      <c r="G97" s="29"/>
      <c r="I97" s="243">
        <f t="shared" si="22"/>
        <v>0</v>
      </c>
      <c r="J97" s="243">
        <f t="shared" si="23"/>
        <v>0</v>
      </c>
      <c r="K97" s="243">
        <f t="shared" si="24"/>
        <v>0</v>
      </c>
      <c r="L97" s="243">
        <f t="shared" si="25"/>
        <v>0</v>
      </c>
    </row>
    <row r="98" spans="1:12" x14ac:dyDescent="0.3">
      <c r="A98" s="566"/>
      <c r="B98" s="249" t="s">
        <v>877</v>
      </c>
      <c r="C98" s="29"/>
      <c r="D98" s="29"/>
      <c r="E98" s="29"/>
      <c r="F98" s="29"/>
      <c r="G98" s="29"/>
      <c r="I98" s="243">
        <f t="shared" si="22"/>
        <v>0</v>
      </c>
      <c r="J98" s="243">
        <f t="shared" si="23"/>
        <v>0</v>
      </c>
      <c r="K98" s="243">
        <f t="shared" si="24"/>
        <v>0</v>
      </c>
      <c r="L98" s="243">
        <f t="shared" si="25"/>
        <v>0</v>
      </c>
    </row>
    <row r="99" spans="1:12" x14ac:dyDescent="0.3">
      <c r="A99" s="561" t="s">
        <v>114</v>
      </c>
      <c r="B99" s="249" t="s">
        <v>866</v>
      </c>
      <c r="C99" s="29"/>
      <c r="D99" s="29"/>
      <c r="E99" s="29"/>
      <c r="F99" s="29"/>
      <c r="G99" s="29"/>
      <c r="I99" s="243">
        <f t="shared" si="22"/>
        <v>0</v>
      </c>
      <c r="J99" s="243">
        <f t="shared" si="23"/>
        <v>0</v>
      </c>
      <c r="K99" s="243">
        <f t="shared" si="24"/>
        <v>0</v>
      </c>
      <c r="L99" s="243">
        <f t="shared" si="25"/>
        <v>0</v>
      </c>
    </row>
    <row r="100" spans="1:12" x14ac:dyDescent="0.3">
      <c r="A100" s="562"/>
      <c r="B100" s="249" t="s">
        <v>867</v>
      </c>
      <c r="C100" s="29"/>
      <c r="D100" s="29"/>
      <c r="E100" s="29"/>
      <c r="F100" s="29"/>
      <c r="G100" s="29"/>
      <c r="I100" s="243">
        <f t="shared" si="22"/>
        <v>0</v>
      </c>
      <c r="J100" s="243">
        <f t="shared" si="23"/>
        <v>0</v>
      </c>
      <c r="K100" s="243">
        <f t="shared" si="24"/>
        <v>0</v>
      </c>
      <c r="L100" s="243">
        <f t="shared" si="25"/>
        <v>0</v>
      </c>
    </row>
    <row r="101" spans="1:12" x14ac:dyDescent="0.3">
      <c r="A101" s="562"/>
      <c r="B101" s="249" t="s">
        <v>868</v>
      </c>
      <c r="C101" s="29"/>
      <c r="D101" s="29"/>
      <c r="E101" s="29"/>
      <c r="F101" s="29"/>
      <c r="G101" s="29"/>
      <c r="I101" s="243">
        <f t="shared" si="22"/>
        <v>0</v>
      </c>
      <c r="J101" s="243">
        <f t="shared" si="23"/>
        <v>0</v>
      </c>
      <c r="K101" s="243">
        <f t="shared" si="24"/>
        <v>0</v>
      </c>
      <c r="L101" s="243">
        <f t="shared" si="25"/>
        <v>0</v>
      </c>
    </row>
    <row r="102" spans="1:12" x14ac:dyDescent="0.3">
      <c r="A102" s="562"/>
      <c r="B102" s="249" t="s">
        <v>869</v>
      </c>
      <c r="C102" s="29"/>
      <c r="D102" s="29"/>
      <c r="E102" s="29"/>
      <c r="F102" s="29"/>
      <c r="G102" s="29"/>
      <c r="I102" s="243">
        <f t="shared" si="22"/>
        <v>0</v>
      </c>
      <c r="J102" s="243">
        <f t="shared" si="23"/>
        <v>0</v>
      </c>
      <c r="K102" s="243">
        <f t="shared" si="24"/>
        <v>0</v>
      </c>
      <c r="L102" s="243">
        <f t="shared" si="25"/>
        <v>0</v>
      </c>
    </row>
    <row r="103" spans="1:12" x14ac:dyDescent="0.3">
      <c r="A103" s="562"/>
      <c r="B103" s="249" t="s">
        <v>870</v>
      </c>
      <c r="C103" s="29"/>
      <c r="D103" s="29"/>
      <c r="E103" s="29"/>
      <c r="F103" s="29"/>
      <c r="G103" s="29"/>
      <c r="I103" s="243">
        <f t="shared" si="22"/>
        <v>0</v>
      </c>
      <c r="J103" s="243">
        <f t="shared" si="23"/>
        <v>0</v>
      </c>
      <c r="K103" s="243">
        <f t="shared" si="24"/>
        <v>0</v>
      </c>
      <c r="L103" s="243">
        <f t="shared" si="25"/>
        <v>0</v>
      </c>
    </row>
    <row r="104" spans="1:12" x14ac:dyDescent="0.3">
      <c r="A104" s="562"/>
      <c r="B104" s="249" t="s">
        <v>871</v>
      </c>
      <c r="C104" s="29"/>
      <c r="D104" s="29"/>
      <c r="E104" s="29"/>
      <c r="F104" s="29"/>
      <c r="G104" s="29"/>
      <c r="I104" s="243">
        <f t="shared" si="22"/>
        <v>0</v>
      </c>
      <c r="J104" s="243">
        <f t="shared" si="23"/>
        <v>0</v>
      </c>
      <c r="K104" s="243">
        <f t="shared" si="24"/>
        <v>0</v>
      </c>
      <c r="L104" s="243">
        <f t="shared" si="25"/>
        <v>0</v>
      </c>
    </row>
    <row r="105" spans="1:12" x14ac:dyDescent="0.3">
      <c r="A105" s="562"/>
      <c r="B105" s="249" t="s">
        <v>872</v>
      </c>
      <c r="C105" s="29"/>
      <c r="D105" s="29"/>
      <c r="E105" s="29"/>
      <c r="F105" s="29"/>
      <c r="G105" s="29"/>
      <c r="I105" s="243">
        <f t="shared" si="22"/>
        <v>0</v>
      </c>
      <c r="J105" s="243">
        <f t="shared" si="23"/>
        <v>0</v>
      </c>
      <c r="K105" s="243">
        <f t="shared" si="24"/>
        <v>0</v>
      </c>
      <c r="L105" s="243">
        <f t="shared" si="25"/>
        <v>0</v>
      </c>
    </row>
    <row r="106" spans="1:12" x14ac:dyDescent="0.3">
      <c r="A106" s="562"/>
      <c r="B106" s="249" t="s">
        <v>873</v>
      </c>
      <c r="C106" s="29"/>
      <c r="D106" s="29"/>
      <c r="E106" s="29"/>
      <c r="F106" s="29"/>
      <c r="G106" s="29"/>
      <c r="I106" s="243">
        <f t="shared" si="22"/>
        <v>0</v>
      </c>
      <c r="J106" s="243">
        <f t="shared" si="23"/>
        <v>0</v>
      </c>
      <c r="K106" s="243">
        <f t="shared" si="24"/>
        <v>0</v>
      </c>
      <c r="L106" s="243">
        <f t="shared" si="25"/>
        <v>0</v>
      </c>
    </row>
    <row r="107" spans="1:12" x14ac:dyDescent="0.3">
      <c r="A107" s="562"/>
      <c r="B107" s="249" t="s">
        <v>874</v>
      </c>
      <c r="C107" s="29"/>
      <c r="D107" s="29"/>
      <c r="E107" s="29"/>
      <c r="F107" s="29"/>
      <c r="G107" s="29"/>
      <c r="I107" s="243">
        <f t="shared" si="22"/>
        <v>0</v>
      </c>
      <c r="J107" s="243">
        <f t="shared" si="23"/>
        <v>0</v>
      </c>
      <c r="K107" s="243">
        <f t="shared" si="24"/>
        <v>0</v>
      </c>
      <c r="L107" s="243">
        <f t="shared" si="25"/>
        <v>0</v>
      </c>
    </row>
    <row r="108" spans="1:12" x14ac:dyDescent="0.3">
      <c r="A108" s="562"/>
      <c r="B108" s="249" t="s">
        <v>875</v>
      </c>
      <c r="C108" s="29"/>
      <c r="D108" s="29"/>
      <c r="E108" s="29"/>
      <c r="F108" s="29"/>
      <c r="G108" s="29"/>
      <c r="I108" s="243">
        <f t="shared" si="22"/>
        <v>0</v>
      </c>
      <c r="J108" s="243">
        <f t="shared" si="23"/>
        <v>0</v>
      </c>
      <c r="K108" s="243">
        <f t="shared" si="24"/>
        <v>0</v>
      </c>
      <c r="L108" s="243">
        <f t="shared" si="25"/>
        <v>0</v>
      </c>
    </row>
    <row r="109" spans="1:12" x14ac:dyDescent="0.3">
      <c r="A109" s="562"/>
      <c r="B109" s="249" t="s">
        <v>876</v>
      </c>
      <c r="C109" s="29"/>
      <c r="D109" s="29"/>
      <c r="E109" s="29"/>
      <c r="F109" s="29"/>
      <c r="G109" s="29"/>
      <c r="I109" s="243">
        <f t="shared" si="22"/>
        <v>0</v>
      </c>
      <c r="J109" s="243">
        <f t="shared" si="23"/>
        <v>0</v>
      </c>
      <c r="K109" s="243">
        <f t="shared" si="24"/>
        <v>0</v>
      </c>
      <c r="L109" s="243">
        <f t="shared" si="25"/>
        <v>0</v>
      </c>
    </row>
    <row r="110" spans="1:12" x14ac:dyDescent="0.3">
      <c r="A110" s="566"/>
      <c r="B110" s="249" t="s">
        <v>877</v>
      </c>
      <c r="C110" s="29"/>
      <c r="D110" s="29"/>
      <c r="E110" s="29"/>
      <c r="F110" s="29"/>
      <c r="G110" s="29"/>
      <c r="I110" s="243">
        <f t="shared" si="22"/>
        <v>0</v>
      </c>
      <c r="J110" s="243">
        <f t="shared" si="23"/>
        <v>0</v>
      </c>
      <c r="K110" s="243">
        <f t="shared" si="24"/>
        <v>0</v>
      </c>
      <c r="L110" s="243">
        <f t="shared" si="25"/>
        <v>0</v>
      </c>
    </row>
    <row r="111" spans="1:12" x14ac:dyDescent="0.3">
      <c r="A111" s="561" t="s">
        <v>136</v>
      </c>
      <c r="B111" s="249" t="s">
        <v>866</v>
      </c>
      <c r="C111" s="29"/>
      <c r="D111" s="29"/>
      <c r="E111" s="29"/>
      <c r="F111" s="29"/>
      <c r="G111" s="29"/>
      <c r="I111" s="243">
        <f t="shared" si="22"/>
        <v>0</v>
      </c>
      <c r="J111" s="243">
        <f t="shared" si="23"/>
        <v>0</v>
      </c>
      <c r="K111" s="243">
        <f t="shared" si="24"/>
        <v>0</v>
      </c>
      <c r="L111" s="243">
        <f t="shared" si="25"/>
        <v>0</v>
      </c>
    </row>
    <row r="112" spans="1:12" x14ac:dyDescent="0.3">
      <c r="A112" s="562"/>
      <c r="B112" s="249" t="s">
        <v>867</v>
      </c>
      <c r="C112" s="29"/>
      <c r="D112" s="29"/>
      <c r="E112" s="29"/>
      <c r="F112" s="29"/>
      <c r="G112" s="29"/>
      <c r="I112" s="243">
        <f t="shared" si="22"/>
        <v>0</v>
      </c>
      <c r="J112" s="243">
        <f t="shared" si="23"/>
        <v>0</v>
      </c>
      <c r="K112" s="243">
        <f t="shared" si="24"/>
        <v>0</v>
      </c>
      <c r="L112" s="243">
        <f t="shared" si="25"/>
        <v>0</v>
      </c>
    </row>
    <row r="113" spans="1:12" x14ac:dyDescent="0.3">
      <c r="A113" s="562"/>
      <c r="B113" s="249" t="s">
        <v>868</v>
      </c>
      <c r="C113" s="29"/>
      <c r="D113" s="29"/>
      <c r="E113" s="29"/>
      <c r="F113" s="29"/>
      <c r="G113" s="29"/>
      <c r="I113" s="243">
        <f t="shared" si="22"/>
        <v>0</v>
      </c>
      <c r="J113" s="243">
        <f t="shared" si="23"/>
        <v>0</v>
      </c>
      <c r="K113" s="243">
        <f t="shared" si="24"/>
        <v>0</v>
      </c>
      <c r="L113" s="243">
        <f t="shared" si="25"/>
        <v>0</v>
      </c>
    </row>
    <row r="114" spans="1:12" x14ac:dyDescent="0.3">
      <c r="A114" s="562"/>
      <c r="B114" s="249" t="s">
        <v>869</v>
      </c>
      <c r="C114" s="29"/>
      <c r="D114" s="29"/>
      <c r="E114" s="29"/>
      <c r="F114" s="29"/>
      <c r="G114" s="29"/>
      <c r="I114" s="243">
        <f t="shared" si="22"/>
        <v>0</v>
      </c>
      <c r="J114" s="243">
        <f t="shared" si="23"/>
        <v>0</v>
      </c>
      <c r="K114" s="243">
        <f t="shared" si="24"/>
        <v>0</v>
      </c>
      <c r="L114" s="243">
        <f t="shared" si="25"/>
        <v>0</v>
      </c>
    </row>
    <row r="115" spans="1:12" x14ac:dyDescent="0.3">
      <c r="A115" s="562"/>
      <c r="B115" s="249" t="s">
        <v>870</v>
      </c>
      <c r="C115" s="29"/>
      <c r="D115" s="29"/>
      <c r="E115" s="29"/>
      <c r="F115" s="29"/>
      <c r="G115" s="29"/>
      <c r="I115" s="243">
        <f t="shared" si="22"/>
        <v>0</v>
      </c>
      <c r="J115" s="243">
        <f t="shared" si="23"/>
        <v>0</v>
      </c>
      <c r="K115" s="243">
        <f t="shared" si="24"/>
        <v>0</v>
      </c>
      <c r="L115" s="243">
        <f t="shared" si="25"/>
        <v>0</v>
      </c>
    </row>
    <row r="116" spans="1:12" x14ac:dyDescent="0.3">
      <c r="A116" s="562"/>
      <c r="B116" s="249" t="s">
        <v>871</v>
      </c>
      <c r="C116" s="29"/>
      <c r="D116" s="29"/>
      <c r="E116" s="29"/>
      <c r="F116" s="29"/>
      <c r="G116" s="29"/>
      <c r="I116" s="243">
        <f t="shared" si="22"/>
        <v>0</v>
      </c>
      <c r="J116" s="243">
        <f t="shared" si="23"/>
        <v>0</v>
      </c>
      <c r="K116" s="243">
        <f t="shared" si="24"/>
        <v>0</v>
      </c>
      <c r="L116" s="243">
        <f t="shared" si="25"/>
        <v>0</v>
      </c>
    </row>
    <row r="117" spans="1:12" x14ac:dyDescent="0.3">
      <c r="A117" s="562"/>
      <c r="B117" s="249" t="s">
        <v>872</v>
      </c>
      <c r="C117" s="29"/>
      <c r="D117" s="29"/>
      <c r="E117" s="29"/>
      <c r="F117" s="29"/>
      <c r="G117" s="29"/>
      <c r="I117" s="243">
        <f t="shared" si="22"/>
        <v>0</v>
      </c>
      <c r="J117" s="243">
        <f t="shared" si="23"/>
        <v>0</v>
      </c>
      <c r="K117" s="243">
        <f t="shared" si="24"/>
        <v>0</v>
      </c>
      <c r="L117" s="243">
        <f t="shared" si="25"/>
        <v>0</v>
      </c>
    </row>
    <row r="118" spans="1:12" x14ac:dyDescent="0.3">
      <c r="A118" s="562"/>
      <c r="B118" s="249" t="s">
        <v>873</v>
      </c>
      <c r="C118" s="29"/>
      <c r="D118" s="29"/>
      <c r="E118" s="29"/>
      <c r="F118" s="29"/>
      <c r="G118" s="29"/>
      <c r="I118" s="243">
        <f t="shared" si="22"/>
        <v>0</v>
      </c>
      <c r="J118" s="243">
        <f t="shared" si="23"/>
        <v>0</v>
      </c>
      <c r="K118" s="243">
        <f t="shared" si="24"/>
        <v>0</v>
      </c>
      <c r="L118" s="243">
        <f t="shared" si="25"/>
        <v>0</v>
      </c>
    </row>
    <row r="119" spans="1:12" x14ac:dyDescent="0.3">
      <c r="A119" s="562"/>
      <c r="B119" s="249" t="s">
        <v>874</v>
      </c>
      <c r="C119" s="29"/>
      <c r="D119" s="29"/>
      <c r="E119" s="29"/>
      <c r="F119" s="29"/>
      <c r="G119" s="29"/>
      <c r="I119" s="243">
        <f t="shared" si="22"/>
        <v>0</v>
      </c>
      <c r="J119" s="243">
        <f t="shared" si="23"/>
        <v>0</v>
      </c>
      <c r="K119" s="243">
        <f t="shared" si="24"/>
        <v>0</v>
      </c>
      <c r="L119" s="243">
        <f t="shared" si="25"/>
        <v>0</v>
      </c>
    </row>
    <row r="120" spans="1:12" x14ac:dyDescent="0.3">
      <c r="A120" s="562"/>
      <c r="B120" s="249" t="s">
        <v>875</v>
      </c>
      <c r="C120" s="29"/>
      <c r="D120" s="29"/>
      <c r="E120" s="29"/>
      <c r="F120" s="29"/>
      <c r="G120" s="29"/>
      <c r="I120" s="243">
        <f t="shared" si="22"/>
        <v>0</v>
      </c>
      <c r="J120" s="243">
        <f t="shared" si="23"/>
        <v>0</v>
      </c>
      <c r="K120" s="243">
        <f t="shared" si="24"/>
        <v>0</v>
      </c>
      <c r="L120" s="243">
        <f t="shared" si="25"/>
        <v>0</v>
      </c>
    </row>
    <row r="121" spans="1:12" x14ac:dyDescent="0.3">
      <c r="A121" s="562"/>
      <c r="B121" s="249" t="s">
        <v>876</v>
      </c>
      <c r="C121" s="29"/>
      <c r="D121" s="29"/>
      <c r="E121" s="29"/>
      <c r="F121" s="29"/>
      <c r="G121" s="29"/>
      <c r="I121" s="243">
        <f t="shared" si="22"/>
        <v>0</v>
      </c>
      <c r="J121" s="243">
        <f t="shared" si="23"/>
        <v>0</v>
      </c>
      <c r="K121" s="243">
        <f t="shared" si="24"/>
        <v>0</v>
      </c>
      <c r="L121" s="243">
        <f t="shared" si="25"/>
        <v>0</v>
      </c>
    </row>
    <row r="122" spans="1:12" x14ac:dyDescent="0.3">
      <c r="A122" s="562"/>
      <c r="B122" s="249" t="s">
        <v>877</v>
      </c>
      <c r="C122" s="29"/>
      <c r="D122" s="29"/>
      <c r="E122" s="29"/>
      <c r="F122" s="29"/>
      <c r="G122" s="29"/>
      <c r="I122" s="243">
        <f t="shared" si="22"/>
        <v>0</v>
      </c>
      <c r="J122" s="243">
        <f t="shared" si="23"/>
        <v>0</v>
      </c>
      <c r="K122" s="243">
        <f t="shared" si="24"/>
        <v>0</v>
      </c>
      <c r="L122" s="243">
        <f t="shared" si="25"/>
        <v>0</v>
      </c>
    </row>
    <row r="123" spans="1:12" x14ac:dyDescent="0.3">
      <c r="A123" s="561" t="s">
        <v>61</v>
      </c>
      <c r="B123" s="249" t="s">
        <v>866</v>
      </c>
      <c r="C123" s="29"/>
      <c r="D123" s="29"/>
      <c r="E123" s="29"/>
      <c r="F123" s="29"/>
      <c r="G123" s="29"/>
      <c r="I123" s="243">
        <f t="shared" si="22"/>
        <v>0</v>
      </c>
      <c r="J123" s="243">
        <f t="shared" si="23"/>
        <v>0</v>
      </c>
      <c r="K123" s="243">
        <f t="shared" si="24"/>
        <v>0</v>
      </c>
      <c r="L123" s="243">
        <f t="shared" si="25"/>
        <v>0</v>
      </c>
    </row>
    <row r="124" spans="1:12" x14ac:dyDescent="0.3">
      <c r="A124" s="562"/>
      <c r="B124" s="249" t="s">
        <v>867</v>
      </c>
      <c r="C124" s="29"/>
      <c r="D124" s="29"/>
      <c r="E124" s="29"/>
      <c r="F124" s="29"/>
      <c r="G124" s="29"/>
      <c r="I124" s="243">
        <f t="shared" si="22"/>
        <v>0</v>
      </c>
      <c r="J124" s="243">
        <f t="shared" si="23"/>
        <v>0</v>
      </c>
      <c r="K124" s="243">
        <f t="shared" si="24"/>
        <v>0</v>
      </c>
      <c r="L124" s="243">
        <f t="shared" si="25"/>
        <v>0</v>
      </c>
    </row>
    <row r="125" spans="1:12" x14ac:dyDescent="0.3">
      <c r="A125" s="562"/>
      <c r="B125" s="249" t="s">
        <v>868</v>
      </c>
      <c r="C125" s="29"/>
      <c r="D125" s="29"/>
      <c r="E125" s="29"/>
      <c r="F125" s="29"/>
      <c r="G125" s="29"/>
      <c r="I125" s="243">
        <f t="shared" si="22"/>
        <v>0</v>
      </c>
      <c r="J125" s="243">
        <f t="shared" si="23"/>
        <v>0</v>
      </c>
      <c r="K125" s="243">
        <f t="shared" si="24"/>
        <v>0</v>
      </c>
      <c r="L125" s="243">
        <f t="shared" si="25"/>
        <v>0</v>
      </c>
    </row>
    <row r="126" spans="1:12" x14ac:dyDescent="0.3">
      <c r="A126" s="562"/>
      <c r="B126" s="249" t="s">
        <v>869</v>
      </c>
      <c r="C126" s="29"/>
      <c r="D126" s="29"/>
      <c r="E126" s="29"/>
      <c r="F126" s="29"/>
      <c r="G126" s="29"/>
      <c r="I126" s="243">
        <f t="shared" si="22"/>
        <v>0</v>
      </c>
      <c r="J126" s="243">
        <f t="shared" si="23"/>
        <v>0</v>
      </c>
      <c r="K126" s="243">
        <f t="shared" si="24"/>
        <v>0</v>
      </c>
      <c r="L126" s="243">
        <f t="shared" si="25"/>
        <v>0</v>
      </c>
    </row>
    <row r="127" spans="1:12" x14ac:dyDescent="0.3">
      <c r="A127" s="562"/>
      <c r="B127" s="249" t="s">
        <v>870</v>
      </c>
      <c r="C127" s="29"/>
      <c r="D127" s="29"/>
      <c r="E127" s="29"/>
      <c r="F127" s="29"/>
      <c r="G127" s="29"/>
      <c r="I127" s="243">
        <f t="shared" si="22"/>
        <v>0</v>
      </c>
      <c r="J127" s="243">
        <f t="shared" si="23"/>
        <v>0</v>
      </c>
      <c r="K127" s="243">
        <f t="shared" si="24"/>
        <v>0</v>
      </c>
      <c r="L127" s="243">
        <f t="shared" si="25"/>
        <v>0</v>
      </c>
    </row>
    <row r="128" spans="1:12" x14ac:dyDescent="0.3">
      <c r="A128" s="562"/>
      <c r="B128" s="249" t="s">
        <v>871</v>
      </c>
      <c r="C128" s="29"/>
      <c r="D128" s="29"/>
      <c r="E128" s="29"/>
      <c r="F128" s="29"/>
      <c r="G128" s="29"/>
      <c r="I128" s="243">
        <f t="shared" si="22"/>
        <v>0</v>
      </c>
      <c r="J128" s="243">
        <f t="shared" si="23"/>
        <v>0</v>
      </c>
      <c r="K128" s="243">
        <f t="shared" si="24"/>
        <v>0</v>
      </c>
      <c r="L128" s="243">
        <f t="shared" si="25"/>
        <v>0</v>
      </c>
    </row>
    <row r="129" spans="1:12" x14ac:dyDescent="0.3">
      <c r="A129" s="562"/>
      <c r="B129" s="249" t="s">
        <v>872</v>
      </c>
      <c r="C129" s="29"/>
      <c r="D129" s="29"/>
      <c r="E129" s="29"/>
      <c r="F129" s="29"/>
      <c r="G129" s="29"/>
      <c r="I129" s="243">
        <f t="shared" si="22"/>
        <v>0</v>
      </c>
      <c r="J129" s="243">
        <f t="shared" si="23"/>
        <v>0</v>
      </c>
      <c r="K129" s="243">
        <f t="shared" si="24"/>
        <v>0</v>
      </c>
      <c r="L129" s="243">
        <f t="shared" si="25"/>
        <v>0</v>
      </c>
    </row>
    <row r="130" spans="1:12" x14ac:dyDescent="0.3">
      <c r="A130" s="562"/>
      <c r="B130" s="249" t="s">
        <v>873</v>
      </c>
      <c r="C130" s="29"/>
      <c r="D130" s="29"/>
      <c r="E130" s="29"/>
      <c r="F130" s="29"/>
      <c r="G130" s="29"/>
      <c r="I130" s="243">
        <f t="shared" si="22"/>
        <v>0</v>
      </c>
      <c r="J130" s="243">
        <f t="shared" si="23"/>
        <v>0</v>
      </c>
      <c r="K130" s="243">
        <f t="shared" si="24"/>
        <v>0</v>
      </c>
      <c r="L130" s="243">
        <f t="shared" si="25"/>
        <v>0</v>
      </c>
    </row>
    <row r="131" spans="1:12" x14ac:dyDescent="0.3">
      <c r="A131" s="562"/>
      <c r="B131" s="249" t="s">
        <v>874</v>
      </c>
      <c r="C131" s="29"/>
      <c r="D131" s="29"/>
      <c r="E131" s="29"/>
      <c r="F131" s="29"/>
      <c r="G131" s="29"/>
      <c r="I131" s="243">
        <f t="shared" si="22"/>
        <v>0</v>
      </c>
      <c r="J131" s="243">
        <f t="shared" si="23"/>
        <v>0</v>
      </c>
      <c r="K131" s="243">
        <f t="shared" si="24"/>
        <v>0</v>
      </c>
      <c r="L131" s="243">
        <f t="shared" si="25"/>
        <v>0</v>
      </c>
    </row>
    <row r="132" spans="1:12" x14ac:dyDescent="0.3">
      <c r="A132" s="562"/>
      <c r="B132" s="249" t="s">
        <v>875</v>
      </c>
      <c r="C132" s="29"/>
      <c r="D132" s="29"/>
      <c r="E132" s="29"/>
      <c r="F132" s="29"/>
      <c r="G132" s="29"/>
      <c r="I132" s="243">
        <f t="shared" si="22"/>
        <v>0</v>
      </c>
      <c r="J132" s="243">
        <f t="shared" si="23"/>
        <v>0</v>
      </c>
      <c r="K132" s="243">
        <f t="shared" si="24"/>
        <v>0</v>
      </c>
      <c r="L132" s="243">
        <f t="shared" si="25"/>
        <v>0</v>
      </c>
    </row>
    <row r="133" spans="1:12" x14ac:dyDescent="0.3">
      <c r="A133" s="562"/>
      <c r="B133" s="249" t="s">
        <v>876</v>
      </c>
      <c r="C133" s="29"/>
      <c r="D133" s="29"/>
      <c r="E133" s="29"/>
      <c r="F133" s="29"/>
      <c r="G133" s="29"/>
      <c r="I133" s="243">
        <f t="shared" si="22"/>
        <v>0</v>
      </c>
      <c r="J133" s="243">
        <f t="shared" si="23"/>
        <v>0</v>
      </c>
      <c r="K133" s="243">
        <f t="shared" si="24"/>
        <v>0</v>
      </c>
      <c r="L133" s="243">
        <f t="shared" si="25"/>
        <v>0</v>
      </c>
    </row>
    <row r="134" spans="1:12" x14ac:dyDescent="0.3">
      <c r="A134" s="562"/>
      <c r="B134" s="249" t="s">
        <v>877</v>
      </c>
      <c r="C134" s="29"/>
      <c r="D134" s="29"/>
      <c r="E134" s="29"/>
      <c r="F134" s="29"/>
      <c r="G134" s="29"/>
      <c r="I134" s="243">
        <f t="shared" ref="I134:L134" si="26">IF(AND(ROUND(C134,0)=0,D134&gt;C134),"INF",IF(AND(ROUND(C134,0)=0,ROUND(D134,0)=0),0,(D134-C134)/C134))</f>
        <v>0</v>
      </c>
      <c r="J134" s="243">
        <f t="shared" si="26"/>
        <v>0</v>
      </c>
      <c r="K134" s="243">
        <f t="shared" si="26"/>
        <v>0</v>
      </c>
      <c r="L134" s="243">
        <f t="shared" si="26"/>
        <v>0</v>
      </c>
    </row>
    <row r="135" spans="1:12" x14ac:dyDescent="0.3">
      <c r="B135" s="250"/>
    </row>
    <row r="136" spans="1:12" ht="14.45" customHeight="1" x14ac:dyDescent="0.3"/>
    <row r="137" spans="1:12" x14ac:dyDescent="0.3">
      <c r="A137" s="241" t="s">
        <v>816</v>
      </c>
      <c r="B137" s="242"/>
      <c r="C137" s="242"/>
      <c r="D137" s="242"/>
      <c r="E137" s="242"/>
      <c r="F137" s="242"/>
      <c r="G137" s="242"/>
      <c r="I137" s="242"/>
      <c r="J137" s="242"/>
      <c r="K137" s="242"/>
      <c r="L137" s="242"/>
    </row>
    <row r="139" spans="1:12" s="103" customFormat="1" ht="37.15" customHeight="1" x14ac:dyDescent="0.3">
      <c r="A139" s="149" t="s">
        <v>133</v>
      </c>
      <c r="B139" s="149" t="s">
        <v>18</v>
      </c>
      <c r="C139" s="150" t="str">
        <f>C86</f>
        <v>REALITE 2019</v>
      </c>
      <c r="D139" s="150" t="str">
        <f t="shared" ref="D139:G139" si="27">D86</f>
        <v>REALITE 2020</v>
      </c>
      <c r="E139" s="150" t="str">
        <f t="shared" si="27"/>
        <v>REALITE 2021</v>
      </c>
      <c r="F139" s="150" t="str">
        <f t="shared" si="27"/>
        <v>REALITE 2022</v>
      </c>
      <c r="G139" s="150" t="str">
        <f t="shared" si="27"/>
        <v>REALITE 2023</v>
      </c>
      <c r="I139" s="150" t="s">
        <v>861</v>
      </c>
      <c r="J139" s="150" t="s">
        <v>862</v>
      </c>
      <c r="K139" s="150" t="s">
        <v>863</v>
      </c>
      <c r="L139" s="150" t="s">
        <v>864</v>
      </c>
    </row>
    <row r="140" spans="1:12" x14ac:dyDescent="0.3">
      <c r="A140" s="152" t="s">
        <v>127</v>
      </c>
      <c r="B140" s="245" t="s">
        <v>813</v>
      </c>
      <c r="C140" s="29"/>
      <c r="D140" s="29"/>
      <c r="E140" s="29"/>
      <c r="F140" s="29"/>
      <c r="G140" s="29"/>
      <c r="I140" s="243">
        <f t="shared" ref="I140:L143" si="28">IF(AND(ROUND(C140,0)=0,D140&gt;C140),"INF",IF(AND(ROUND(C140,0)=0,ROUND(D140,0)=0),0,(D140-C140)/C140))</f>
        <v>0</v>
      </c>
      <c r="J140" s="243">
        <f t="shared" si="28"/>
        <v>0</v>
      </c>
      <c r="K140" s="243">
        <f t="shared" si="28"/>
        <v>0</v>
      </c>
      <c r="L140" s="243">
        <f t="shared" si="28"/>
        <v>0</v>
      </c>
    </row>
    <row r="141" spans="1:12" x14ac:dyDescent="0.3">
      <c r="A141" s="151" t="s">
        <v>114</v>
      </c>
      <c r="B141" s="245" t="s">
        <v>813</v>
      </c>
      <c r="C141" s="29"/>
      <c r="D141" s="29"/>
      <c r="E141" s="29"/>
      <c r="F141" s="29"/>
      <c r="G141" s="29"/>
      <c r="I141" s="243">
        <f t="shared" si="28"/>
        <v>0</v>
      </c>
      <c r="J141" s="243">
        <f t="shared" si="28"/>
        <v>0</v>
      </c>
      <c r="K141" s="243">
        <f t="shared" si="28"/>
        <v>0</v>
      </c>
      <c r="L141" s="243">
        <f t="shared" si="28"/>
        <v>0</v>
      </c>
    </row>
    <row r="142" spans="1:12" x14ac:dyDescent="0.3">
      <c r="A142" s="151" t="s">
        <v>136</v>
      </c>
      <c r="B142" s="245" t="s">
        <v>814</v>
      </c>
      <c r="C142" s="29"/>
      <c r="D142" s="29"/>
      <c r="E142" s="29"/>
      <c r="F142" s="29"/>
      <c r="G142" s="29"/>
      <c r="I142" s="243">
        <f t="shared" si="28"/>
        <v>0</v>
      </c>
      <c r="J142" s="243">
        <f t="shared" si="28"/>
        <v>0</v>
      </c>
      <c r="K142" s="243">
        <f t="shared" si="28"/>
        <v>0</v>
      </c>
      <c r="L142" s="243">
        <f t="shared" si="28"/>
        <v>0</v>
      </c>
    </row>
    <row r="143" spans="1:12" x14ac:dyDescent="0.3">
      <c r="A143" s="151" t="s">
        <v>61</v>
      </c>
      <c r="B143" s="245" t="s">
        <v>814</v>
      </c>
      <c r="C143" s="29"/>
      <c r="D143" s="29"/>
      <c r="E143" s="29"/>
      <c r="F143" s="29"/>
      <c r="G143" s="29"/>
      <c r="I143" s="243">
        <f t="shared" si="28"/>
        <v>0</v>
      </c>
      <c r="J143" s="243">
        <f t="shared" si="28"/>
        <v>0</v>
      </c>
      <c r="K143" s="243">
        <f t="shared" si="28"/>
        <v>0</v>
      </c>
      <c r="L143" s="243">
        <f t="shared" si="28"/>
        <v>0</v>
      </c>
    </row>
    <row r="144" spans="1:12" x14ac:dyDescent="0.3">
      <c r="B144" s="250" t="s">
        <v>815</v>
      </c>
    </row>
    <row r="147" spans="1:12" x14ac:dyDescent="0.3">
      <c r="A147" s="241" t="s">
        <v>817</v>
      </c>
      <c r="B147" s="242"/>
      <c r="C147" s="242"/>
      <c r="D147" s="242"/>
      <c r="E147" s="242"/>
      <c r="F147" s="242"/>
      <c r="G147" s="242"/>
      <c r="I147" s="242"/>
      <c r="J147" s="242"/>
      <c r="K147" s="242"/>
      <c r="L147" s="242"/>
    </row>
    <row r="149" spans="1:12" s="103" customFormat="1" ht="37.15" customHeight="1" x14ac:dyDescent="0.3">
      <c r="A149" s="149" t="s">
        <v>133</v>
      </c>
      <c r="B149" s="149" t="s">
        <v>18</v>
      </c>
      <c r="C149" s="150" t="str">
        <f>C139</f>
        <v>REALITE 2019</v>
      </c>
      <c r="D149" s="150" t="str">
        <f t="shared" ref="D149:G149" si="29">D139</f>
        <v>REALITE 2020</v>
      </c>
      <c r="E149" s="150" t="str">
        <f t="shared" si="29"/>
        <v>REALITE 2021</v>
      </c>
      <c r="F149" s="150" t="str">
        <f t="shared" si="29"/>
        <v>REALITE 2022</v>
      </c>
      <c r="G149" s="150" t="str">
        <f t="shared" si="29"/>
        <v>REALITE 2023</v>
      </c>
      <c r="I149" s="150" t="s">
        <v>861</v>
      </c>
      <c r="J149" s="150" t="s">
        <v>862</v>
      </c>
      <c r="K149" s="150" t="s">
        <v>863</v>
      </c>
      <c r="L149" s="150" t="s">
        <v>864</v>
      </c>
    </row>
    <row r="150" spans="1:12" x14ac:dyDescent="0.3">
      <c r="A150" s="152" t="s">
        <v>127</v>
      </c>
      <c r="B150" s="103" t="s">
        <v>818</v>
      </c>
      <c r="C150" s="29"/>
      <c r="D150" s="29"/>
      <c r="E150" s="29"/>
      <c r="F150" s="29"/>
      <c r="G150" s="29"/>
      <c r="I150" s="243">
        <f t="shared" ref="I150:L152" si="30">IF(AND(ROUND(C150,0)=0,D150&gt;C150),"INF",IF(AND(ROUND(C150,0)=0,ROUND(D150,0)=0),0,(D150-C150)/C150))</f>
        <v>0</v>
      </c>
      <c r="J150" s="243">
        <f t="shared" si="30"/>
        <v>0</v>
      </c>
      <c r="K150" s="243">
        <f t="shared" si="30"/>
        <v>0</v>
      </c>
      <c r="L150" s="243">
        <f t="shared" si="30"/>
        <v>0</v>
      </c>
    </row>
    <row r="151" spans="1:12" x14ac:dyDescent="0.3">
      <c r="A151" s="151" t="s">
        <v>114</v>
      </c>
      <c r="B151" s="103" t="s">
        <v>818</v>
      </c>
      <c r="C151" s="29"/>
      <c r="D151" s="29"/>
      <c r="E151" s="29"/>
      <c r="F151" s="29"/>
      <c r="G151" s="29"/>
      <c r="I151" s="243">
        <f t="shared" si="30"/>
        <v>0</v>
      </c>
      <c r="J151" s="243">
        <f t="shared" si="30"/>
        <v>0</v>
      </c>
      <c r="K151" s="243">
        <f t="shared" si="30"/>
        <v>0</v>
      </c>
      <c r="L151" s="243">
        <f t="shared" si="30"/>
        <v>0</v>
      </c>
    </row>
    <row r="152" spans="1:12" x14ac:dyDescent="0.3">
      <c r="A152" s="151" t="s">
        <v>136</v>
      </c>
      <c r="B152" s="103" t="s">
        <v>818</v>
      </c>
      <c r="C152" s="29"/>
      <c r="D152" s="29"/>
      <c r="E152" s="29"/>
      <c r="F152" s="29"/>
      <c r="G152" s="29"/>
      <c r="I152" s="243">
        <f t="shared" si="30"/>
        <v>0</v>
      </c>
      <c r="J152" s="243">
        <f t="shared" si="30"/>
        <v>0</v>
      </c>
      <c r="K152" s="243">
        <f t="shared" si="30"/>
        <v>0</v>
      </c>
      <c r="L152" s="243">
        <f t="shared" si="30"/>
        <v>0</v>
      </c>
    </row>
    <row r="153" spans="1:12" x14ac:dyDescent="0.3">
      <c r="D153" s="246"/>
    </row>
  </sheetData>
  <mergeCells count="13">
    <mergeCell ref="A123:A134"/>
    <mergeCell ref="A54:A67"/>
    <mergeCell ref="A68:A82"/>
    <mergeCell ref="A87:A98"/>
    <mergeCell ref="A99:A110"/>
    <mergeCell ref="A111:A122"/>
    <mergeCell ref="A33:A41"/>
    <mergeCell ref="A42:A53"/>
    <mergeCell ref="A9:A10"/>
    <mergeCell ref="A11:A12"/>
    <mergeCell ref="A13:A14"/>
    <mergeCell ref="A15:A16"/>
    <mergeCell ref="A24:A32"/>
  </mergeCells>
  <conditionalFormatting sqref="C9:G16">
    <cfRule type="containsText" dxfId="41" priority="31" operator="containsText" text="ntitulé">
      <formula>NOT(ISERROR(SEARCH("ntitulé",C9)))</formula>
    </cfRule>
    <cfRule type="containsBlanks" dxfId="40" priority="32">
      <formula>LEN(TRIM(C9))=0</formula>
    </cfRule>
  </conditionalFormatting>
  <conditionalFormatting sqref="C23:G23">
    <cfRule type="containsText" dxfId="39" priority="341" operator="containsText" text="ntitulé">
      <formula>NOT(ISERROR(SEARCH("ntitulé",C23)))</formula>
    </cfRule>
    <cfRule type="containsBlanks" dxfId="38" priority="342">
      <formula>LEN(TRIM(C23))=0</formula>
    </cfRule>
  </conditionalFormatting>
  <conditionalFormatting sqref="C25:G28">
    <cfRule type="containsText" dxfId="37" priority="321" operator="containsText" text="ntitulé">
      <formula>NOT(ISERROR(SEARCH("ntitulé",C25)))</formula>
    </cfRule>
    <cfRule type="containsBlanks" dxfId="36" priority="322">
      <formula>LEN(TRIM(C25))=0</formula>
    </cfRule>
  </conditionalFormatting>
  <conditionalFormatting sqref="C30:G31">
    <cfRule type="containsText" dxfId="35" priority="21" operator="containsText" text="ntitulé">
      <formula>NOT(ISERROR(SEARCH("ntitulé",C30)))</formula>
    </cfRule>
    <cfRule type="containsBlanks" dxfId="34" priority="22">
      <formula>LEN(TRIM(C30))=0</formula>
    </cfRule>
  </conditionalFormatting>
  <conditionalFormatting sqref="C34:G37">
    <cfRule type="containsText" dxfId="33" priority="281" operator="containsText" text="ntitulé">
      <formula>NOT(ISERROR(SEARCH("ntitulé",C34)))</formula>
    </cfRule>
    <cfRule type="containsBlanks" dxfId="32" priority="282">
      <formula>LEN(TRIM(C34))=0</formula>
    </cfRule>
  </conditionalFormatting>
  <conditionalFormatting sqref="C39:G40">
    <cfRule type="containsText" dxfId="31" priority="261" operator="containsText" text="ntitulé">
      <formula>NOT(ISERROR(SEARCH("ntitulé",C39)))</formula>
    </cfRule>
    <cfRule type="containsBlanks" dxfId="30" priority="262">
      <formula>LEN(TRIM(C39))=0</formula>
    </cfRule>
  </conditionalFormatting>
  <conditionalFormatting sqref="C43:G45">
    <cfRule type="containsText" dxfId="29" priority="231" operator="containsText" text="ntitulé">
      <formula>NOT(ISERROR(SEARCH("ntitulé",C43)))</formula>
    </cfRule>
    <cfRule type="containsBlanks" dxfId="28" priority="232">
      <formula>LEN(TRIM(C43))=0</formula>
    </cfRule>
  </conditionalFormatting>
  <conditionalFormatting sqref="C47:G49">
    <cfRule type="containsText" dxfId="27" priority="11" operator="containsText" text="ntitulé">
      <formula>NOT(ISERROR(SEARCH("ntitulé",C47)))</formula>
    </cfRule>
    <cfRule type="containsBlanks" dxfId="26" priority="12">
      <formula>LEN(TRIM(C47))=0</formula>
    </cfRule>
  </conditionalFormatting>
  <conditionalFormatting sqref="C51:G52">
    <cfRule type="containsText" dxfId="25" priority="171" operator="containsText" text="ntitulé">
      <formula>NOT(ISERROR(SEARCH("ntitulé",C51)))</formula>
    </cfRule>
    <cfRule type="containsBlanks" dxfId="24" priority="172">
      <formula>LEN(TRIM(C51))=0</formula>
    </cfRule>
  </conditionalFormatting>
  <conditionalFormatting sqref="C55:G59">
    <cfRule type="containsText" dxfId="23" priority="91" operator="containsText" text="ntitulé">
      <formula>NOT(ISERROR(SEARCH("ntitulé",C55)))</formula>
    </cfRule>
    <cfRule type="containsBlanks" dxfId="22" priority="92">
      <formula>LEN(TRIM(C55))=0</formula>
    </cfRule>
  </conditionalFormatting>
  <conditionalFormatting sqref="C61:G63">
    <cfRule type="containsText" dxfId="21" priority="1" operator="containsText" text="ntitulé">
      <formula>NOT(ISERROR(SEARCH("ntitulé",C61)))</formula>
    </cfRule>
    <cfRule type="containsBlanks" dxfId="20" priority="2">
      <formula>LEN(TRIM(C61))=0</formula>
    </cfRule>
  </conditionalFormatting>
  <conditionalFormatting sqref="C65:G66">
    <cfRule type="containsText" dxfId="19" priority="51" operator="containsText" text="ntitulé">
      <formula>NOT(ISERROR(SEARCH("ntitulé",C65)))</formula>
    </cfRule>
    <cfRule type="containsBlanks" dxfId="18" priority="52">
      <formula>LEN(TRIM(C65))=0</formula>
    </cfRule>
  </conditionalFormatting>
  <conditionalFormatting sqref="C87:G134">
    <cfRule type="containsText" dxfId="17" priority="371" operator="containsText" text="ntitulé">
      <formula>NOT(ISERROR(SEARCH("ntitulé",C87)))</formula>
    </cfRule>
    <cfRule type="containsBlanks" dxfId="16" priority="372">
      <formula>LEN(TRIM(C87))=0</formula>
    </cfRule>
  </conditionalFormatting>
  <conditionalFormatting sqref="C140:G143">
    <cfRule type="containsText" dxfId="15" priority="361" operator="containsText" text="ntitulé">
      <formula>NOT(ISERROR(SEARCH("ntitulé",C140)))</formula>
    </cfRule>
    <cfRule type="containsBlanks" dxfId="14" priority="362">
      <formula>LEN(TRIM(C140))=0</formula>
    </cfRule>
  </conditionalFormatting>
  <conditionalFormatting sqref="C150:G152">
    <cfRule type="containsText" dxfId="13" priority="351" operator="containsText" text="ntitulé">
      <formula>NOT(ISERROR(SEARCH("ntitulé",C150)))</formula>
    </cfRule>
    <cfRule type="containsBlanks" dxfId="12" priority="352">
      <formula>LEN(TRIM(C150))=0</formula>
    </cfRule>
  </conditionalFormatting>
  <hyperlinks>
    <hyperlink ref="A1" location="TAB00!A1" display="Retour page de garde" xr:uid="{00000000-0004-0000-2800-000000000000}"/>
  </hyperlinks>
  <pageMargins left="0.25" right="0.25" top="0.75" bottom="0.75" header="0.3" footer="0.3"/>
  <pageSetup paperSize="9" scale="87" fitToHeight="0" orientation="landscape" verticalDpi="300" r:id="rId1"/>
  <rowBreaks count="4" manualBreakCount="4">
    <brk id="19" max="11" man="1"/>
    <brk id="53" max="11" man="1"/>
    <brk id="83" max="11" man="1"/>
    <brk id="133" max="11"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L273"/>
  <sheetViews>
    <sheetView zoomScaleNormal="100" workbookViewId="0">
      <selection activeCell="A37" sqref="A37:A38"/>
    </sheetView>
  </sheetViews>
  <sheetFormatPr baseColWidth="10" defaultColWidth="7.83203125" defaultRowHeight="13.5" x14ac:dyDescent="0.3"/>
  <cols>
    <col min="1" max="1" width="39" style="156" customWidth="1"/>
    <col min="2" max="2" width="6.5" style="155" bestFit="1" customWidth="1"/>
    <col min="3" max="4" width="15" style="156" customWidth="1"/>
    <col min="5" max="5" width="15" style="5" customWidth="1"/>
    <col min="6" max="6" width="15.83203125" style="5" customWidth="1"/>
    <col min="7" max="7" width="16.1640625" style="5" customWidth="1"/>
    <col min="8" max="8" width="1.83203125" style="5" customWidth="1"/>
    <col min="9" max="9" width="9.83203125" style="156" customWidth="1"/>
    <col min="10" max="10" width="8.5" style="5" customWidth="1"/>
    <col min="11" max="11" width="8.83203125" style="5" customWidth="1"/>
    <col min="12" max="12" width="9.83203125" style="5" customWidth="1"/>
    <col min="13" max="16384" width="7.83203125" style="5"/>
  </cols>
  <sheetData>
    <row r="1" spans="1:12" ht="15" x14ac:dyDescent="0.3">
      <c r="A1" s="162" t="s">
        <v>42</v>
      </c>
      <c r="B1" s="5"/>
      <c r="C1" s="5"/>
      <c r="D1" s="5"/>
      <c r="I1" s="5"/>
    </row>
    <row r="3" spans="1:12" ht="21" x14ac:dyDescent="0.3">
      <c r="A3" s="138" t="str">
        <f>TAB00!B97&amp;" : "&amp;TAB00!C97</f>
        <v>TAB11 : Evolution bilancielle</v>
      </c>
      <c r="B3" s="138"/>
      <c r="C3" s="138"/>
      <c r="D3" s="138"/>
      <c r="E3" s="138"/>
      <c r="F3" s="138"/>
      <c r="G3" s="138"/>
      <c r="H3" s="138"/>
      <c r="I3" s="138"/>
      <c r="J3" s="138"/>
      <c r="K3" s="138"/>
      <c r="L3" s="138"/>
    </row>
    <row r="5" spans="1:12" ht="15" x14ac:dyDescent="0.3">
      <c r="A5" s="213" t="s">
        <v>777</v>
      </c>
      <c r="B5" s="214"/>
      <c r="C5" s="215"/>
      <c r="D5" s="215"/>
      <c r="E5" s="216"/>
      <c r="F5" s="216"/>
      <c r="G5" s="216"/>
      <c r="I5" s="215"/>
      <c r="J5" s="216"/>
      <c r="K5" s="216"/>
      <c r="L5" s="216"/>
    </row>
    <row r="6" spans="1:12" x14ac:dyDescent="0.3">
      <c r="B6" s="156"/>
      <c r="E6" s="156"/>
      <c r="F6" s="156"/>
      <c r="G6" s="156"/>
      <c r="J6" s="156"/>
      <c r="K6" s="156"/>
      <c r="L6" s="156"/>
    </row>
    <row r="7" spans="1:12" x14ac:dyDescent="0.3">
      <c r="B7" s="156"/>
      <c r="E7" s="156"/>
      <c r="F7" s="156"/>
      <c r="G7" s="156"/>
      <c r="I7" s="492" t="s">
        <v>849</v>
      </c>
      <c r="J7" s="493"/>
      <c r="K7" s="493"/>
      <c r="L7" s="494"/>
    </row>
    <row r="8" spans="1:12" ht="27" x14ac:dyDescent="0.3">
      <c r="A8" s="145" t="s">
        <v>142</v>
      </c>
      <c r="B8" s="121" t="s">
        <v>164</v>
      </c>
      <c r="C8" s="145" t="str">
        <f>"REALITE "&amp;TAB00!E14-4</f>
        <v>REALITE 2019</v>
      </c>
      <c r="D8" s="145" t="str">
        <f>"REALITE "&amp;TAB00!E14-3</f>
        <v>REALITE 2020</v>
      </c>
      <c r="E8" s="145" t="str">
        <f>"REALITE "&amp;TAB00!E14-2</f>
        <v>REALITE 2021</v>
      </c>
      <c r="F8" s="145" t="str">
        <f>"REALITE "&amp;TAB00!E14-1</f>
        <v>REALITE 2022</v>
      </c>
      <c r="G8" s="145" t="str">
        <f>"REALITE "&amp;TAB00!E14</f>
        <v>REALITE 2023</v>
      </c>
      <c r="I8" s="145" t="str">
        <f>RIGHT(D8,4)&amp;" - "&amp;RIGHT(C8,4)</f>
        <v>2020 - 2019</v>
      </c>
      <c r="J8" s="145" t="str">
        <f>RIGHT(E8,4)&amp;" - "&amp;RIGHT(D8,4)</f>
        <v>2021 - 2020</v>
      </c>
      <c r="K8" s="145" t="str">
        <f>RIGHT(F8,4)&amp;" - "&amp;RIGHT(E8,4)</f>
        <v>2022 - 2021</v>
      </c>
      <c r="L8" s="145" t="str">
        <f>RIGHT(G8,4)&amp;" - "&amp;RIGHT(F8,4)</f>
        <v>2023 - 2022</v>
      </c>
    </row>
    <row r="9" spans="1:12" x14ac:dyDescent="0.3">
      <c r="A9" s="217" t="s">
        <v>143</v>
      </c>
      <c r="B9" s="218" t="s">
        <v>144</v>
      </c>
      <c r="C9" s="219">
        <f>SUM(C10:C13)</f>
        <v>0</v>
      </c>
      <c r="D9" s="219">
        <f>SUM(D10:D13)</f>
        <v>0</v>
      </c>
      <c r="E9" s="219">
        <f>SUM(E10:E13)</f>
        <v>0</v>
      </c>
      <c r="F9" s="220">
        <f>SUM(F10:F13)</f>
        <v>0</v>
      </c>
      <c r="G9" s="220">
        <f>SUM(G10:G13)</f>
        <v>0</v>
      </c>
      <c r="I9" s="221">
        <f t="shared" ref="I9:I21" si="0">IFERROR(IF(AND(ROUND(SUM(C9:C9),0)=0,ROUND(SUM(D9:D9),0)&gt;ROUND(SUM(C9:C9),0)),"INF",(ROUND(SUM(D9:D9),0)-ROUND(SUM(C9:C9),0))/ROUND(SUM(C9:C9),0)),0)</f>
        <v>0</v>
      </c>
      <c r="J9" s="221">
        <f t="shared" ref="J9:J21" si="1">IFERROR(IF(AND(ROUND(SUM(D9),0)=0,ROUND(SUM(E9:E9),0)&gt;ROUND(SUM(D9),0)),"INF",(ROUND(SUM(E9:E9),0)-ROUND(SUM(D9),0))/ROUND(SUM(D9),0)),0)</f>
        <v>0</v>
      </c>
      <c r="K9" s="221">
        <f t="shared" ref="K9:K21" si="2">IFERROR(IF(AND(ROUND(SUM(E9),0)=0,ROUND(SUM(F9:F9),0)&gt;ROUND(SUM(E9),0)),"INF",(ROUND(SUM(F9:F9),0)-ROUND(SUM(E9),0))/ROUND(SUM(E9),0)),0)</f>
        <v>0</v>
      </c>
      <c r="L9" s="221">
        <f t="shared" ref="L9:L21" si="3">IFERROR(IF(AND(ROUND(SUM(F9),0)=0,ROUND(SUM(G9:G9),0)&gt;ROUND(SUM(F9),0)),"INF",(ROUND(SUM(G9:G9),0)-ROUND(SUM(F9),0))/ROUND(SUM(F9),0)),0)</f>
        <v>0</v>
      </c>
    </row>
    <row r="10" spans="1:12" x14ac:dyDescent="0.3">
      <c r="A10" s="222" t="s">
        <v>145</v>
      </c>
      <c r="B10" s="155">
        <v>20</v>
      </c>
      <c r="C10" s="157"/>
      <c r="D10" s="157"/>
      <c r="E10" s="157"/>
      <c r="F10" s="157"/>
      <c r="G10" s="157"/>
      <c r="I10" s="221">
        <f t="shared" si="0"/>
        <v>0</v>
      </c>
      <c r="J10" s="221">
        <f t="shared" si="1"/>
        <v>0</v>
      </c>
      <c r="K10" s="221">
        <f t="shared" si="2"/>
        <v>0</v>
      </c>
      <c r="L10" s="221">
        <f t="shared" si="3"/>
        <v>0</v>
      </c>
    </row>
    <row r="11" spans="1:12" ht="13.15" customHeight="1" x14ac:dyDescent="0.3">
      <c r="A11" s="222" t="s">
        <v>146</v>
      </c>
      <c r="B11" s="155">
        <v>21</v>
      </c>
      <c r="C11" s="157"/>
      <c r="D11" s="157"/>
      <c r="E11" s="157"/>
      <c r="F11" s="157"/>
      <c r="G11" s="157"/>
      <c r="I11" s="221">
        <f t="shared" si="0"/>
        <v>0</v>
      </c>
      <c r="J11" s="221">
        <f t="shared" si="1"/>
        <v>0</v>
      </c>
      <c r="K11" s="221">
        <f t="shared" si="2"/>
        <v>0</v>
      </c>
      <c r="L11" s="221">
        <f t="shared" si="3"/>
        <v>0</v>
      </c>
    </row>
    <row r="12" spans="1:12" ht="13.15" customHeight="1" x14ac:dyDescent="0.3">
      <c r="A12" s="222" t="s">
        <v>147</v>
      </c>
      <c r="B12" s="155" t="s">
        <v>148</v>
      </c>
      <c r="C12" s="157"/>
      <c r="D12" s="157"/>
      <c r="E12" s="157"/>
      <c r="F12" s="157"/>
      <c r="G12" s="157"/>
      <c r="I12" s="221">
        <f t="shared" si="0"/>
        <v>0</v>
      </c>
      <c r="J12" s="221">
        <f t="shared" si="1"/>
        <v>0</v>
      </c>
      <c r="K12" s="221">
        <f t="shared" si="2"/>
        <v>0</v>
      </c>
      <c r="L12" s="221">
        <f t="shared" si="3"/>
        <v>0</v>
      </c>
    </row>
    <row r="13" spans="1:12" x14ac:dyDescent="0.3">
      <c r="A13" s="222" t="s">
        <v>149</v>
      </c>
      <c r="B13" s="155">
        <v>28</v>
      </c>
      <c r="C13" s="157"/>
      <c r="D13" s="157"/>
      <c r="E13" s="157"/>
      <c r="F13" s="157"/>
      <c r="G13" s="157"/>
      <c r="I13" s="221">
        <f t="shared" si="0"/>
        <v>0</v>
      </c>
      <c r="J13" s="221">
        <f t="shared" si="1"/>
        <v>0</v>
      </c>
      <c r="K13" s="221">
        <f t="shared" si="2"/>
        <v>0</v>
      </c>
      <c r="L13" s="221">
        <f t="shared" si="3"/>
        <v>0</v>
      </c>
    </row>
    <row r="14" spans="1:12" x14ac:dyDescent="0.3">
      <c r="A14" s="217" t="s">
        <v>150</v>
      </c>
      <c r="B14" s="218" t="s">
        <v>151</v>
      </c>
      <c r="C14" s="219">
        <f t="shared" ref="C14:F14" si="4">SUM(C15:C20)</f>
        <v>0</v>
      </c>
      <c r="D14" s="219">
        <f t="shared" si="4"/>
        <v>0</v>
      </c>
      <c r="E14" s="219">
        <f t="shared" si="4"/>
        <v>0</v>
      </c>
      <c r="F14" s="219">
        <f t="shared" si="4"/>
        <v>0</v>
      </c>
      <c r="G14" s="219">
        <f>SUM(G15:G20)</f>
        <v>0</v>
      </c>
      <c r="I14" s="221">
        <f t="shared" si="0"/>
        <v>0</v>
      </c>
      <c r="J14" s="221">
        <f t="shared" si="1"/>
        <v>0</v>
      </c>
      <c r="K14" s="221">
        <f t="shared" si="2"/>
        <v>0</v>
      </c>
      <c r="L14" s="221">
        <f t="shared" si="3"/>
        <v>0</v>
      </c>
    </row>
    <row r="15" spans="1:12" x14ac:dyDescent="0.3">
      <c r="A15" s="222" t="s">
        <v>152</v>
      </c>
      <c r="B15" s="155">
        <v>29</v>
      </c>
      <c r="C15" s="157"/>
      <c r="D15" s="157"/>
      <c r="E15" s="157"/>
      <c r="F15" s="157"/>
      <c r="G15" s="157"/>
      <c r="I15" s="221">
        <f t="shared" si="0"/>
        <v>0</v>
      </c>
      <c r="J15" s="221">
        <f t="shared" si="1"/>
        <v>0</v>
      </c>
      <c r="K15" s="221">
        <f t="shared" si="2"/>
        <v>0</v>
      </c>
      <c r="L15" s="221">
        <f t="shared" si="3"/>
        <v>0</v>
      </c>
    </row>
    <row r="16" spans="1:12" x14ac:dyDescent="0.3">
      <c r="A16" s="222" t="s">
        <v>153</v>
      </c>
      <c r="B16" s="155">
        <v>3</v>
      </c>
      <c r="C16" s="157"/>
      <c r="D16" s="157"/>
      <c r="E16" s="157"/>
      <c r="F16" s="157"/>
      <c r="G16" s="157"/>
      <c r="I16" s="221">
        <f t="shared" si="0"/>
        <v>0</v>
      </c>
      <c r="J16" s="221">
        <f t="shared" si="1"/>
        <v>0</v>
      </c>
      <c r="K16" s="221">
        <f t="shared" si="2"/>
        <v>0</v>
      </c>
      <c r="L16" s="221">
        <f t="shared" si="3"/>
        <v>0</v>
      </c>
    </row>
    <row r="17" spans="1:12" x14ac:dyDescent="0.3">
      <c r="A17" s="222" t="s">
        <v>154</v>
      </c>
      <c r="B17" s="155" t="s">
        <v>155</v>
      </c>
      <c r="C17" s="157"/>
      <c r="D17" s="157"/>
      <c r="E17" s="157"/>
      <c r="F17" s="157"/>
      <c r="G17" s="157"/>
      <c r="I17" s="221">
        <f t="shared" si="0"/>
        <v>0</v>
      </c>
      <c r="J17" s="221">
        <f t="shared" si="1"/>
        <v>0</v>
      </c>
      <c r="K17" s="221">
        <f t="shared" si="2"/>
        <v>0</v>
      </c>
      <c r="L17" s="221">
        <f t="shared" si="3"/>
        <v>0</v>
      </c>
    </row>
    <row r="18" spans="1:12" x14ac:dyDescent="0.3">
      <c r="A18" s="222" t="s">
        <v>831</v>
      </c>
      <c r="B18" s="155" t="s">
        <v>156</v>
      </c>
      <c r="C18" s="157"/>
      <c r="D18" s="157"/>
      <c r="E18" s="157"/>
      <c r="F18" s="157"/>
      <c r="G18" s="157"/>
      <c r="I18" s="221">
        <f t="shared" si="0"/>
        <v>0</v>
      </c>
      <c r="J18" s="221">
        <f t="shared" si="1"/>
        <v>0</v>
      </c>
      <c r="K18" s="221">
        <f t="shared" si="2"/>
        <v>0</v>
      </c>
      <c r="L18" s="221">
        <f t="shared" si="3"/>
        <v>0</v>
      </c>
    </row>
    <row r="19" spans="1:12" x14ac:dyDescent="0.3">
      <c r="A19" s="222" t="s">
        <v>157</v>
      </c>
      <c r="B19" s="155" t="s">
        <v>158</v>
      </c>
      <c r="C19" s="157"/>
      <c r="D19" s="157"/>
      <c r="E19" s="157"/>
      <c r="F19" s="157"/>
      <c r="G19" s="157"/>
      <c r="I19" s="221">
        <f t="shared" si="0"/>
        <v>0</v>
      </c>
      <c r="J19" s="221">
        <f t="shared" si="1"/>
        <v>0</v>
      </c>
      <c r="K19" s="221">
        <f t="shared" si="2"/>
        <v>0</v>
      </c>
      <c r="L19" s="221">
        <f t="shared" si="3"/>
        <v>0</v>
      </c>
    </row>
    <row r="20" spans="1:12" x14ac:dyDescent="0.3">
      <c r="A20" s="223" t="s">
        <v>159</v>
      </c>
      <c r="B20" s="218" t="s">
        <v>160</v>
      </c>
      <c r="C20" s="224"/>
      <c r="D20" s="224"/>
      <c r="E20" s="224"/>
      <c r="F20" s="224"/>
      <c r="G20" s="224"/>
      <c r="I20" s="221">
        <f t="shared" si="0"/>
        <v>0</v>
      </c>
      <c r="J20" s="221">
        <f t="shared" si="1"/>
        <v>0</v>
      </c>
      <c r="K20" s="221">
        <f t="shared" si="2"/>
        <v>0</v>
      </c>
      <c r="L20" s="221">
        <f t="shared" si="3"/>
        <v>0</v>
      </c>
    </row>
    <row r="21" spans="1:12" x14ac:dyDescent="0.3">
      <c r="A21" s="32" t="s">
        <v>161</v>
      </c>
      <c r="B21" s="225" t="s">
        <v>162</v>
      </c>
      <c r="C21" s="33">
        <f t="shared" ref="C21:F21" si="5">SUM(C9,C14)</f>
        <v>0</v>
      </c>
      <c r="D21" s="33">
        <f t="shared" si="5"/>
        <v>0</v>
      </c>
      <c r="E21" s="33">
        <f t="shared" si="5"/>
        <v>0</v>
      </c>
      <c r="F21" s="33">
        <f t="shared" si="5"/>
        <v>0</v>
      </c>
      <c r="G21" s="33">
        <f>SUM(G9,G14)</f>
        <v>0</v>
      </c>
      <c r="I21" s="226">
        <f t="shared" si="0"/>
        <v>0</v>
      </c>
      <c r="J21" s="226">
        <f t="shared" si="1"/>
        <v>0</v>
      </c>
      <c r="K21" s="226">
        <f t="shared" si="2"/>
        <v>0</v>
      </c>
      <c r="L21" s="226">
        <f t="shared" si="3"/>
        <v>0</v>
      </c>
    </row>
    <row r="22" spans="1:12" x14ac:dyDescent="0.3">
      <c r="A22" s="5"/>
      <c r="C22" s="163"/>
      <c r="D22" s="163"/>
      <c r="E22" s="163"/>
      <c r="F22" s="163"/>
      <c r="G22" s="163"/>
      <c r="I22" s="163"/>
      <c r="J22" s="163"/>
      <c r="K22" s="163"/>
      <c r="L22" s="163"/>
    </row>
    <row r="23" spans="1:12" x14ac:dyDescent="0.3">
      <c r="A23" s="5"/>
      <c r="C23" s="163"/>
      <c r="D23" s="163"/>
      <c r="E23" s="163"/>
      <c r="F23" s="163"/>
      <c r="G23" s="163"/>
      <c r="I23" s="492" t="s">
        <v>849</v>
      </c>
      <c r="J23" s="493"/>
      <c r="K23" s="493"/>
      <c r="L23" s="494"/>
    </row>
    <row r="24" spans="1:12" ht="27" x14ac:dyDescent="0.3">
      <c r="A24" s="145" t="s">
        <v>163</v>
      </c>
      <c r="B24" s="145" t="s">
        <v>164</v>
      </c>
      <c r="C24" s="145" t="str">
        <f>C8</f>
        <v>REALITE 2019</v>
      </c>
      <c r="D24" s="145" t="str">
        <f t="shared" ref="D24:G24" si="6">D8</f>
        <v>REALITE 2020</v>
      </c>
      <c r="E24" s="145" t="str">
        <f t="shared" si="6"/>
        <v>REALITE 2021</v>
      </c>
      <c r="F24" s="145" t="str">
        <f t="shared" si="6"/>
        <v>REALITE 2022</v>
      </c>
      <c r="G24" s="145" t="str">
        <f t="shared" si="6"/>
        <v>REALITE 2023</v>
      </c>
      <c r="I24" s="145" t="str">
        <f>RIGHT(D24,4)&amp;" - "&amp;RIGHT(C24,4)</f>
        <v>2020 - 2019</v>
      </c>
      <c r="J24" s="145" t="str">
        <f>RIGHT(E24,4)&amp;" - "&amp;RIGHT(D24,4)</f>
        <v>2021 - 2020</v>
      </c>
      <c r="K24" s="145" t="str">
        <f>RIGHT(F24,4)&amp;" - "&amp;RIGHT(E24,4)</f>
        <v>2022 - 2021</v>
      </c>
      <c r="L24" s="145" t="str">
        <f>RIGHT(G24,4)&amp;" - "&amp;RIGHT(F24,4)</f>
        <v>2023 - 2022</v>
      </c>
    </row>
    <row r="25" spans="1:12" x14ac:dyDescent="0.3">
      <c r="A25" s="217" t="s">
        <v>165</v>
      </c>
      <c r="B25" s="218" t="s">
        <v>166</v>
      </c>
      <c r="C25" s="219">
        <f t="shared" ref="C25:F25" si="7">SUM(C26:C31)</f>
        <v>0</v>
      </c>
      <c r="D25" s="219">
        <f t="shared" si="7"/>
        <v>0</v>
      </c>
      <c r="E25" s="219">
        <f t="shared" si="7"/>
        <v>0</v>
      </c>
      <c r="F25" s="219">
        <f t="shared" si="7"/>
        <v>0</v>
      </c>
      <c r="G25" s="219">
        <f>SUM(G26:G31)</f>
        <v>0</v>
      </c>
      <c r="I25" s="221">
        <f t="shared" ref="I25:I48" si="8">IFERROR(IF(AND(ROUND(SUM(C25:C25),0)=0,ROUND(SUM(D25:D25),0)&gt;ROUND(SUM(C25:C25),0)),"INF",(ROUND(SUM(D25:D25),0)-ROUND(SUM(C25:C25),0))/ROUND(SUM(C25:C25),0)),0)</f>
        <v>0</v>
      </c>
      <c r="J25" s="221">
        <f t="shared" ref="J25:J48" si="9">IFERROR(IF(AND(ROUND(SUM(D25),0)=0,ROUND(SUM(E25:E25),0)&gt;ROUND(SUM(D25),0)),"INF",(ROUND(SUM(E25:E25),0)-ROUND(SUM(D25),0))/ROUND(SUM(D25),0)),0)</f>
        <v>0</v>
      </c>
      <c r="K25" s="221">
        <f t="shared" ref="K25:K48" si="10">IFERROR(IF(AND(ROUND(SUM(E25),0)=0,ROUND(SUM(F25:F25),0)&gt;ROUND(SUM(E25),0)),"INF",(ROUND(SUM(F25:F25),0)-ROUND(SUM(E25),0))/ROUND(SUM(E25),0)),0)</f>
        <v>0</v>
      </c>
      <c r="L25" s="221">
        <f t="shared" ref="L25:L48" si="11">IFERROR(IF(AND(ROUND(SUM(F25),0)=0,ROUND(SUM(G25:G25),0)&gt;ROUND(SUM(F25),0)),"INF",(ROUND(SUM(G25:G25),0)-ROUND(SUM(F25),0))/ROUND(SUM(F25),0)),0)</f>
        <v>0</v>
      </c>
    </row>
    <row r="26" spans="1:12" x14ac:dyDescent="0.3">
      <c r="A26" s="222" t="s">
        <v>167</v>
      </c>
      <c r="B26" s="155">
        <v>10</v>
      </c>
      <c r="C26" s="157"/>
      <c r="D26" s="157"/>
      <c r="E26" s="157"/>
      <c r="F26" s="157"/>
      <c r="G26" s="157"/>
      <c r="I26" s="221">
        <f t="shared" si="8"/>
        <v>0</v>
      </c>
      <c r="J26" s="221">
        <f t="shared" si="9"/>
        <v>0</v>
      </c>
      <c r="K26" s="221">
        <f t="shared" si="10"/>
        <v>0</v>
      </c>
      <c r="L26" s="221">
        <f t="shared" si="11"/>
        <v>0</v>
      </c>
    </row>
    <row r="27" spans="1:12" x14ac:dyDescent="0.3">
      <c r="A27" s="222" t="s">
        <v>168</v>
      </c>
      <c r="B27" s="155">
        <v>11</v>
      </c>
      <c r="C27" s="157"/>
      <c r="D27" s="157"/>
      <c r="E27" s="157"/>
      <c r="F27" s="157"/>
      <c r="G27" s="157"/>
      <c r="I27" s="221">
        <f t="shared" si="8"/>
        <v>0</v>
      </c>
      <c r="J27" s="221">
        <f t="shared" si="9"/>
        <v>0</v>
      </c>
      <c r="K27" s="221">
        <f t="shared" si="10"/>
        <v>0</v>
      </c>
      <c r="L27" s="221">
        <f t="shared" si="11"/>
        <v>0</v>
      </c>
    </row>
    <row r="28" spans="1:12" x14ac:dyDescent="0.3">
      <c r="A28" s="222" t="s">
        <v>169</v>
      </c>
      <c r="B28" s="155">
        <v>12</v>
      </c>
      <c r="C28" s="157"/>
      <c r="D28" s="157"/>
      <c r="E28" s="157"/>
      <c r="F28" s="157"/>
      <c r="G28" s="157"/>
      <c r="I28" s="221">
        <f t="shared" si="8"/>
        <v>0</v>
      </c>
      <c r="J28" s="221">
        <f t="shared" si="9"/>
        <v>0</v>
      </c>
      <c r="K28" s="221">
        <f t="shared" si="10"/>
        <v>0</v>
      </c>
      <c r="L28" s="221">
        <f t="shared" si="11"/>
        <v>0</v>
      </c>
    </row>
    <row r="29" spans="1:12" x14ac:dyDescent="0.3">
      <c r="A29" s="222" t="s">
        <v>170</v>
      </c>
      <c r="B29" s="155">
        <v>13</v>
      </c>
      <c r="C29" s="157"/>
      <c r="D29" s="157"/>
      <c r="E29" s="157"/>
      <c r="F29" s="157"/>
      <c r="G29" s="157"/>
      <c r="I29" s="221">
        <f t="shared" si="8"/>
        <v>0</v>
      </c>
      <c r="J29" s="221">
        <f t="shared" si="9"/>
        <v>0</v>
      </c>
      <c r="K29" s="221">
        <f t="shared" si="10"/>
        <v>0</v>
      </c>
      <c r="L29" s="221">
        <f t="shared" si="11"/>
        <v>0</v>
      </c>
    </row>
    <row r="30" spans="1:12" x14ac:dyDescent="0.3">
      <c r="A30" s="222" t="s">
        <v>171</v>
      </c>
      <c r="B30" s="155">
        <v>14</v>
      </c>
      <c r="C30" s="157"/>
      <c r="D30" s="157"/>
      <c r="E30" s="157"/>
      <c r="F30" s="157"/>
      <c r="G30" s="157"/>
      <c r="I30" s="221">
        <f t="shared" si="8"/>
        <v>0</v>
      </c>
      <c r="J30" s="221">
        <f t="shared" si="9"/>
        <v>0</v>
      </c>
      <c r="K30" s="221">
        <f t="shared" si="10"/>
        <v>0</v>
      </c>
      <c r="L30" s="221">
        <f t="shared" si="11"/>
        <v>0</v>
      </c>
    </row>
    <row r="31" spans="1:12" x14ac:dyDescent="0.3">
      <c r="A31" s="222" t="s">
        <v>172</v>
      </c>
      <c r="B31" s="155">
        <v>15</v>
      </c>
      <c r="C31" s="157"/>
      <c r="D31" s="157"/>
      <c r="E31" s="157"/>
      <c r="F31" s="157"/>
      <c r="G31" s="157"/>
      <c r="I31" s="221">
        <f t="shared" si="8"/>
        <v>0</v>
      </c>
      <c r="J31" s="221">
        <f t="shared" si="9"/>
        <v>0</v>
      </c>
      <c r="K31" s="221">
        <f t="shared" si="10"/>
        <v>0</v>
      </c>
      <c r="L31" s="221">
        <f t="shared" si="11"/>
        <v>0</v>
      </c>
    </row>
    <row r="32" spans="1:12" x14ac:dyDescent="0.3">
      <c r="A32" s="217" t="s">
        <v>173</v>
      </c>
      <c r="B32" s="218">
        <v>16</v>
      </c>
      <c r="C32" s="219">
        <f t="shared" ref="C32:G32" si="12">C33</f>
        <v>0</v>
      </c>
      <c r="D32" s="219">
        <f t="shared" si="12"/>
        <v>0</v>
      </c>
      <c r="E32" s="219">
        <f t="shared" si="12"/>
        <v>0</v>
      </c>
      <c r="F32" s="219">
        <f t="shared" si="12"/>
        <v>0</v>
      </c>
      <c r="G32" s="219">
        <f t="shared" si="12"/>
        <v>0</v>
      </c>
      <c r="I32" s="221">
        <f t="shared" si="8"/>
        <v>0</v>
      </c>
      <c r="J32" s="221">
        <f t="shared" si="9"/>
        <v>0</v>
      </c>
      <c r="K32" s="221">
        <f t="shared" si="10"/>
        <v>0</v>
      </c>
      <c r="L32" s="221">
        <f t="shared" si="11"/>
        <v>0</v>
      </c>
    </row>
    <row r="33" spans="1:12" x14ac:dyDescent="0.3">
      <c r="A33" s="222" t="s">
        <v>174</v>
      </c>
      <c r="B33" s="155">
        <v>16</v>
      </c>
      <c r="C33" s="157"/>
      <c r="D33" s="157"/>
      <c r="E33" s="157"/>
      <c r="F33" s="157"/>
      <c r="G33" s="157"/>
      <c r="I33" s="221">
        <f t="shared" si="8"/>
        <v>0</v>
      </c>
      <c r="J33" s="221">
        <f t="shared" si="9"/>
        <v>0</v>
      </c>
      <c r="K33" s="221">
        <f t="shared" si="10"/>
        <v>0</v>
      </c>
      <c r="L33" s="221">
        <f t="shared" si="11"/>
        <v>0</v>
      </c>
    </row>
    <row r="34" spans="1:12" x14ac:dyDescent="0.3">
      <c r="A34" s="217" t="s">
        <v>175</v>
      </c>
      <c r="B34" s="218" t="s">
        <v>176</v>
      </c>
      <c r="C34" s="219">
        <f t="shared" ref="C34:F34" si="13">SUM(C35,C40,C47)</f>
        <v>0</v>
      </c>
      <c r="D34" s="219">
        <f t="shared" si="13"/>
        <v>0</v>
      </c>
      <c r="E34" s="219">
        <f t="shared" si="13"/>
        <v>0</v>
      </c>
      <c r="F34" s="219">
        <f t="shared" si="13"/>
        <v>0</v>
      </c>
      <c r="G34" s="219">
        <f>SUM(G35,G40,G47)</f>
        <v>0</v>
      </c>
      <c r="I34" s="221">
        <f t="shared" si="8"/>
        <v>0</v>
      </c>
      <c r="J34" s="221">
        <f t="shared" si="9"/>
        <v>0</v>
      </c>
      <c r="K34" s="221">
        <f t="shared" si="10"/>
        <v>0</v>
      </c>
      <c r="L34" s="221">
        <f t="shared" si="11"/>
        <v>0</v>
      </c>
    </row>
    <row r="35" spans="1:12" x14ac:dyDescent="0.3">
      <c r="A35" s="227" t="s">
        <v>830</v>
      </c>
      <c r="B35" s="218">
        <v>17</v>
      </c>
      <c r="C35" s="219">
        <f t="shared" ref="C35:F35" si="14">SUM(C36,C39)</f>
        <v>0</v>
      </c>
      <c r="D35" s="219">
        <f t="shared" si="14"/>
        <v>0</v>
      </c>
      <c r="E35" s="219">
        <f t="shared" si="14"/>
        <v>0</v>
      </c>
      <c r="F35" s="219">
        <f t="shared" si="14"/>
        <v>0</v>
      </c>
      <c r="G35" s="219">
        <f>SUM(G36,G39)</f>
        <v>0</v>
      </c>
      <c r="I35" s="221">
        <f t="shared" si="8"/>
        <v>0</v>
      </c>
      <c r="J35" s="221">
        <f t="shared" si="9"/>
        <v>0</v>
      </c>
      <c r="K35" s="221">
        <f t="shared" si="10"/>
        <v>0</v>
      </c>
      <c r="L35" s="221">
        <f t="shared" si="11"/>
        <v>0</v>
      </c>
    </row>
    <row r="36" spans="1:12" x14ac:dyDescent="0.3">
      <c r="A36" s="217" t="s">
        <v>177</v>
      </c>
      <c r="B36" s="218" t="s">
        <v>178</v>
      </c>
      <c r="C36" s="219">
        <f>SUM(C37:C38)</f>
        <v>0</v>
      </c>
      <c r="D36" s="219">
        <f>SUM(D37:D38)</f>
        <v>0</v>
      </c>
      <c r="E36" s="219">
        <f>SUM(E37:E38)</f>
        <v>0</v>
      </c>
      <c r="F36" s="219">
        <f>SUM(F37:F38)</f>
        <v>0</v>
      </c>
      <c r="G36" s="219">
        <f>SUM(G37:G38)</f>
        <v>0</v>
      </c>
      <c r="I36" s="221">
        <f t="shared" si="8"/>
        <v>0</v>
      </c>
      <c r="J36" s="221">
        <f t="shared" si="9"/>
        <v>0</v>
      </c>
      <c r="K36" s="221">
        <f t="shared" si="10"/>
        <v>0</v>
      </c>
      <c r="L36" s="221">
        <f t="shared" si="11"/>
        <v>0</v>
      </c>
    </row>
    <row r="37" spans="1:12" x14ac:dyDescent="0.3">
      <c r="A37" s="228" t="s">
        <v>179</v>
      </c>
      <c r="C37" s="157"/>
      <c r="D37" s="157"/>
      <c r="E37" s="157"/>
      <c r="F37" s="157"/>
      <c r="G37" s="157"/>
      <c r="I37" s="221">
        <f t="shared" si="8"/>
        <v>0</v>
      </c>
      <c r="J37" s="221">
        <f t="shared" si="9"/>
        <v>0</v>
      </c>
      <c r="K37" s="221">
        <f t="shared" si="10"/>
        <v>0</v>
      </c>
      <c r="L37" s="221">
        <f t="shared" si="11"/>
        <v>0</v>
      </c>
    </row>
    <row r="38" spans="1:12" x14ac:dyDescent="0.3">
      <c r="A38" s="228" t="s">
        <v>180</v>
      </c>
      <c r="C38" s="157"/>
      <c r="D38" s="157"/>
      <c r="E38" s="157"/>
      <c r="F38" s="157"/>
      <c r="G38" s="157"/>
      <c r="I38" s="221">
        <f t="shared" si="8"/>
        <v>0</v>
      </c>
      <c r="J38" s="221">
        <f t="shared" si="9"/>
        <v>0</v>
      </c>
      <c r="K38" s="221">
        <f t="shared" si="10"/>
        <v>0</v>
      </c>
      <c r="L38" s="221">
        <f t="shared" si="11"/>
        <v>0</v>
      </c>
    </row>
    <row r="39" spans="1:12" x14ac:dyDescent="0.3">
      <c r="A39" s="228" t="s">
        <v>181</v>
      </c>
      <c r="B39" s="155" t="s">
        <v>182</v>
      </c>
      <c r="C39" s="157"/>
      <c r="D39" s="157"/>
      <c r="E39" s="157"/>
      <c r="F39" s="157"/>
      <c r="G39" s="157"/>
      <c r="I39" s="221">
        <f t="shared" si="8"/>
        <v>0</v>
      </c>
      <c r="J39" s="221">
        <f t="shared" si="9"/>
        <v>0</v>
      </c>
      <c r="K39" s="221">
        <f t="shared" si="10"/>
        <v>0</v>
      </c>
      <c r="L39" s="221">
        <f t="shared" si="11"/>
        <v>0</v>
      </c>
    </row>
    <row r="40" spans="1:12" x14ac:dyDescent="0.3">
      <c r="A40" s="217" t="s">
        <v>183</v>
      </c>
      <c r="B40" s="218" t="s">
        <v>184</v>
      </c>
      <c r="C40" s="219">
        <f t="shared" ref="C40:F40" si="15">SUM(C41:C46)</f>
        <v>0</v>
      </c>
      <c r="D40" s="219">
        <f t="shared" si="15"/>
        <v>0</v>
      </c>
      <c r="E40" s="219">
        <f t="shared" si="15"/>
        <v>0</v>
      </c>
      <c r="F40" s="219">
        <f t="shared" si="15"/>
        <v>0</v>
      </c>
      <c r="G40" s="219">
        <f>SUM(G41:G46)</f>
        <v>0</v>
      </c>
      <c r="I40" s="221">
        <f t="shared" si="8"/>
        <v>0</v>
      </c>
      <c r="J40" s="221">
        <f t="shared" si="9"/>
        <v>0</v>
      </c>
      <c r="K40" s="221">
        <f t="shared" si="10"/>
        <v>0</v>
      </c>
      <c r="L40" s="221">
        <f t="shared" si="11"/>
        <v>0</v>
      </c>
    </row>
    <row r="41" spans="1:12" x14ac:dyDescent="0.3">
      <c r="A41" s="228" t="s">
        <v>185</v>
      </c>
      <c r="B41" s="155">
        <v>42</v>
      </c>
      <c r="C41" s="157"/>
      <c r="D41" s="157"/>
      <c r="E41" s="157"/>
      <c r="F41" s="157"/>
      <c r="G41" s="157"/>
      <c r="I41" s="221">
        <f t="shared" si="8"/>
        <v>0</v>
      </c>
      <c r="J41" s="221">
        <f t="shared" si="9"/>
        <v>0</v>
      </c>
      <c r="K41" s="221">
        <f t="shared" si="10"/>
        <v>0</v>
      </c>
      <c r="L41" s="221">
        <f t="shared" si="11"/>
        <v>0</v>
      </c>
    </row>
    <row r="42" spans="1:12" x14ac:dyDescent="0.3">
      <c r="A42" s="228" t="s">
        <v>186</v>
      </c>
      <c r="B42" s="155">
        <v>43</v>
      </c>
      <c r="C42" s="157"/>
      <c r="D42" s="157"/>
      <c r="E42" s="157"/>
      <c r="F42" s="157"/>
      <c r="G42" s="157"/>
      <c r="I42" s="221">
        <f t="shared" si="8"/>
        <v>0</v>
      </c>
      <c r="J42" s="221">
        <f t="shared" si="9"/>
        <v>0</v>
      </c>
      <c r="K42" s="221">
        <f t="shared" si="10"/>
        <v>0</v>
      </c>
      <c r="L42" s="221">
        <f t="shared" si="11"/>
        <v>0</v>
      </c>
    </row>
    <row r="43" spans="1:12" x14ac:dyDescent="0.3">
      <c r="A43" s="228" t="s">
        <v>187</v>
      </c>
      <c r="B43" s="155">
        <v>44</v>
      </c>
      <c r="C43" s="157"/>
      <c r="D43" s="157"/>
      <c r="E43" s="157"/>
      <c r="F43" s="157"/>
      <c r="G43" s="157"/>
      <c r="I43" s="221">
        <f t="shared" si="8"/>
        <v>0</v>
      </c>
      <c r="J43" s="221">
        <f t="shared" si="9"/>
        <v>0</v>
      </c>
      <c r="K43" s="221">
        <f t="shared" si="10"/>
        <v>0</v>
      </c>
      <c r="L43" s="221">
        <f t="shared" si="11"/>
        <v>0</v>
      </c>
    </row>
    <row r="44" spans="1:12" x14ac:dyDescent="0.3">
      <c r="A44" s="228" t="s">
        <v>188</v>
      </c>
      <c r="B44" s="155">
        <v>46</v>
      </c>
      <c r="C44" s="157"/>
      <c r="D44" s="157"/>
      <c r="E44" s="157"/>
      <c r="F44" s="157"/>
      <c r="G44" s="157"/>
      <c r="I44" s="221">
        <f t="shared" si="8"/>
        <v>0</v>
      </c>
      <c r="J44" s="221">
        <f t="shared" si="9"/>
        <v>0</v>
      </c>
      <c r="K44" s="221">
        <f t="shared" si="10"/>
        <v>0</v>
      </c>
      <c r="L44" s="221">
        <f t="shared" si="11"/>
        <v>0</v>
      </c>
    </row>
    <row r="45" spans="1:12" x14ac:dyDescent="0.3">
      <c r="A45" s="228" t="s">
        <v>189</v>
      </c>
      <c r="B45" s="155">
        <v>45</v>
      </c>
      <c r="C45" s="157"/>
      <c r="D45" s="157"/>
      <c r="E45" s="157"/>
      <c r="F45" s="157"/>
      <c r="G45" s="157"/>
      <c r="I45" s="221">
        <f t="shared" si="8"/>
        <v>0</v>
      </c>
      <c r="J45" s="221">
        <f t="shared" si="9"/>
        <v>0</v>
      </c>
      <c r="K45" s="221">
        <f t="shared" si="10"/>
        <v>0</v>
      </c>
      <c r="L45" s="221">
        <f t="shared" si="11"/>
        <v>0</v>
      </c>
    </row>
    <row r="46" spans="1:12" x14ac:dyDescent="0.3">
      <c r="A46" s="228" t="s">
        <v>190</v>
      </c>
      <c r="B46" s="155" t="s">
        <v>191</v>
      </c>
      <c r="C46" s="157"/>
      <c r="D46" s="157"/>
      <c r="E46" s="157"/>
      <c r="F46" s="157"/>
      <c r="G46" s="157"/>
      <c r="I46" s="221">
        <f t="shared" si="8"/>
        <v>0</v>
      </c>
      <c r="J46" s="221">
        <f t="shared" si="9"/>
        <v>0</v>
      </c>
      <c r="K46" s="221">
        <f t="shared" si="10"/>
        <v>0</v>
      </c>
      <c r="L46" s="221">
        <f t="shared" si="11"/>
        <v>0</v>
      </c>
    </row>
    <row r="47" spans="1:12" x14ac:dyDescent="0.3">
      <c r="A47" s="223" t="s">
        <v>159</v>
      </c>
      <c r="B47" s="218" t="s">
        <v>192</v>
      </c>
      <c r="C47" s="224"/>
      <c r="D47" s="224"/>
      <c r="E47" s="224"/>
      <c r="F47" s="224"/>
      <c r="G47" s="224"/>
      <c r="I47" s="221">
        <f t="shared" si="8"/>
        <v>0</v>
      </c>
      <c r="J47" s="221">
        <f t="shared" si="9"/>
        <v>0</v>
      </c>
      <c r="K47" s="221">
        <f t="shared" si="10"/>
        <v>0</v>
      </c>
      <c r="L47" s="221">
        <f t="shared" si="11"/>
        <v>0</v>
      </c>
    </row>
    <row r="48" spans="1:12" x14ac:dyDescent="0.3">
      <c r="A48" s="32" t="s">
        <v>193</v>
      </c>
      <c r="B48" s="225" t="s">
        <v>194</v>
      </c>
      <c r="C48" s="33">
        <f>SUM(C25,C32,C35,C40,C47)</f>
        <v>0</v>
      </c>
      <c r="D48" s="33">
        <f>SUM(D25,D32,D35,D40,D47)</f>
        <v>0</v>
      </c>
      <c r="E48" s="33">
        <f>SUM(E25,E32,E35,E40,E47)</f>
        <v>0</v>
      </c>
      <c r="F48" s="33">
        <f>SUM(F25,F32,F35,F40,F47)</f>
        <v>0</v>
      </c>
      <c r="G48" s="33">
        <f>SUM(G25,G32,G35,G40,G47)</f>
        <v>0</v>
      </c>
      <c r="I48" s="226">
        <f t="shared" si="8"/>
        <v>0</v>
      </c>
      <c r="J48" s="226">
        <f t="shared" si="9"/>
        <v>0</v>
      </c>
      <c r="K48" s="226">
        <f t="shared" si="10"/>
        <v>0</v>
      </c>
      <c r="L48" s="226">
        <f t="shared" si="11"/>
        <v>0</v>
      </c>
    </row>
    <row r="50" spans="1:12" ht="15" x14ac:dyDescent="0.3">
      <c r="A50" s="229" t="s">
        <v>778</v>
      </c>
      <c r="B50" s="230"/>
      <c r="C50" s="231"/>
      <c r="D50" s="231"/>
      <c r="E50" s="232"/>
      <c r="F50" s="232"/>
      <c r="G50" s="232"/>
      <c r="I50" s="231"/>
      <c r="J50" s="232"/>
      <c r="K50" s="232"/>
      <c r="L50" s="232"/>
    </row>
    <row r="51" spans="1:12" x14ac:dyDescent="0.3">
      <c r="B51" s="156"/>
      <c r="E51" s="156"/>
      <c r="F51" s="156"/>
      <c r="G51" s="156"/>
      <c r="J51" s="156"/>
      <c r="K51" s="156"/>
      <c r="L51" s="156"/>
    </row>
    <row r="52" spans="1:12" x14ac:dyDescent="0.3">
      <c r="B52" s="156"/>
      <c r="E52" s="156"/>
      <c r="F52" s="156"/>
      <c r="G52" s="156"/>
      <c r="I52" s="492" t="s">
        <v>849</v>
      </c>
      <c r="J52" s="493"/>
      <c r="K52" s="493"/>
      <c r="L52" s="494"/>
    </row>
    <row r="53" spans="1:12" ht="27" x14ac:dyDescent="0.3">
      <c r="A53" s="145" t="s">
        <v>142</v>
      </c>
      <c r="B53" s="121" t="s">
        <v>164</v>
      </c>
      <c r="C53" s="145" t="str">
        <f>C24</f>
        <v>REALITE 2019</v>
      </c>
      <c r="D53" s="145" t="str">
        <f t="shared" ref="D53:G53" si="16">D24</f>
        <v>REALITE 2020</v>
      </c>
      <c r="E53" s="145" t="str">
        <f t="shared" si="16"/>
        <v>REALITE 2021</v>
      </c>
      <c r="F53" s="145" t="str">
        <f t="shared" si="16"/>
        <v>REALITE 2022</v>
      </c>
      <c r="G53" s="145" t="str">
        <f t="shared" si="16"/>
        <v>REALITE 2023</v>
      </c>
      <c r="I53" s="145" t="str">
        <f>RIGHT(D53,4)&amp;" - "&amp;RIGHT(C53,4)</f>
        <v>2020 - 2019</v>
      </c>
      <c r="J53" s="145" t="str">
        <f>RIGHT(E53,4)&amp;" - "&amp;RIGHT(D53,4)</f>
        <v>2021 - 2020</v>
      </c>
      <c r="K53" s="145" t="str">
        <f>RIGHT(F53,4)&amp;" - "&amp;RIGHT(E53,4)</f>
        <v>2022 - 2021</v>
      </c>
      <c r="L53" s="145" t="str">
        <f>RIGHT(G53,4)&amp;" - "&amp;RIGHT(F53,4)</f>
        <v>2023 - 2022</v>
      </c>
    </row>
    <row r="54" spans="1:12" x14ac:dyDescent="0.3">
      <c r="A54" s="217" t="s">
        <v>143</v>
      </c>
      <c r="B54" s="218" t="s">
        <v>144</v>
      </c>
      <c r="C54" s="219">
        <f>SUM(C55:C58)</f>
        <v>0</v>
      </c>
      <c r="D54" s="219">
        <f>SUM(D55:D58)</f>
        <v>0</v>
      </c>
      <c r="E54" s="219">
        <f>SUM(E55:E58)</f>
        <v>0</v>
      </c>
      <c r="F54" s="220">
        <f>SUM(F55:F58)</f>
        <v>0</v>
      </c>
      <c r="G54" s="220">
        <f>SUM(G55:G58)</f>
        <v>0</v>
      </c>
      <c r="I54" s="221">
        <f t="shared" ref="I54:I66" si="17">IFERROR(IF(AND(ROUND(SUM(C54:C54),0)=0,ROUND(SUM(D54:D54),0)&gt;ROUND(SUM(C54:C54),0)),"INF",(ROUND(SUM(D54:D54),0)-ROUND(SUM(C54:C54),0))/ROUND(SUM(C54:C54),0)),0)</f>
        <v>0</v>
      </c>
      <c r="J54" s="221">
        <f t="shared" ref="J54:J66" si="18">IFERROR(IF(AND(ROUND(SUM(D54),0)=0,ROUND(SUM(E54:E54),0)&gt;ROUND(SUM(D54),0)),"INF",(ROUND(SUM(E54:E54),0)-ROUND(SUM(D54),0))/ROUND(SUM(D54),0)),0)</f>
        <v>0</v>
      </c>
      <c r="K54" s="221">
        <f t="shared" ref="K54:K66" si="19">IFERROR(IF(AND(ROUND(SUM(E54),0)=0,ROUND(SUM(F54:F54),0)&gt;ROUND(SUM(E54),0)),"INF",(ROUND(SUM(F54:F54),0)-ROUND(SUM(E54),0))/ROUND(SUM(E54),0)),0)</f>
        <v>0</v>
      </c>
      <c r="L54" s="221">
        <f t="shared" ref="L54:L66" si="20">IFERROR(IF(AND(ROUND(SUM(F54),0)=0,ROUND(SUM(G54:G54),0)&gt;ROUND(SUM(F54),0)),"INF",(ROUND(SUM(G54:G54),0)-ROUND(SUM(F54),0))/ROUND(SUM(F54),0)),0)</f>
        <v>0</v>
      </c>
    </row>
    <row r="55" spans="1:12" x14ac:dyDescent="0.3">
      <c r="A55" s="222" t="s">
        <v>145</v>
      </c>
      <c r="B55" s="155">
        <v>20</v>
      </c>
      <c r="C55" s="157"/>
      <c r="D55" s="157"/>
      <c r="E55" s="157"/>
      <c r="F55" s="157"/>
      <c r="G55" s="157"/>
      <c r="I55" s="221">
        <f t="shared" si="17"/>
        <v>0</v>
      </c>
      <c r="J55" s="221">
        <f t="shared" si="18"/>
        <v>0</v>
      </c>
      <c r="K55" s="221">
        <f t="shared" si="19"/>
        <v>0</v>
      </c>
      <c r="L55" s="221">
        <f t="shared" si="20"/>
        <v>0</v>
      </c>
    </row>
    <row r="56" spans="1:12" ht="13.15" customHeight="1" x14ac:dyDescent="0.3">
      <c r="A56" s="222" t="s">
        <v>146</v>
      </c>
      <c r="B56" s="155">
        <v>21</v>
      </c>
      <c r="C56" s="157"/>
      <c r="D56" s="157"/>
      <c r="E56" s="157"/>
      <c r="F56" s="157"/>
      <c r="G56" s="157"/>
      <c r="I56" s="221">
        <f t="shared" si="17"/>
        <v>0</v>
      </c>
      <c r="J56" s="221">
        <f t="shared" si="18"/>
        <v>0</v>
      </c>
      <c r="K56" s="221">
        <f t="shared" si="19"/>
        <v>0</v>
      </c>
      <c r="L56" s="221">
        <f t="shared" si="20"/>
        <v>0</v>
      </c>
    </row>
    <row r="57" spans="1:12" ht="13.15" customHeight="1" x14ac:dyDescent="0.3">
      <c r="A57" s="222" t="s">
        <v>147</v>
      </c>
      <c r="B57" s="155" t="s">
        <v>148</v>
      </c>
      <c r="C57" s="157"/>
      <c r="D57" s="157"/>
      <c r="E57" s="157"/>
      <c r="F57" s="157"/>
      <c r="G57" s="157"/>
      <c r="I57" s="221">
        <f t="shared" si="17"/>
        <v>0</v>
      </c>
      <c r="J57" s="221">
        <f t="shared" si="18"/>
        <v>0</v>
      </c>
      <c r="K57" s="221">
        <f t="shared" si="19"/>
        <v>0</v>
      </c>
      <c r="L57" s="221">
        <f t="shared" si="20"/>
        <v>0</v>
      </c>
    </row>
    <row r="58" spans="1:12" x14ac:dyDescent="0.3">
      <c r="A58" s="222" t="s">
        <v>149</v>
      </c>
      <c r="B58" s="155">
        <v>28</v>
      </c>
      <c r="C58" s="157"/>
      <c r="D58" s="157"/>
      <c r="E58" s="157"/>
      <c r="F58" s="157"/>
      <c r="G58" s="157"/>
      <c r="I58" s="221">
        <f t="shared" si="17"/>
        <v>0</v>
      </c>
      <c r="J58" s="221">
        <f t="shared" si="18"/>
        <v>0</v>
      </c>
      <c r="K58" s="221">
        <f t="shared" si="19"/>
        <v>0</v>
      </c>
      <c r="L58" s="221">
        <f t="shared" si="20"/>
        <v>0</v>
      </c>
    </row>
    <row r="59" spans="1:12" x14ac:dyDescent="0.3">
      <c r="A59" s="217" t="s">
        <v>150</v>
      </c>
      <c r="B59" s="218" t="s">
        <v>151</v>
      </c>
      <c r="C59" s="219">
        <f>SUM(C60:C65)</f>
        <v>0</v>
      </c>
      <c r="D59" s="219">
        <f>SUM(D60:D65)</f>
        <v>0</v>
      </c>
      <c r="E59" s="219">
        <f>SUM(E60:E65)</f>
        <v>0</v>
      </c>
      <c r="F59" s="219">
        <f>SUM(F60:F65)</f>
        <v>0</v>
      </c>
      <c r="G59" s="219">
        <f>SUM(G60:G65)</f>
        <v>0</v>
      </c>
      <c r="I59" s="221">
        <f t="shared" si="17"/>
        <v>0</v>
      </c>
      <c r="J59" s="221">
        <f t="shared" si="18"/>
        <v>0</v>
      </c>
      <c r="K59" s="221">
        <f t="shared" si="19"/>
        <v>0</v>
      </c>
      <c r="L59" s="221">
        <f t="shared" si="20"/>
        <v>0</v>
      </c>
    </row>
    <row r="60" spans="1:12" x14ac:dyDescent="0.3">
      <c r="A60" s="222" t="s">
        <v>152</v>
      </c>
      <c r="B60" s="155">
        <v>29</v>
      </c>
      <c r="C60" s="157"/>
      <c r="D60" s="157"/>
      <c r="E60" s="157"/>
      <c r="F60" s="157"/>
      <c r="G60" s="157"/>
      <c r="I60" s="221">
        <f t="shared" si="17"/>
        <v>0</v>
      </c>
      <c r="J60" s="221">
        <f t="shared" si="18"/>
        <v>0</v>
      </c>
      <c r="K60" s="221">
        <f t="shared" si="19"/>
        <v>0</v>
      </c>
      <c r="L60" s="221">
        <f t="shared" si="20"/>
        <v>0</v>
      </c>
    </row>
    <row r="61" spans="1:12" x14ac:dyDescent="0.3">
      <c r="A61" s="222" t="s">
        <v>153</v>
      </c>
      <c r="B61" s="155">
        <v>3</v>
      </c>
      <c r="C61" s="157"/>
      <c r="D61" s="157"/>
      <c r="E61" s="157"/>
      <c r="F61" s="157"/>
      <c r="G61" s="157"/>
      <c r="I61" s="221">
        <f t="shared" si="17"/>
        <v>0</v>
      </c>
      <c r="J61" s="221">
        <f t="shared" si="18"/>
        <v>0</v>
      </c>
      <c r="K61" s="221">
        <f t="shared" si="19"/>
        <v>0</v>
      </c>
      <c r="L61" s="221">
        <f t="shared" si="20"/>
        <v>0</v>
      </c>
    </row>
    <row r="62" spans="1:12" x14ac:dyDescent="0.3">
      <c r="A62" s="222" t="s">
        <v>154</v>
      </c>
      <c r="B62" s="155" t="s">
        <v>155</v>
      </c>
      <c r="C62" s="157"/>
      <c r="D62" s="157"/>
      <c r="E62" s="157"/>
      <c r="F62" s="157"/>
      <c r="G62" s="157"/>
      <c r="I62" s="221">
        <f t="shared" si="17"/>
        <v>0</v>
      </c>
      <c r="J62" s="221">
        <f t="shared" si="18"/>
        <v>0</v>
      </c>
      <c r="K62" s="221">
        <f t="shared" si="19"/>
        <v>0</v>
      </c>
      <c r="L62" s="221">
        <f t="shared" si="20"/>
        <v>0</v>
      </c>
    </row>
    <row r="63" spans="1:12" x14ac:dyDescent="0.3">
      <c r="A63" s="222" t="s">
        <v>831</v>
      </c>
      <c r="B63" s="155" t="s">
        <v>156</v>
      </c>
      <c r="C63" s="157"/>
      <c r="D63" s="157"/>
      <c r="E63" s="157"/>
      <c r="F63" s="157"/>
      <c r="G63" s="157"/>
      <c r="I63" s="221">
        <f t="shared" si="17"/>
        <v>0</v>
      </c>
      <c r="J63" s="221">
        <f t="shared" si="18"/>
        <v>0</v>
      </c>
      <c r="K63" s="221">
        <f t="shared" si="19"/>
        <v>0</v>
      </c>
      <c r="L63" s="221">
        <f t="shared" si="20"/>
        <v>0</v>
      </c>
    </row>
    <row r="64" spans="1:12" x14ac:dyDescent="0.3">
      <c r="A64" s="222" t="s">
        <v>157</v>
      </c>
      <c r="B64" s="155" t="s">
        <v>158</v>
      </c>
      <c r="C64" s="157"/>
      <c r="D64" s="157"/>
      <c r="E64" s="157"/>
      <c r="F64" s="157"/>
      <c r="G64" s="157"/>
      <c r="I64" s="221">
        <f t="shared" si="17"/>
        <v>0</v>
      </c>
      <c r="J64" s="221">
        <f t="shared" si="18"/>
        <v>0</v>
      </c>
      <c r="K64" s="221">
        <f t="shared" si="19"/>
        <v>0</v>
      </c>
      <c r="L64" s="221">
        <f t="shared" si="20"/>
        <v>0</v>
      </c>
    </row>
    <row r="65" spans="1:12" x14ac:dyDescent="0.3">
      <c r="A65" s="223" t="s">
        <v>159</v>
      </c>
      <c r="B65" s="218" t="s">
        <v>160</v>
      </c>
      <c r="C65" s="224"/>
      <c r="D65" s="224"/>
      <c r="E65" s="224"/>
      <c r="F65" s="224"/>
      <c r="G65" s="224"/>
      <c r="I65" s="221">
        <f t="shared" si="17"/>
        <v>0</v>
      </c>
      <c r="J65" s="221">
        <f t="shared" si="18"/>
        <v>0</v>
      </c>
      <c r="K65" s="221">
        <f t="shared" si="19"/>
        <v>0</v>
      </c>
      <c r="L65" s="221">
        <f t="shared" si="20"/>
        <v>0</v>
      </c>
    </row>
    <row r="66" spans="1:12" x14ac:dyDescent="0.3">
      <c r="A66" s="32" t="s">
        <v>161</v>
      </c>
      <c r="B66" s="225" t="s">
        <v>162</v>
      </c>
      <c r="C66" s="33">
        <f>SUM(C54,C59)</f>
        <v>0</v>
      </c>
      <c r="D66" s="33">
        <f>SUM(D54,D59)</f>
        <v>0</v>
      </c>
      <c r="E66" s="33">
        <f>SUM(E54,E59)</f>
        <v>0</v>
      </c>
      <c r="F66" s="33">
        <f>SUM(F54,F59)</f>
        <v>0</v>
      </c>
      <c r="G66" s="33">
        <f>SUM(G54,G59)</f>
        <v>0</v>
      </c>
      <c r="I66" s="226">
        <f t="shared" si="17"/>
        <v>0</v>
      </c>
      <c r="J66" s="226">
        <f t="shared" si="18"/>
        <v>0</v>
      </c>
      <c r="K66" s="226">
        <f t="shared" si="19"/>
        <v>0</v>
      </c>
      <c r="L66" s="226">
        <f t="shared" si="20"/>
        <v>0</v>
      </c>
    </row>
    <row r="67" spans="1:12" x14ac:dyDescent="0.3">
      <c r="A67" s="5"/>
      <c r="C67" s="163"/>
      <c r="D67" s="163"/>
      <c r="E67" s="163"/>
      <c r="F67" s="163"/>
      <c r="G67" s="163"/>
      <c r="I67" s="163"/>
      <c r="J67" s="163"/>
      <c r="K67" s="163"/>
      <c r="L67" s="163"/>
    </row>
    <row r="68" spans="1:12" x14ac:dyDescent="0.3">
      <c r="A68" s="5"/>
      <c r="C68" s="163"/>
      <c r="D68" s="163"/>
      <c r="E68" s="163"/>
      <c r="F68" s="163"/>
      <c r="G68" s="163"/>
      <c r="I68" s="492" t="s">
        <v>849</v>
      </c>
      <c r="J68" s="493"/>
      <c r="K68" s="493"/>
      <c r="L68" s="494"/>
    </row>
    <row r="69" spans="1:12" ht="27" x14ac:dyDescent="0.3">
      <c r="A69" s="145" t="s">
        <v>163</v>
      </c>
      <c r="B69" s="145" t="s">
        <v>164</v>
      </c>
      <c r="C69" s="145" t="str">
        <f>C53</f>
        <v>REALITE 2019</v>
      </c>
      <c r="D69" s="145" t="str">
        <f t="shared" ref="D69:G69" si="21">D53</f>
        <v>REALITE 2020</v>
      </c>
      <c r="E69" s="145" t="str">
        <f t="shared" si="21"/>
        <v>REALITE 2021</v>
      </c>
      <c r="F69" s="145" t="str">
        <f t="shared" si="21"/>
        <v>REALITE 2022</v>
      </c>
      <c r="G69" s="145" t="str">
        <f t="shared" si="21"/>
        <v>REALITE 2023</v>
      </c>
      <c r="I69" s="145" t="str">
        <f>RIGHT(D69,4)&amp;" - "&amp;RIGHT(C69,4)</f>
        <v>2020 - 2019</v>
      </c>
      <c r="J69" s="145" t="str">
        <f>RIGHT(E69,4)&amp;" - "&amp;RIGHT(D69,4)</f>
        <v>2021 - 2020</v>
      </c>
      <c r="K69" s="145" t="str">
        <f>RIGHT(F69,4)&amp;" - "&amp;RIGHT(E69,4)</f>
        <v>2022 - 2021</v>
      </c>
      <c r="L69" s="145" t="str">
        <f>RIGHT(G69,4)&amp;" - "&amp;RIGHT(F69,4)</f>
        <v>2023 - 2022</v>
      </c>
    </row>
    <row r="70" spans="1:12" x14ac:dyDescent="0.3">
      <c r="A70" s="217" t="s">
        <v>165</v>
      </c>
      <c r="B70" s="218" t="s">
        <v>166</v>
      </c>
      <c r="C70" s="219">
        <f>SUM(C71:C76)</f>
        <v>0</v>
      </c>
      <c r="D70" s="219">
        <f>SUM(D71:D76)</f>
        <v>0</v>
      </c>
      <c r="E70" s="219">
        <f>SUM(E71:E76)</f>
        <v>0</v>
      </c>
      <c r="F70" s="219">
        <f>SUM(F71:F76)</f>
        <v>0</v>
      </c>
      <c r="G70" s="219">
        <f>SUM(G71:G76)</f>
        <v>0</v>
      </c>
      <c r="I70" s="221">
        <f t="shared" ref="I70:I93" si="22">IFERROR(IF(AND(ROUND(SUM(C70:C70),0)=0,ROUND(SUM(D70:D70),0)&gt;ROUND(SUM(C70:C70),0)),"INF",(ROUND(SUM(D70:D70),0)-ROUND(SUM(C70:C70),0))/ROUND(SUM(C70:C70),0)),0)</f>
        <v>0</v>
      </c>
      <c r="J70" s="221">
        <f t="shared" ref="J70:J93" si="23">IFERROR(IF(AND(ROUND(SUM(D70),0)=0,ROUND(SUM(E70:E70),0)&gt;ROUND(SUM(D70),0)),"INF",(ROUND(SUM(E70:E70),0)-ROUND(SUM(D70),0))/ROUND(SUM(D70),0)),0)</f>
        <v>0</v>
      </c>
      <c r="K70" s="221">
        <f t="shared" ref="K70:K93" si="24">IFERROR(IF(AND(ROUND(SUM(E70),0)=0,ROUND(SUM(F70:F70),0)&gt;ROUND(SUM(E70),0)),"INF",(ROUND(SUM(F70:F70),0)-ROUND(SUM(E70),0))/ROUND(SUM(E70),0)),0)</f>
        <v>0</v>
      </c>
      <c r="L70" s="221">
        <f t="shared" ref="L70:L93" si="25">IFERROR(IF(AND(ROUND(SUM(F70),0)=0,ROUND(SUM(G70:G70),0)&gt;ROUND(SUM(F70),0)),"INF",(ROUND(SUM(G70:G70),0)-ROUND(SUM(F70),0))/ROUND(SUM(F70),0)),0)</f>
        <v>0</v>
      </c>
    </row>
    <row r="71" spans="1:12" x14ac:dyDescent="0.3">
      <c r="A71" s="222" t="s">
        <v>167</v>
      </c>
      <c r="B71" s="155">
        <v>10</v>
      </c>
      <c r="C71" s="157"/>
      <c r="D71" s="157"/>
      <c r="E71" s="157"/>
      <c r="F71" s="157"/>
      <c r="G71" s="157"/>
      <c r="I71" s="221">
        <f t="shared" si="22"/>
        <v>0</v>
      </c>
      <c r="J71" s="221">
        <f t="shared" si="23"/>
        <v>0</v>
      </c>
      <c r="K71" s="221">
        <f t="shared" si="24"/>
        <v>0</v>
      </c>
      <c r="L71" s="221">
        <f t="shared" si="25"/>
        <v>0</v>
      </c>
    </row>
    <row r="72" spans="1:12" x14ac:dyDescent="0.3">
      <c r="A72" s="222" t="s">
        <v>168</v>
      </c>
      <c r="B72" s="155">
        <v>11</v>
      </c>
      <c r="C72" s="157"/>
      <c r="D72" s="157"/>
      <c r="E72" s="157"/>
      <c r="F72" s="157"/>
      <c r="G72" s="157"/>
      <c r="I72" s="221">
        <f t="shared" si="22"/>
        <v>0</v>
      </c>
      <c r="J72" s="221">
        <f t="shared" si="23"/>
        <v>0</v>
      </c>
      <c r="K72" s="221">
        <f t="shared" si="24"/>
        <v>0</v>
      </c>
      <c r="L72" s="221">
        <f t="shared" si="25"/>
        <v>0</v>
      </c>
    </row>
    <row r="73" spans="1:12" x14ac:dyDescent="0.3">
      <c r="A73" s="222" t="s">
        <v>169</v>
      </c>
      <c r="B73" s="155">
        <v>12</v>
      </c>
      <c r="C73" s="157"/>
      <c r="D73" s="157"/>
      <c r="E73" s="157"/>
      <c r="F73" s="157"/>
      <c r="G73" s="157"/>
      <c r="I73" s="221">
        <f t="shared" si="22"/>
        <v>0</v>
      </c>
      <c r="J73" s="221">
        <f t="shared" si="23"/>
        <v>0</v>
      </c>
      <c r="K73" s="221">
        <f t="shared" si="24"/>
        <v>0</v>
      </c>
      <c r="L73" s="221">
        <f t="shared" si="25"/>
        <v>0</v>
      </c>
    </row>
    <row r="74" spans="1:12" x14ac:dyDescent="0.3">
      <c r="A74" s="222" t="s">
        <v>170</v>
      </c>
      <c r="B74" s="155">
        <v>13</v>
      </c>
      <c r="C74" s="157"/>
      <c r="D74" s="157"/>
      <c r="E74" s="157"/>
      <c r="F74" s="157"/>
      <c r="G74" s="157"/>
      <c r="I74" s="221">
        <f t="shared" si="22"/>
        <v>0</v>
      </c>
      <c r="J74" s="221">
        <f t="shared" si="23"/>
        <v>0</v>
      </c>
      <c r="K74" s="221">
        <f t="shared" si="24"/>
        <v>0</v>
      </c>
      <c r="L74" s="221">
        <f t="shared" si="25"/>
        <v>0</v>
      </c>
    </row>
    <row r="75" spans="1:12" x14ac:dyDescent="0.3">
      <c r="A75" s="222" t="s">
        <v>171</v>
      </c>
      <c r="B75" s="155">
        <v>14</v>
      </c>
      <c r="C75" s="157"/>
      <c r="D75" s="157"/>
      <c r="E75" s="157"/>
      <c r="F75" s="157"/>
      <c r="G75" s="157"/>
      <c r="I75" s="221">
        <f t="shared" si="22"/>
        <v>0</v>
      </c>
      <c r="J75" s="221">
        <f t="shared" si="23"/>
        <v>0</v>
      </c>
      <c r="K75" s="221">
        <f t="shared" si="24"/>
        <v>0</v>
      </c>
      <c r="L75" s="221">
        <f t="shared" si="25"/>
        <v>0</v>
      </c>
    </row>
    <row r="76" spans="1:12" x14ac:dyDescent="0.3">
      <c r="A76" s="222" t="s">
        <v>172</v>
      </c>
      <c r="B76" s="155">
        <v>15</v>
      </c>
      <c r="C76" s="157"/>
      <c r="D76" s="157"/>
      <c r="E76" s="157"/>
      <c r="F76" s="157"/>
      <c r="G76" s="157"/>
      <c r="I76" s="221">
        <f t="shared" si="22"/>
        <v>0</v>
      </c>
      <c r="J76" s="221">
        <f t="shared" si="23"/>
        <v>0</v>
      </c>
      <c r="K76" s="221">
        <f t="shared" si="24"/>
        <v>0</v>
      </c>
      <c r="L76" s="221">
        <f t="shared" si="25"/>
        <v>0</v>
      </c>
    </row>
    <row r="77" spans="1:12" x14ac:dyDescent="0.3">
      <c r="A77" s="217" t="s">
        <v>173</v>
      </c>
      <c r="B77" s="218">
        <v>16</v>
      </c>
      <c r="C77" s="219">
        <f t="shared" ref="C77:G77" si="26">C78</f>
        <v>0</v>
      </c>
      <c r="D77" s="219">
        <f t="shared" si="26"/>
        <v>0</v>
      </c>
      <c r="E77" s="219">
        <f t="shared" si="26"/>
        <v>0</v>
      </c>
      <c r="F77" s="219">
        <f t="shared" si="26"/>
        <v>0</v>
      </c>
      <c r="G77" s="219">
        <f t="shared" si="26"/>
        <v>0</v>
      </c>
      <c r="I77" s="221">
        <f t="shared" si="22"/>
        <v>0</v>
      </c>
      <c r="J77" s="221">
        <f t="shared" si="23"/>
        <v>0</v>
      </c>
      <c r="K77" s="221">
        <f t="shared" si="24"/>
        <v>0</v>
      </c>
      <c r="L77" s="221">
        <f t="shared" si="25"/>
        <v>0</v>
      </c>
    </row>
    <row r="78" spans="1:12" x14ac:dyDescent="0.3">
      <c r="A78" s="222" t="s">
        <v>174</v>
      </c>
      <c r="B78" s="155">
        <v>16</v>
      </c>
      <c r="C78" s="157"/>
      <c r="D78" s="157"/>
      <c r="E78" s="157"/>
      <c r="F78" s="157"/>
      <c r="G78" s="157"/>
      <c r="I78" s="221">
        <f t="shared" si="22"/>
        <v>0</v>
      </c>
      <c r="J78" s="221">
        <f t="shared" si="23"/>
        <v>0</v>
      </c>
      <c r="K78" s="221">
        <f t="shared" si="24"/>
        <v>0</v>
      </c>
      <c r="L78" s="221">
        <f t="shared" si="25"/>
        <v>0</v>
      </c>
    </row>
    <row r="79" spans="1:12" x14ac:dyDescent="0.3">
      <c r="A79" s="217" t="s">
        <v>175</v>
      </c>
      <c r="B79" s="218" t="s">
        <v>176</v>
      </c>
      <c r="C79" s="219">
        <f>SUM(C80,C85,C92)</f>
        <v>0</v>
      </c>
      <c r="D79" s="219">
        <f>SUM(D80,D85,D92)</f>
        <v>0</v>
      </c>
      <c r="E79" s="219">
        <f>SUM(E80,E85,E92)</f>
        <v>0</v>
      </c>
      <c r="F79" s="219">
        <f>SUM(F80,F85,F92)</f>
        <v>0</v>
      </c>
      <c r="G79" s="219">
        <f>SUM(G80,G85,G92)</f>
        <v>0</v>
      </c>
      <c r="I79" s="221">
        <f t="shared" si="22"/>
        <v>0</v>
      </c>
      <c r="J79" s="221">
        <f t="shared" si="23"/>
        <v>0</v>
      </c>
      <c r="K79" s="221">
        <f t="shared" si="24"/>
        <v>0</v>
      </c>
      <c r="L79" s="221">
        <f t="shared" si="25"/>
        <v>0</v>
      </c>
    </row>
    <row r="80" spans="1:12" x14ac:dyDescent="0.3">
      <c r="A80" s="217" t="s">
        <v>830</v>
      </c>
      <c r="B80" s="218">
        <v>17</v>
      </c>
      <c r="C80" s="219">
        <f>SUM(C81,C84)</f>
        <v>0</v>
      </c>
      <c r="D80" s="219">
        <f>SUM(D81,D84)</f>
        <v>0</v>
      </c>
      <c r="E80" s="219">
        <f>SUM(E81,E84)</f>
        <v>0</v>
      </c>
      <c r="F80" s="219">
        <f>SUM(F81,F84)</f>
        <v>0</v>
      </c>
      <c r="G80" s="219">
        <f>SUM(G81,G84)</f>
        <v>0</v>
      </c>
      <c r="I80" s="221">
        <f t="shared" si="22"/>
        <v>0</v>
      </c>
      <c r="J80" s="221">
        <f t="shared" si="23"/>
        <v>0</v>
      </c>
      <c r="K80" s="221">
        <f t="shared" si="24"/>
        <v>0</v>
      </c>
      <c r="L80" s="221">
        <f t="shared" si="25"/>
        <v>0</v>
      </c>
    </row>
    <row r="81" spans="1:12" x14ac:dyDescent="0.3">
      <c r="A81" s="217" t="s">
        <v>177</v>
      </c>
      <c r="B81" s="218" t="s">
        <v>178</v>
      </c>
      <c r="C81" s="219">
        <f>SUM(C82:C83)</f>
        <v>0</v>
      </c>
      <c r="D81" s="219">
        <f>SUM(D82:D83)</f>
        <v>0</v>
      </c>
      <c r="E81" s="219">
        <f>SUM(E82:E83)</f>
        <v>0</v>
      </c>
      <c r="F81" s="219">
        <f>SUM(F82:F83)</f>
        <v>0</v>
      </c>
      <c r="G81" s="219">
        <f>SUM(G82:G83)</f>
        <v>0</v>
      </c>
      <c r="I81" s="221">
        <f t="shared" si="22"/>
        <v>0</v>
      </c>
      <c r="J81" s="221">
        <f t="shared" si="23"/>
        <v>0</v>
      </c>
      <c r="K81" s="221">
        <f t="shared" si="24"/>
        <v>0</v>
      </c>
      <c r="L81" s="221">
        <f t="shared" si="25"/>
        <v>0</v>
      </c>
    </row>
    <row r="82" spans="1:12" x14ac:dyDescent="0.3">
      <c r="A82" s="228" t="s">
        <v>179</v>
      </c>
      <c r="C82" s="157"/>
      <c r="D82" s="157"/>
      <c r="E82" s="157"/>
      <c r="F82" s="157"/>
      <c r="G82" s="157"/>
      <c r="I82" s="221">
        <f t="shared" si="22"/>
        <v>0</v>
      </c>
      <c r="J82" s="221">
        <f t="shared" si="23"/>
        <v>0</v>
      </c>
      <c r="K82" s="221">
        <f t="shared" si="24"/>
        <v>0</v>
      </c>
      <c r="L82" s="221">
        <f t="shared" si="25"/>
        <v>0</v>
      </c>
    </row>
    <row r="83" spans="1:12" x14ac:dyDescent="0.3">
      <c r="A83" s="228" t="s">
        <v>180</v>
      </c>
      <c r="C83" s="157"/>
      <c r="D83" s="157"/>
      <c r="E83" s="157"/>
      <c r="F83" s="157"/>
      <c r="G83" s="157"/>
      <c r="I83" s="221">
        <f t="shared" si="22"/>
        <v>0</v>
      </c>
      <c r="J83" s="221">
        <f t="shared" si="23"/>
        <v>0</v>
      </c>
      <c r="K83" s="221">
        <f t="shared" si="24"/>
        <v>0</v>
      </c>
      <c r="L83" s="221">
        <f t="shared" si="25"/>
        <v>0</v>
      </c>
    </row>
    <row r="84" spans="1:12" x14ac:dyDescent="0.3">
      <c r="A84" s="228" t="s">
        <v>181</v>
      </c>
      <c r="B84" s="155" t="s">
        <v>182</v>
      </c>
      <c r="C84" s="157"/>
      <c r="D84" s="157"/>
      <c r="E84" s="157"/>
      <c r="F84" s="157"/>
      <c r="G84" s="157"/>
      <c r="I84" s="221">
        <f t="shared" si="22"/>
        <v>0</v>
      </c>
      <c r="J84" s="221">
        <f t="shared" si="23"/>
        <v>0</v>
      </c>
      <c r="K84" s="221">
        <f t="shared" si="24"/>
        <v>0</v>
      </c>
      <c r="L84" s="221">
        <f t="shared" si="25"/>
        <v>0</v>
      </c>
    </row>
    <row r="85" spans="1:12" x14ac:dyDescent="0.3">
      <c r="A85" s="217" t="s">
        <v>183</v>
      </c>
      <c r="B85" s="218" t="s">
        <v>184</v>
      </c>
      <c r="C85" s="219">
        <f>SUM(C86:C91)</f>
        <v>0</v>
      </c>
      <c r="D85" s="219">
        <f>SUM(D86:D91)</f>
        <v>0</v>
      </c>
      <c r="E85" s="219">
        <f>SUM(E86:E91)</f>
        <v>0</v>
      </c>
      <c r="F85" s="219">
        <f>SUM(F86:F91)</f>
        <v>0</v>
      </c>
      <c r="G85" s="219">
        <f>SUM(G86:G91)</f>
        <v>0</v>
      </c>
      <c r="I85" s="221">
        <f t="shared" si="22"/>
        <v>0</v>
      </c>
      <c r="J85" s="221">
        <f t="shared" si="23"/>
        <v>0</v>
      </c>
      <c r="K85" s="221">
        <f t="shared" si="24"/>
        <v>0</v>
      </c>
      <c r="L85" s="221">
        <f t="shared" si="25"/>
        <v>0</v>
      </c>
    </row>
    <row r="86" spans="1:12" x14ac:dyDescent="0.3">
      <c r="A86" s="228" t="s">
        <v>185</v>
      </c>
      <c r="B86" s="155">
        <v>42</v>
      </c>
      <c r="C86" s="157"/>
      <c r="D86" s="157"/>
      <c r="E86" s="157"/>
      <c r="F86" s="157"/>
      <c r="G86" s="157"/>
      <c r="I86" s="221">
        <f t="shared" si="22"/>
        <v>0</v>
      </c>
      <c r="J86" s="221">
        <f t="shared" si="23"/>
        <v>0</v>
      </c>
      <c r="K86" s="221">
        <f t="shared" si="24"/>
        <v>0</v>
      </c>
      <c r="L86" s="221">
        <f t="shared" si="25"/>
        <v>0</v>
      </c>
    </row>
    <row r="87" spans="1:12" x14ac:dyDescent="0.3">
      <c r="A87" s="228" t="s">
        <v>186</v>
      </c>
      <c r="B87" s="155">
        <v>43</v>
      </c>
      <c r="C87" s="157"/>
      <c r="D87" s="157"/>
      <c r="E87" s="157"/>
      <c r="F87" s="157"/>
      <c r="G87" s="157"/>
      <c r="I87" s="221">
        <f t="shared" si="22"/>
        <v>0</v>
      </c>
      <c r="J87" s="221">
        <f t="shared" si="23"/>
        <v>0</v>
      </c>
      <c r="K87" s="221">
        <f t="shared" si="24"/>
        <v>0</v>
      </c>
      <c r="L87" s="221">
        <f t="shared" si="25"/>
        <v>0</v>
      </c>
    </row>
    <row r="88" spans="1:12" x14ac:dyDescent="0.3">
      <c r="A88" s="228" t="s">
        <v>187</v>
      </c>
      <c r="B88" s="155">
        <v>44</v>
      </c>
      <c r="C88" s="157"/>
      <c r="D88" s="157"/>
      <c r="E88" s="157"/>
      <c r="F88" s="157"/>
      <c r="G88" s="157"/>
      <c r="I88" s="221">
        <f t="shared" si="22"/>
        <v>0</v>
      </c>
      <c r="J88" s="221">
        <f t="shared" si="23"/>
        <v>0</v>
      </c>
      <c r="K88" s="221">
        <f t="shared" si="24"/>
        <v>0</v>
      </c>
      <c r="L88" s="221">
        <f t="shared" si="25"/>
        <v>0</v>
      </c>
    </row>
    <row r="89" spans="1:12" x14ac:dyDescent="0.3">
      <c r="A89" s="228" t="s">
        <v>188</v>
      </c>
      <c r="B89" s="155">
        <v>46</v>
      </c>
      <c r="C89" s="157"/>
      <c r="D89" s="157"/>
      <c r="E89" s="157"/>
      <c r="F89" s="157"/>
      <c r="G89" s="157"/>
      <c r="I89" s="221">
        <f t="shared" si="22"/>
        <v>0</v>
      </c>
      <c r="J89" s="221">
        <f t="shared" si="23"/>
        <v>0</v>
      </c>
      <c r="K89" s="221">
        <f t="shared" si="24"/>
        <v>0</v>
      </c>
      <c r="L89" s="221">
        <f t="shared" si="25"/>
        <v>0</v>
      </c>
    </row>
    <row r="90" spans="1:12" x14ac:dyDescent="0.3">
      <c r="A90" s="228" t="s">
        <v>189</v>
      </c>
      <c r="B90" s="155">
        <v>45</v>
      </c>
      <c r="C90" s="157"/>
      <c r="D90" s="157"/>
      <c r="E90" s="157"/>
      <c r="F90" s="157"/>
      <c r="G90" s="157"/>
      <c r="I90" s="221">
        <f t="shared" si="22"/>
        <v>0</v>
      </c>
      <c r="J90" s="221">
        <f t="shared" si="23"/>
        <v>0</v>
      </c>
      <c r="K90" s="221">
        <f t="shared" si="24"/>
        <v>0</v>
      </c>
      <c r="L90" s="221">
        <f t="shared" si="25"/>
        <v>0</v>
      </c>
    </row>
    <row r="91" spans="1:12" x14ac:dyDescent="0.3">
      <c r="A91" s="228" t="s">
        <v>190</v>
      </c>
      <c r="B91" s="155" t="s">
        <v>191</v>
      </c>
      <c r="C91" s="157"/>
      <c r="D91" s="157"/>
      <c r="E91" s="157"/>
      <c r="F91" s="157"/>
      <c r="G91" s="157"/>
      <c r="I91" s="221">
        <f t="shared" si="22"/>
        <v>0</v>
      </c>
      <c r="J91" s="221">
        <f t="shared" si="23"/>
        <v>0</v>
      </c>
      <c r="K91" s="221">
        <f t="shared" si="24"/>
        <v>0</v>
      </c>
      <c r="L91" s="221">
        <f t="shared" si="25"/>
        <v>0</v>
      </c>
    </row>
    <row r="92" spans="1:12" x14ac:dyDescent="0.3">
      <c r="A92" s="223" t="s">
        <v>159</v>
      </c>
      <c r="B92" s="218" t="s">
        <v>192</v>
      </c>
      <c r="C92" s="224"/>
      <c r="D92" s="224"/>
      <c r="E92" s="224"/>
      <c r="F92" s="224"/>
      <c r="G92" s="224"/>
      <c r="I92" s="221">
        <f t="shared" si="22"/>
        <v>0</v>
      </c>
      <c r="J92" s="221">
        <f t="shared" si="23"/>
        <v>0</v>
      </c>
      <c r="K92" s="221">
        <f t="shared" si="24"/>
        <v>0</v>
      </c>
      <c r="L92" s="221">
        <f t="shared" si="25"/>
        <v>0</v>
      </c>
    </row>
    <row r="93" spans="1:12" x14ac:dyDescent="0.3">
      <c r="A93" s="32" t="s">
        <v>193</v>
      </c>
      <c r="B93" s="225" t="s">
        <v>194</v>
      </c>
      <c r="C93" s="33">
        <f>SUM(C70,C77,C80,C85,C92)</f>
        <v>0</v>
      </c>
      <c r="D93" s="33">
        <f>SUM(D70,D77,D80,D85,D92)</f>
        <v>0</v>
      </c>
      <c r="E93" s="33">
        <f>SUM(E70,E77,E80,E85,E92)</f>
        <v>0</v>
      </c>
      <c r="F93" s="33">
        <f>SUM(F70,F77,F80,F85,F92)</f>
        <v>0</v>
      </c>
      <c r="G93" s="33">
        <f>SUM(G70,G77,G80,G85,G92)</f>
        <v>0</v>
      </c>
      <c r="I93" s="226">
        <f t="shared" si="22"/>
        <v>0</v>
      </c>
      <c r="J93" s="226">
        <f t="shared" si="23"/>
        <v>0</v>
      </c>
      <c r="K93" s="226">
        <f t="shared" si="24"/>
        <v>0</v>
      </c>
      <c r="L93" s="226">
        <f t="shared" si="25"/>
        <v>0</v>
      </c>
    </row>
    <row r="94" spans="1:12" x14ac:dyDescent="0.3">
      <c r="A94" s="233"/>
      <c r="B94" s="10"/>
      <c r="C94" s="7"/>
      <c r="D94" s="7"/>
      <c r="E94" s="7"/>
      <c r="F94" s="7"/>
      <c r="G94" s="7"/>
      <c r="I94" s="234"/>
      <c r="J94" s="234"/>
      <c r="K94" s="234"/>
      <c r="L94" s="234"/>
    </row>
    <row r="95" spans="1:12" ht="15" x14ac:dyDescent="0.3">
      <c r="A95" s="229" t="s">
        <v>681</v>
      </c>
      <c r="B95" s="230"/>
      <c r="C95" s="231"/>
      <c r="D95" s="231"/>
      <c r="E95" s="232"/>
      <c r="F95" s="232"/>
      <c r="G95" s="232"/>
      <c r="I95" s="231"/>
      <c r="J95" s="232"/>
      <c r="K95" s="232"/>
      <c r="L95" s="232"/>
    </row>
    <row r="96" spans="1:12" x14ac:dyDescent="0.3">
      <c r="B96" s="156"/>
      <c r="E96" s="156"/>
      <c r="F96" s="156"/>
      <c r="G96" s="156"/>
      <c r="J96" s="156"/>
      <c r="K96" s="156"/>
      <c r="L96" s="156"/>
    </row>
    <row r="97" spans="1:12" x14ac:dyDescent="0.3">
      <c r="B97" s="156"/>
      <c r="E97" s="156"/>
      <c r="F97" s="156"/>
      <c r="G97" s="156"/>
      <c r="I97" s="492" t="s">
        <v>849</v>
      </c>
      <c r="J97" s="493"/>
      <c r="K97" s="493"/>
      <c r="L97" s="494"/>
    </row>
    <row r="98" spans="1:12" ht="27" x14ac:dyDescent="0.3">
      <c r="A98" s="145" t="s">
        <v>142</v>
      </c>
      <c r="B98" s="121" t="s">
        <v>164</v>
      </c>
      <c r="C98" s="145" t="str">
        <f t="shared" ref="C98:G98" si="27">C24</f>
        <v>REALITE 2019</v>
      </c>
      <c r="D98" s="145" t="str">
        <f t="shared" si="27"/>
        <v>REALITE 2020</v>
      </c>
      <c r="E98" s="145" t="str">
        <f t="shared" si="27"/>
        <v>REALITE 2021</v>
      </c>
      <c r="F98" s="145" t="str">
        <f t="shared" si="27"/>
        <v>REALITE 2022</v>
      </c>
      <c r="G98" s="145" t="str">
        <f t="shared" si="27"/>
        <v>REALITE 2023</v>
      </c>
      <c r="I98" s="145" t="str">
        <f>RIGHT(D98,4)&amp;" - "&amp;RIGHT(C98,4)</f>
        <v>2020 - 2019</v>
      </c>
      <c r="J98" s="145" t="str">
        <f>RIGHT(E98,4)&amp;" - "&amp;RIGHT(D98,4)</f>
        <v>2021 - 2020</v>
      </c>
      <c r="K98" s="145" t="str">
        <f>RIGHT(F98,4)&amp;" - "&amp;RIGHT(E98,4)</f>
        <v>2022 - 2021</v>
      </c>
      <c r="L98" s="145" t="str">
        <f>RIGHT(G98,4)&amp;" - "&amp;RIGHT(F98,4)</f>
        <v>2023 - 2022</v>
      </c>
    </row>
    <row r="99" spans="1:12" x14ac:dyDescent="0.3">
      <c r="A99" s="217" t="s">
        <v>143</v>
      </c>
      <c r="B99" s="218" t="s">
        <v>144</v>
      </c>
      <c r="C99" s="219">
        <f>SUM(C100:C103)</f>
        <v>0</v>
      </c>
      <c r="D99" s="219">
        <f>SUM(D100:D103)</f>
        <v>0</v>
      </c>
      <c r="E99" s="219">
        <f>SUM(E100:E103)</f>
        <v>0</v>
      </c>
      <c r="F99" s="220">
        <f>SUM(F100:F103)</f>
        <v>0</v>
      </c>
      <c r="G99" s="220">
        <f>SUM(G100:G103)</f>
        <v>0</v>
      </c>
      <c r="I99" s="221">
        <f t="shared" ref="I99:I111" si="28">IFERROR(IF(AND(ROUND(SUM(C99:C99),0)=0,ROUND(SUM(D99:D99),0)&gt;ROUND(SUM(C99:C99),0)),"INF",(ROUND(SUM(D99:D99),0)-ROUND(SUM(C99:C99),0))/ROUND(SUM(C99:C99),0)),0)</f>
        <v>0</v>
      </c>
      <c r="J99" s="221">
        <f t="shared" ref="J99:J111" si="29">IFERROR(IF(AND(ROUND(SUM(D99),0)=0,ROUND(SUM(E99:E99),0)&gt;ROUND(SUM(D99),0)),"INF",(ROUND(SUM(E99:E99),0)-ROUND(SUM(D99),0))/ROUND(SUM(D99),0)),0)</f>
        <v>0</v>
      </c>
      <c r="K99" s="221">
        <f t="shared" ref="K99:K111" si="30">IFERROR(IF(AND(ROUND(SUM(E99),0)=0,ROUND(SUM(F99:F99),0)&gt;ROUND(SUM(E99),0)),"INF",(ROUND(SUM(F99:F99),0)-ROUND(SUM(E99),0))/ROUND(SUM(E99),0)),0)</f>
        <v>0</v>
      </c>
      <c r="L99" s="221">
        <f t="shared" ref="L99:L111" si="31">IFERROR(IF(AND(ROUND(SUM(F99),0)=0,ROUND(SUM(G99:G99),0)&gt;ROUND(SUM(F99),0)),"INF",(ROUND(SUM(G99:G99),0)-ROUND(SUM(F99),0))/ROUND(SUM(F99),0)),0)</f>
        <v>0</v>
      </c>
    </row>
    <row r="100" spans="1:12" x14ac:dyDescent="0.3">
      <c r="A100" s="222" t="s">
        <v>145</v>
      </c>
      <c r="B100" s="155">
        <v>20</v>
      </c>
      <c r="C100" s="157"/>
      <c r="D100" s="157"/>
      <c r="E100" s="157"/>
      <c r="F100" s="157"/>
      <c r="G100" s="157"/>
      <c r="I100" s="221">
        <f t="shared" si="28"/>
        <v>0</v>
      </c>
      <c r="J100" s="221">
        <f t="shared" si="29"/>
        <v>0</v>
      </c>
      <c r="K100" s="221">
        <f t="shared" si="30"/>
        <v>0</v>
      </c>
      <c r="L100" s="221">
        <f t="shared" si="31"/>
        <v>0</v>
      </c>
    </row>
    <row r="101" spans="1:12" ht="13.15" customHeight="1" x14ac:dyDescent="0.3">
      <c r="A101" s="222" t="s">
        <v>146</v>
      </c>
      <c r="B101" s="155">
        <v>21</v>
      </c>
      <c r="C101" s="157"/>
      <c r="D101" s="157"/>
      <c r="E101" s="157"/>
      <c r="F101" s="157"/>
      <c r="G101" s="157"/>
      <c r="I101" s="221">
        <f t="shared" si="28"/>
        <v>0</v>
      </c>
      <c r="J101" s="221">
        <f t="shared" si="29"/>
        <v>0</v>
      </c>
      <c r="K101" s="221">
        <f t="shared" si="30"/>
        <v>0</v>
      </c>
      <c r="L101" s="221">
        <f t="shared" si="31"/>
        <v>0</v>
      </c>
    </row>
    <row r="102" spans="1:12" ht="13.15" customHeight="1" x14ac:dyDescent="0.3">
      <c r="A102" s="222" t="s">
        <v>147</v>
      </c>
      <c r="B102" s="155" t="s">
        <v>148</v>
      </c>
      <c r="C102" s="157"/>
      <c r="D102" s="157"/>
      <c r="E102" s="157"/>
      <c r="F102" s="157"/>
      <c r="G102" s="157"/>
      <c r="I102" s="221">
        <f t="shared" si="28"/>
        <v>0</v>
      </c>
      <c r="J102" s="221">
        <f t="shared" si="29"/>
        <v>0</v>
      </c>
      <c r="K102" s="221">
        <f t="shared" si="30"/>
        <v>0</v>
      </c>
      <c r="L102" s="221">
        <f t="shared" si="31"/>
        <v>0</v>
      </c>
    </row>
    <row r="103" spans="1:12" x14ac:dyDescent="0.3">
      <c r="A103" s="222" t="s">
        <v>149</v>
      </c>
      <c r="B103" s="155">
        <v>28</v>
      </c>
      <c r="C103" s="157"/>
      <c r="D103" s="157"/>
      <c r="E103" s="157"/>
      <c r="F103" s="157"/>
      <c r="G103" s="157"/>
      <c r="I103" s="221">
        <f t="shared" si="28"/>
        <v>0</v>
      </c>
      <c r="J103" s="221">
        <f t="shared" si="29"/>
        <v>0</v>
      </c>
      <c r="K103" s="221">
        <f t="shared" si="30"/>
        <v>0</v>
      </c>
      <c r="L103" s="221">
        <f t="shared" si="31"/>
        <v>0</v>
      </c>
    </row>
    <row r="104" spans="1:12" x14ac:dyDescent="0.3">
      <c r="A104" s="217" t="s">
        <v>150</v>
      </c>
      <c r="B104" s="218" t="s">
        <v>151</v>
      </c>
      <c r="C104" s="219">
        <f>SUM(C105:C110)</f>
        <v>0</v>
      </c>
      <c r="D104" s="219">
        <f>SUM(D105:D110)</f>
        <v>0</v>
      </c>
      <c r="E104" s="219">
        <f>SUM(E105:E110)</f>
        <v>0</v>
      </c>
      <c r="F104" s="219">
        <f>SUM(F105:F110)</f>
        <v>0</v>
      </c>
      <c r="G104" s="219">
        <f>SUM(G105:G110)</f>
        <v>0</v>
      </c>
      <c r="I104" s="221">
        <f t="shared" si="28"/>
        <v>0</v>
      </c>
      <c r="J104" s="221">
        <f t="shared" si="29"/>
        <v>0</v>
      </c>
      <c r="K104" s="221">
        <f t="shared" si="30"/>
        <v>0</v>
      </c>
      <c r="L104" s="221">
        <f t="shared" si="31"/>
        <v>0</v>
      </c>
    </row>
    <row r="105" spans="1:12" x14ac:dyDescent="0.3">
      <c r="A105" s="222" t="s">
        <v>152</v>
      </c>
      <c r="B105" s="155">
        <v>29</v>
      </c>
      <c r="C105" s="157"/>
      <c r="D105" s="157"/>
      <c r="E105" s="157"/>
      <c r="F105" s="157"/>
      <c r="G105" s="157"/>
      <c r="I105" s="221">
        <f t="shared" si="28"/>
        <v>0</v>
      </c>
      <c r="J105" s="221">
        <f t="shared" si="29"/>
        <v>0</v>
      </c>
      <c r="K105" s="221">
        <f t="shared" si="30"/>
        <v>0</v>
      </c>
      <c r="L105" s="221">
        <f t="shared" si="31"/>
        <v>0</v>
      </c>
    </row>
    <row r="106" spans="1:12" x14ac:dyDescent="0.3">
      <c r="A106" s="222" t="s">
        <v>153</v>
      </c>
      <c r="B106" s="155">
        <v>3</v>
      </c>
      <c r="C106" s="157"/>
      <c r="D106" s="157"/>
      <c r="E106" s="157"/>
      <c r="F106" s="157"/>
      <c r="G106" s="157"/>
      <c r="I106" s="221">
        <f t="shared" si="28"/>
        <v>0</v>
      </c>
      <c r="J106" s="221">
        <f t="shared" si="29"/>
        <v>0</v>
      </c>
      <c r="K106" s="221">
        <f t="shared" si="30"/>
        <v>0</v>
      </c>
      <c r="L106" s="221">
        <f t="shared" si="31"/>
        <v>0</v>
      </c>
    </row>
    <row r="107" spans="1:12" x14ac:dyDescent="0.3">
      <c r="A107" s="222" t="s">
        <v>154</v>
      </c>
      <c r="B107" s="155" t="s">
        <v>155</v>
      </c>
      <c r="C107" s="157"/>
      <c r="D107" s="157"/>
      <c r="E107" s="157"/>
      <c r="F107" s="157"/>
      <c r="G107" s="157"/>
      <c r="I107" s="221">
        <f t="shared" si="28"/>
        <v>0</v>
      </c>
      <c r="J107" s="221">
        <f t="shared" si="29"/>
        <v>0</v>
      </c>
      <c r="K107" s="221">
        <f t="shared" si="30"/>
        <v>0</v>
      </c>
      <c r="L107" s="221">
        <f t="shared" si="31"/>
        <v>0</v>
      </c>
    </row>
    <row r="108" spans="1:12" x14ac:dyDescent="0.3">
      <c r="A108" s="222" t="s">
        <v>831</v>
      </c>
      <c r="B108" s="155" t="s">
        <v>156</v>
      </c>
      <c r="C108" s="157"/>
      <c r="D108" s="157"/>
      <c r="E108" s="157"/>
      <c r="F108" s="157"/>
      <c r="G108" s="157"/>
      <c r="I108" s="221">
        <f t="shared" si="28"/>
        <v>0</v>
      </c>
      <c r="J108" s="221">
        <f t="shared" si="29"/>
        <v>0</v>
      </c>
      <c r="K108" s="221">
        <f t="shared" si="30"/>
        <v>0</v>
      </c>
      <c r="L108" s="221">
        <f t="shared" si="31"/>
        <v>0</v>
      </c>
    </row>
    <row r="109" spans="1:12" x14ac:dyDescent="0.3">
      <c r="A109" s="222" t="s">
        <v>157</v>
      </c>
      <c r="B109" s="155" t="s">
        <v>158</v>
      </c>
      <c r="C109" s="157"/>
      <c r="D109" s="157"/>
      <c r="E109" s="157"/>
      <c r="F109" s="157"/>
      <c r="G109" s="157"/>
      <c r="I109" s="221">
        <f t="shared" si="28"/>
        <v>0</v>
      </c>
      <c r="J109" s="221">
        <f t="shared" si="29"/>
        <v>0</v>
      </c>
      <c r="K109" s="221">
        <f t="shared" si="30"/>
        <v>0</v>
      </c>
      <c r="L109" s="221">
        <f t="shared" si="31"/>
        <v>0</v>
      </c>
    </row>
    <row r="110" spans="1:12" x14ac:dyDescent="0.3">
      <c r="A110" s="223" t="s">
        <v>159</v>
      </c>
      <c r="B110" s="218" t="s">
        <v>160</v>
      </c>
      <c r="C110" s="224"/>
      <c r="D110" s="224"/>
      <c r="E110" s="224"/>
      <c r="F110" s="224"/>
      <c r="G110" s="224"/>
      <c r="I110" s="221">
        <f t="shared" si="28"/>
        <v>0</v>
      </c>
      <c r="J110" s="221">
        <f t="shared" si="29"/>
        <v>0</v>
      </c>
      <c r="K110" s="221">
        <f t="shared" si="30"/>
        <v>0</v>
      </c>
      <c r="L110" s="221">
        <f t="shared" si="31"/>
        <v>0</v>
      </c>
    </row>
    <row r="111" spans="1:12" x14ac:dyDescent="0.3">
      <c r="A111" s="32" t="s">
        <v>161</v>
      </c>
      <c r="B111" s="225" t="s">
        <v>162</v>
      </c>
      <c r="C111" s="33">
        <f>SUM(C99,C104)</f>
        <v>0</v>
      </c>
      <c r="D111" s="33">
        <f>SUM(D99,D104)</f>
        <v>0</v>
      </c>
      <c r="E111" s="33">
        <f>SUM(E99,E104)</f>
        <v>0</v>
      </c>
      <c r="F111" s="33">
        <f>SUM(F99,F104)</f>
        <v>0</v>
      </c>
      <c r="G111" s="33">
        <f>SUM(G99,G104)</f>
        <v>0</v>
      </c>
      <c r="I111" s="226">
        <f t="shared" si="28"/>
        <v>0</v>
      </c>
      <c r="J111" s="226">
        <f t="shared" si="29"/>
        <v>0</v>
      </c>
      <c r="K111" s="226">
        <f t="shared" si="30"/>
        <v>0</v>
      </c>
      <c r="L111" s="226">
        <f t="shared" si="31"/>
        <v>0</v>
      </c>
    </row>
    <row r="112" spans="1:12" x14ac:dyDescent="0.3">
      <c r="A112" s="5"/>
      <c r="C112" s="163"/>
      <c r="D112" s="163"/>
      <c r="E112" s="163"/>
      <c r="F112" s="163"/>
      <c r="G112" s="163"/>
      <c r="I112" s="163"/>
      <c r="J112" s="163"/>
      <c r="K112" s="163"/>
      <c r="L112" s="163"/>
    </row>
    <row r="113" spans="1:12" x14ac:dyDescent="0.3">
      <c r="A113" s="5"/>
      <c r="C113" s="163"/>
      <c r="D113" s="163"/>
      <c r="E113" s="163"/>
      <c r="F113" s="163"/>
      <c r="G113" s="163"/>
      <c r="I113" s="492" t="s">
        <v>849</v>
      </c>
      <c r="J113" s="493"/>
      <c r="K113" s="493"/>
      <c r="L113" s="494"/>
    </row>
    <row r="114" spans="1:12" ht="27" x14ac:dyDescent="0.3">
      <c r="A114" s="145" t="s">
        <v>163</v>
      </c>
      <c r="B114" s="145" t="s">
        <v>164</v>
      </c>
      <c r="C114" s="145" t="str">
        <f>C98</f>
        <v>REALITE 2019</v>
      </c>
      <c r="D114" s="145" t="str">
        <f t="shared" ref="D114:G114" si="32">D98</f>
        <v>REALITE 2020</v>
      </c>
      <c r="E114" s="145" t="str">
        <f t="shared" si="32"/>
        <v>REALITE 2021</v>
      </c>
      <c r="F114" s="145" t="str">
        <f t="shared" si="32"/>
        <v>REALITE 2022</v>
      </c>
      <c r="G114" s="145" t="str">
        <f t="shared" si="32"/>
        <v>REALITE 2023</v>
      </c>
      <c r="I114" s="145" t="str">
        <f>RIGHT(D114,4)&amp;" - "&amp;RIGHT(C114,4)</f>
        <v>2020 - 2019</v>
      </c>
      <c r="J114" s="145" t="str">
        <f>RIGHT(E114,4)&amp;" - "&amp;RIGHT(D114,4)</f>
        <v>2021 - 2020</v>
      </c>
      <c r="K114" s="145" t="str">
        <f>RIGHT(F114,4)&amp;" - "&amp;RIGHT(E114,4)</f>
        <v>2022 - 2021</v>
      </c>
      <c r="L114" s="145" t="str">
        <f>RIGHT(G114,4)&amp;" - "&amp;RIGHT(F114,4)</f>
        <v>2023 - 2022</v>
      </c>
    </row>
    <row r="115" spans="1:12" x14ac:dyDescent="0.3">
      <c r="A115" s="217" t="s">
        <v>165</v>
      </c>
      <c r="B115" s="218" t="s">
        <v>166</v>
      </c>
      <c r="C115" s="219">
        <f>SUM(C116:C121)</f>
        <v>0</v>
      </c>
      <c r="D115" s="219">
        <f>SUM(D116:D121)</f>
        <v>0</v>
      </c>
      <c r="E115" s="219">
        <f>SUM(E116:E121)</f>
        <v>0</v>
      </c>
      <c r="F115" s="219">
        <f>SUM(F116:F121)</f>
        <v>0</v>
      </c>
      <c r="G115" s="219">
        <f>SUM(G116:G121)</f>
        <v>0</v>
      </c>
      <c r="I115" s="221">
        <f t="shared" ref="I115:I138" si="33">IFERROR(IF(AND(ROUND(SUM(C115:C115),0)=0,ROUND(SUM(D115:D115),0)&gt;ROUND(SUM(C115:C115),0)),"INF",(ROUND(SUM(D115:D115),0)-ROUND(SUM(C115:C115),0))/ROUND(SUM(C115:C115),0)),0)</f>
        <v>0</v>
      </c>
      <c r="J115" s="221">
        <f t="shared" ref="J115:J138" si="34">IFERROR(IF(AND(ROUND(SUM(D115),0)=0,ROUND(SUM(E115:E115),0)&gt;ROUND(SUM(D115),0)),"INF",(ROUND(SUM(E115:E115),0)-ROUND(SUM(D115),0))/ROUND(SUM(D115),0)),0)</f>
        <v>0</v>
      </c>
      <c r="K115" s="221">
        <f t="shared" ref="K115:K138" si="35">IFERROR(IF(AND(ROUND(SUM(E115),0)=0,ROUND(SUM(F115:F115),0)&gt;ROUND(SUM(E115),0)),"INF",(ROUND(SUM(F115:F115),0)-ROUND(SUM(E115),0))/ROUND(SUM(E115),0)),0)</f>
        <v>0</v>
      </c>
      <c r="L115" s="221">
        <f t="shared" ref="L115:L138" si="36">IFERROR(IF(AND(ROUND(SUM(F115),0)=0,ROUND(SUM(G115:G115),0)&gt;ROUND(SUM(F115),0)),"INF",(ROUND(SUM(G115:G115),0)-ROUND(SUM(F115),0))/ROUND(SUM(F115),0)),0)</f>
        <v>0</v>
      </c>
    </row>
    <row r="116" spans="1:12" x14ac:dyDescent="0.3">
      <c r="A116" s="222" t="s">
        <v>167</v>
      </c>
      <c r="B116" s="155">
        <v>10</v>
      </c>
      <c r="C116" s="157"/>
      <c r="D116" s="157"/>
      <c r="E116" s="157"/>
      <c r="F116" s="157"/>
      <c r="G116" s="157"/>
      <c r="I116" s="221">
        <f t="shared" si="33"/>
        <v>0</v>
      </c>
      <c r="J116" s="221">
        <f t="shared" si="34"/>
        <v>0</v>
      </c>
      <c r="K116" s="221">
        <f t="shared" si="35"/>
        <v>0</v>
      </c>
      <c r="L116" s="221">
        <f t="shared" si="36"/>
        <v>0</v>
      </c>
    </row>
    <row r="117" spans="1:12" x14ac:dyDescent="0.3">
      <c r="A117" s="222" t="s">
        <v>168</v>
      </c>
      <c r="B117" s="155">
        <v>11</v>
      </c>
      <c r="C117" s="157"/>
      <c r="D117" s="157"/>
      <c r="E117" s="157"/>
      <c r="F117" s="157"/>
      <c r="G117" s="157"/>
      <c r="I117" s="221">
        <f t="shared" si="33"/>
        <v>0</v>
      </c>
      <c r="J117" s="221">
        <f t="shared" si="34"/>
        <v>0</v>
      </c>
      <c r="K117" s="221">
        <f t="shared" si="35"/>
        <v>0</v>
      </c>
      <c r="L117" s="221">
        <f t="shared" si="36"/>
        <v>0</v>
      </c>
    </row>
    <row r="118" spans="1:12" x14ac:dyDescent="0.3">
      <c r="A118" s="222" t="s">
        <v>169</v>
      </c>
      <c r="B118" s="155">
        <v>12</v>
      </c>
      <c r="C118" s="157"/>
      <c r="D118" s="157"/>
      <c r="E118" s="157"/>
      <c r="F118" s="157"/>
      <c r="G118" s="157"/>
      <c r="I118" s="221">
        <f t="shared" si="33"/>
        <v>0</v>
      </c>
      <c r="J118" s="221">
        <f t="shared" si="34"/>
        <v>0</v>
      </c>
      <c r="K118" s="221">
        <f t="shared" si="35"/>
        <v>0</v>
      </c>
      <c r="L118" s="221">
        <f t="shared" si="36"/>
        <v>0</v>
      </c>
    </row>
    <row r="119" spans="1:12" x14ac:dyDescent="0.3">
      <c r="A119" s="222" t="s">
        <v>170</v>
      </c>
      <c r="B119" s="155">
        <v>13</v>
      </c>
      <c r="C119" s="157"/>
      <c r="D119" s="157"/>
      <c r="E119" s="157"/>
      <c r="F119" s="157"/>
      <c r="G119" s="157"/>
      <c r="I119" s="221">
        <f t="shared" si="33"/>
        <v>0</v>
      </c>
      <c r="J119" s="221">
        <f t="shared" si="34"/>
        <v>0</v>
      </c>
      <c r="K119" s="221">
        <f t="shared" si="35"/>
        <v>0</v>
      </c>
      <c r="L119" s="221">
        <f t="shared" si="36"/>
        <v>0</v>
      </c>
    </row>
    <row r="120" spans="1:12" x14ac:dyDescent="0.3">
      <c r="A120" s="222" t="s">
        <v>171</v>
      </c>
      <c r="B120" s="155">
        <v>14</v>
      </c>
      <c r="C120" s="157"/>
      <c r="D120" s="157"/>
      <c r="E120" s="157"/>
      <c r="F120" s="157"/>
      <c r="G120" s="157"/>
      <c r="I120" s="221">
        <f t="shared" si="33"/>
        <v>0</v>
      </c>
      <c r="J120" s="221">
        <f t="shared" si="34"/>
        <v>0</v>
      </c>
      <c r="K120" s="221">
        <f t="shared" si="35"/>
        <v>0</v>
      </c>
      <c r="L120" s="221">
        <f t="shared" si="36"/>
        <v>0</v>
      </c>
    </row>
    <row r="121" spans="1:12" x14ac:dyDescent="0.3">
      <c r="A121" s="222" t="s">
        <v>172</v>
      </c>
      <c r="B121" s="155">
        <v>15</v>
      </c>
      <c r="C121" s="157"/>
      <c r="D121" s="157"/>
      <c r="E121" s="157"/>
      <c r="F121" s="157"/>
      <c r="G121" s="157"/>
      <c r="I121" s="221">
        <f t="shared" si="33"/>
        <v>0</v>
      </c>
      <c r="J121" s="221">
        <f t="shared" si="34"/>
        <v>0</v>
      </c>
      <c r="K121" s="221">
        <f t="shared" si="35"/>
        <v>0</v>
      </c>
      <c r="L121" s="221">
        <f t="shared" si="36"/>
        <v>0</v>
      </c>
    </row>
    <row r="122" spans="1:12" x14ac:dyDescent="0.3">
      <c r="A122" s="217" t="s">
        <v>173</v>
      </c>
      <c r="B122" s="218">
        <v>16</v>
      </c>
      <c r="C122" s="219">
        <f t="shared" ref="C122:G122" si="37">C123</f>
        <v>0</v>
      </c>
      <c r="D122" s="219">
        <f t="shared" si="37"/>
        <v>0</v>
      </c>
      <c r="E122" s="219">
        <f t="shared" si="37"/>
        <v>0</v>
      </c>
      <c r="F122" s="219">
        <f t="shared" si="37"/>
        <v>0</v>
      </c>
      <c r="G122" s="219">
        <f t="shared" si="37"/>
        <v>0</v>
      </c>
      <c r="I122" s="221">
        <f t="shared" si="33"/>
        <v>0</v>
      </c>
      <c r="J122" s="221">
        <f t="shared" si="34"/>
        <v>0</v>
      </c>
      <c r="K122" s="221">
        <f t="shared" si="35"/>
        <v>0</v>
      </c>
      <c r="L122" s="221">
        <f t="shared" si="36"/>
        <v>0</v>
      </c>
    </row>
    <row r="123" spans="1:12" x14ac:dyDescent="0.3">
      <c r="A123" s="222" t="s">
        <v>174</v>
      </c>
      <c r="B123" s="155">
        <v>16</v>
      </c>
      <c r="C123" s="157"/>
      <c r="D123" s="157"/>
      <c r="E123" s="157"/>
      <c r="F123" s="157"/>
      <c r="G123" s="157"/>
      <c r="I123" s="221">
        <f t="shared" si="33"/>
        <v>0</v>
      </c>
      <c r="J123" s="221">
        <f t="shared" si="34"/>
        <v>0</v>
      </c>
      <c r="K123" s="221">
        <f t="shared" si="35"/>
        <v>0</v>
      </c>
      <c r="L123" s="221">
        <f t="shared" si="36"/>
        <v>0</v>
      </c>
    </row>
    <row r="124" spans="1:12" x14ac:dyDescent="0.3">
      <c r="A124" s="217" t="s">
        <v>175</v>
      </c>
      <c r="B124" s="218" t="s">
        <v>176</v>
      </c>
      <c r="C124" s="219">
        <f>SUM(C125,C130,C137)</f>
        <v>0</v>
      </c>
      <c r="D124" s="219">
        <f>SUM(D125,D130,D137)</f>
        <v>0</v>
      </c>
      <c r="E124" s="219">
        <f>SUM(E125,E130,E137)</f>
        <v>0</v>
      </c>
      <c r="F124" s="219">
        <f>SUM(F125,F130,F137)</f>
        <v>0</v>
      </c>
      <c r="G124" s="219">
        <f>SUM(G125,G130,G137)</f>
        <v>0</v>
      </c>
      <c r="I124" s="221">
        <f t="shared" si="33"/>
        <v>0</v>
      </c>
      <c r="J124" s="221">
        <f t="shared" si="34"/>
        <v>0</v>
      </c>
      <c r="K124" s="221">
        <f t="shared" si="35"/>
        <v>0</v>
      </c>
      <c r="L124" s="221">
        <f t="shared" si="36"/>
        <v>0</v>
      </c>
    </row>
    <row r="125" spans="1:12" x14ac:dyDescent="0.3">
      <c r="A125" s="217" t="s">
        <v>830</v>
      </c>
      <c r="B125" s="218">
        <v>17</v>
      </c>
      <c r="C125" s="219">
        <f>SUM(C126,C129)</f>
        <v>0</v>
      </c>
      <c r="D125" s="219">
        <f>SUM(D126,D129)</f>
        <v>0</v>
      </c>
      <c r="E125" s="219">
        <f>SUM(E126,E129)</f>
        <v>0</v>
      </c>
      <c r="F125" s="219">
        <f>SUM(F126,F129)</f>
        <v>0</v>
      </c>
      <c r="G125" s="219">
        <f>SUM(G126,G129)</f>
        <v>0</v>
      </c>
      <c r="I125" s="221">
        <f t="shared" si="33"/>
        <v>0</v>
      </c>
      <c r="J125" s="221">
        <f t="shared" si="34"/>
        <v>0</v>
      </c>
      <c r="K125" s="221">
        <f t="shared" si="35"/>
        <v>0</v>
      </c>
      <c r="L125" s="221">
        <f t="shared" si="36"/>
        <v>0</v>
      </c>
    </row>
    <row r="126" spans="1:12" x14ac:dyDescent="0.3">
      <c r="A126" s="217" t="s">
        <v>177</v>
      </c>
      <c r="B126" s="218" t="s">
        <v>178</v>
      </c>
      <c r="C126" s="219">
        <f>SUM(C127:C128)</f>
        <v>0</v>
      </c>
      <c r="D126" s="219">
        <f>SUM(D127:D128)</f>
        <v>0</v>
      </c>
      <c r="E126" s="219">
        <f>SUM(E127:E128)</f>
        <v>0</v>
      </c>
      <c r="F126" s="219">
        <f>SUM(F127:F128)</f>
        <v>0</v>
      </c>
      <c r="G126" s="219">
        <f>SUM(G127:G128)</f>
        <v>0</v>
      </c>
      <c r="I126" s="221">
        <f t="shared" si="33"/>
        <v>0</v>
      </c>
      <c r="J126" s="221">
        <f t="shared" si="34"/>
        <v>0</v>
      </c>
      <c r="K126" s="221">
        <f t="shared" si="35"/>
        <v>0</v>
      </c>
      <c r="L126" s="221">
        <f t="shared" si="36"/>
        <v>0</v>
      </c>
    </row>
    <row r="127" spans="1:12" x14ac:dyDescent="0.3">
      <c r="A127" s="228" t="s">
        <v>179</v>
      </c>
      <c r="C127" s="157"/>
      <c r="D127" s="157"/>
      <c r="E127" s="157"/>
      <c r="F127" s="157"/>
      <c r="G127" s="157"/>
      <c r="I127" s="221">
        <f t="shared" si="33"/>
        <v>0</v>
      </c>
      <c r="J127" s="221">
        <f t="shared" si="34"/>
        <v>0</v>
      </c>
      <c r="K127" s="221">
        <f t="shared" si="35"/>
        <v>0</v>
      </c>
      <c r="L127" s="221">
        <f t="shared" si="36"/>
        <v>0</v>
      </c>
    </row>
    <row r="128" spans="1:12" x14ac:dyDescent="0.3">
      <c r="A128" s="228" t="s">
        <v>180</v>
      </c>
      <c r="C128" s="157"/>
      <c r="D128" s="157"/>
      <c r="E128" s="157"/>
      <c r="F128" s="157"/>
      <c r="G128" s="157"/>
      <c r="I128" s="221">
        <f t="shared" si="33"/>
        <v>0</v>
      </c>
      <c r="J128" s="221">
        <f t="shared" si="34"/>
        <v>0</v>
      </c>
      <c r="K128" s="221">
        <f t="shared" si="35"/>
        <v>0</v>
      </c>
      <c r="L128" s="221">
        <f t="shared" si="36"/>
        <v>0</v>
      </c>
    </row>
    <row r="129" spans="1:12" x14ac:dyDescent="0.3">
      <c r="A129" s="228" t="s">
        <v>181</v>
      </c>
      <c r="B129" s="155" t="s">
        <v>182</v>
      </c>
      <c r="C129" s="157"/>
      <c r="D129" s="157"/>
      <c r="E129" s="157"/>
      <c r="F129" s="157"/>
      <c r="G129" s="157"/>
      <c r="I129" s="221">
        <f t="shared" si="33"/>
        <v>0</v>
      </c>
      <c r="J129" s="221">
        <f t="shared" si="34"/>
        <v>0</v>
      </c>
      <c r="K129" s="221">
        <f t="shared" si="35"/>
        <v>0</v>
      </c>
      <c r="L129" s="221">
        <f t="shared" si="36"/>
        <v>0</v>
      </c>
    </row>
    <row r="130" spans="1:12" x14ac:dyDescent="0.3">
      <c r="A130" s="217" t="s">
        <v>183</v>
      </c>
      <c r="B130" s="218" t="s">
        <v>184</v>
      </c>
      <c r="C130" s="219">
        <f>SUM(C131:C136)</f>
        <v>0</v>
      </c>
      <c r="D130" s="219">
        <f>SUM(D131:D136)</f>
        <v>0</v>
      </c>
      <c r="E130" s="219">
        <f>SUM(E131:E136)</f>
        <v>0</v>
      </c>
      <c r="F130" s="219">
        <f>SUM(F131:F136)</f>
        <v>0</v>
      </c>
      <c r="G130" s="219">
        <f>SUM(G131:G136)</f>
        <v>0</v>
      </c>
      <c r="I130" s="221">
        <f t="shared" si="33"/>
        <v>0</v>
      </c>
      <c r="J130" s="221">
        <f t="shared" si="34"/>
        <v>0</v>
      </c>
      <c r="K130" s="221">
        <f t="shared" si="35"/>
        <v>0</v>
      </c>
      <c r="L130" s="221">
        <f t="shared" si="36"/>
        <v>0</v>
      </c>
    </row>
    <row r="131" spans="1:12" x14ac:dyDescent="0.3">
      <c r="A131" s="228" t="s">
        <v>185</v>
      </c>
      <c r="B131" s="155">
        <v>42</v>
      </c>
      <c r="C131" s="157"/>
      <c r="D131" s="157"/>
      <c r="E131" s="157"/>
      <c r="F131" s="157"/>
      <c r="G131" s="157"/>
      <c r="I131" s="221">
        <f t="shared" si="33"/>
        <v>0</v>
      </c>
      <c r="J131" s="221">
        <f t="shared" si="34"/>
        <v>0</v>
      </c>
      <c r="K131" s="221">
        <f t="shared" si="35"/>
        <v>0</v>
      </c>
      <c r="L131" s="221">
        <f t="shared" si="36"/>
        <v>0</v>
      </c>
    </row>
    <row r="132" spans="1:12" x14ac:dyDescent="0.3">
      <c r="A132" s="228" t="s">
        <v>186</v>
      </c>
      <c r="B132" s="155">
        <v>43</v>
      </c>
      <c r="C132" s="157"/>
      <c r="D132" s="157"/>
      <c r="E132" s="157"/>
      <c r="F132" s="157"/>
      <c r="G132" s="157"/>
      <c r="I132" s="221">
        <f t="shared" si="33"/>
        <v>0</v>
      </c>
      <c r="J132" s="221">
        <f t="shared" si="34"/>
        <v>0</v>
      </c>
      <c r="K132" s="221">
        <f t="shared" si="35"/>
        <v>0</v>
      </c>
      <c r="L132" s="221">
        <f t="shared" si="36"/>
        <v>0</v>
      </c>
    </row>
    <row r="133" spans="1:12" x14ac:dyDescent="0.3">
      <c r="A133" s="228" t="s">
        <v>187</v>
      </c>
      <c r="B133" s="155">
        <v>44</v>
      </c>
      <c r="C133" s="157"/>
      <c r="D133" s="157"/>
      <c r="E133" s="157"/>
      <c r="F133" s="157"/>
      <c r="G133" s="157"/>
      <c r="I133" s="221">
        <f t="shared" si="33"/>
        <v>0</v>
      </c>
      <c r="J133" s="221">
        <f t="shared" si="34"/>
        <v>0</v>
      </c>
      <c r="K133" s="221">
        <f t="shared" si="35"/>
        <v>0</v>
      </c>
      <c r="L133" s="221">
        <f t="shared" si="36"/>
        <v>0</v>
      </c>
    </row>
    <row r="134" spans="1:12" x14ac:dyDescent="0.3">
      <c r="A134" s="228" t="s">
        <v>188</v>
      </c>
      <c r="B134" s="155">
        <v>46</v>
      </c>
      <c r="C134" s="157"/>
      <c r="D134" s="157"/>
      <c r="E134" s="157"/>
      <c r="F134" s="157"/>
      <c r="G134" s="157"/>
      <c r="I134" s="221">
        <f t="shared" si="33"/>
        <v>0</v>
      </c>
      <c r="J134" s="221">
        <f t="shared" si="34"/>
        <v>0</v>
      </c>
      <c r="K134" s="221">
        <f t="shared" si="35"/>
        <v>0</v>
      </c>
      <c r="L134" s="221">
        <f t="shared" si="36"/>
        <v>0</v>
      </c>
    </row>
    <row r="135" spans="1:12" x14ac:dyDescent="0.3">
      <c r="A135" s="228" t="s">
        <v>189</v>
      </c>
      <c r="B135" s="155">
        <v>45</v>
      </c>
      <c r="C135" s="157"/>
      <c r="D135" s="157"/>
      <c r="E135" s="157"/>
      <c r="F135" s="157"/>
      <c r="G135" s="157"/>
      <c r="I135" s="221">
        <f t="shared" si="33"/>
        <v>0</v>
      </c>
      <c r="J135" s="221">
        <f t="shared" si="34"/>
        <v>0</v>
      </c>
      <c r="K135" s="221">
        <f t="shared" si="35"/>
        <v>0</v>
      </c>
      <c r="L135" s="221">
        <f t="shared" si="36"/>
        <v>0</v>
      </c>
    </row>
    <row r="136" spans="1:12" x14ac:dyDescent="0.3">
      <c r="A136" s="228" t="s">
        <v>190</v>
      </c>
      <c r="B136" s="155" t="s">
        <v>191</v>
      </c>
      <c r="C136" s="157"/>
      <c r="D136" s="157"/>
      <c r="E136" s="157"/>
      <c r="F136" s="157"/>
      <c r="G136" s="157"/>
      <c r="I136" s="221">
        <f t="shared" si="33"/>
        <v>0</v>
      </c>
      <c r="J136" s="221">
        <f t="shared" si="34"/>
        <v>0</v>
      </c>
      <c r="K136" s="221">
        <f t="shared" si="35"/>
        <v>0</v>
      </c>
      <c r="L136" s="221">
        <f t="shared" si="36"/>
        <v>0</v>
      </c>
    </row>
    <row r="137" spans="1:12" x14ac:dyDescent="0.3">
      <c r="A137" s="223" t="s">
        <v>159</v>
      </c>
      <c r="B137" s="218" t="s">
        <v>192</v>
      </c>
      <c r="C137" s="224"/>
      <c r="D137" s="224"/>
      <c r="E137" s="224"/>
      <c r="F137" s="224"/>
      <c r="G137" s="224"/>
      <c r="I137" s="221">
        <f t="shared" si="33"/>
        <v>0</v>
      </c>
      <c r="J137" s="221">
        <f t="shared" si="34"/>
        <v>0</v>
      </c>
      <c r="K137" s="221">
        <f t="shared" si="35"/>
        <v>0</v>
      </c>
      <c r="L137" s="221">
        <f t="shared" si="36"/>
        <v>0</v>
      </c>
    </row>
    <row r="138" spans="1:12" x14ac:dyDescent="0.3">
      <c r="A138" s="32" t="s">
        <v>193</v>
      </c>
      <c r="B138" s="225" t="s">
        <v>194</v>
      </c>
      <c r="C138" s="33">
        <f>SUM(C115,C122,C125,C130,C137)</f>
        <v>0</v>
      </c>
      <c r="D138" s="33">
        <f>SUM(D115,D122,D125,D130,D137)</f>
        <v>0</v>
      </c>
      <c r="E138" s="33">
        <f>SUM(E115,E122,E125,E130,E137)</f>
        <v>0</v>
      </c>
      <c r="F138" s="33">
        <f>SUM(F115,F122,F125,F130,F137)</f>
        <v>0</v>
      </c>
      <c r="G138" s="33">
        <f>SUM(G115,G122,G125,G130,G137)</f>
        <v>0</v>
      </c>
      <c r="I138" s="226">
        <f t="shared" si="33"/>
        <v>0</v>
      </c>
      <c r="J138" s="226">
        <f t="shared" si="34"/>
        <v>0</v>
      </c>
      <c r="K138" s="226">
        <f t="shared" si="35"/>
        <v>0</v>
      </c>
      <c r="L138" s="226">
        <f t="shared" si="36"/>
        <v>0</v>
      </c>
    </row>
    <row r="140" spans="1:12" ht="15" x14ac:dyDescent="0.3">
      <c r="A140" s="229" t="s">
        <v>682</v>
      </c>
      <c r="B140" s="230"/>
      <c r="C140" s="231"/>
      <c r="D140" s="231"/>
      <c r="E140" s="232"/>
      <c r="F140" s="232"/>
      <c r="G140" s="232"/>
      <c r="I140" s="231"/>
      <c r="J140" s="232"/>
      <c r="K140" s="232"/>
      <c r="L140" s="232"/>
    </row>
    <row r="141" spans="1:12" x14ac:dyDescent="0.3">
      <c r="B141" s="156"/>
      <c r="E141" s="156"/>
      <c r="F141" s="156"/>
      <c r="G141" s="156"/>
      <c r="J141" s="156"/>
      <c r="K141" s="156"/>
      <c r="L141" s="156"/>
    </row>
    <row r="142" spans="1:12" x14ac:dyDescent="0.3">
      <c r="B142" s="156"/>
      <c r="E142" s="156"/>
      <c r="F142" s="156"/>
      <c r="G142" s="156"/>
      <c r="I142" s="492" t="s">
        <v>849</v>
      </c>
      <c r="J142" s="493"/>
      <c r="K142" s="493"/>
      <c r="L142" s="494"/>
    </row>
    <row r="143" spans="1:12" ht="27" x14ac:dyDescent="0.3">
      <c r="A143" s="145" t="s">
        <v>142</v>
      </c>
      <c r="B143" s="121" t="s">
        <v>164</v>
      </c>
      <c r="C143" s="145" t="str">
        <f>C114</f>
        <v>REALITE 2019</v>
      </c>
      <c r="D143" s="145" t="str">
        <f t="shared" ref="D143:G143" si="38">D114</f>
        <v>REALITE 2020</v>
      </c>
      <c r="E143" s="145" t="str">
        <f t="shared" si="38"/>
        <v>REALITE 2021</v>
      </c>
      <c r="F143" s="145" t="str">
        <f t="shared" si="38"/>
        <v>REALITE 2022</v>
      </c>
      <c r="G143" s="145" t="str">
        <f t="shared" si="38"/>
        <v>REALITE 2023</v>
      </c>
      <c r="I143" s="145" t="str">
        <f>RIGHT(D143,4)&amp;" - "&amp;RIGHT(C143,4)</f>
        <v>2020 - 2019</v>
      </c>
      <c r="J143" s="145" t="str">
        <f>RIGHT(E143,4)&amp;" - "&amp;RIGHT(D143,4)</f>
        <v>2021 - 2020</v>
      </c>
      <c r="K143" s="145" t="str">
        <f>RIGHT(F143,4)&amp;" - "&amp;RIGHT(E143,4)</f>
        <v>2022 - 2021</v>
      </c>
      <c r="L143" s="145" t="str">
        <f>RIGHT(G143,4)&amp;" - "&amp;RIGHT(F143,4)</f>
        <v>2023 - 2022</v>
      </c>
    </row>
    <row r="144" spans="1:12" x14ac:dyDescent="0.3">
      <c r="A144" s="217" t="s">
        <v>143</v>
      </c>
      <c r="B144" s="218" t="s">
        <v>144</v>
      </c>
      <c r="C144" s="219">
        <f>SUM(C145:C148)</f>
        <v>0</v>
      </c>
      <c r="D144" s="219">
        <f>SUM(D145:D148)</f>
        <v>0</v>
      </c>
      <c r="E144" s="219">
        <f>SUM(E145:E148)</f>
        <v>0</v>
      </c>
      <c r="F144" s="220">
        <f>SUM(F145:F148)</f>
        <v>0</v>
      </c>
      <c r="G144" s="220">
        <f>SUM(G145:G148)</f>
        <v>0</v>
      </c>
      <c r="I144" s="221">
        <f t="shared" ref="I144:I156" si="39">IFERROR(IF(AND(ROUND(SUM(C144:C144),0)=0,ROUND(SUM(D144:D144),0)&gt;ROUND(SUM(C144:C144),0)),"INF",(ROUND(SUM(D144:D144),0)-ROUND(SUM(C144:C144),0))/ROUND(SUM(C144:C144),0)),0)</f>
        <v>0</v>
      </c>
      <c r="J144" s="221">
        <f t="shared" ref="J144:J156" si="40">IFERROR(IF(AND(ROUND(SUM(D144),0)=0,ROUND(SUM(E144:E144),0)&gt;ROUND(SUM(D144),0)),"INF",(ROUND(SUM(E144:E144),0)-ROUND(SUM(D144),0))/ROUND(SUM(D144),0)),0)</f>
        <v>0</v>
      </c>
      <c r="K144" s="221">
        <f t="shared" ref="K144:K156" si="41">IFERROR(IF(AND(ROUND(SUM(E144),0)=0,ROUND(SUM(F144:F144),0)&gt;ROUND(SUM(E144),0)),"INF",(ROUND(SUM(F144:F144),0)-ROUND(SUM(E144),0))/ROUND(SUM(E144),0)),0)</f>
        <v>0</v>
      </c>
      <c r="L144" s="221">
        <f t="shared" ref="L144:L156" si="42">IFERROR(IF(AND(ROUND(SUM(F144),0)=0,ROUND(SUM(G144:G144),0)&gt;ROUND(SUM(F144),0)),"INF",(ROUND(SUM(G144:G144),0)-ROUND(SUM(F144),0))/ROUND(SUM(F144),0)),0)</f>
        <v>0</v>
      </c>
    </row>
    <row r="145" spans="1:12" x14ac:dyDescent="0.3">
      <c r="A145" s="222" t="s">
        <v>145</v>
      </c>
      <c r="B145" s="155">
        <v>20</v>
      </c>
      <c r="C145" s="157"/>
      <c r="D145" s="157"/>
      <c r="E145" s="157"/>
      <c r="F145" s="157"/>
      <c r="G145" s="157"/>
      <c r="I145" s="221">
        <f t="shared" si="39"/>
        <v>0</v>
      </c>
      <c r="J145" s="221">
        <f t="shared" si="40"/>
        <v>0</v>
      </c>
      <c r="K145" s="221">
        <f t="shared" si="41"/>
        <v>0</v>
      </c>
      <c r="L145" s="221">
        <f t="shared" si="42"/>
        <v>0</v>
      </c>
    </row>
    <row r="146" spans="1:12" ht="13.15" customHeight="1" x14ac:dyDescent="0.3">
      <c r="A146" s="222" t="s">
        <v>146</v>
      </c>
      <c r="B146" s="155">
        <v>21</v>
      </c>
      <c r="C146" s="157"/>
      <c r="D146" s="157"/>
      <c r="E146" s="157"/>
      <c r="F146" s="157"/>
      <c r="G146" s="157"/>
      <c r="I146" s="221">
        <f t="shared" si="39"/>
        <v>0</v>
      </c>
      <c r="J146" s="221">
        <f t="shared" si="40"/>
        <v>0</v>
      </c>
      <c r="K146" s="221">
        <f t="shared" si="41"/>
        <v>0</v>
      </c>
      <c r="L146" s="221">
        <f t="shared" si="42"/>
        <v>0</v>
      </c>
    </row>
    <row r="147" spans="1:12" ht="13.15" customHeight="1" x14ac:dyDescent="0.3">
      <c r="A147" s="222" t="s">
        <v>147</v>
      </c>
      <c r="B147" s="155" t="s">
        <v>148</v>
      </c>
      <c r="C147" s="157"/>
      <c r="D147" s="157"/>
      <c r="E147" s="157"/>
      <c r="F147" s="157"/>
      <c r="G147" s="157"/>
      <c r="I147" s="221">
        <f t="shared" si="39"/>
        <v>0</v>
      </c>
      <c r="J147" s="221">
        <f t="shared" si="40"/>
        <v>0</v>
      </c>
      <c r="K147" s="221">
        <f t="shared" si="41"/>
        <v>0</v>
      </c>
      <c r="L147" s="221">
        <f t="shared" si="42"/>
        <v>0</v>
      </c>
    </row>
    <row r="148" spans="1:12" x14ac:dyDescent="0.3">
      <c r="A148" s="222" t="s">
        <v>149</v>
      </c>
      <c r="B148" s="155">
        <v>28</v>
      </c>
      <c r="C148" s="157"/>
      <c r="D148" s="157"/>
      <c r="E148" s="157"/>
      <c r="F148" s="157"/>
      <c r="G148" s="157"/>
      <c r="I148" s="221">
        <f t="shared" si="39"/>
        <v>0</v>
      </c>
      <c r="J148" s="221">
        <f t="shared" si="40"/>
        <v>0</v>
      </c>
      <c r="K148" s="221">
        <f t="shared" si="41"/>
        <v>0</v>
      </c>
      <c r="L148" s="221">
        <f t="shared" si="42"/>
        <v>0</v>
      </c>
    </row>
    <row r="149" spans="1:12" x14ac:dyDescent="0.3">
      <c r="A149" s="217" t="s">
        <v>150</v>
      </c>
      <c r="B149" s="218" t="s">
        <v>151</v>
      </c>
      <c r="C149" s="219">
        <f>SUM(C150:C155)</f>
        <v>0</v>
      </c>
      <c r="D149" s="219">
        <f>SUM(D150:D155)</f>
        <v>0</v>
      </c>
      <c r="E149" s="219">
        <f>SUM(E150:E155)</f>
        <v>0</v>
      </c>
      <c r="F149" s="219">
        <f>SUM(F150:F155)</f>
        <v>0</v>
      </c>
      <c r="G149" s="219">
        <f>SUM(G150:G155)</f>
        <v>0</v>
      </c>
      <c r="I149" s="221">
        <f t="shared" si="39"/>
        <v>0</v>
      </c>
      <c r="J149" s="221">
        <f t="shared" si="40"/>
        <v>0</v>
      </c>
      <c r="K149" s="221">
        <f t="shared" si="41"/>
        <v>0</v>
      </c>
      <c r="L149" s="221">
        <f t="shared" si="42"/>
        <v>0</v>
      </c>
    </row>
    <row r="150" spans="1:12" x14ac:dyDescent="0.3">
      <c r="A150" s="222" t="s">
        <v>152</v>
      </c>
      <c r="B150" s="155">
        <v>29</v>
      </c>
      <c r="C150" s="157"/>
      <c r="D150" s="157"/>
      <c r="E150" s="157"/>
      <c r="F150" s="157"/>
      <c r="G150" s="157"/>
      <c r="I150" s="221">
        <f t="shared" si="39"/>
        <v>0</v>
      </c>
      <c r="J150" s="221">
        <f t="shared" si="40"/>
        <v>0</v>
      </c>
      <c r="K150" s="221">
        <f t="shared" si="41"/>
        <v>0</v>
      </c>
      <c r="L150" s="221">
        <f t="shared" si="42"/>
        <v>0</v>
      </c>
    </row>
    <row r="151" spans="1:12" x14ac:dyDescent="0.3">
      <c r="A151" s="222" t="s">
        <v>153</v>
      </c>
      <c r="B151" s="155">
        <v>3</v>
      </c>
      <c r="C151" s="157"/>
      <c r="D151" s="157"/>
      <c r="E151" s="157"/>
      <c r="F151" s="157"/>
      <c r="G151" s="157"/>
      <c r="I151" s="221">
        <f t="shared" si="39"/>
        <v>0</v>
      </c>
      <c r="J151" s="221">
        <f t="shared" si="40"/>
        <v>0</v>
      </c>
      <c r="K151" s="221">
        <f t="shared" si="41"/>
        <v>0</v>
      </c>
      <c r="L151" s="221">
        <f t="shared" si="42"/>
        <v>0</v>
      </c>
    </row>
    <row r="152" spans="1:12" x14ac:dyDescent="0.3">
      <c r="A152" s="222" t="s">
        <v>154</v>
      </c>
      <c r="B152" s="155" t="s">
        <v>155</v>
      </c>
      <c r="C152" s="157"/>
      <c r="D152" s="157"/>
      <c r="E152" s="157"/>
      <c r="F152" s="157"/>
      <c r="G152" s="157"/>
      <c r="I152" s="221">
        <f t="shared" si="39"/>
        <v>0</v>
      </c>
      <c r="J152" s="221">
        <f t="shared" si="40"/>
        <v>0</v>
      </c>
      <c r="K152" s="221">
        <f t="shared" si="41"/>
        <v>0</v>
      </c>
      <c r="L152" s="221">
        <f t="shared" si="42"/>
        <v>0</v>
      </c>
    </row>
    <row r="153" spans="1:12" x14ac:dyDescent="0.3">
      <c r="A153" s="222" t="s">
        <v>831</v>
      </c>
      <c r="B153" s="155" t="s">
        <v>156</v>
      </c>
      <c r="C153" s="157"/>
      <c r="D153" s="157"/>
      <c r="E153" s="157"/>
      <c r="F153" s="157"/>
      <c r="G153" s="157"/>
      <c r="I153" s="221">
        <f t="shared" si="39"/>
        <v>0</v>
      </c>
      <c r="J153" s="221">
        <f t="shared" si="40"/>
        <v>0</v>
      </c>
      <c r="K153" s="221">
        <f t="shared" si="41"/>
        <v>0</v>
      </c>
      <c r="L153" s="221">
        <f t="shared" si="42"/>
        <v>0</v>
      </c>
    </row>
    <row r="154" spans="1:12" x14ac:dyDescent="0.3">
      <c r="A154" s="222" t="s">
        <v>157</v>
      </c>
      <c r="B154" s="155" t="s">
        <v>158</v>
      </c>
      <c r="C154" s="157"/>
      <c r="D154" s="157"/>
      <c r="E154" s="157"/>
      <c r="F154" s="157"/>
      <c r="G154" s="157"/>
      <c r="I154" s="221">
        <f t="shared" si="39"/>
        <v>0</v>
      </c>
      <c r="J154" s="221">
        <f t="shared" si="40"/>
        <v>0</v>
      </c>
      <c r="K154" s="221">
        <f t="shared" si="41"/>
        <v>0</v>
      </c>
      <c r="L154" s="221">
        <f t="shared" si="42"/>
        <v>0</v>
      </c>
    </row>
    <row r="155" spans="1:12" x14ac:dyDescent="0.3">
      <c r="A155" s="223" t="s">
        <v>159</v>
      </c>
      <c r="B155" s="218" t="s">
        <v>160</v>
      </c>
      <c r="C155" s="224"/>
      <c r="D155" s="224"/>
      <c r="E155" s="224"/>
      <c r="F155" s="224"/>
      <c r="G155" s="224"/>
      <c r="I155" s="221">
        <f t="shared" si="39"/>
        <v>0</v>
      </c>
      <c r="J155" s="221">
        <f t="shared" si="40"/>
        <v>0</v>
      </c>
      <c r="K155" s="221">
        <f t="shared" si="41"/>
        <v>0</v>
      </c>
      <c r="L155" s="221">
        <f t="shared" si="42"/>
        <v>0</v>
      </c>
    </row>
    <row r="156" spans="1:12" x14ac:dyDescent="0.3">
      <c r="A156" s="32" t="s">
        <v>161</v>
      </c>
      <c r="B156" s="225" t="s">
        <v>162</v>
      </c>
      <c r="C156" s="33">
        <f>SUM(C144,C149)</f>
        <v>0</v>
      </c>
      <c r="D156" s="33">
        <f>SUM(D144,D149)</f>
        <v>0</v>
      </c>
      <c r="E156" s="33">
        <f>SUM(E144,E149)</f>
        <v>0</v>
      </c>
      <c r="F156" s="33">
        <f>SUM(F144,F149)</f>
        <v>0</v>
      </c>
      <c r="G156" s="33">
        <f>SUM(G144,G149)</f>
        <v>0</v>
      </c>
      <c r="I156" s="226">
        <f t="shared" si="39"/>
        <v>0</v>
      </c>
      <c r="J156" s="226">
        <f t="shared" si="40"/>
        <v>0</v>
      </c>
      <c r="K156" s="226">
        <f t="shared" si="41"/>
        <v>0</v>
      </c>
      <c r="L156" s="226">
        <f t="shared" si="42"/>
        <v>0</v>
      </c>
    </row>
    <row r="157" spans="1:12" x14ac:dyDescent="0.3">
      <c r="A157" s="5"/>
      <c r="C157" s="163"/>
      <c r="D157" s="163"/>
      <c r="E157" s="163"/>
      <c r="F157" s="163"/>
      <c r="G157" s="163"/>
      <c r="I157" s="163"/>
      <c r="J157" s="163"/>
      <c r="K157" s="163"/>
      <c r="L157" s="163"/>
    </row>
    <row r="158" spans="1:12" x14ac:dyDescent="0.3">
      <c r="A158" s="5"/>
      <c r="C158" s="163"/>
      <c r="D158" s="163"/>
      <c r="E158" s="163"/>
      <c r="F158" s="163"/>
      <c r="G158" s="163"/>
      <c r="I158" s="492" t="s">
        <v>849</v>
      </c>
      <c r="J158" s="493"/>
      <c r="K158" s="493"/>
      <c r="L158" s="494"/>
    </row>
    <row r="159" spans="1:12" ht="27" x14ac:dyDescent="0.3">
      <c r="A159" s="145" t="s">
        <v>163</v>
      </c>
      <c r="B159" s="145" t="s">
        <v>164</v>
      </c>
      <c r="C159" s="145" t="str">
        <f>C143</f>
        <v>REALITE 2019</v>
      </c>
      <c r="D159" s="145" t="str">
        <f t="shared" ref="D159:G159" si="43">D143</f>
        <v>REALITE 2020</v>
      </c>
      <c r="E159" s="145" t="str">
        <f t="shared" si="43"/>
        <v>REALITE 2021</v>
      </c>
      <c r="F159" s="145" t="str">
        <f t="shared" si="43"/>
        <v>REALITE 2022</v>
      </c>
      <c r="G159" s="145" t="str">
        <f t="shared" si="43"/>
        <v>REALITE 2023</v>
      </c>
      <c r="I159" s="145" t="str">
        <f>RIGHT(D159,4)&amp;" - "&amp;RIGHT(C159,4)</f>
        <v>2020 - 2019</v>
      </c>
      <c r="J159" s="145" t="str">
        <f>RIGHT(E159,4)&amp;" - "&amp;RIGHT(D159,4)</f>
        <v>2021 - 2020</v>
      </c>
      <c r="K159" s="145" t="str">
        <f>RIGHT(F159,4)&amp;" - "&amp;RIGHT(E159,4)</f>
        <v>2022 - 2021</v>
      </c>
      <c r="L159" s="145" t="str">
        <f>RIGHT(G159,4)&amp;" - "&amp;RIGHT(F159,4)</f>
        <v>2023 - 2022</v>
      </c>
    </row>
    <row r="160" spans="1:12" x14ac:dyDescent="0.3">
      <c r="A160" s="217" t="s">
        <v>165</v>
      </c>
      <c r="B160" s="218" t="s">
        <v>166</v>
      </c>
      <c r="C160" s="219">
        <f>SUM(C161:C166)</f>
        <v>0</v>
      </c>
      <c r="D160" s="219">
        <f>SUM(D161:D166)</f>
        <v>0</v>
      </c>
      <c r="E160" s="219">
        <f>SUM(E161:E166)</f>
        <v>0</v>
      </c>
      <c r="F160" s="219">
        <f>SUM(F161:F166)</f>
        <v>0</v>
      </c>
      <c r="G160" s="219">
        <f>SUM(G161:G166)</f>
        <v>0</v>
      </c>
      <c r="I160" s="221">
        <f t="shared" ref="I160:I183" si="44">IFERROR(IF(AND(ROUND(SUM(C160:C160),0)=0,ROUND(SUM(D160:D160),0)&gt;ROUND(SUM(C160:C160),0)),"INF",(ROUND(SUM(D160:D160),0)-ROUND(SUM(C160:C160),0))/ROUND(SUM(C160:C160),0)),0)</f>
        <v>0</v>
      </c>
      <c r="J160" s="221">
        <f t="shared" ref="J160:J183" si="45">IFERROR(IF(AND(ROUND(SUM(D160),0)=0,ROUND(SUM(E160:E160),0)&gt;ROUND(SUM(D160),0)),"INF",(ROUND(SUM(E160:E160),0)-ROUND(SUM(D160),0))/ROUND(SUM(D160),0)),0)</f>
        <v>0</v>
      </c>
      <c r="K160" s="221">
        <f t="shared" ref="K160:K183" si="46">IFERROR(IF(AND(ROUND(SUM(E160),0)=0,ROUND(SUM(F160:F160),0)&gt;ROUND(SUM(E160),0)),"INF",(ROUND(SUM(F160:F160),0)-ROUND(SUM(E160),0))/ROUND(SUM(E160),0)),0)</f>
        <v>0</v>
      </c>
      <c r="L160" s="221">
        <f t="shared" ref="L160:L183" si="47">IFERROR(IF(AND(ROUND(SUM(F160),0)=0,ROUND(SUM(G160:G160),0)&gt;ROUND(SUM(F160),0)),"INF",(ROUND(SUM(G160:G160),0)-ROUND(SUM(F160),0))/ROUND(SUM(F160),0)),0)</f>
        <v>0</v>
      </c>
    </row>
    <row r="161" spans="1:12" x14ac:dyDescent="0.3">
      <c r="A161" s="222" t="s">
        <v>167</v>
      </c>
      <c r="B161" s="155">
        <v>10</v>
      </c>
      <c r="C161" s="157"/>
      <c r="D161" s="157"/>
      <c r="E161" s="157"/>
      <c r="F161" s="157"/>
      <c r="G161" s="157"/>
      <c r="I161" s="221">
        <f t="shared" si="44"/>
        <v>0</v>
      </c>
      <c r="J161" s="221">
        <f t="shared" si="45"/>
        <v>0</v>
      </c>
      <c r="K161" s="221">
        <f t="shared" si="46"/>
        <v>0</v>
      </c>
      <c r="L161" s="221">
        <f t="shared" si="47"/>
        <v>0</v>
      </c>
    </row>
    <row r="162" spans="1:12" x14ac:dyDescent="0.3">
      <c r="A162" s="222" t="s">
        <v>168</v>
      </c>
      <c r="B162" s="155">
        <v>11</v>
      </c>
      <c r="C162" s="157"/>
      <c r="D162" s="157"/>
      <c r="E162" s="157"/>
      <c r="F162" s="157"/>
      <c r="G162" s="157"/>
      <c r="I162" s="221">
        <f t="shared" si="44"/>
        <v>0</v>
      </c>
      <c r="J162" s="221">
        <f t="shared" si="45"/>
        <v>0</v>
      </c>
      <c r="K162" s="221">
        <f t="shared" si="46"/>
        <v>0</v>
      </c>
      <c r="L162" s="221">
        <f t="shared" si="47"/>
        <v>0</v>
      </c>
    </row>
    <row r="163" spans="1:12" x14ac:dyDescent="0.3">
      <c r="A163" s="222" t="s">
        <v>169</v>
      </c>
      <c r="B163" s="155">
        <v>12</v>
      </c>
      <c r="C163" s="157"/>
      <c r="D163" s="157"/>
      <c r="E163" s="157"/>
      <c r="F163" s="157"/>
      <c r="G163" s="157"/>
      <c r="I163" s="221">
        <f t="shared" si="44"/>
        <v>0</v>
      </c>
      <c r="J163" s="221">
        <f t="shared" si="45"/>
        <v>0</v>
      </c>
      <c r="K163" s="221">
        <f t="shared" si="46"/>
        <v>0</v>
      </c>
      <c r="L163" s="221">
        <f t="shared" si="47"/>
        <v>0</v>
      </c>
    </row>
    <row r="164" spans="1:12" x14ac:dyDescent="0.3">
      <c r="A164" s="222" t="s">
        <v>170</v>
      </c>
      <c r="B164" s="155">
        <v>13</v>
      </c>
      <c r="C164" s="157"/>
      <c r="D164" s="157"/>
      <c r="E164" s="157"/>
      <c r="F164" s="157"/>
      <c r="G164" s="157"/>
      <c r="I164" s="221">
        <f t="shared" si="44"/>
        <v>0</v>
      </c>
      <c r="J164" s="221">
        <f t="shared" si="45"/>
        <v>0</v>
      </c>
      <c r="K164" s="221">
        <f t="shared" si="46"/>
        <v>0</v>
      </c>
      <c r="L164" s="221">
        <f t="shared" si="47"/>
        <v>0</v>
      </c>
    </row>
    <row r="165" spans="1:12" x14ac:dyDescent="0.3">
      <c r="A165" s="222" t="s">
        <v>171</v>
      </c>
      <c r="B165" s="155">
        <v>14</v>
      </c>
      <c r="C165" s="157"/>
      <c r="D165" s="157"/>
      <c r="E165" s="157"/>
      <c r="F165" s="157"/>
      <c r="G165" s="157"/>
      <c r="I165" s="221">
        <f t="shared" si="44"/>
        <v>0</v>
      </c>
      <c r="J165" s="221">
        <f t="shared" si="45"/>
        <v>0</v>
      </c>
      <c r="K165" s="221">
        <f t="shared" si="46"/>
        <v>0</v>
      </c>
      <c r="L165" s="221">
        <f t="shared" si="47"/>
        <v>0</v>
      </c>
    </row>
    <row r="166" spans="1:12" x14ac:dyDescent="0.3">
      <c r="A166" s="222" t="s">
        <v>172</v>
      </c>
      <c r="B166" s="155">
        <v>15</v>
      </c>
      <c r="C166" s="157"/>
      <c r="D166" s="157"/>
      <c r="E166" s="157"/>
      <c r="F166" s="157"/>
      <c r="G166" s="157"/>
      <c r="I166" s="221">
        <f t="shared" si="44"/>
        <v>0</v>
      </c>
      <c r="J166" s="221">
        <f t="shared" si="45"/>
        <v>0</v>
      </c>
      <c r="K166" s="221">
        <f t="shared" si="46"/>
        <v>0</v>
      </c>
      <c r="L166" s="221">
        <f t="shared" si="47"/>
        <v>0</v>
      </c>
    </row>
    <row r="167" spans="1:12" x14ac:dyDescent="0.3">
      <c r="A167" s="217" t="s">
        <v>173</v>
      </c>
      <c r="B167" s="218">
        <v>16</v>
      </c>
      <c r="C167" s="219">
        <f t="shared" ref="C167:G167" si="48">C168</f>
        <v>0</v>
      </c>
      <c r="D167" s="219">
        <f t="shared" si="48"/>
        <v>0</v>
      </c>
      <c r="E167" s="219">
        <f t="shared" si="48"/>
        <v>0</v>
      </c>
      <c r="F167" s="219">
        <f t="shared" si="48"/>
        <v>0</v>
      </c>
      <c r="G167" s="219">
        <f t="shared" si="48"/>
        <v>0</v>
      </c>
      <c r="I167" s="221">
        <f t="shared" si="44"/>
        <v>0</v>
      </c>
      <c r="J167" s="221">
        <f t="shared" si="45"/>
        <v>0</v>
      </c>
      <c r="K167" s="221">
        <f t="shared" si="46"/>
        <v>0</v>
      </c>
      <c r="L167" s="221">
        <f t="shared" si="47"/>
        <v>0</v>
      </c>
    </row>
    <row r="168" spans="1:12" x14ac:dyDescent="0.3">
      <c r="A168" s="222" t="s">
        <v>174</v>
      </c>
      <c r="B168" s="155">
        <v>16</v>
      </c>
      <c r="C168" s="157"/>
      <c r="D168" s="157"/>
      <c r="E168" s="157"/>
      <c r="F168" s="157"/>
      <c r="G168" s="157"/>
      <c r="I168" s="221">
        <f t="shared" si="44"/>
        <v>0</v>
      </c>
      <c r="J168" s="221">
        <f t="shared" si="45"/>
        <v>0</v>
      </c>
      <c r="K168" s="221">
        <f t="shared" si="46"/>
        <v>0</v>
      </c>
      <c r="L168" s="221">
        <f t="shared" si="47"/>
        <v>0</v>
      </c>
    </row>
    <row r="169" spans="1:12" x14ac:dyDescent="0.3">
      <c r="A169" s="217" t="s">
        <v>175</v>
      </c>
      <c r="B169" s="218" t="s">
        <v>176</v>
      </c>
      <c r="C169" s="219">
        <f>SUM(C170,C175,C182)</f>
        <v>0</v>
      </c>
      <c r="D169" s="219">
        <f>SUM(D170,D175,D182)</f>
        <v>0</v>
      </c>
      <c r="E169" s="219">
        <f>SUM(E170,E175,E182)</f>
        <v>0</v>
      </c>
      <c r="F169" s="219">
        <f>SUM(F170,F175,F182)</f>
        <v>0</v>
      </c>
      <c r="G169" s="219">
        <f>SUM(G170,G175,G182)</f>
        <v>0</v>
      </c>
      <c r="I169" s="221">
        <f t="shared" si="44"/>
        <v>0</v>
      </c>
      <c r="J169" s="221">
        <f t="shared" si="45"/>
        <v>0</v>
      </c>
      <c r="K169" s="221">
        <f t="shared" si="46"/>
        <v>0</v>
      </c>
      <c r="L169" s="221">
        <f t="shared" si="47"/>
        <v>0</v>
      </c>
    </row>
    <row r="170" spans="1:12" x14ac:dyDescent="0.3">
      <c r="A170" s="217" t="s">
        <v>830</v>
      </c>
      <c r="B170" s="218">
        <v>17</v>
      </c>
      <c r="C170" s="219">
        <f>SUM(C171,C174)</f>
        <v>0</v>
      </c>
      <c r="D170" s="219">
        <f>SUM(D171,D174)</f>
        <v>0</v>
      </c>
      <c r="E170" s="219">
        <f>SUM(E171,E174)</f>
        <v>0</v>
      </c>
      <c r="F170" s="219">
        <f>SUM(F171,F174)</f>
        <v>0</v>
      </c>
      <c r="G170" s="219">
        <f>SUM(G171,G174)</f>
        <v>0</v>
      </c>
      <c r="I170" s="221">
        <f t="shared" si="44"/>
        <v>0</v>
      </c>
      <c r="J170" s="221">
        <f t="shared" si="45"/>
        <v>0</v>
      </c>
      <c r="K170" s="221">
        <f t="shared" si="46"/>
        <v>0</v>
      </c>
      <c r="L170" s="221">
        <f t="shared" si="47"/>
        <v>0</v>
      </c>
    </row>
    <row r="171" spans="1:12" x14ac:dyDescent="0.3">
      <c r="A171" s="217" t="s">
        <v>177</v>
      </c>
      <c r="B171" s="218" t="s">
        <v>178</v>
      </c>
      <c r="C171" s="219">
        <f>SUM(C172:C173)</f>
        <v>0</v>
      </c>
      <c r="D171" s="219">
        <f>SUM(D172:D173)</f>
        <v>0</v>
      </c>
      <c r="E171" s="219">
        <f>SUM(E172:E173)</f>
        <v>0</v>
      </c>
      <c r="F171" s="219">
        <f>SUM(F172:F173)</f>
        <v>0</v>
      </c>
      <c r="G171" s="219">
        <f>SUM(G172:G173)</f>
        <v>0</v>
      </c>
      <c r="I171" s="221">
        <f t="shared" si="44"/>
        <v>0</v>
      </c>
      <c r="J171" s="221">
        <f t="shared" si="45"/>
        <v>0</v>
      </c>
      <c r="K171" s="221">
        <f t="shared" si="46"/>
        <v>0</v>
      </c>
      <c r="L171" s="221">
        <f t="shared" si="47"/>
        <v>0</v>
      </c>
    </row>
    <row r="172" spans="1:12" x14ac:dyDescent="0.3">
      <c r="A172" s="228" t="s">
        <v>179</v>
      </c>
      <c r="C172" s="157"/>
      <c r="D172" s="157"/>
      <c r="E172" s="157"/>
      <c r="F172" s="157"/>
      <c r="G172" s="157"/>
      <c r="I172" s="221">
        <f t="shared" si="44"/>
        <v>0</v>
      </c>
      <c r="J172" s="221">
        <f t="shared" si="45"/>
        <v>0</v>
      </c>
      <c r="K172" s="221">
        <f t="shared" si="46"/>
        <v>0</v>
      </c>
      <c r="L172" s="221">
        <f t="shared" si="47"/>
        <v>0</v>
      </c>
    </row>
    <row r="173" spans="1:12" x14ac:dyDescent="0.3">
      <c r="A173" s="228" t="s">
        <v>180</v>
      </c>
      <c r="C173" s="157"/>
      <c r="D173" s="157"/>
      <c r="E173" s="157"/>
      <c r="F173" s="157"/>
      <c r="G173" s="157"/>
      <c r="I173" s="221">
        <f t="shared" si="44"/>
        <v>0</v>
      </c>
      <c r="J173" s="221">
        <f t="shared" si="45"/>
        <v>0</v>
      </c>
      <c r="K173" s="221">
        <f t="shared" si="46"/>
        <v>0</v>
      </c>
      <c r="L173" s="221">
        <f t="shared" si="47"/>
        <v>0</v>
      </c>
    </row>
    <row r="174" spans="1:12" x14ac:dyDescent="0.3">
      <c r="A174" s="228" t="s">
        <v>181</v>
      </c>
      <c r="B174" s="155" t="s">
        <v>182</v>
      </c>
      <c r="C174" s="157"/>
      <c r="D174" s="157"/>
      <c r="E174" s="157"/>
      <c r="F174" s="157"/>
      <c r="G174" s="157"/>
      <c r="I174" s="221">
        <f t="shared" si="44"/>
        <v>0</v>
      </c>
      <c r="J174" s="221">
        <f t="shared" si="45"/>
        <v>0</v>
      </c>
      <c r="K174" s="221">
        <f t="shared" si="46"/>
        <v>0</v>
      </c>
      <c r="L174" s="221">
        <f t="shared" si="47"/>
        <v>0</v>
      </c>
    </row>
    <row r="175" spans="1:12" x14ac:dyDescent="0.3">
      <c r="A175" s="217" t="s">
        <v>183</v>
      </c>
      <c r="B175" s="218" t="s">
        <v>184</v>
      </c>
      <c r="C175" s="219">
        <f>SUM(C176:C181)</f>
        <v>0</v>
      </c>
      <c r="D175" s="219">
        <f>SUM(D176:D181)</f>
        <v>0</v>
      </c>
      <c r="E175" s="219">
        <f>SUM(E176:E181)</f>
        <v>0</v>
      </c>
      <c r="F175" s="219">
        <f>SUM(F176:F181)</f>
        <v>0</v>
      </c>
      <c r="G175" s="219">
        <f>SUM(G176:G181)</f>
        <v>0</v>
      </c>
      <c r="I175" s="221">
        <f t="shared" si="44"/>
        <v>0</v>
      </c>
      <c r="J175" s="221">
        <f t="shared" si="45"/>
        <v>0</v>
      </c>
      <c r="K175" s="221">
        <f t="shared" si="46"/>
        <v>0</v>
      </c>
      <c r="L175" s="221">
        <f t="shared" si="47"/>
        <v>0</v>
      </c>
    </row>
    <row r="176" spans="1:12" x14ac:dyDescent="0.3">
      <c r="A176" s="228" t="s">
        <v>185</v>
      </c>
      <c r="B176" s="155">
        <v>42</v>
      </c>
      <c r="C176" s="157"/>
      <c r="D176" s="157"/>
      <c r="E176" s="157"/>
      <c r="F176" s="157"/>
      <c r="G176" s="157"/>
      <c r="I176" s="221">
        <f t="shared" si="44"/>
        <v>0</v>
      </c>
      <c r="J176" s="221">
        <f t="shared" si="45"/>
        <v>0</v>
      </c>
      <c r="K176" s="221">
        <f t="shared" si="46"/>
        <v>0</v>
      </c>
      <c r="L176" s="221">
        <f t="shared" si="47"/>
        <v>0</v>
      </c>
    </row>
    <row r="177" spans="1:12" x14ac:dyDescent="0.3">
      <c r="A177" s="228" t="s">
        <v>186</v>
      </c>
      <c r="B177" s="155">
        <v>43</v>
      </c>
      <c r="C177" s="157"/>
      <c r="D177" s="157"/>
      <c r="E177" s="157"/>
      <c r="F177" s="157"/>
      <c r="G177" s="157"/>
      <c r="I177" s="221">
        <f t="shared" si="44"/>
        <v>0</v>
      </c>
      <c r="J177" s="221">
        <f t="shared" si="45"/>
        <v>0</v>
      </c>
      <c r="K177" s="221">
        <f t="shared" si="46"/>
        <v>0</v>
      </c>
      <c r="L177" s="221">
        <f t="shared" si="47"/>
        <v>0</v>
      </c>
    </row>
    <row r="178" spans="1:12" x14ac:dyDescent="0.3">
      <c r="A178" s="228" t="s">
        <v>187</v>
      </c>
      <c r="B178" s="155">
        <v>44</v>
      </c>
      <c r="C178" s="157"/>
      <c r="D178" s="157"/>
      <c r="E178" s="157"/>
      <c r="F178" s="157"/>
      <c r="G178" s="157"/>
      <c r="I178" s="221">
        <f t="shared" si="44"/>
        <v>0</v>
      </c>
      <c r="J178" s="221">
        <f t="shared" si="45"/>
        <v>0</v>
      </c>
      <c r="K178" s="221">
        <f t="shared" si="46"/>
        <v>0</v>
      </c>
      <c r="L178" s="221">
        <f t="shared" si="47"/>
        <v>0</v>
      </c>
    </row>
    <row r="179" spans="1:12" x14ac:dyDescent="0.3">
      <c r="A179" s="228" t="s">
        <v>188</v>
      </c>
      <c r="B179" s="155">
        <v>46</v>
      </c>
      <c r="C179" s="157"/>
      <c r="D179" s="157"/>
      <c r="E179" s="157"/>
      <c r="F179" s="157"/>
      <c r="G179" s="157"/>
      <c r="I179" s="221">
        <f t="shared" si="44"/>
        <v>0</v>
      </c>
      <c r="J179" s="221">
        <f t="shared" si="45"/>
        <v>0</v>
      </c>
      <c r="K179" s="221">
        <f t="shared" si="46"/>
        <v>0</v>
      </c>
      <c r="L179" s="221">
        <f t="shared" si="47"/>
        <v>0</v>
      </c>
    </row>
    <row r="180" spans="1:12" x14ac:dyDescent="0.3">
      <c r="A180" s="228" t="s">
        <v>189</v>
      </c>
      <c r="B180" s="155">
        <v>45</v>
      </c>
      <c r="C180" s="157"/>
      <c r="D180" s="157"/>
      <c r="E180" s="157"/>
      <c r="F180" s="157"/>
      <c r="G180" s="157"/>
      <c r="I180" s="221">
        <f t="shared" si="44"/>
        <v>0</v>
      </c>
      <c r="J180" s="221">
        <f t="shared" si="45"/>
        <v>0</v>
      </c>
      <c r="K180" s="221">
        <f t="shared" si="46"/>
        <v>0</v>
      </c>
      <c r="L180" s="221">
        <f t="shared" si="47"/>
        <v>0</v>
      </c>
    </row>
    <row r="181" spans="1:12" x14ac:dyDescent="0.3">
      <c r="A181" s="228" t="s">
        <v>190</v>
      </c>
      <c r="B181" s="155" t="s">
        <v>191</v>
      </c>
      <c r="C181" s="157"/>
      <c r="D181" s="157"/>
      <c r="E181" s="157"/>
      <c r="F181" s="157"/>
      <c r="G181" s="157"/>
      <c r="I181" s="221">
        <f t="shared" si="44"/>
        <v>0</v>
      </c>
      <c r="J181" s="221">
        <f t="shared" si="45"/>
        <v>0</v>
      </c>
      <c r="K181" s="221">
        <f t="shared" si="46"/>
        <v>0</v>
      </c>
      <c r="L181" s="221">
        <f t="shared" si="47"/>
        <v>0</v>
      </c>
    </row>
    <row r="182" spans="1:12" x14ac:dyDescent="0.3">
      <c r="A182" s="223" t="s">
        <v>159</v>
      </c>
      <c r="B182" s="218" t="s">
        <v>192</v>
      </c>
      <c r="C182" s="224"/>
      <c r="D182" s="224"/>
      <c r="E182" s="224"/>
      <c r="F182" s="224"/>
      <c r="G182" s="224"/>
      <c r="I182" s="221">
        <f t="shared" si="44"/>
        <v>0</v>
      </c>
      <c r="J182" s="221">
        <f t="shared" si="45"/>
        <v>0</v>
      </c>
      <c r="K182" s="221">
        <f t="shared" si="46"/>
        <v>0</v>
      </c>
      <c r="L182" s="221">
        <f t="shared" si="47"/>
        <v>0</v>
      </c>
    </row>
    <row r="183" spans="1:12" x14ac:dyDescent="0.3">
      <c r="A183" s="32" t="s">
        <v>193</v>
      </c>
      <c r="B183" s="225" t="s">
        <v>194</v>
      </c>
      <c r="C183" s="33">
        <f>SUM(C160,C167,C170,C175,C182)</f>
        <v>0</v>
      </c>
      <c r="D183" s="33">
        <f>SUM(D160,D167,D170,D175,D182)</f>
        <v>0</v>
      </c>
      <c r="E183" s="33">
        <f>SUM(E160,E167,E170,E175,E182)</f>
        <v>0</v>
      </c>
      <c r="F183" s="33">
        <f>SUM(F160,F167,F170,F175,F182)</f>
        <v>0</v>
      </c>
      <c r="G183" s="33">
        <f>SUM(G160,G167,G170,G175,G182)</f>
        <v>0</v>
      </c>
      <c r="I183" s="226">
        <f t="shared" si="44"/>
        <v>0</v>
      </c>
      <c r="J183" s="226">
        <f t="shared" si="45"/>
        <v>0</v>
      </c>
      <c r="K183" s="226">
        <f t="shared" si="46"/>
        <v>0</v>
      </c>
      <c r="L183" s="226">
        <f t="shared" si="47"/>
        <v>0</v>
      </c>
    </row>
    <row r="185" spans="1:12" ht="15" x14ac:dyDescent="0.3">
      <c r="A185" s="229" t="s">
        <v>683</v>
      </c>
      <c r="B185" s="230"/>
      <c r="C185" s="231"/>
      <c r="D185" s="231"/>
      <c r="E185" s="232"/>
      <c r="F185" s="232"/>
      <c r="G185" s="232"/>
      <c r="I185" s="231"/>
      <c r="J185" s="232"/>
      <c r="K185" s="232"/>
      <c r="L185" s="232"/>
    </row>
    <row r="186" spans="1:12" x14ac:dyDescent="0.3">
      <c r="B186" s="156"/>
      <c r="E186" s="156"/>
      <c r="F186" s="156"/>
      <c r="G186" s="156"/>
      <c r="J186" s="156"/>
      <c r="K186" s="156"/>
      <c r="L186" s="156"/>
    </row>
    <row r="187" spans="1:12" x14ac:dyDescent="0.3">
      <c r="B187" s="156"/>
      <c r="E187" s="156"/>
      <c r="F187" s="156"/>
      <c r="G187" s="156"/>
      <c r="I187" s="492" t="s">
        <v>849</v>
      </c>
      <c r="J187" s="493"/>
      <c r="K187" s="493"/>
      <c r="L187" s="494"/>
    </row>
    <row r="188" spans="1:12" ht="27" x14ac:dyDescent="0.3">
      <c r="A188" s="145" t="s">
        <v>142</v>
      </c>
      <c r="B188" s="121" t="s">
        <v>164</v>
      </c>
      <c r="C188" s="145" t="str">
        <f>C159</f>
        <v>REALITE 2019</v>
      </c>
      <c r="D188" s="145" t="str">
        <f t="shared" ref="D188:G188" si="49">D159</f>
        <v>REALITE 2020</v>
      </c>
      <c r="E188" s="145" t="str">
        <f t="shared" si="49"/>
        <v>REALITE 2021</v>
      </c>
      <c r="F188" s="145" t="str">
        <f t="shared" si="49"/>
        <v>REALITE 2022</v>
      </c>
      <c r="G188" s="145" t="str">
        <f t="shared" si="49"/>
        <v>REALITE 2023</v>
      </c>
      <c r="I188" s="145" t="str">
        <f>RIGHT(D188,4)&amp;" - "&amp;RIGHT(C188,4)</f>
        <v>2020 - 2019</v>
      </c>
      <c r="J188" s="145" t="str">
        <f>RIGHT(E188,4)&amp;" - "&amp;RIGHT(D188,4)</f>
        <v>2021 - 2020</v>
      </c>
      <c r="K188" s="145" t="str">
        <f>RIGHT(F188,4)&amp;" - "&amp;RIGHT(E188,4)</f>
        <v>2022 - 2021</v>
      </c>
      <c r="L188" s="145" t="str">
        <f>RIGHT(G188,4)&amp;" - "&amp;RIGHT(F188,4)</f>
        <v>2023 - 2022</v>
      </c>
    </row>
    <row r="189" spans="1:12" x14ac:dyDescent="0.3">
      <c r="A189" s="217" t="s">
        <v>143</v>
      </c>
      <c r="B189" s="218" t="s">
        <v>144</v>
      </c>
      <c r="C189" s="219">
        <f>SUM(C190:C193)</f>
        <v>0</v>
      </c>
      <c r="D189" s="219">
        <f>SUM(D190:D193)</f>
        <v>0</v>
      </c>
      <c r="E189" s="219">
        <f>SUM(E190:E193)</f>
        <v>0</v>
      </c>
      <c r="F189" s="220">
        <f>SUM(F190:F193)</f>
        <v>0</v>
      </c>
      <c r="G189" s="220">
        <f>SUM(G190:G193)</f>
        <v>0</v>
      </c>
      <c r="I189" s="221">
        <f t="shared" ref="I189:I201" si="50">IFERROR(IF(AND(ROUND(SUM(C189:C189),0)=0,ROUND(SUM(D189:D189),0)&gt;ROUND(SUM(C189:C189),0)),"INF",(ROUND(SUM(D189:D189),0)-ROUND(SUM(C189:C189),0))/ROUND(SUM(C189:C189),0)),0)</f>
        <v>0</v>
      </c>
      <c r="J189" s="221">
        <f t="shared" ref="J189:J201" si="51">IFERROR(IF(AND(ROUND(SUM(D189),0)=0,ROUND(SUM(E189:E189),0)&gt;ROUND(SUM(D189),0)),"INF",(ROUND(SUM(E189:E189),0)-ROUND(SUM(D189),0))/ROUND(SUM(D189),0)),0)</f>
        <v>0</v>
      </c>
      <c r="K189" s="221">
        <f t="shared" ref="K189:K201" si="52">IFERROR(IF(AND(ROUND(SUM(E189),0)=0,ROUND(SUM(F189:F189),0)&gt;ROUND(SUM(E189),0)),"INF",(ROUND(SUM(F189:F189),0)-ROUND(SUM(E189),0))/ROUND(SUM(E189),0)),0)</f>
        <v>0</v>
      </c>
      <c r="L189" s="221">
        <f t="shared" ref="L189:L201" si="53">IFERROR(IF(AND(ROUND(SUM(F189),0)=0,ROUND(SUM(G189:G189),0)&gt;ROUND(SUM(F189),0)),"INF",(ROUND(SUM(G189:G189),0)-ROUND(SUM(F189),0))/ROUND(SUM(F189),0)),0)</f>
        <v>0</v>
      </c>
    </row>
    <row r="190" spans="1:12" x14ac:dyDescent="0.3">
      <c r="A190" s="222" t="s">
        <v>145</v>
      </c>
      <c r="B190" s="155">
        <v>20</v>
      </c>
      <c r="C190" s="157"/>
      <c r="D190" s="157"/>
      <c r="E190" s="157"/>
      <c r="F190" s="157"/>
      <c r="G190" s="157"/>
      <c r="I190" s="221">
        <f t="shared" si="50"/>
        <v>0</v>
      </c>
      <c r="J190" s="221">
        <f t="shared" si="51"/>
        <v>0</v>
      </c>
      <c r="K190" s="221">
        <f t="shared" si="52"/>
        <v>0</v>
      </c>
      <c r="L190" s="221">
        <f t="shared" si="53"/>
        <v>0</v>
      </c>
    </row>
    <row r="191" spans="1:12" ht="13.15" customHeight="1" x14ac:dyDescent="0.3">
      <c r="A191" s="222" t="s">
        <v>146</v>
      </c>
      <c r="B191" s="155">
        <v>21</v>
      </c>
      <c r="C191" s="157"/>
      <c r="D191" s="157"/>
      <c r="E191" s="157"/>
      <c r="F191" s="157"/>
      <c r="G191" s="157"/>
      <c r="I191" s="221">
        <f t="shared" si="50"/>
        <v>0</v>
      </c>
      <c r="J191" s="221">
        <f t="shared" si="51"/>
        <v>0</v>
      </c>
      <c r="K191" s="221">
        <f t="shared" si="52"/>
        <v>0</v>
      </c>
      <c r="L191" s="221">
        <f t="shared" si="53"/>
        <v>0</v>
      </c>
    </row>
    <row r="192" spans="1:12" ht="13.15" customHeight="1" x14ac:dyDescent="0.3">
      <c r="A192" s="222" t="s">
        <v>147</v>
      </c>
      <c r="B192" s="155" t="s">
        <v>148</v>
      </c>
      <c r="C192" s="157"/>
      <c r="D192" s="157"/>
      <c r="E192" s="157"/>
      <c r="F192" s="157"/>
      <c r="G192" s="157"/>
      <c r="I192" s="221">
        <f t="shared" si="50"/>
        <v>0</v>
      </c>
      <c r="J192" s="221">
        <f t="shared" si="51"/>
        <v>0</v>
      </c>
      <c r="K192" s="221">
        <f t="shared" si="52"/>
        <v>0</v>
      </c>
      <c r="L192" s="221">
        <f t="shared" si="53"/>
        <v>0</v>
      </c>
    </row>
    <row r="193" spans="1:12" x14ac:dyDescent="0.3">
      <c r="A193" s="222" t="s">
        <v>149</v>
      </c>
      <c r="B193" s="155">
        <v>28</v>
      </c>
      <c r="C193" s="157"/>
      <c r="D193" s="157"/>
      <c r="E193" s="157"/>
      <c r="F193" s="157"/>
      <c r="G193" s="157"/>
      <c r="I193" s="221">
        <f t="shared" si="50"/>
        <v>0</v>
      </c>
      <c r="J193" s="221">
        <f t="shared" si="51"/>
        <v>0</v>
      </c>
      <c r="K193" s="221">
        <f t="shared" si="52"/>
        <v>0</v>
      </c>
      <c r="L193" s="221">
        <f t="shared" si="53"/>
        <v>0</v>
      </c>
    </row>
    <row r="194" spans="1:12" x14ac:dyDescent="0.3">
      <c r="A194" s="217" t="s">
        <v>150</v>
      </c>
      <c r="B194" s="218" t="s">
        <v>151</v>
      </c>
      <c r="C194" s="219">
        <f>SUM(C195:C200)</f>
        <v>0</v>
      </c>
      <c r="D194" s="219">
        <f>SUM(D195:D200)</f>
        <v>0</v>
      </c>
      <c r="E194" s="219">
        <f>SUM(E195:E200)</f>
        <v>0</v>
      </c>
      <c r="F194" s="219">
        <f>SUM(F195:F200)</f>
        <v>0</v>
      </c>
      <c r="G194" s="219">
        <f>SUM(G195:G200)</f>
        <v>0</v>
      </c>
      <c r="I194" s="221">
        <f t="shared" si="50"/>
        <v>0</v>
      </c>
      <c r="J194" s="221">
        <f t="shared" si="51"/>
        <v>0</v>
      </c>
      <c r="K194" s="221">
        <f t="shared" si="52"/>
        <v>0</v>
      </c>
      <c r="L194" s="221">
        <f t="shared" si="53"/>
        <v>0</v>
      </c>
    </row>
    <row r="195" spans="1:12" x14ac:dyDescent="0.3">
      <c r="A195" s="222" t="s">
        <v>152</v>
      </c>
      <c r="B195" s="155">
        <v>29</v>
      </c>
      <c r="C195" s="157"/>
      <c r="D195" s="157"/>
      <c r="E195" s="157"/>
      <c r="F195" s="157"/>
      <c r="G195" s="157"/>
      <c r="I195" s="221">
        <f t="shared" si="50"/>
        <v>0</v>
      </c>
      <c r="J195" s="221">
        <f t="shared" si="51"/>
        <v>0</v>
      </c>
      <c r="K195" s="221">
        <f t="shared" si="52"/>
        <v>0</v>
      </c>
      <c r="L195" s="221">
        <f t="shared" si="53"/>
        <v>0</v>
      </c>
    </row>
    <row r="196" spans="1:12" x14ac:dyDescent="0.3">
      <c r="A196" s="222" t="s">
        <v>153</v>
      </c>
      <c r="B196" s="155">
        <v>3</v>
      </c>
      <c r="C196" s="157"/>
      <c r="D196" s="157"/>
      <c r="E196" s="157"/>
      <c r="F196" s="157"/>
      <c r="G196" s="157"/>
      <c r="I196" s="221">
        <f t="shared" si="50"/>
        <v>0</v>
      </c>
      <c r="J196" s="221">
        <f t="shared" si="51"/>
        <v>0</v>
      </c>
      <c r="K196" s="221">
        <f t="shared" si="52"/>
        <v>0</v>
      </c>
      <c r="L196" s="221">
        <f t="shared" si="53"/>
        <v>0</v>
      </c>
    </row>
    <row r="197" spans="1:12" x14ac:dyDescent="0.3">
      <c r="A197" s="222" t="s">
        <v>154</v>
      </c>
      <c r="B197" s="155" t="s">
        <v>155</v>
      </c>
      <c r="C197" s="157"/>
      <c r="D197" s="157"/>
      <c r="E197" s="157"/>
      <c r="F197" s="157"/>
      <c r="G197" s="157"/>
      <c r="I197" s="221">
        <f t="shared" si="50"/>
        <v>0</v>
      </c>
      <c r="J197" s="221">
        <f t="shared" si="51"/>
        <v>0</v>
      </c>
      <c r="K197" s="221">
        <f t="shared" si="52"/>
        <v>0</v>
      </c>
      <c r="L197" s="221">
        <f t="shared" si="53"/>
        <v>0</v>
      </c>
    </row>
    <row r="198" spans="1:12" x14ac:dyDescent="0.3">
      <c r="A198" s="222" t="s">
        <v>831</v>
      </c>
      <c r="B198" s="155" t="s">
        <v>156</v>
      </c>
      <c r="C198" s="157"/>
      <c r="D198" s="157"/>
      <c r="E198" s="157"/>
      <c r="F198" s="157"/>
      <c r="G198" s="157"/>
      <c r="I198" s="221">
        <f t="shared" si="50"/>
        <v>0</v>
      </c>
      <c r="J198" s="221">
        <f t="shared" si="51"/>
        <v>0</v>
      </c>
      <c r="K198" s="221">
        <f t="shared" si="52"/>
        <v>0</v>
      </c>
      <c r="L198" s="221">
        <f t="shared" si="53"/>
        <v>0</v>
      </c>
    </row>
    <row r="199" spans="1:12" x14ac:dyDescent="0.3">
      <c r="A199" s="222" t="s">
        <v>157</v>
      </c>
      <c r="B199" s="155" t="s">
        <v>158</v>
      </c>
      <c r="C199" s="157"/>
      <c r="D199" s="157"/>
      <c r="E199" s="157"/>
      <c r="F199" s="157"/>
      <c r="G199" s="157"/>
      <c r="I199" s="221">
        <f t="shared" si="50"/>
        <v>0</v>
      </c>
      <c r="J199" s="221">
        <f t="shared" si="51"/>
        <v>0</v>
      </c>
      <c r="K199" s="221">
        <f t="shared" si="52"/>
        <v>0</v>
      </c>
      <c r="L199" s="221">
        <f t="shared" si="53"/>
        <v>0</v>
      </c>
    </row>
    <row r="200" spans="1:12" x14ac:dyDescent="0.3">
      <c r="A200" s="223" t="s">
        <v>159</v>
      </c>
      <c r="B200" s="218" t="s">
        <v>160</v>
      </c>
      <c r="C200" s="224"/>
      <c r="D200" s="224"/>
      <c r="E200" s="224"/>
      <c r="F200" s="224"/>
      <c r="G200" s="224"/>
      <c r="I200" s="221">
        <f t="shared" si="50"/>
        <v>0</v>
      </c>
      <c r="J200" s="221">
        <f t="shared" si="51"/>
        <v>0</v>
      </c>
      <c r="K200" s="221">
        <f t="shared" si="52"/>
        <v>0</v>
      </c>
      <c r="L200" s="221">
        <f t="shared" si="53"/>
        <v>0</v>
      </c>
    </row>
    <row r="201" spans="1:12" x14ac:dyDescent="0.3">
      <c r="A201" s="32" t="s">
        <v>161</v>
      </c>
      <c r="B201" s="225" t="s">
        <v>162</v>
      </c>
      <c r="C201" s="33">
        <f>SUM(C189,C194)</f>
        <v>0</v>
      </c>
      <c r="D201" s="33">
        <f>SUM(D189,D194)</f>
        <v>0</v>
      </c>
      <c r="E201" s="33">
        <f>SUM(E189,E194)</f>
        <v>0</v>
      </c>
      <c r="F201" s="33">
        <f>SUM(F189,F194)</f>
        <v>0</v>
      </c>
      <c r="G201" s="33">
        <f>SUM(G189,G194)</f>
        <v>0</v>
      </c>
      <c r="I201" s="226">
        <f t="shared" si="50"/>
        <v>0</v>
      </c>
      <c r="J201" s="226">
        <f t="shared" si="51"/>
        <v>0</v>
      </c>
      <c r="K201" s="226">
        <f t="shared" si="52"/>
        <v>0</v>
      </c>
      <c r="L201" s="226">
        <f t="shared" si="53"/>
        <v>0</v>
      </c>
    </row>
    <row r="202" spans="1:12" x14ac:dyDescent="0.3">
      <c r="A202" s="5"/>
      <c r="C202" s="163"/>
      <c r="D202" s="163"/>
      <c r="E202" s="163"/>
      <c r="F202" s="163"/>
      <c r="G202" s="163"/>
      <c r="I202" s="163"/>
      <c r="J202" s="163"/>
      <c r="K202" s="163"/>
      <c r="L202" s="163"/>
    </row>
    <row r="203" spans="1:12" x14ac:dyDescent="0.3">
      <c r="A203" s="5"/>
      <c r="C203" s="163"/>
      <c r="D203" s="163"/>
      <c r="E203" s="163"/>
      <c r="F203" s="163"/>
      <c r="G203" s="163"/>
      <c r="I203" s="492" t="s">
        <v>849</v>
      </c>
      <c r="J203" s="493"/>
      <c r="K203" s="493"/>
      <c r="L203" s="494"/>
    </row>
    <row r="204" spans="1:12" ht="27" x14ac:dyDescent="0.3">
      <c r="A204" s="145" t="s">
        <v>163</v>
      </c>
      <c r="B204" s="145" t="s">
        <v>164</v>
      </c>
      <c r="C204" s="145" t="str">
        <f>C188</f>
        <v>REALITE 2019</v>
      </c>
      <c r="D204" s="145" t="str">
        <f t="shared" ref="D204:G204" si="54">D188</f>
        <v>REALITE 2020</v>
      </c>
      <c r="E204" s="145" t="str">
        <f t="shared" si="54"/>
        <v>REALITE 2021</v>
      </c>
      <c r="F204" s="145" t="str">
        <f t="shared" si="54"/>
        <v>REALITE 2022</v>
      </c>
      <c r="G204" s="145" t="str">
        <f t="shared" si="54"/>
        <v>REALITE 2023</v>
      </c>
      <c r="I204" s="145" t="str">
        <f>RIGHT(D204,4)&amp;" - "&amp;RIGHT(C204,4)</f>
        <v>2020 - 2019</v>
      </c>
      <c r="J204" s="145" t="str">
        <f>RIGHT(E204,4)&amp;" - "&amp;RIGHT(D204,4)</f>
        <v>2021 - 2020</v>
      </c>
      <c r="K204" s="145" t="str">
        <f>RIGHT(F204,4)&amp;" - "&amp;RIGHT(E204,4)</f>
        <v>2022 - 2021</v>
      </c>
      <c r="L204" s="145" t="str">
        <f>RIGHT(G204,4)&amp;" - "&amp;RIGHT(F204,4)</f>
        <v>2023 - 2022</v>
      </c>
    </row>
    <row r="205" spans="1:12" x14ac:dyDescent="0.3">
      <c r="A205" s="217" t="s">
        <v>165</v>
      </c>
      <c r="B205" s="218" t="s">
        <v>166</v>
      </c>
      <c r="C205" s="219">
        <f>SUM(C206:C211)</f>
        <v>0</v>
      </c>
      <c r="D205" s="219">
        <f>SUM(D206:D211)</f>
        <v>0</v>
      </c>
      <c r="E205" s="219">
        <f>SUM(E206:E211)</f>
        <v>0</v>
      </c>
      <c r="F205" s="219">
        <f>SUM(F206:F211)</f>
        <v>0</v>
      </c>
      <c r="G205" s="219">
        <f>SUM(G206:G211)</f>
        <v>0</v>
      </c>
      <c r="I205" s="221">
        <f t="shared" ref="I205:I228" si="55">IFERROR(IF(AND(ROUND(SUM(C205:C205),0)=0,ROUND(SUM(D205:D205),0)&gt;ROUND(SUM(C205:C205),0)),"INF",(ROUND(SUM(D205:D205),0)-ROUND(SUM(C205:C205),0))/ROUND(SUM(C205:C205),0)),0)</f>
        <v>0</v>
      </c>
      <c r="J205" s="221">
        <f t="shared" ref="J205:J228" si="56">IFERROR(IF(AND(ROUND(SUM(D205),0)=0,ROUND(SUM(E205:E205),0)&gt;ROUND(SUM(D205),0)),"INF",(ROUND(SUM(E205:E205),0)-ROUND(SUM(D205),0))/ROUND(SUM(D205),0)),0)</f>
        <v>0</v>
      </c>
      <c r="K205" s="221">
        <f t="shared" ref="K205:K228" si="57">IFERROR(IF(AND(ROUND(SUM(E205),0)=0,ROUND(SUM(F205:F205),0)&gt;ROUND(SUM(E205),0)),"INF",(ROUND(SUM(F205:F205),0)-ROUND(SUM(E205),0))/ROUND(SUM(E205),0)),0)</f>
        <v>0</v>
      </c>
      <c r="L205" s="221">
        <f t="shared" ref="L205:L228" si="58">IFERROR(IF(AND(ROUND(SUM(F205),0)=0,ROUND(SUM(G205:G205),0)&gt;ROUND(SUM(F205),0)),"INF",(ROUND(SUM(G205:G205),0)-ROUND(SUM(F205),0))/ROUND(SUM(F205),0)),0)</f>
        <v>0</v>
      </c>
    </row>
    <row r="206" spans="1:12" x14ac:dyDescent="0.3">
      <c r="A206" s="222" t="s">
        <v>167</v>
      </c>
      <c r="B206" s="155">
        <v>10</v>
      </c>
      <c r="C206" s="157"/>
      <c r="D206" s="157"/>
      <c r="E206" s="157"/>
      <c r="F206" s="157"/>
      <c r="G206" s="157"/>
      <c r="I206" s="221">
        <f t="shared" si="55"/>
        <v>0</v>
      </c>
      <c r="J206" s="221">
        <f t="shared" si="56"/>
        <v>0</v>
      </c>
      <c r="K206" s="221">
        <f t="shared" si="57"/>
        <v>0</v>
      </c>
      <c r="L206" s="221">
        <f t="shared" si="58"/>
        <v>0</v>
      </c>
    </row>
    <row r="207" spans="1:12" x14ac:dyDescent="0.3">
      <c r="A207" s="222" t="s">
        <v>168</v>
      </c>
      <c r="B207" s="155">
        <v>11</v>
      </c>
      <c r="C207" s="157"/>
      <c r="D207" s="157"/>
      <c r="E207" s="157"/>
      <c r="F207" s="157"/>
      <c r="G207" s="157"/>
      <c r="I207" s="221">
        <f t="shared" si="55"/>
        <v>0</v>
      </c>
      <c r="J207" s="221">
        <f t="shared" si="56"/>
        <v>0</v>
      </c>
      <c r="K207" s="221">
        <f t="shared" si="57"/>
        <v>0</v>
      </c>
      <c r="L207" s="221">
        <f t="shared" si="58"/>
        <v>0</v>
      </c>
    </row>
    <row r="208" spans="1:12" x14ac:dyDescent="0.3">
      <c r="A208" s="222" t="s">
        <v>169</v>
      </c>
      <c r="B208" s="155">
        <v>12</v>
      </c>
      <c r="C208" s="157"/>
      <c r="D208" s="157"/>
      <c r="E208" s="157"/>
      <c r="F208" s="157"/>
      <c r="G208" s="157"/>
      <c r="I208" s="221">
        <f t="shared" si="55"/>
        <v>0</v>
      </c>
      <c r="J208" s="221">
        <f t="shared" si="56"/>
        <v>0</v>
      </c>
      <c r="K208" s="221">
        <f t="shared" si="57"/>
        <v>0</v>
      </c>
      <c r="L208" s="221">
        <f t="shared" si="58"/>
        <v>0</v>
      </c>
    </row>
    <row r="209" spans="1:12" x14ac:dyDescent="0.3">
      <c r="A209" s="222" t="s">
        <v>170</v>
      </c>
      <c r="B209" s="155">
        <v>13</v>
      </c>
      <c r="C209" s="157"/>
      <c r="D209" s="157"/>
      <c r="E209" s="157"/>
      <c r="F209" s="157"/>
      <c r="G209" s="157"/>
      <c r="I209" s="221">
        <f t="shared" si="55"/>
        <v>0</v>
      </c>
      <c r="J209" s="221">
        <f t="shared" si="56"/>
        <v>0</v>
      </c>
      <c r="K209" s="221">
        <f t="shared" si="57"/>
        <v>0</v>
      </c>
      <c r="L209" s="221">
        <f t="shared" si="58"/>
        <v>0</v>
      </c>
    </row>
    <row r="210" spans="1:12" x14ac:dyDescent="0.3">
      <c r="A210" s="222" t="s">
        <v>171</v>
      </c>
      <c r="B210" s="155">
        <v>14</v>
      </c>
      <c r="C210" s="157"/>
      <c r="D210" s="157"/>
      <c r="E210" s="157"/>
      <c r="F210" s="157"/>
      <c r="G210" s="157"/>
      <c r="I210" s="221">
        <f t="shared" si="55"/>
        <v>0</v>
      </c>
      <c r="J210" s="221">
        <f t="shared" si="56"/>
        <v>0</v>
      </c>
      <c r="K210" s="221">
        <f t="shared" si="57"/>
        <v>0</v>
      </c>
      <c r="L210" s="221">
        <f t="shared" si="58"/>
        <v>0</v>
      </c>
    </row>
    <row r="211" spans="1:12" x14ac:dyDescent="0.3">
      <c r="A211" s="222" t="s">
        <v>172</v>
      </c>
      <c r="B211" s="155">
        <v>15</v>
      </c>
      <c r="C211" s="157"/>
      <c r="D211" s="157"/>
      <c r="E211" s="157"/>
      <c r="F211" s="157"/>
      <c r="G211" s="157"/>
      <c r="I211" s="221">
        <f t="shared" si="55"/>
        <v>0</v>
      </c>
      <c r="J211" s="221">
        <f t="shared" si="56"/>
        <v>0</v>
      </c>
      <c r="K211" s="221">
        <f t="shared" si="57"/>
        <v>0</v>
      </c>
      <c r="L211" s="221">
        <f t="shared" si="58"/>
        <v>0</v>
      </c>
    </row>
    <row r="212" spans="1:12" x14ac:dyDescent="0.3">
      <c r="A212" s="217" t="s">
        <v>173</v>
      </c>
      <c r="B212" s="218">
        <v>16</v>
      </c>
      <c r="C212" s="219">
        <f t="shared" ref="C212:G212" si="59">C213</f>
        <v>0</v>
      </c>
      <c r="D212" s="219">
        <f t="shared" si="59"/>
        <v>0</v>
      </c>
      <c r="E212" s="219">
        <f t="shared" si="59"/>
        <v>0</v>
      </c>
      <c r="F212" s="219">
        <f t="shared" si="59"/>
        <v>0</v>
      </c>
      <c r="G212" s="219">
        <f t="shared" si="59"/>
        <v>0</v>
      </c>
      <c r="I212" s="221">
        <f t="shared" si="55"/>
        <v>0</v>
      </c>
      <c r="J212" s="221">
        <f t="shared" si="56"/>
        <v>0</v>
      </c>
      <c r="K212" s="221">
        <f t="shared" si="57"/>
        <v>0</v>
      </c>
      <c r="L212" s="221">
        <f t="shared" si="58"/>
        <v>0</v>
      </c>
    </row>
    <row r="213" spans="1:12" x14ac:dyDescent="0.3">
      <c r="A213" s="222" t="s">
        <v>174</v>
      </c>
      <c r="B213" s="155">
        <v>16</v>
      </c>
      <c r="C213" s="157"/>
      <c r="D213" s="157"/>
      <c r="E213" s="157"/>
      <c r="F213" s="157"/>
      <c r="G213" s="157"/>
      <c r="I213" s="221">
        <f t="shared" si="55"/>
        <v>0</v>
      </c>
      <c r="J213" s="221">
        <f t="shared" si="56"/>
        <v>0</v>
      </c>
      <c r="K213" s="221">
        <f t="shared" si="57"/>
        <v>0</v>
      </c>
      <c r="L213" s="221">
        <f t="shared" si="58"/>
        <v>0</v>
      </c>
    </row>
    <row r="214" spans="1:12" x14ac:dyDescent="0.3">
      <c r="A214" s="217" t="s">
        <v>175</v>
      </c>
      <c r="B214" s="218" t="s">
        <v>176</v>
      </c>
      <c r="C214" s="219">
        <f>SUM(C215,C220,C227)</f>
        <v>0</v>
      </c>
      <c r="D214" s="219">
        <f>SUM(D215,D220,D227)</f>
        <v>0</v>
      </c>
      <c r="E214" s="219">
        <f>SUM(E215,E220,E227)</f>
        <v>0</v>
      </c>
      <c r="F214" s="219">
        <f>SUM(F215,F220,F227)</f>
        <v>0</v>
      </c>
      <c r="G214" s="219">
        <f>SUM(G215,G220,G227)</f>
        <v>0</v>
      </c>
      <c r="I214" s="221">
        <f t="shared" si="55"/>
        <v>0</v>
      </c>
      <c r="J214" s="221">
        <f t="shared" si="56"/>
        <v>0</v>
      </c>
      <c r="K214" s="221">
        <f t="shared" si="57"/>
        <v>0</v>
      </c>
      <c r="L214" s="221">
        <f t="shared" si="58"/>
        <v>0</v>
      </c>
    </row>
    <row r="215" spans="1:12" x14ac:dyDescent="0.3">
      <c r="A215" s="217" t="s">
        <v>830</v>
      </c>
      <c r="B215" s="218">
        <v>17</v>
      </c>
      <c r="C215" s="219">
        <f>SUM(C216,C219)</f>
        <v>0</v>
      </c>
      <c r="D215" s="219">
        <f>SUM(D216,D219)</f>
        <v>0</v>
      </c>
      <c r="E215" s="219">
        <f>SUM(E216,E219)</f>
        <v>0</v>
      </c>
      <c r="F215" s="219">
        <f>SUM(F216,F219)</f>
        <v>0</v>
      </c>
      <c r="G215" s="219">
        <f>SUM(G216,G219)</f>
        <v>0</v>
      </c>
      <c r="I215" s="221">
        <f t="shared" si="55"/>
        <v>0</v>
      </c>
      <c r="J215" s="221">
        <f t="shared" si="56"/>
        <v>0</v>
      </c>
      <c r="K215" s="221">
        <f t="shared" si="57"/>
        <v>0</v>
      </c>
      <c r="L215" s="221">
        <f t="shared" si="58"/>
        <v>0</v>
      </c>
    </row>
    <row r="216" spans="1:12" x14ac:dyDescent="0.3">
      <c r="A216" s="217" t="s">
        <v>177</v>
      </c>
      <c r="B216" s="218" t="s">
        <v>178</v>
      </c>
      <c r="C216" s="219">
        <f>SUM(C217:C218)</f>
        <v>0</v>
      </c>
      <c r="D216" s="219">
        <f>SUM(D217:D218)</f>
        <v>0</v>
      </c>
      <c r="E216" s="219">
        <f>SUM(E217:E218)</f>
        <v>0</v>
      </c>
      <c r="F216" s="219">
        <f>SUM(F217:F218)</f>
        <v>0</v>
      </c>
      <c r="G216" s="219">
        <f>SUM(G217:G218)</f>
        <v>0</v>
      </c>
      <c r="I216" s="221">
        <f t="shared" si="55"/>
        <v>0</v>
      </c>
      <c r="J216" s="221">
        <f t="shared" si="56"/>
        <v>0</v>
      </c>
      <c r="K216" s="221">
        <f t="shared" si="57"/>
        <v>0</v>
      </c>
      <c r="L216" s="221">
        <f t="shared" si="58"/>
        <v>0</v>
      </c>
    </row>
    <row r="217" spans="1:12" x14ac:dyDescent="0.3">
      <c r="A217" s="228" t="s">
        <v>179</v>
      </c>
      <c r="C217" s="157"/>
      <c r="D217" s="157"/>
      <c r="E217" s="157"/>
      <c r="F217" s="157"/>
      <c r="G217" s="157"/>
      <c r="I217" s="221">
        <f t="shared" si="55"/>
        <v>0</v>
      </c>
      <c r="J217" s="221">
        <f t="shared" si="56"/>
        <v>0</v>
      </c>
      <c r="K217" s="221">
        <f t="shared" si="57"/>
        <v>0</v>
      </c>
      <c r="L217" s="221">
        <f t="shared" si="58"/>
        <v>0</v>
      </c>
    </row>
    <row r="218" spans="1:12" x14ac:dyDescent="0.3">
      <c r="A218" s="228" t="s">
        <v>180</v>
      </c>
      <c r="C218" s="157"/>
      <c r="D218" s="157"/>
      <c r="E218" s="157"/>
      <c r="F218" s="157"/>
      <c r="G218" s="157"/>
      <c r="I218" s="221">
        <f t="shared" si="55"/>
        <v>0</v>
      </c>
      <c r="J218" s="221">
        <f t="shared" si="56"/>
        <v>0</v>
      </c>
      <c r="K218" s="221">
        <f t="shared" si="57"/>
        <v>0</v>
      </c>
      <c r="L218" s="221">
        <f t="shared" si="58"/>
        <v>0</v>
      </c>
    </row>
    <row r="219" spans="1:12" x14ac:dyDescent="0.3">
      <c r="A219" s="228" t="s">
        <v>181</v>
      </c>
      <c r="B219" s="155" t="s">
        <v>182</v>
      </c>
      <c r="C219" s="157"/>
      <c r="D219" s="157"/>
      <c r="E219" s="157"/>
      <c r="F219" s="157"/>
      <c r="G219" s="157"/>
      <c r="I219" s="221">
        <f t="shared" si="55"/>
        <v>0</v>
      </c>
      <c r="J219" s="221">
        <f t="shared" si="56"/>
        <v>0</v>
      </c>
      <c r="K219" s="221">
        <f t="shared" si="57"/>
        <v>0</v>
      </c>
      <c r="L219" s="221">
        <f t="shared" si="58"/>
        <v>0</v>
      </c>
    </row>
    <row r="220" spans="1:12" x14ac:dyDescent="0.3">
      <c r="A220" s="217" t="s">
        <v>183</v>
      </c>
      <c r="B220" s="218" t="s">
        <v>184</v>
      </c>
      <c r="C220" s="219">
        <f>SUM(C221:C226)</f>
        <v>0</v>
      </c>
      <c r="D220" s="219">
        <f>SUM(D221:D226)</f>
        <v>0</v>
      </c>
      <c r="E220" s="219">
        <f>SUM(E221:E226)</f>
        <v>0</v>
      </c>
      <c r="F220" s="219">
        <f>SUM(F221:F226)</f>
        <v>0</v>
      </c>
      <c r="G220" s="219">
        <f>SUM(G221:G226)</f>
        <v>0</v>
      </c>
      <c r="I220" s="221">
        <f t="shared" si="55"/>
        <v>0</v>
      </c>
      <c r="J220" s="221">
        <f t="shared" si="56"/>
        <v>0</v>
      </c>
      <c r="K220" s="221">
        <f t="shared" si="57"/>
        <v>0</v>
      </c>
      <c r="L220" s="221">
        <f t="shared" si="58"/>
        <v>0</v>
      </c>
    </row>
    <row r="221" spans="1:12" x14ac:dyDescent="0.3">
      <c r="A221" s="228" t="s">
        <v>185</v>
      </c>
      <c r="B221" s="155">
        <v>42</v>
      </c>
      <c r="C221" s="157"/>
      <c r="D221" s="157"/>
      <c r="E221" s="157"/>
      <c r="F221" s="157"/>
      <c r="G221" s="157"/>
      <c r="I221" s="221">
        <f t="shared" si="55"/>
        <v>0</v>
      </c>
      <c r="J221" s="221">
        <f t="shared" si="56"/>
        <v>0</v>
      </c>
      <c r="K221" s="221">
        <f t="shared" si="57"/>
        <v>0</v>
      </c>
      <c r="L221" s="221">
        <f t="shared" si="58"/>
        <v>0</v>
      </c>
    </row>
    <row r="222" spans="1:12" x14ac:dyDescent="0.3">
      <c r="A222" s="228" t="s">
        <v>186</v>
      </c>
      <c r="B222" s="155">
        <v>43</v>
      </c>
      <c r="C222" s="157"/>
      <c r="D222" s="157"/>
      <c r="E222" s="157"/>
      <c r="F222" s="157"/>
      <c r="G222" s="157"/>
      <c r="I222" s="221">
        <f t="shared" si="55"/>
        <v>0</v>
      </c>
      <c r="J222" s="221">
        <f t="shared" si="56"/>
        <v>0</v>
      </c>
      <c r="K222" s="221">
        <f t="shared" si="57"/>
        <v>0</v>
      </c>
      <c r="L222" s="221">
        <f t="shared" si="58"/>
        <v>0</v>
      </c>
    </row>
    <row r="223" spans="1:12" x14ac:dyDescent="0.3">
      <c r="A223" s="228" t="s">
        <v>187</v>
      </c>
      <c r="B223" s="155">
        <v>44</v>
      </c>
      <c r="C223" s="157"/>
      <c r="D223" s="157"/>
      <c r="E223" s="157"/>
      <c r="F223" s="157"/>
      <c r="G223" s="157"/>
      <c r="I223" s="221">
        <f t="shared" si="55"/>
        <v>0</v>
      </c>
      <c r="J223" s="221">
        <f t="shared" si="56"/>
        <v>0</v>
      </c>
      <c r="K223" s="221">
        <f t="shared" si="57"/>
        <v>0</v>
      </c>
      <c r="L223" s="221">
        <f t="shared" si="58"/>
        <v>0</v>
      </c>
    </row>
    <row r="224" spans="1:12" x14ac:dyDescent="0.3">
      <c r="A224" s="228" t="s">
        <v>188</v>
      </c>
      <c r="B224" s="155">
        <v>46</v>
      </c>
      <c r="C224" s="157"/>
      <c r="D224" s="157"/>
      <c r="E224" s="157"/>
      <c r="F224" s="157"/>
      <c r="G224" s="157"/>
      <c r="I224" s="221">
        <f t="shared" si="55"/>
        <v>0</v>
      </c>
      <c r="J224" s="221">
        <f t="shared" si="56"/>
        <v>0</v>
      </c>
      <c r="K224" s="221">
        <f t="shared" si="57"/>
        <v>0</v>
      </c>
      <c r="L224" s="221">
        <f t="shared" si="58"/>
        <v>0</v>
      </c>
    </row>
    <row r="225" spans="1:12" x14ac:dyDescent="0.3">
      <c r="A225" s="228" t="s">
        <v>189</v>
      </c>
      <c r="B225" s="155">
        <v>45</v>
      </c>
      <c r="C225" s="157"/>
      <c r="D225" s="157"/>
      <c r="E225" s="157"/>
      <c r="F225" s="157"/>
      <c r="G225" s="157"/>
      <c r="I225" s="221">
        <f t="shared" si="55"/>
        <v>0</v>
      </c>
      <c r="J225" s="221">
        <f t="shared" si="56"/>
        <v>0</v>
      </c>
      <c r="K225" s="221">
        <f t="shared" si="57"/>
        <v>0</v>
      </c>
      <c r="L225" s="221">
        <f t="shared" si="58"/>
        <v>0</v>
      </c>
    </row>
    <row r="226" spans="1:12" x14ac:dyDescent="0.3">
      <c r="A226" s="228" t="s">
        <v>190</v>
      </c>
      <c r="B226" s="155" t="s">
        <v>191</v>
      </c>
      <c r="C226" s="157"/>
      <c r="D226" s="157"/>
      <c r="E226" s="157"/>
      <c r="F226" s="157"/>
      <c r="G226" s="157"/>
      <c r="I226" s="221">
        <f t="shared" si="55"/>
        <v>0</v>
      </c>
      <c r="J226" s="221">
        <f t="shared" si="56"/>
        <v>0</v>
      </c>
      <c r="K226" s="221">
        <f t="shared" si="57"/>
        <v>0</v>
      </c>
      <c r="L226" s="221">
        <f t="shared" si="58"/>
        <v>0</v>
      </c>
    </row>
    <row r="227" spans="1:12" x14ac:dyDescent="0.3">
      <c r="A227" s="223" t="s">
        <v>159</v>
      </c>
      <c r="B227" s="218" t="s">
        <v>192</v>
      </c>
      <c r="C227" s="224"/>
      <c r="D227" s="224"/>
      <c r="E227" s="224"/>
      <c r="F227" s="224"/>
      <c r="G227" s="224"/>
      <c r="I227" s="221">
        <f t="shared" si="55"/>
        <v>0</v>
      </c>
      <c r="J227" s="221">
        <f t="shared" si="56"/>
        <v>0</v>
      </c>
      <c r="K227" s="221">
        <f t="shared" si="57"/>
        <v>0</v>
      </c>
      <c r="L227" s="221">
        <f t="shared" si="58"/>
        <v>0</v>
      </c>
    </row>
    <row r="228" spans="1:12" x14ac:dyDescent="0.3">
      <c r="A228" s="32" t="s">
        <v>193</v>
      </c>
      <c r="B228" s="225" t="s">
        <v>194</v>
      </c>
      <c r="C228" s="33">
        <f>SUM(C205,C212,C215,C220,C227)</f>
        <v>0</v>
      </c>
      <c r="D228" s="33">
        <f>SUM(D205,D212,D215,D220,D227)</f>
        <v>0</v>
      </c>
      <c r="E228" s="33">
        <f>SUM(E205,E212,E215,E220,E227)</f>
        <v>0</v>
      </c>
      <c r="F228" s="33">
        <f>SUM(F205,F212,F215,F220,F227)</f>
        <v>0</v>
      </c>
      <c r="G228" s="33">
        <f>SUM(G205,G212,G215,G220,G227)</f>
        <v>0</v>
      </c>
      <c r="I228" s="226">
        <f t="shared" si="55"/>
        <v>0</v>
      </c>
      <c r="J228" s="226">
        <f t="shared" si="56"/>
        <v>0</v>
      </c>
      <c r="K228" s="226">
        <f t="shared" si="57"/>
        <v>0</v>
      </c>
      <c r="L228" s="226">
        <f t="shared" si="58"/>
        <v>0</v>
      </c>
    </row>
    <row r="230" spans="1:12" ht="15" x14ac:dyDescent="0.3">
      <c r="A230" s="235" t="s">
        <v>195</v>
      </c>
      <c r="B230" s="236"/>
      <c r="C230" s="237"/>
      <c r="D230" s="237"/>
      <c r="E230" s="238"/>
      <c r="F230" s="238"/>
      <c r="G230" s="238"/>
      <c r="I230" s="237"/>
      <c r="J230" s="238"/>
      <c r="K230" s="238"/>
      <c r="L230" s="238"/>
    </row>
    <row r="231" spans="1:12" x14ac:dyDescent="0.3">
      <c r="B231" s="156"/>
      <c r="E231" s="156"/>
      <c r="F231" s="156"/>
      <c r="G231" s="156"/>
      <c r="J231" s="156"/>
      <c r="K231" s="156"/>
      <c r="L231" s="156"/>
    </row>
    <row r="232" spans="1:12" x14ac:dyDescent="0.3">
      <c r="B232" s="156"/>
      <c r="E232" s="156"/>
      <c r="F232" s="156"/>
      <c r="G232" s="156"/>
      <c r="I232" s="492" t="s">
        <v>849</v>
      </c>
      <c r="J232" s="493"/>
      <c r="K232" s="493"/>
      <c r="L232" s="494"/>
    </row>
    <row r="233" spans="1:12" ht="27" x14ac:dyDescent="0.3">
      <c r="A233" s="145" t="s">
        <v>142</v>
      </c>
      <c r="B233" s="121" t="s">
        <v>164</v>
      </c>
      <c r="C233" s="145" t="str">
        <f>C204</f>
        <v>REALITE 2019</v>
      </c>
      <c r="D233" s="145" t="str">
        <f t="shared" ref="D233:G233" si="60">D204</f>
        <v>REALITE 2020</v>
      </c>
      <c r="E233" s="145" t="str">
        <f t="shared" si="60"/>
        <v>REALITE 2021</v>
      </c>
      <c r="F233" s="145" t="str">
        <f t="shared" si="60"/>
        <v>REALITE 2022</v>
      </c>
      <c r="G233" s="145" t="str">
        <f t="shared" si="60"/>
        <v>REALITE 2023</v>
      </c>
      <c r="I233" s="145" t="str">
        <f>RIGHT(D233,4)&amp;" - "&amp;RIGHT(C233,4)</f>
        <v>2020 - 2019</v>
      </c>
      <c r="J233" s="145" t="str">
        <f>RIGHT(E233,4)&amp;" - "&amp;RIGHT(D233,4)</f>
        <v>2021 - 2020</v>
      </c>
      <c r="K233" s="145" t="str">
        <f>RIGHT(F233,4)&amp;" - "&amp;RIGHT(E233,4)</f>
        <v>2022 - 2021</v>
      </c>
      <c r="L233" s="145" t="str">
        <f>RIGHT(G233,4)&amp;" - "&amp;RIGHT(F233,4)</f>
        <v>2023 - 2022</v>
      </c>
    </row>
    <row r="234" spans="1:12" x14ac:dyDescent="0.3">
      <c r="A234" s="217" t="s">
        <v>143</v>
      </c>
      <c r="B234" s="218" t="s">
        <v>144</v>
      </c>
      <c r="C234" s="132">
        <f t="shared" ref="C234:G245" si="61">C9-SUM(C54,C99,C144,C189)</f>
        <v>0</v>
      </c>
      <c r="D234" s="132">
        <f t="shared" si="61"/>
        <v>0</v>
      </c>
      <c r="E234" s="132">
        <f t="shared" si="61"/>
        <v>0</v>
      </c>
      <c r="F234" s="132">
        <f t="shared" si="61"/>
        <v>0</v>
      </c>
      <c r="G234" s="132">
        <f t="shared" si="61"/>
        <v>0</v>
      </c>
      <c r="I234" s="221">
        <f t="shared" ref="I234:I246" si="62">IFERROR(IF(AND(ROUND(SUM(C234:C234),0)=0,ROUND(SUM(D234:D234),0)&gt;ROUND(SUM(C234:C234),0)),"INF",(ROUND(SUM(D234:D234),0)-ROUND(SUM(C234:C234),0))/ROUND(SUM(C234:C234),0)),0)</f>
        <v>0</v>
      </c>
      <c r="J234" s="221">
        <f t="shared" ref="J234:J246" si="63">IFERROR(IF(AND(ROUND(SUM(D234),0)=0,ROUND(SUM(E234:E234),0)&gt;ROUND(SUM(D234),0)),"INF",(ROUND(SUM(E234:E234),0)-ROUND(SUM(D234),0))/ROUND(SUM(D234),0)),0)</f>
        <v>0</v>
      </c>
      <c r="K234" s="221">
        <f t="shared" ref="K234:K246" si="64">IFERROR(IF(AND(ROUND(SUM(E234),0)=0,ROUND(SUM(F234:F234),0)&gt;ROUND(SUM(E234),0)),"INF",(ROUND(SUM(F234:F234),0)-ROUND(SUM(E234),0))/ROUND(SUM(E234),0)),0)</f>
        <v>0</v>
      </c>
      <c r="L234" s="221">
        <f t="shared" ref="L234:L246" si="65">IFERROR(IF(AND(ROUND(SUM(F234),0)=0,ROUND(SUM(G234:G234),0)&gt;ROUND(SUM(F234),0)),"INF",(ROUND(SUM(G234:G234),0)-ROUND(SUM(F234),0))/ROUND(SUM(F234),0)),0)</f>
        <v>0</v>
      </c>
    </row>
    <row r="235" spans="1:12" x14ac:dyDescent="0.3">
      <c r="A235" s="222" t="s">
        <v>145</v>
      </c>
      <c r="B235" s="155">
        <v>20</v>
      </c>
      <c r="C235" s="132">
        <f t="shared" si="61"/>
        <v>0</v>
      </c>
      <c r="D235" s="132">
        <f t="shared" si="61"/>
        <v>0</v>
      </c>
      <c r="E235" s="132">
        <f t="shared" si="61"/>
        <v>0</v>
      </c>
      <c r="F235" s="132">
        <f t="shared" si="61"/>
        <v>0</v>
      </c>
      <c r="G235" s="132">
        <f t="shared" si="61"/>
        <v>0</v>
      </c>
      <c r="I235" s="239">
        <f t="shared" si="62"/>
        <v>0</v>
      </c>
      <c r="J235" s="239">
        <f t="shared" si="63"/>
        <v>0</v>
      </c>
      <c r="K235" s="239">
        <f t="shared" si="64"/>
        <v>0</v>
      </c>
      <c r="L235" s="239">
        <f t="shared" si="65"/>
        <v>0</v>
      </c>
    </row>
    <row r="236" spans="1:12" ht="13.15" customHeight="1" x14ac:dyDescent="0.3">
      <c r="A236" s="222" t="s">
        <v>146</v>
      </c>
      <c r="B236" s="155">
        <v>21</v>
      </c>
      <c r="C236" s="132">
        <f t="shared" si="61"/>
        <v>0</v>
      </c>
      <c r="D236" s="132">
        <f t="shared" si="61"/>
        <v>0</v>
      </c>
      <c r="E236" s="132">
        <f t="shared" si="61"/>
        <v>0</v>
      </c>
      <c r="F236" s="132">
        <f t="shared" si="61"/>
        <v>0</v>
      </c>
      <c r="G236" s="132">
        <f t="shared" si="61"/>
        <v>0</v>
      </c>
      <c r="I236" s="239">
        <f t="shared" si="62"/>
        <v>0</v>
      </c>
      <c r="J236" s="239">
        <f t="shared" si="63"/>
        <v>0</v>
      </c>
      <c r="K236" s="239">
        <f t="shared" si="64"/>
        <v>0</v>
      </c>
      <c r="L236" s="239">
        <f t="shared" si="65"/>
        <v>0</v>
      </c>
    </row>
    <row r="237" spans="1:12" ht="13.15" customHeight="1" x14ac:dyDescent="0.3">
      <c r="A237" s="222" t="s">
        <v>147</v>
      </c>
      <c r="B237" s="155" t="s">
        <v>148</v>
      </c>
      <c r="C237" s="132">
        <f t="shared" si="61"/>
        <v>0</v>
      </c>
      <c r="D237" s="132">
        <f t="shared" si="61"/>
        <v>0</v>
      </c>
      <c r="E237" s="132">
        <f t="shared" si="61"/>
        <v>0</v>
      </c>
      <c r="F237" s="132">
        <f t="shared" si="61"/>
        <v>0</v>
      </c>
      <c r="G237" s="132">
        <f t="shared" si="61"/>
        <v>0</v>
      </c>
      <c r="I237" s="239">
        <f t="shared" si="62"/>
        <v>0</v>
      </c>
      <c r="J237" s="239">
        <f t="shared" si="63"/>
        <v>0</v>
      </c>
      <c r="K237" s="239">
        <f t="shared" si="64"/>
        <v>0</v>
      </c>
      <c r="L237" s="239">
        <f t="shared" si="65"/>
        <v>0</v>
      </c>
    </row>
    <row r="238" spans="1:12" x14ac:dyDescent="0.3">
      <c r="A238" s="222" t="s">
        <v>149</v>
      </c>
      <c r="B238" s="155">
        <v>28</v>
      </c>
      <c r="C238" s="132">
        <f t="shared" si="61"/>
        <v>0</v>
      </c>
      <c r="D238" s="132">
        <f t="shared" si="61"/>
        <v>0</v>
      </c>
      <c r="E238" s="132">
        <f t="shared" si="61"/>
        <v>0</v>
      </c>
      <c r="F238" s="132">
        <f t="shared" si="61"/>
        <v>0</v>
      </c>
      <c r="G238" s="132">
        <f t="shared" si="61"/>
        <v>0</v>
      </c>
      <c r="I238" s="239">
        <f t="shared" si="62"/>
        <v>0</v>
      </c>
      <c r="J238" s="239">
        <f t="shared" si="63"/>
        <v>0</v>
      </c>
      <c r="K238" s="239">
        <f t="shared" si="64"/>
        <v>0</v>
      </c>
      <c r="L238" s="239">
        <f t="shared" si="65"/>
        <v>0</v>
      </c>
    </row>
    <row r="239" spans="1:12" x14ac:dyDescent="0.3">
      <c r="A239" s="217" t="s">
        <v>150</v>
      </c>
      <c r="B239" s="218" t="s">
        <v>151</v>
      </c>
      <c r="C239" s="132">
        <f t="shared" si="61"/>
        <v>0</v>
      </c>
      <c r="D239" s="132">
        <f t="shared" si="61"/>
        <v>0</v>
      </c>
      <c r="E239" s="132">
        <f t="shared" si="61"/>
        <v>0</v>
      </c>
      <c r="F239" s="132">
        <f t="shared" si="61"/>
        <v>0</v>
      </c>
      <c r="G239" s="132">
        <f t="shared" si="61"/>
        <v>0</v>
      </c>
      <c r="I239" s="221">
        <f t="shared" si="62"/>
        <v>0</v>
      </c>
      <c r="J239" s="221">
        <f t="shared" si="63"/>
        <v>0</v>
      </c>
      <c r="K239" s="221">
        <f t="shared" si="64"/>
        <v>0</v>
      </c>
      <c r="L239" s="221">
        <f t="shared" si="65"/>
        <v>0</v>
      </c>
    </row>
    <row r="240" spans="1:12" x14ac:dyDescent="0.3">
      <c r="A240" s="222" t="s">
        <v>152</v>
      </c>
      <c r="B240" s="155">
        <v>29</v>
      </c>
      <c r="C240" s="132">
        <f t="shared" si="61"/>
        <v>0</v>
      </c>
      <c r="D240" s="132">
        <f t="shared" si="61"/>
        <v>0</v>
      </c>
      <c r="E240" s="132">
        <f t="shared" si="61"/>
        <v>0</v>
      </c>
      <c r="F240" s="132">
        <f t="shared" si="61"/>
        <v>0</v>
      </c>
      <c r="G240" s="132">
        <f t="shared" si="61"/>
        <v>0</v>
      </c>
      <c r="I240" s="239">
        <f t="shared" si="62"/>
        <v>0</v>
      </c>
      <c r="J240" s="239">
        <f t="shared" si="63"/>
        <v>0</v>
      </c>
      <c r="K240" s="239">
        <f t="shared" si="64"/>
        <v>0</v>
      </c>
      <c r="L240" s="239">
        <f t="shared" si="65"/>
        <v>0</v>
      </c>
    </row>
    <row r="241" spans="1:12" x14ac:dyDescent="0.3">
      <c r="A241" s="222" t="s">
        <v>153</v>
      </c>
      <c r="B241" s="155">
        <v>3</v>
      </c>
      <c r="C241" s="132">
        <f t="shared" si="61"/>
        <v>0</v>
      </c>
      <c r="D241" s="132">
        <f t="shared" si="61"/>
        <v>0</v>
      </c>
      <c r="E241" s="132">
        <f t="shared" si="61"/>
        <v>0</v>
      </c>
      <c r="F241" s="132">
        <f t="shared" si="61"/>
        <v>0</v>
      </c>
      <c r="G241" s="132">
        <f t="shared" si="61"/>
        <v>0</v>
      </c>
      <c r="I241" s="239">
        <f t="shared" si="62"/>
        <v>0</v>
      </c>
      <c r="J241" s="239">
        <f t="shared" si="63"/>
        <v>0</v>
      </c>
      <c r="K241" s="239">
        <f t="shared" si="64"/>
        <v>0</v>
      </c>
      <c r="L241" s="239">
        <f t="shared" si="65"/>
        <v>0</v>
      </c>
    </row>
    <row r="242" spans="1:12" x14ac:dyDescent="0.3">
      <c r="A242" s="222" t="s">
        <v>154</v>
      </c>
      <c r="B242" s="155" t="s">
        <v>155</v>
      </c>
      <c r="C242" s="132">
        <f t="shared" si="61"/>
        <v>0</v>
      </c>
      <c r="D242" s="132">
        <f t="shared" si="61"/>
        <v>0</v>
      </c>
      <c r="E242" s="132">
        <f t="shared" si="61"/>
        <v>0</v>
      </c>
      <c r="F242" s="132">
        <f t="shared" si="61"/>
        <v>0</v>
      </c>
      <c r="G242" s="132">
        <f t="shared" si="61"/>
        <v>0</v>
      </c>
      <c r="I242" s="239">
        <f t="shared" si="62"/>
        <v>0</v>
      </c>
      <c r="J242" s="239">
        <f t="shared" si="63"/>
        <v>0</v>
      </c>
      <c r="K242" s="239">
        <f t="shared" si="64"/>
        <v>0</v>
      </c>
      <c r="L242" s="239">
        <f t="shared" si="65"/>
        <v>0</v>
      </c>
    </row>
    <row r="243" spans="1:12" x14ac:dyDescent="0.3">
      <c r="A243" s="222" t="s">
        <v>831</v>
      </c>
      <c r="B243" s="155" t="s">
        <v>156</v>
      </c>
      <c r="C243" s="132">
        <f t="shared" si="61"/>
        <v>0</v>
      </c>
      <c r="D243" s="132">
        <f t="shared" si="61"/>
        <v>0</v>
      </c>
      <c r="E243" s="132">
        <f t="shared" si="61"/>
        <v>0</v>
      </c>
      <c r="F243" s="132">
        <f t="shared" si="61"/>
        <v>0</v>
      </c>
      <c r="G243" s="132">
        <f t="shared" si="61"/>
        <v>0</v>
      </c>
      <c r="I243" s="239">
        <f t="shared" si="62"/>
        <v>0</v>
      </c>
      <c r="J243" s="239">
        <f t="shared" si="63"/>
        <v>0</v>
      </c>
      <c r="K243" s="239">
        <f t="shared" si="64"/>
        <v>0</v>
      </c>
      <c r="L243" s="239">
        <f t="shared" si="65"/>
        <v>0</v>
      </c>
    </row>
    <row r="244" spans="1:12" x14ac:dyDescent="0.3">
      <c r="A244" s="222" t="s">
        <v>157</v>
      </c>
      <c r="B244" s="155" t="s">
        <v>158</v>
      </c>
      <c r="C244" s="132">
        <f t="shared" si="61"/>
        <v>0</v>
      </c>
      <c r="D244" s="132">
        <f t="shared" si="61"/>
        <v>0</v>
      </c>
      <c r="E244" s="132">
        <f t="shared" si="61"/>
        <v>0</v>
      </c>
      <c r="F244" s="132">
        <f t="shared" si="61"/>
        <v>0</v>
      </c>
      <c r="G244" s="132">
        <f t="shared" si="61"/>
        <v>0</v>
      </c>
      <c r="I244" s="239">
        <f t="shared" si="62"/>
        <v>0</v>
      </c>
      <c r="J244" s="239">
        <f t="shared" si="63"/>
        <v>0</v>
      </c>
      <c r="K244" s="239">
        <f t="shared" si="64"/>
        <v>0</v>
      </c>
      <c r="L244" s="239">
        <f t="shared" si="65"/>
        <v>0</v>
      </c>
    </row>
    <row r="245" spans="1:12" x14ac:dyDescent="0.3">
      <c r="A245" s="223" t="s">
        <v>159</v>
      </c>
      <c r="B245" s="218" t="s">
        <v>160</v>
      </c>
      <c r="C245" s="132">
        <f t="shared" si="61"/>
        <v>0</v>
      </c>
      <c r="D245" s="132">
        <f t="shared" si="61"/>
        <v>0</v>
      </c>
      <c r="E245" s="132">
        <f t="shared" si="61"/>
        <v>0</v>
      </c>
      <c r="F245" s="132">
        <f t="shared" si="61"/>
        <v>0</v>
      </c>
      <c r="G245" s="132">
        <f t="shared" si="61"/>
        <v>0</v>
      </c>
      <c r="I245" s="239">
        <f t="shared" si="62"/>
        <v>0</v>
      </c>
      <c r="J245" s="239">
        <f t="shared" si="63"/>
        <v>0</v>
      </c>
      <c r="K245" s="239">
        <f t="shared" si="64"/>
        <v>0</v>
      </c>
      <c r="L245" s="239">
        <f t="shared" si="65"/>
        <v>0</v>
      </c>
    </row>
    <row r="246" spans="1:12" x14ac:dyDescent="0.3">
      <c r="A246" s="32" t="s">
        <v>161</v>
      </c>
      <c r="B246" s="225" t="s">
        <v>162</v>
      </c>
      <c r="C246" s="33">
        <f>SUM(C234,C239)</f>
        <v>0</v>
      </c>
      <c r="D246" s="33">
        <f>SUM(D234,D239)</f>
        <v>0</v>
      </c>
      <c r="E246" s="33">
        <f>SUM(E234,E239)</f>
        <v>0</v>
      </c>
      <c r="F246" s="33">
        <f>SUM(F234,F239)</f>
        <v>0</v>
      </c>
      <c r="G246" s="33">
        <f>SUM(G234,G239)</f>
        <v>0</v>
      </c>
      <c r="I246" s="226">
        <f t="shared" si="62"/>
        <v>0</v>
      </c>
      <c r="J246" s="226">
        <f t="shared" si="63"/>
        <v>0</v>
      </c>
      <c r="K246" s="226">
        <f t="shared" si="64"/>
        <v>0</v>
      </c>
      <c r="L246" s="226">
        <f t="shared" si="65"/>
        <v>0</v>
      </c>
    </row>
    <row r="247" spans="1:12" x14ac:dyDescent="0.3">
      <c r="A247" s="5"/>
      <c r="C247" s="163"/>
      <c r="D247" s="163"/>
      <c r="E247" s="163"/>
      <c r="F247" s="163"/>
      <c r="G247" s="163"/>
      <c r="I247" s="163"/>
      <c r="J247" s="163"/>
      <c r="K247" s="163"/>
      <c r="L247" s="163"/>
    </row>
    <row r="248" spans="1:12" x14ac:dyDescent="0.3">
      <c r="A248" s="5"/>
      <c r="C248" s="163"/>
      <c r="D248" s="163"/>
      <c r="E248" s="163"/>
      <c r="F248" s="163"/>
      <c r="G248" s="163"/>
      <c r="I248" s="492" t="s">
        <v>849</v>
      </c>
      <c r="J248" s="493"/>
      <c r="K248" s="493"/>
      <c r="L248" s="494"/>
    </row>
    <row r="249" spans="1:12" ht="27" x14ac:dyDescent="0.3">
      <c r="A249" s="145" t="s">
        <v>163</v>
      </c>
      <c r="B249" s="145" t="s">
        <v>164</v>
      </c>
      <c r="C249" s="145" t="str">
        <f>C233</f>
        <v>REALITE 2019</v>
      </c>
      <c r="D249" s="145" t="str">
        <f t="shared" ref="D249:G249" si="66">D233</f>
        <v>REALITE 2020</v>
      </c>
      <c r="E249" s="145" t="str">
        <f t="shared" si="66"/>
        <v>REALITE 2021</v>
      </c>
      <c r="F249" s="145" t="str">
        <f t="shared" si="66"/>
        <v>REALITE 2022</v>
      </c>
      <c r="G249" s="145" t="str">
        <f t="shared" si="66"/>
        <v>REALITE 2023</v>
      </c>
      <c r="I249" s="145" t="str">
        <f>RIGHT(D249,4)&amp;" - "&amp;RIGHT(C249,4)</f>
        <v>2020 - 2019</v>
      </c>
      <c r="J249" s="145" t="str">
        <f>RIGHT(E249,4)&amp;" - "&amp;RIGHT(D249,4)</f>
        <v>2021 - 2020</v>
      </c>
      <c r="K249" s="145" t="str">
        <f>RIGHT(F249,4)&amp;" - "&amp;RIGHT(E249,4)</f>
        <v>2022 - 2021</v>
      </c>
      <c r="L249" s="145" t="str">
        <f>RIGHT(G249,4)&amp;" - "&amp;RIGHT(F249,4)</f>
        <v>2023 - 2022</v>
      </c>
    </row>
    <row r="250" spans="1:12" x14ac:dyDescent="0.3">
      <c r="A250" s="217" t="s">
        <v>165</v>
      </c>
      <c r="B250" s="218" t="s">
        <v>166</v>
      </c>
      <c r="C250" s="132">
        <f t="shared" ref="C250:G260" si="67">C25-SUM(C70,C115,C160,C205)</f>
        <v>0</v>
      </c>
      <c r="D250" s="132">
        <f t="shared" si="67"/>
        <v>0</v>
      </c>
      <c r="E250" s="132">
        <f t="shared" si="67"/>
        <v>0</v>
      </c>
      <c r="F250" s="132">
        <f t="shared" si="67"/>
        <v>0</v>
      </c>
      <c r="G250" s="132">
        <f t="shared" si="67"/>
        <v>0</v>
      </c>
      <c r="I250" s="221">
        <f t="shared" ref="I250:I273" si="68">IFERROR(IF(AND(ROUND(SUM(C250:C250),0)=0,ROUND(SUM(D250:D250),0)&gt;ROUND(SUM(C250:C250),0)),"INF",(ROUND(SUM(D250:D250),0)-ROUND(SUM(C250:C250),0))/ROUND(SUM(C250:C250),0)),0)</f>
        <v>0</v>
      </c>
      <c r="J250" s="221">
        <f t="shared" ref="J250:J273" si="69">IFERROR(IF(AND(ROUND(SUM(D250),0)=0,ROUND(SUM(E250:E250),0)&gt;ROUND(SUM(D250),0)),"INF",(ROUND(SUM(E250:E250),0)-ROUND(SUM(D250),0))/ROUND(SUM(D250),0)),0)</f>
        <v>0</v>
      </c>
      <c r="K250" s="221">
        <f t="shared" ref="K250:K273" si="70">IFERROR(IF(AND(ROUND(SUM(E250),0)=0,ROUND(SUM(F250:F250),0)&gt;ROUND(SUM(E250),0)),"INF",(ROUND(SUM(F250:F250),0)-ROUND(SUM(E250),0))/ROUND(SUM(E250),0)),0)</f>
        <v>0</v>
      </c>
      <c r="L250" s="221">
        <f t="shared" ref="L250:L273" si="71">IFERROR(IF(AND(ROUND(SUM(F250),0)=0,ROUND(SUM(G250:G250),0)&gt;ROUND(SUM(F250),0)),"INF",(ROUND(SUM(G250:G250),0)-ROUND(SUM(F250),0))/ROUND(SUM(F250),0)),0)</f>
        <v>0</v>
      </c>
    </row>
    <row r="251" spans="1:12" x14ac:dyDescent="0.3">
      <c r="A251" s="222" t="s">
        <v>167</v>
      </c>
      <c r="B251" s="155">
        <v>10</v>
      </c>
      <c r="C251" s="132">
        <f t="shared" si="67"/>
        <v>0</v>
      </c>
      <c r="D251" s="132">
        <f t="shared" si="67"/>
        <v>0</v>
      </c>
      <c r="E251" s="132">
        <f t="shared" si="67"/>
        <v>0</v>
      </c>
      <c r="F251" s="132">
        <f t="shared" si="67"/>
        <v>0</v>
      </c>
      <c r="G251" s="132">
        <f t="shared" si="67"/>
        <v>0</v>
      </c>
      <c r="I251" s="221">
        <f t="shared" si="68"/>
        <v>0</v>
      </c>
      <c r="J251" s="221">
        <f t="shared" si="69"/>
        <v>0</v>
      </c>
      <c r="K251" s="221">
        <f t="shared" si="70"/>
        <v>0</v>
      </c>
      <c r="L251" s="221">
        <f t="shared" si="71"/>
        <v>0</v>
      </c>
    </row>
    <row r="252" spans="1:12" x14ac:dyDescent="0.3">
      <c r="A252" s="222" t="s">
        <v>168</v>
      </c>
      <c r="B252" s="155">
        <v>11</v>
      </c>
      <c r="C252" s="132">
        <f t="shared" si="67"/>
        <v>0</v>
      </c>
      <c r="D252" s="132">
        <f t="shared" si="67"/>
        <v>0</v>
      </c>
      <c r="E252" s="132">
        <f t="shared" si="67"/>
        <v>0</v>
      </c>
      <c r="F252" s="132">
        <f t="shared" si="67"/>
        <v>0</v>
      </c>
      <c r="G252" s="132">
        <f t="shared" si="67"/>
        <v>0</v>
      </c>
      <c r="I252" s="221">
        <f t="shared" si="68"/>
        <v>0</v>
      </c>
      <c r="J252" s="221">
        <f t="shared" si="69"/>
        <v>0</v>
      </c>
      <c r="K252" s="221">
        <f t="shared" si="70"/>
        <v>0</v>
      </c>
      <c r="L252" s="221">
        <f t="shared" si="71"/>
        <v>0</v>
      </c>
    </row>
    <row r="253" spans="1:12" x14ac:dyDescent="0.3">
      <c r="A253" s="222" t="s">
        <v>169</v>
      </c>
      <c r="B253" s="155">
        <v>12</v>
      </c>
      <c r="C253" s="132">
        <f t="shared" si="67"/>
        <v>0</v>
      </c>
      <c r="D253" s="132">
        <f t="shared" si="67"/>
        <v>0</v>
      </c>
      <c r="E253" s="132">
        <f t="shared" si="67"/>
        <v>0</v>
      </c>
      <c r="F253" s="132">
        <f t="shared" si="67"/>
        <v>0</v>
      </c>
      <c r="G253" s="132">
        <f t="shared" si="67"/>
        <v>0</v>
      </c>
      <c r="I253" s="221">
        <f t="shared" si="68"/>
        <v>0</v>
      </c>
      <c r="J253" s="221">
        <f t="shared" si="69"/>
        <v>0</v>
      </c>
      <c r="K253" s="221">
        <f t="shared" si="70"/>
        <v>0</v>
      </c>
      <c r="L253" s="221">
        <f t="shared" si="71"/>
        <v>0</v>
      </c>
    </row>
    <row r="254" spans="1:12" x14ac:dyDescent="0.3">
      <c r="A254" s="222" t="s">
        <v>170</v>
      </c>
      <c r="B254" s="155">
        <v>13</v>
      </c>
      <c r="C254" s="132">
        <f t="shared" si="67"/>
        <v>0</v>
      </c>
      <c r="D254" s="132">
        <f t="shared" si="67"/>
        <v>0</v>
      </c>
      <c r="E254" s="132">
        <f t="shared" si="67"/>
        <v>0</v>
      </c>
      <c r="F254" s="132">
        <f t="shared" si="67"/>
        <v>0</v>
      </c>
      <c r="G254" s="132">
        <f t="shared" si="67"/>
        <v>0</v>
      </c>
      <c r="I254" s="221">
        <f t="shared" si="68"/>
        <v>0</v>
      </c>
      <c r="J254" s="221">
        <f t="shared" si="69"/>
        <v>0</v>
      </c>
      <c r="K254" s="221">
        <f t="shared" si="70"/>
        <v>0</v>
      </c>
      <c r="L254" s="221">
        <f t="shared" si="71"/>
        <v>0</v>
      </c>
    </row>
    <row r="255" spans="1:12" x14ac:dyDescent="0.3">
      <c r="A255" s="222" t="s">
        <v>171</v>
      </c>
      <c r="B255" s="155">
        <v>14</v>
      </c>
      <c r="C255" s="132">
        <f t="shared" si="67"/>
        <v>0</v>
      </c>
      <c r="D255" s="132">
        <f t="shared" si="67"/>
        <v>0</v>
      </c>
      <c r="E255" s="132">
        <f t="shared" si="67"/>
        <v>0</v>
      </c>
      <c r="F255" s="132">
        <f t="shared" si="67"/>
        <v>0</v>
      </c>
      <c r="G255" s="132">
        <f t="shared" si="67"/>
        <v>0</v>
      </c>
      <c r="I255" s="221">
        <f t="shared" si="68"/>
        <v>0</v>
      </c>
      <c r="J255" s="221">
        <f t="shared" si="69"/>
        <v>0</v>
      </c>
      <c r="K255" s="221">
        <f t="shared" si="70"/>
        <v>0</v>
      </c>
      <c r="L255" s="221">
        <f t="shared" si="71"/>
        <v>0</v>
      </c>
    </row>
    <row r="256" spans="1:12" x14ac:dyDescent="0.3">
      <c r="A256" s="222" t="s">
        <v>172</v>
      </c>
      <c r="B256" s="155">
        <v>15</v>
      </c>
      <c r="C256" s="132">
        <f t="shared" si="67"/>
        <v>0</v>
      </c>
      <c r="D256" s="132">
        <f t="shared" si="67"/>
        <v>0</v>
      </c>
      <c r="E256" s="132">
        <f t="shared" si="67"/>
        <v>0</v>
      </c>
      <c r="F256" s="132">
        <f t="shared" si="67"/>
        <v>0</v>
      </c>
      <c r="G256" s="132">
        <f t="shared" si="67"/>
        <v>0</v>
      </c>
      <c r="I256" s="221">
        <f t="shared" si="68"/>
        <v>0</v>
      </c>
      <c r="J256" s="221">
        <f t="shared" si="69"/>
        <v>0</v>
      </c>
      <c r="K256" s="221">
        <f t="shared" si="70"/>
        <v>0</v>
      </c>
      <c r="L256" s="221">
        <f t="shared" si="71"/>
        <v>0</v>
      </c>
    </row>
    <row r="257" spans="1:12" x14ac:dyDescent="0.3">
      <c r="A257" s="217" t="s">
        <v>173</v>
      </c>
      <c r="B257" s="218">
        <v>16</v>
      </c>
      <c r="C257" s="132">
        <f t="shared" si="67"/>
        <v>0</v>
      </c>
      <c r="D257" s="132">
        <f t="shared" si="67"/>
        <v>0</v>
      </c>
      <c r="E257" s="132">
        <f t="shared" si="67"/>
        <v>0</v>
      </c>
      <c r="F257" s="132">
        <f t="shared" si="67"/>
        <v>0</v>
      </c>
      <c r="G257" s="132">
        <f t="shared" si="67"/>
        <v>0</v>
      </c>
      <c r="I257" s="221">
        <f t="shared" si="68"/>
        <v>0</v>
      </c>
      <c r="J257" s="221">
        <f t="shared" si="69"/>
        <v>0</v>
      </c>
      <c r="K257" s="221">
        <f t="shared" si="70"/>
        <v>0</v>
      </c>
      <c r="L257" s="221">
        <f t="shared" si="71"/>
        <v>0</v>
      </c>
    </row>
    <row r="258" spans="1:12" x14ac:dyDescent="0.3">
      <c r="A258" s="222" t="s">
        <v>174</v>
      </c>
      <c r="B258" s="155">
        <v>16</v>
      </c>
      <c r="C258" s="132">
        <f t="shared" si="67"/>
        <v>0</v>
      </c>
      <c r="D258" s="132">
        <f t="shared" si="67"/>
        <v>0</v>
      </c>
      <c r="E258" s="132">
        <f t="shared" si="67"/>
        <v>0</v>
      </c>
      <c r="F258" s="132">
        <f t="shared" si="67"/>
        <v>0</v>
      </c>
      <c r="G258" s="132">
        <f t="shared" si="67"/>
        <v>0</v>
      </c>
      <c r="I258" s="221">
        <f t="shared" si="68"/>
        <v>0</v>
      </c>
      <c r="J258" s="221">
        <f t="shared" si="69"/>
        <v>0</v>
      </c>
      <c r="K258" s="221">
        <f t="shared" si="70"/>
        <v>0</v>
      </c>
      <c r="L258" s="221">
        <f t="shared" si="71"/>
        <v>0</v>
      </c>
    </row>
    <row r="259" spans="1:12" x14ac:dyDescent="0.3">
      <c r="A259" s="217" t="s">
        <v>175</v>
      </c>
      <c r="B259" s="218" t="s">
        <v>176</v>
      </c>
      <c r="C259" s="132">
        <f t="shared" si="67"/>
        <v>0</v>
      </c>
      <c r="D259" s="132">
        <f t="shared" si="67"/>
        <v>0</v>
      </c>
      <c r="E259" s="132">
        <f t="shared" si="67"/>
        <v>0</v>
      </c>
      <c r="F259" s="132">
        <f t="shared" si="67"/>
        <v>0</v>
      </c>
      <c r="G259" s="132">
        <f t="shared" si="67"/>
        <v>0</v>
      </c>
      <c r="I259" s="221">
        <f t="shared" si="68"/>
        <v>0</v>
      </c>
      <c r="J259" s="221">
        <f t="shared" si="69"/>
        <v>0</v>
      </c>
      <c r="K259" s="221">
        <f t="shared" si="70"/>
        <v>0</v>
      </c>
      <c r="L259" s="221">
        <f t="shared" si="71"/>
        <v>0</v>
      </c>
    </row>
    <row r="260" spans="1:12" x14ac:dyDescent="0.3">
      <c r="A260" s="217" t="s">
        <v>830</v>
      </c>
      <c r="B260" s="218">
        <v>17</v>
      </c>
      <c r="C260" s="132">
        <f t="shared" si="67"/>
        <v>0</v>
      </c>
      <c r="D260" s="132">
        <f t="shared" si="67"/>
        <v>0</v>
      </c>
      <c r="E260" s="132">
        <f t="shared" si="67"/>
        <v>0</v>
      </c>
      <c r="F260" s="132">
        <f t="shared" si="67"/>
        <v>0</v>
      </c>
      <c r="G260" s="132">
        <f t="shared" si="67"/>
        <v>0</v>
      </c>
      <c r="I260" s="221">
        <f t="shared" si="68"/>
        <v>0</v>
      </c>
      <c r="J260" s="221">
        <f t="shared" si="69"/>
        <v>0</v>
      </c>
      <c r="K260" s="221">
        <f t="shared" si="70"/>
        <v>0</v>
      </c>
      <c r="L260" s="221">
        <f t="shared" si="71"/>
        <v>0</v>
      </c>
    </row>
    <row r="261" spans="1:12" x14ac:dyDescent="0.3">
      <c r="A261" s="217" t="s">
        <v>177</v>
      </c>
      <c r="B261" s="218" t="s">
        <v>178</v>
      </c>
      <c r="C261" s="132">
        <f>SUM(C262:C263)</f>
        <v>0</v>
      </c>
      <c r="D261" s="132">
        <f>SUM(D262:D263)</f>
        <v>0</v>
      </c>
      <c r="E261" s="132">
        <f>SUM(E262:E263)</f>
        <v>0</v>
      </c>
      <c r="F261" s="132">
        <f>SUM(F262:F263)</f>
        <v>0</v>
      </c>
      <c r="G261" s="132">
        <f>SUM(G262:G263)</f>
        <v>0</v>
      </c>
      <c r="I261" s="221">
        <f t="shared" si="68"/>
        <v>0</v>
      </c>
      <c r="J261" s="221">
        <f t="shared" si="69"/>
        <v>0</v>
      </c>
      <c r="K261" s="221">
        <f t="shared" si="70"/>
        <v>0</v>
      </c>
      <c r="L261" s="221">
        <f t="shared" si="71"/>
        <v>0</v>
      </c>
    </row>
    <row r="262" spans="1:12" x14ac:dyDescent="0.3">
      <c r="A262" s="228" t="s">
        <v>179</v>
      </c>
      <c r="C262" s="132">
        <f t="shared" ref="C262:G272" si="72">C37-SUM(C82,C127,C172,C217)</f>
        <v>0</v>
      </c>
      <c r="D262" s="132">
        <f t="shared" si="72"/>
        <v>0</v>
      </c>
      <c r="E262" s="132">
        <f t="shared" si="72"/>
        <v>0</v>
      </c>
      <c r="F262" s="132">
        <f t="shared" si="72"/>
        <v>0</v>
      </c>
      <c r="G262" s="132">
        <f t="shared" si="72"/>
        <v>0</v>
      </c>
      <c r="I262" s="221">
        <f t="shared" si="68"/>
        <v>0</v>
      </c>
      <c r="J262" s="221">
        <f t="shared" si="69"/>
        <v>0</v>
      </c>
      <c r="K262" s="221">
        <f t="shared" si="70"/>
        <v>0</v>
      </c>
      <c r="L262" s="221">
        <f t="shared" si="71"/>
        <v>0</v>
      </c>
    </row>
    <row r="263" spans="1:12" x14ac:dyDescent="0.3">
      <c r="A263" s="228" t="s">
        <v>180</v>
      </c>
      <c r="C263" s="132">
        <f t="shared" si="72"/>
        <v>0</v>
      </c>
      <c r="D263" s="132">
        <f t="shared" si="72"/>
        <v>0</v>
      </c>
      <c r="E263" s="132">
        <f t="shared" si="72"/>
        <v>0</v>
      </c>
      <c r="F263" s="132">
        <f t="shared" si="72"/>
        <v>0</v>
      </c>
      <c r="G263" s="132">
        <f t="shared" si="72"/>
        <v>0</v>
      </c>
      <c r="I263" s="221">
        <f t="shared" si="68"/>
        <v>0</v>
      </c>
      <c r="J263" s="221">
        <f t="shared" si="69"/>
        <v>0</v>
      </c>
      <c r="K263" s="221">
        <f t="shared" si="70"/>
        <v>0</v>
      </c>
      <c r="L263" s="221">
        <f t="shared" si="71"/>
        <v>0</v>
      </c>
    </row>
    <row r="264" spans="1:12" x14ac:dyDescent="0.3">
      <c r="A264" s="228" t="s">
        <v>181</v>
      </c>
      <c r="B264" s="155" t="s">
        <v>182</v>
      </c>
      <c r="C264" s="132">
        <f t="shared" si="72"/>
        <v>0</v>
      </c>
      <c r="D264" s="132">
        <f t="shared" si="72"/>
        <v>0</v>
      </c>
      <c r="E264" s="132">
        <f t="shared" si="72"/>
        <v>0</v>
      </c>
      <c r="F264" s="132">
        <f t="shared" si="72"/>
        <v>0</v>
      </c>
      <c r="G264" s="132">
        <f t="shared" si="72"/>
        <v>0</v>
      </c>
      <c r="I264" s="221">
        <f t="shared" si="68"/>
        <v>0</v>
      </c>
      <c r="J264" s="221">
        <f t="shared" si="69"/>
        <v>0</v>
      </c>
      <c r="K264" s="221">
        <f t="shared" si="70"/>
        <v>0</v>
      </c>
      <c r="L264" s="221">
        <f t="shared" si="71"/>
        <v>0</v>
      </c>
    </row>
    <row r="265" spans="1:12" x14ac:dyDescent="0.3">
      <c r="A265" s="217" t="s">
        <v>183</v>
      </c>
      <c r="B265" s="218" t="s">
        <v>184</v>
      </c>
      <c r="C265" s="132">
        <f t="shared" si="72"/>
        <v>0</v>
      </c>
      <c r="D265" s="132">
        <f t="shared" si="72"/>
        <v>0</v>
      </c>
      <c r="E265" s="132">
        <f t="shared" si="72"/>
        <v>0</v>
      </c>
      <c r="F265" s="132">
        <f t="shared" si="72"/>
        <v>0</v>
      </c>
      <c r="G265" s="132">
        <f t="shared" si="72"/>
        <v>0</v>
      </c>
      <c r="I265" s="221">
        <f t="shared" si="68"/>
        <v>0</v>
      </c>
      <c r="J265" s="221">
        <f t="shared" si="69"/>
        <v>0</v>
      </c>
      <c r="K265" s="221">
        <f t="shared" si="70"/>
        <v>0</v>
      </c>
      <c r="L265" s="221">
        <f t="shared" si="71"/>
        <v>0</v>
      </c>
    </row>
    <row r="266" spans="1:12" x14ac:dyDescent="0.3">
      <c r="A266" s="228" t="s">
        <v>185</v>
      </c>
      <c r="B266" s="155">
        <v>42</v>
      </c>
      <c r="C266" s="132">
        <f t="shared" si="72"/>
        <v>0</v>
      </c>
      <c r="D266" s="132">
        <f t="shared" si="72"/>
        <v>0</v>
      </c>
      <c r="E266" s="132">
        <f t="shared" si="72"/>
        <v>0</v>
      </c>
      <c r="F266" s="132">
        <f t="shared" si="72"/>
        <v>0</v>
      </c>
      <c r="G266" s="132">
        <f t="shared" si="72"/>
        <v>0</v>
      </c>
      <c r="I266" s="221">
        <f t="shared" si="68"/>
        <v>0</v>
      </c>
      <c r="J266" s="221">
        <f t="shared" si="69"/>
        <v>0</v>
      </c>
      <c r="K266" s="221">
        <f t="shared" si="70"/>
        <v>0</v>
      </c>
      <c r="L266" s="221">
        <f t="shared" si="71"/>
        <v>0</v>
      </c>
    </row>
    <row r="267" spans="1:12" x14ac:dyDescent="0.3">
      <c r="A267" s="228" t="s">
        <v>186</v>
      </c>
      <c r="B267" s="155">
        <v>43</v>
      </c>
      <c r="C267" s="132">
        <f t="shared" si="72"/>
        <v>0</v>
      </c>
      <c r="D267" s="132">
        <f t="shared" si="72"/>
        <v>0</v>
      </c>
      <c r="E267" s="132">
        <f t="shared" si="72"/>
        <v>0</v>
      </c>
      <c r="F267" s="132">
        <f t="shared" si="72"/>
        <v>0</v>
      </c>
      <c r="G267" s="132">
        <f t="shared" si="72"/>
        <v>0</v>
      </c>
      <c r="I267" s="221">
        <f t="shared" si="68"/>
        <v>0</v>
      </c>
      <c r="J267" s="221">
        <f t="shared" si="69"/>
        <v>0</v>
      </c>
      <c r="K267" s="221">
        <f t="shared" si="70"/>
        <v>0</v>
      </c>
      <c r="L267" s="221">
        <f t="shared" si="71"/>
        <v>0</v>
      </c>
    </row>
    <row r="268" spans="1:12" x14ac:dyDescent="0.3">
      <c r="A268" s="228" t="s">
        <v>187</v>
      </c>
      <c r="B268" s="155">
        <v>44</v>
      </c>
      <c r="C268" s="132">
        <f t="shared" si="72"/>
        <v>0</v>
      </c>
      <c r="D268" s="132">
        <f t="shared" si="72"/>
        <v>0</v>
      </c>
      <c r="E268" s="132">
        <f t="shared" si="72"/>
        <v>0</v>
      </c>
      <c r="F268" s="132">
        <f t="shared" si="72"/>
        <v>0</v>
      </c>
      <c r="G268" s="132">
        <f t="shared" si="72"/>
        <v>0</v>
      </c>
      <c r="I268" s="221">
        <f t="shared" si="68"/>
        <v>0</v>
      </c>
      <c r="J268" s="221">
        <f t="shared" si="69"/>
        <v>0</v>
      </c>
      <c r="K268" s="221">
        <f t="shared" si="70"/>
        <v>0</v>
      </c>
      <c r="L268" s="221">
        <f t="shared" si="71"/>
        <v>0</v>
      </c>
    </row>
    <row r="269" spans="1:12" x14ac:dyDescent="0.3">
      <c r="A269" s="228" t="s">
        <v>188</v>
      </c>
      <c r="B269" s="155">
        <v>46</v>
      </c>
      <c r="C269" s="132">
        <f t="shared" si="72"/>
        <v>0</v>
      </c>
      <c r="D269" s="132">
        <f t="shared" si="72"/>
        <v>0</v>
      </c>
      <c r="E269" s="132">
        <f t="shared" si="72"/>
        <v>0</v>
      </c>
      <c r="F269" s="132">
        <f t="shared" si="72"/>
        <v>0</v>
      </c>
      <c r="G269" s="132">
        <f t="shared" si="72"/>
        <v>0</v>
      </c>
      <c r="I269" s="221">
        <f t="shared" si="68"/>
        <v>0</v>
      </c>
      <c r="J269" s="221">
        <f t="shared" si="69"/>
        <v>0</v>
      </c>
      <c r="K269" s="221">
        <f t="shared" si="70"/>
        <v>0</v>
      </c>
      <c r="L269" s="221">
        <f t="shared" si="71"/>
        <v>0</v>
      </c>
    </row>
    <row r="270" spans="1:12" x14ac:dyDescent="0.3">
      <c r="A270" s="228" t="s">
        <v>189</v>
      </c>
      <c r="B270" s="155">
        <v>45</v>
      </c>
      <c r="C270" s="132">
        <f t="shared" si="72"/>
        <v>0</v>
      </c>
      <c r="D270" s="132">
        <f t="shared" si="72"/>
        <v>0</v>
      </c>
      <c r="E270" s="132">
        <f t="shared" si="72"/>
        <v>0</v>
      </c>
      <c r="F270" s="132">
        <f t="shared" si="72"/>
        <v>0</v>
      </c>
      <c r="G270" s="132">
        <f t="shared" si="72"/>
        <v>0</v>
      </c>
      <c r="I270" s="221">
        <f t="shared" si="68"/>
        <v>0</v>
      </c>
      <c r="J270" s="221">
        <f t="shared" si="69"/>
        <v>0</v>
      </c>
      <c r="K270" s="221">
        <f t="shared" si="70"/>
        <v>0</v>
      </c>
      <c r="L270" s="221">
        <f t="shared" si="71"/>
        <v>0</v>
      </c>
    </row>
    <row r="271" spans="1:12" x14ac:dyDescent="0.3">
      <c r="A271" s="228" t="s">
        <v>190</v>
      </c>
      <c r="B271" s="155" t="s">
        <v>191</v>
      </c>
      <c r="C271" s="132">
        <f t="shared" si="72"/>
        <v>0</v>
      </c>
      <c r="D271" s="132">
        <f t="shared" si="72"/>
        <v>0</v>
      </c>
      <c r="E271" s="132">
        <f t="shared" si="72"/>
        <v>0</v>
      </c>
      <c r="F271" s="132">
        <f t="shared" si="72"/>
        <v>0</v>
      </c>
      <c r="G271" s="132">
        <f t="shared" si="72"/>
        <v>0</v>
      </c>
      <c r="I271" s="221">
        <f t="shared" si="68"/>
        <v>0</v>
      </c>
      <c r="J271" s="221">
        <f t="shared" si="69"/>
        <v>0</v>
      </c>
      <c r="K271" s="221">
        <f t="shared" si="70"/>
        <v>0</v>
      </c>
      <c r="L271" s="221">
        <f t="shared" si="71"/>
        <v>0</v>
      </c>
    </row>
    <row r="272" spans="1:12" x14ac:dyDescent="0.3">
      <c r="A272" s="223" t="s">
        <v>159</v>
      </c>
      <c r="B272" s="218" t="s">
        <v>192</v>
      </c>
      <c r="C272" s="132">
        <f t="shared" si="72"/>
        <v>0</v>
      </c>
      <c r="D272" s="132">
        <f t="shared" si="72"/>
        <v>0</v>
      </c>
      <c r="E272" s="132">
        <f t="shared" si="72"/>
        <v>0</v>
      </c>
      <c r="F272" s="132">
        <f t="shared" si="72"/>
        <v>0</v>
      </c>
      <c r="G272" s="132">
        <f t="shared" si="72"/>
        <v>0</v>
      </c>
      <c r="I272" s="221">
        <f t="shared" si="68"/>
        <v>0</v>
      </c>
      <c r="J272" s="221">
        <f t="shared" si="69"/>
        <v>0</v>
      </c>
      <c r="K272" s="221">
        <f t="shared" si="70"/>
        <v>0</v>
      </c>
      <c r="L272" s="221">
        <f t="shared" si="71"/>
        <v>0</v>
      </c>
    </row>
    <row r="273" spans="1:12" x14ac:dyDescent="0.3">
      <c r="A273" s="32" t="s">
        <v>193</v>
      </c>
      <c r="B273" s="225" t="s">
        <v>194</v>
      </c>
      <c r="C273" s="33">
        <f>SUM(C250,C257,C260,C265,C272)</f>
        <v>0</v>
      </c>
      <c r="D273" s="33">
        <f>SUM(D250,D257,D260,D265,D272)</f>
        <v>0</v>
      </c>
      <c r="E273" s="33">
        <f>SUM(E250,E257,E260,E265,E272)</f>
        <v>0</v>
      </c>
      <c r="F273" s="33">
        <f>SUM(F250,F257,F260,F265,F272)</f>
        <v>0</v>
      </c>
      <c r="G273" s="33">
        <f>SUM(G250,G257,G260,G265,G272)</f>
        <v>0</v>
      </c>
      <c r="I273" s="226">
        <f t="shared" si="68"/>
        <v>0</v>
      </c>
      <c r="J273" s="226">
        <f t="shared" si="69"/>
        <v>0</v>
      </c>
      <c r="K273" s="240">
        <f t="shared" si="70"/>
        <v>0</v>
      </c>
      <c r="L273" s="226">
        <f t="shared" si="71"/>
        <v>0</v>
      </c>
    </row>
  </sheetData>
  <mergeCells count="12">
    <mergeCell ref="I232:L232"/>
    <mergeCell ref="I248:L248"/>
    <mergeCell ref="I7:L7"/>
    <mergeCell ref="I23:L23"/>
    <mergeCell ref="I52:L52"/>
    <mergeCell ref="I68:L68"/>
    <mergeCell ref="I97:L97"/>
    <mergeCell ref="I113:L113"/>
    <mergeCell ref="I142:L142"/>
    <mergeCell ref="I158:L158"/>
    <mergeCell ref="I187:L187"/>
    <mergeCell ref="I203:L203"/>
  </mergeCells>
  <hyperlinks>
    <hyperlink ref="A1" location="TAB00!A1" display="Retour page de garde" xr:uid="{00000000-0004-0000-2900-000000000000}"/>
  </hyperlinks>
  <pageMargins left="0.7" right="0.7" top="0.75" bottom="0.75" header="0.3" footer="0.3"/>
  <pageSetup paperSize="9" scale="85" orientation="landscape" verticalDpi="300" r:id="rId1"/>
  <rowBreaks count="5" manualBreakCount="5">
    <brk id="49" max="16383" man="1"/>
    <brk id="94" max="16383" man="1"/>
    <brk id="139" max="16383" man="1"/>
    <brk id="184" max="16383" man="1"/>
    <brk id="229" max="11"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58"/>
  <sheetViews>
    <sheetView zoomScaleNormal="100" workbookViewId="0">
      <selection activeCell="A37" sqref="A37:A38"/>
    </sheetView>
  </sheetViews>
  <sheetFormatPr baseColWidth="10" defaultColWidth="9.1640625" defaultRowHeight="13.5" x14ac:dyDescent="0.3"/>
  <cols>
    <col min="1" max="1" width="60" style="156" customWidth="1"/>
    <col min="2" max="2" width="16.6640625" style="155" customWidth="1"/>
    <col min="3" max="3" width="16.6640625" style="156" customWidth="1"/>
    <col min="4" max="4" width="16.6640625" style="5" customWidth="1"/>
    <col min="5" max="11" width="16.6640625" style="88" customWidth="1"/>
    <col min="12" max="13" width="21.5" style="88" customWidth="1"/>
    <col min="14" max="21" width="11.5" style="88"/>
    <col min="22" max="16384" width="9.1640625" style="88"/>
  </cols>
  <sheetData>
    <row r="1" spans="1:10" s="5" customFormat="1" ht="15" x14ac:dyDescent="0.3">
      <c r="A1" s="162" t="s">
        <v>42</v>
      </c>
    </row>
    <row r="3" spans="1:10" ht="22.15" customHeight="1" x14ac:dyDescent="0.3">
      <c r="A3" s="138" t="str">
        <f>TAB00!B98&amp;" : "&amp;TAB00!C98</f>
        <v>TAB11.1 : Détail des créances à un an au plus</v>
      </c>
      <c r="B3" s="104"/>
      <c r="C3" s="104"/>
      <c r="D3" s="104"/>
      <c r="E3" s="104"/>
      <c r="F3" s="137"/>
      <c r="G3" s="137"/>
      <c r="H3" s="137"/>
      <c r="I3" s="137"/>
      <c r="J3" s="137"/>
    </row>
    <row r="6" spans="1:10" x14ac:dyDescent="0.3">
      <c r="B6" s="20" t="str">
        <f>IF(TAB00!$E$14=2019,"REALITE 2018","REALITE 2019")</f>
        <v>REALITE 2019</v>
      </c>
      <c r="C6" s="20" t="str">
        <f>IF(TAB00!$E$14=2019,"REALITE 2019","REALITE 2020")</f>
        <v>REALITE 2020</v>
      </c>
      <c r="D6" s="20" t="s">
        <v>8</v>
      </c>
      <c r="E6" s="20" t="s">
        <v>41</v>
      </c>
      <c r="F6" s="20" t="s">
        <v>8</v>
      </c>
      <c r="G6" s="20" t="s">
        <v>240</v>
      </c>
      <c r="H6" s="20" t="s">
        <v>8</v>
      </c>
      <c r="I6" s="20" t="s">
        <v>241</v>
      </c>
      <c r="J6" s="20" t="s">
        <v>8</v>
      </c>
    </row>
    <row r="7" spans="1:10" x14ac:dyDescent="0.3">
      <c r="A7" s="205" t="s">
        <v>248</v>
      </c>
      <c r="B7" s="157"/>
      <c r="C7" s="157"/>
      <c r="D7" s="163">
        <f>B7-C7</f>
        <v>0</v>
      </c>
      <c r="E7" s="157"/>
      <c r="F7" s="163">
        <f>C7-E7</f>
        <v>0</v>
      </c>
      <c r="G7" s="157"/>
      <c r="H7" s="163">
        <f>E7-G7</f>
        <v>0</v>
      </c>
      <c r="I7" s="157"/>
      <c r="J7" s="163">
        <f>G7-I7</f>
        <v>0</v>
      </c>
    </row>
    <row r="8" spans="1:10" ht="27" x14ac:dyDescent="0.3">
      <c r="A8" s="205" t="s">
        <v>249</v>
      </c>
      <c r="B8" s="157"/>
      <c r="C8" s="157"/>
      <c r="D8" s="163">
        <f>B8-C8</f>
        <v>0</v>
      </c>
      <c r="E8" s="157"/>
      <c r="F8" s="163">
        <f>C8-E8</f>
        <v>0</v>
      </c>
      <c r="G8" s="157"/>
      <c r="H8" s="163">
        <f>E8-G8</f>
        <v>0</v>
      </c>
      <c r="I8" s="157"/>
      <c r="J8" s="163">
        <f>G8-I8</f>
        <v>0</v>
      </c>
    </row>
    <row r="9" spans="1:10" x14ac:dyDescent="0.3">
      <c r="A9" s="205" t="s">
        <v>250</v>
      </c>
      <c r="B9" s="157"/>
      <c r="C9" s="157"/>
      <c r="D9" s="163">
        <f t="shared" ref="D9:D19" si="0">B9-C9</f>
        <v>0</v>
      </c>
      <c r="E9" s="157"/>
      <c r="F9" s="163">
        <f t="shared" ref="F9:F19" si="1">C9-E9</f>
        <v>0</v>
      </c>
      <c r="G9" s="157"/>
      <c r="H9" s="163">
        <f t="shared" ref="H9:H19" si="2">E9-G9</f>
        <v>0</v>
      </c>
      <c r="I9" s="157"/>
      <c r="J9" s="163">
        <f t="shared" ref="J9:J19" si="3">G9-I9</f>
        <v>0</v>
      </c>
    </row>
    <row r="10" spans="1:10" x14ac:dyDescent="0.3">
      <c r="A10" s="205" t="s">
        <v>251</v>
      </c>
      <c r="B10" s="157"/>
      <c r="C10" s="157"/>
      <c r="D10" s="163">
        <f t="shared" si="0"/>
        <v>0</v>
      </c>
      <c r="E10" s="157"/>
      <c r="F10" s="163">
        <f t="shared" si="1"/>
        <v>0</v>
      </c>
      <c r="G10" s="157"/>
      <c r="H10" s="163">
        <f t="shared" si="2"/>
        <v>0</v>
      </c>
      <c r="I10" s="157"/>
      <c r="J10" s="163">
        <f t="shared" si="3"/>
        <v>0</v>
      </c>
    </row>
    <row r="11" spans="1:10" x14ac:dyDescent="0.3">
      <c r="A11" s="205" t="s">
        <v>252</v>
      </c>
      <c r="B11" s="157"/>
      <c r="C11" s="157"/>
      <c r="D11" s="163">
        <f t="shared" si="0"/>
        <v>0</v>
      </c>
      <c r="E11" s="157"/>
      <c r="F11" s="163">
        <f t="shared" si="1"/>
        <v>0</v>
      </c>
      <c r="G11" s="157"/>
      <c r="H11" s="163">
        <f t="shared" si="2"/>
        <v>0</v>
      </c>
      <c r="I11" s="157"/>
      <c r="J11" s="163">
        <f t="shared" si="3"/>
        <v>0</v>
      </c>
    </row>
    <row r="12" spans="1:10" ht="27" x14ac:dyDescent="0.3">
      <c r="A12" s="205" t="s">
        <v>253</v>
      </c>
      <c r="B12" s="157"/>
      <c r="C12" s="157"/>
      <c r="D12" s="163">
        <f t="shared" si="0"/>
        <v>0</v>
      </c>
      <c r="E12" s="157"/>
      <c r="F12" s="163">
        <f t="shared" si="1"/>
        <v>0</v>
      </c>
      <c r="G12" s="157"/>
      <c r="H12" s="163">
        <f t="shared" si="2"/>
        <v>0</v>
      </c>
      <c r="I12" s="157"/>
      <c r="J12" s="163">
        <f t="shared" si="3"/>
        <v>0</v>
      </c>
    </row>
    <row r="13" spans="1:10" x14ac:dyDescent="0.3">
      <c r="A13" s="205" t="s">
        <v>254</v>
      </c>
      <c r="B13" s="157"/>
      <c r="C13" s="157"/>
      <c r="D13" s="163">
        <f t="shared" si="0"/>
        <v>0</v>
      </c>
      <c r="E13" s="157"/>
      <c r="F13" s="163">
        <f t="shared" si="1"/>
        <v>0</v>
      </c>
      <c r="G13" s="157"/>
      <c r="H13" s="163">
        <f t="shared" si="2"/>
        <v>0</v>
      </c>
      <c r="I13" s="157"/>
      <c r="J13" s="163">
        <f t="shared" si="3"/>
        <v>0</v>
      </c>
    </row>
    <row r="14" spans="1:10" ht="27" x14ac:dyDescent="0.3">
      <c r="A14" s="205" t="s">
        <v>255</v>
      </c>
      <c r="B14" s="157"/>
      <c r="C14" s="157"/>
      <c r="D14" s="163">
        <f t="shared" si="0"/>
        <v>0</v>
      </c>
      <c r="E14" s="157"/>
      <c r="F14" s="163">
        <f t="shared" si="1"/>
        <v>0</v>
      </c>
      <c r="G14" s="157"/>
      <c r="H14" s="163">
        <f t="shared" si="2"/>
        <v>0</v>
      </c>
      <c r="I14" s="157"/>
      <c r="J14" s="163">
        <f t="shared" si="3"/>
        <v>0</v>
      </c>
    </row>
    <row r="15" spans="1:10" x14ac:dyDescent="0.3">
      <c r="A15" s="205" t="s">
        <v>256</v>
      </c>
      <c r="B15" s="157"/>
      <c r="C15" s="157"/>
      <c r="D15" s="163">
        <f t="shared" si="0"/>
        <v>0</v>
      </c>
      <c r="E15" s="157"/>
      <c r="F15" s="163">
        <f t="shared" si="1"/>
        <v>0</v>
      </c>
      <c r="G15" s="157"/>
      <c r="H15" s="163">
        <f t="shared" si="2"/>
        <v>0</v>
      </c>
      <c r="I15" s="157"/>
      <c r="J15" s="163">
        <f t="shared" si="3"/>
        <v>0</v>
      </c>
    </row>
    <row r="16" spans="1:10" x14ac:dyDescent="0.3">
      <c r="A16" s="206" t="s">
        <v>257</v>
      </c>
      <c r="B16" s="161">
        <f>SUM(B7:B15)</f>
        <v>0</v>
      </c>
      <c r="C16" s="156">
        <f t="shared" ref="C16:J16" si="4">SUM(C7:C15)</f>
        <v>0</v>
      </c>
      <c r="D16" s="163">
        <f t="shared" si="4"/>
        <v>0</v>
      </c>
      <c r="E16" s="77">
        <f t="shared" si="4"/>
        <v>0</v>
      </c>
      <c r="F16" s="163">
        <f t="shared" si="4"/>
        <v>0</v>
      </c>
      <c r="G16" s="77">
        <f t="shared" si="4"/>
        <v>0</v>
      </c>
      <c r="H16" s="163">
        <f t="shared" si="4"/>
        <v>0</v>
      </c>
      <c r="I16" s="77">
        <f t="shared" si="4"/>
        <v>0</v>
      </c>
      <c r="J16" s="163">
        <f t="shared" si="4"/>
        <v>0</v>
      </c>
    </row>
    <row r="17" spans="1:10" x14ac:dyDescent="0.3">
      <c r="A17" s="205" t="s">
        <v>258</v>
      </c>
      <c r="B17" s="157"/>
      <c r="C17" s="157"/>
      <c r="D17" s="163">
        <f t="shared" si="0"/>
        <v>0</v>
      </c>
      <c r="E17" s="157"/>
      <c r="F17" s="163">
        <f t="shared" si="1"/>
        <v>0</v>
      </c>
      <c r="G17" s="157"/>
      <c r="H17" s="163">
        <f t="shared" si="2"/>
        <v>0</v>
      </c>
      <c r="I17" s="157"/>
      <c r="J17" s="163">
        <f t="shared" si="3"/>
        <v>0</v>
      </c>
    </row>
    <row r="18" spans="1:10" x14ac:dyDescent="0.3">
      <c r="A18" s="205" t="s">
        <v>259</v>
      </c>
      <c r="B18" s="157"/>
      <c r="C18" s="157"/>
      <c r="D18" s="163">
        <f t="shared" si="0"/>
        <v>0</v>
      </c>
      <c r="E18" s="157"/>
      <c r="F18" s="163">
        <f t="shared" si="1"/>
        <v>0</v>
      </c>
      <c r="G18" s="157"/>
      <c r="H18" s="163">
        <f t="shared" si="2"/>
        <v>0</v>
      </c>
      <c r="I18" s="157"/>
      <c r="J18" s="163">
        <f t="shared" si="3"/>
        <v>0</v>
      </c>
    </row>
    <row r="19" spans="1:10" x14ac:dyDescent="0.3">
      <c r="A19" s="205" t="s">
        <v>260</v>
      </c>
      <c r="B19" s="157"/>
      <c r="C19" s="157"/>
      <c r="D19" s="163">
        <f t="shared" si="0"/>
        <v>0</v>
      </c>
      <c r="E19" s="157"/>
      <c r="F19" s="163">
        <f t="shared" si="1"/>
        <v>0</v>
      </c>
      <c r="G19" s="157"/>
      <c r="H19" s="163">
        <f t="shared" si="2"/>
        <v>0</v>
      </c>
      <c r="I19" s="157"/>
      <c r="J19" s="163">
        <f t="shared" si="3"/>
        <v>0</v>
      </c>
    </row>
    <row r="20" spans="1:10" x14ac:dyDescent="0.3">
      <c r="A20" s="206" t="s">
        <v>261</v>
      </c>
      <c r="B20" s="161">
        <f>SUM(B17:B19)</f>
        <v>0</v>
      </c>
      <c r="C20" s="156">
        <f t="shared" ref="C20:J20" si="5">SUM(C17:C19)</f>
        <v>0</v>
      </c>
      <c r="D20" s="163">
        <f t="shared" si="5"/>
        <v>0</v>
      </c>
      <c r="E20" s="77">
        <f t="shared" si="5"/>
        <v>0</v>
      </c>
      <c r="F20" s="163">
        <f t="shared" si="5"/>
        <v>0</v>
      </c>
      <c r="G20" s="77">
        <f t="shared" si="5"/>
        <v>0</v>
      </c>
      <c r="H20" s="163">
        <f t="shared" si="5"/>
        <v>0</v>
      </c>
      <c r="I20" s="77">
        <f t="shared" si="5"/>
        <v>0</v>
      </c>
      <c r="J20" s="163">
        <f t="shared" si="5"/>
        <v>0</v>
      </c>
    </row>
    <row r="21" spans="1:10" x14ac:dyDescent="0.3">
      <c r="A21" s="161"/>
      <c r="B21" s="161"/>
    </row>
    <row r="22" spans="1:10" x14ac:dyDescent="0.3">
      <c r="A22" s="32" t="s">
        <v>262</v>
      </c>
      <c r="B22" s="209">
        <f>SUM(B20,B16)</f>
        <v>0</v>
      </c>
      <c r="C22" s="210">
        <f t="shared" ref="C22:J22" si="6">SUM(C20,C16)</f>
        <v>0</v>
      </c>
      <c r="D22" s="211">
        <f t="shared" si="6"/>
        <v>0</v>
      </c>
      <c r="E22" s="212">
        <f t="shared" si="6"/>
        <v>0</v>
      </c>
      <c r="F22" s="211">
        <f t="shared" si="6"/>
        <v>0</v>
      </c>
      <c r="G22" s="212">
        <f t="shared" si="6"/>
        <v>0</v>
      </c>
      <c r="H22" s="211">
        <f t="shared" si="6"/>
        <v>0</v>
      </c>
      <c r="I22" s="212">
        <f t="shared" si="6"/>
        <v>0</v>
      </c>
      <c r="J22" s="211">
        <f t="shared" si="6"/>
        <v>0</v>
      </c>
    </row>
    <row r="24" spans="1:10" s="77" customFormat="1" x14ac:dyDescent="0.3">
      <c r="A24" s="156"/>
      <c r="B24" s="155"/>
      <c r="C24" s="156"/>
      <c r="D24" s="5"/>
    </row>
    <row r="25" spans="1:10" s="77" customFormat="1" x14ac:dyDescent="0.3">
      <c r="A25" s="156"/>
      <c r="B25" s="155"/>
      <c r="C25" s="156"/>
      <c r="D25" s="5"/>
    </row>
    <row r="26" spans="1:10" s="77" customFormat="1" x14ac:dyDescent="0.3">
      <c r="A26" s="156"/>
      <c r="B26" s="155"/>
      <c r="C26" s="156"/>
      <c r="D26" s="5"/>
    </row>
    <row r="27" spans="1:10" s="77" customFormat="1" x14ac:dyDescent="0.3">
      <c r="A27" s="156"/>
      <c r="B27" s="155"/>
      <c r="C27" s="156"/>
      <c r="D27" s="5"/>
    </row>
    <row r="28" spans="1:10" s="77" customFormat="1" x14ac:dyDescent="0.3">
      <c r="A28" s="156"/>
      <c r="B28" s="155"/>
      <c r="C28" s="156"/>
      <c r="D28" s="5"/>
    </row>
    <row r="29" spans="1:10" s="77" customFormat="1" x14ac:dyDescent="0.3">
      <c r="A29" s="156"/>
      <c r="B29" s="155"/>
      <c r="C29" s="156"/>
      <c r="D29" s="5"/>
    </row>
    <row r="30" spans="1:10" s="77" customFormat="1" x14ac:dyDescent="0.3">
      <c r="A30" s="156"/>
      <c r="B30" s="155"/>
      <c r="C30" s="156"/>
      <c r="D30" s="5"/>
    </row>
    <row r="31" spans="1:10" s="77" customFormat="1" x14ac:dyDescent="0.3">
      <c r="A31" s="156"/>
      <c r="B31" s="155"/>
      <c r="C31" s="156"/>
      <c r="D31" s="5"/>
    </row>
    <row r="32" spans="1:10" s="77" customFormat="1" x14ac:dyDescent="0.3">
      <c r="A32" s="156"/>
      <c r="B32" s="155"/>
      <c r="C32" s="156"/>
      <c r="D32" s="5"/>
    </row>
    <row r="33" spans="1:4" s="77" customFormat="1" x14ac:dyDescent="0.3">
      <c r="A33" s="156"/>
      <c r="B33" s="155"/>
      <c r="C33" s="156"/>
      <c r="D33" s="5"/>
    </row>
    <row r="34" spans="1:4" s="77" customFormat="1" x14ac:dyDescent="0.3">
      <c r="A34" s="156"/>
      <c r="B34" s="155"/>
      <c r="C34" s="156"/>
      <c r="D34" s="5"/>
    </row>
    <row r="35" spans="1:4" s="77" customFormat="1" x14ac:dyDescent="0.3">
      <c r="A35" s="156"/>
      <c r="B35" s="155"/>
      <c r="C35" s="156"/>
      <c r="D35" s="5"/>
    </row>
    <row r="36" spans="1:4" s="77" customFormat="1" x14ac:dyDescent="0.3">
      <c r="A36" s="156"/>
      <c r="B36" s="155"/>
      <c r="C36" s="156"/>
      <c r="D36" s="5"/>
    </row>
    <row r="37" spans="1:4" s="77" customFormat="1" x14ac:dyDescent="0.3">
      <c r="A37" s="156"/>
      <c r="B37" s="155"/>
      <c r="C37" s="156"/>
      <c r="D37" s="5"/>
    </row>
    <row r="38" spans="1:4" s="77" customFormat="1" x14ac:dyDescent="0.3">
      <c r="A38" s="156"/>
      <c r="B38" s="155"/>
      <c r="C38" s="156"/>
      <c r="D38" s="5"/>
    </row>
    <row r="39" spans="1:4" s="77" customFormat="1" x14ac:dyDescent="0.3">
      <c r="A39" s="156"/>
      <c r="B39" s="155"/>
      <c r="C39" s="156"/>
      <c r="D39" s="5"/>
    </row>
    <row r="40" spans="1:4" s="77" customFormat="1" x14ac:dyDescent="0.3">
      <c r="A40" s="156"/>
      <c r="B40" s="155"/>
      <c r="C40" s="156"/>
      <c r="D40" s="5"/>
    </row>
    <row r="41" spans="1:4" s="77" customFormat="1" x14ac:dyDescent="0.3">
      <c r="A41" s="156"/>
      <c r="B41" s="155"/>
      <c r="C41" s="156"/>
      <c r="D41" s="5"/>
    </row>
    <row r="42" spans="1:4" s="77" customFormat="1" x14ac:dyDescent="0.3">
      <c r="A42" s="156"/>
      <c r="B42" s="155"/>
      <c r="C42" s="156"/>
      <c r="D42" s="5"/>
    </row>
    <row r="43" spans="1:4" s="77" customFormat="1" x14ac:dyDescent="0.3">
      <c r="A43" s="156"/>
      <c r="B43" s="155"/>
      <c r="C43" s="156"/>
      <c r="D43" s="5"/>
    </row>
    <row r="44" spans="1:4" s="77" customFormat="1" x14ac:dyDescent="0.3">
      <c r="A44" s="156"/>
      <c r="B44" s="155"/>
      <c r="C44" s="156"/>
      <c r="D44" s="5"/>
    </row>
    <row r="45" spans="1:4" s="77" customFormat="1" x14ac:dyDescent="0.3">
      <c r="A45" s="156"/>
      <c r="B45" s="155"/>
      <c r="C45" s="156"/>
      <c r="D45" s="5"/>
    </row>
    <row r="46" spans="1:4" s="77" customFormat="1" x14ac:dyDescent="0.3">
      <c r="A46" s="156"/>
      <c r="B46" s="155"/>
      <c r="C46" s="156"/>
      <c r="D46" s="5"/>
    </row>
    <row r="47" spans="1:4" s="77" customFormat="1" x14ac:dyDescent="0.3">
      <c r="A47" s="156"/>
      <c r="B47" s="155"/>
      <c r="C47" s="156"/>
      <c r="D47" s="5"/>
    </row>
    <row r="48" spans="1:4" s="77" customFormat="1" x14ac:dyDescent="0.3">
      <c r="A48" s="156"/>
      <c r="B48" s="155"/>
      <c r="C48" s="156"/>
      <c r="D48" s="5"/>
    </row>
    <row r="49" spans="1:4" s="77" customFormat="1" x14ac:dyDescent="0.3">
      <c r="A49" s="156"/>
      <c r="B49" s="155"/>
      <c r="C49" s="156"/>
      <c r="D49" s="5"/>
    </row>
    <row r="50" spans="1:4" s="77" customFormat="1" x14ac:dyDescent="0.3">
      <c r="A50" s="156"/>
      <c r="B50" s="155"/>
      <c r="C50" s="156"/>
      <c r="D50" s="5"/>
    </row>
    <row r="51" spans="1:4" s="77" customFormat="1" x14ac:dyDescent="0.3">
      <c r="A51" s="156"/>
      <c r="B51" s="155"/>
      <c r="C51" s="156"/>
      <c r="D51" s="5"/>
    </row>
    <row r="52" spans="1:4" s="77" customFormat="1" x14ac:dyDescent="0.3">
      <c r="A52" s="156"/>
      <c r="B52" s="155"/>
      <c r="C52" s="156"/>
      <c r="D52" s="5"/>
    </row>
    <row r="53" spans="1:4" s="77" customFormat="1" x14ac:dyDescent="0.3">
      <c r="A53" s="156"/>
      <c r="B53" s="155"/>
      <c r="C53" s="156"/>
      <c r="D53" s="5"/>
    </row>
    <row r="54" spans="1:4" s="77" customFormat="1" x14ac:dyDescent="0.3">
      <c r="A54" s="156"/>
      <c r="B54" s="155"/>
      <c r="C54" s="156"/>
      <c r="D54" s="5"/>
    </row>
    <row r="55" spans="1:4" s="77" customFormat="1" x14ac:dyDescent="0.3">
      <c r="A55" s="156"/>
      <c r="B55" s="155"/>
      <c r="C55" s="156"/>
      <c r="D55" s="5"/>
    </row>
    <row r="56" spans="1:4" s="77" customFormat="1" x14ac:dyDescent="0.3">
      <c r="A56" s="156"/>
      <c r="B56" s="155"/>
      <c r="C56" s="156"/>
      <c r="D56" s="5"/>
    </row>
    <row r="57" spans="1:4" s="77" customFormat="1" x14ac:dyDescent="0.3">
      <c r="A57" s="156"/>
      <c r="B57" s="155"/>
      <c r="C57" s="156"/>
      <c r="D57" s="5"/>
    </row>
    <row r="58" spans="1:4" s="77" customFormat="1" x14ac:dyDescent="0.3">
      <c r="A58" s="156"/>
      <c r="B58" s="155"/>
      <c r="C58" s="156"/>
      <c r="D58" s="5"/>
    </row>
  </sheetData>
  <hyperlinks>
    <hyperlink ref="A1" location="TAB00!A1" display="Retour page de garde" xr:uid="{00000000-0004-0000-2A00-000000000000}"/>
  </hyperlinks>
  <pageMargins left="0.7" right="0.7" top="0.75" bottom="0.75" header="0.3" footer="0.3"/>
  <pageSetup paperSize="9" scale="83" orientation="landscape" verticalDpi="300" r:id="rId1"/>
  <ignoredErrors>
    <ignoredError sqref="F16 H16 J16 D16" formula="1"/>
  </ignoredErrors>
  <extLst>
    <ext xmlns:x14="http://schemas.microsoft.com/office/spreadsheetml/2009/9/main" uri="{78C0D931-6437-407d-A8EE-F0AAD7539E65}">
      <x14:conditionalFormattings>
        <x14:conditionalFormatting xmlns:xm="http://schemas.microsoft.com/office/excel/2006/main">
          <x14:cfRule type="expression" priority="3" id="{0FDAB879-C3A4-45C8-B100-B23502D55D65}">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E1:J1048576</xm:sqref>
        </x14:conditionalFormatting>
        <x14:conditionalFormatting xmlns:xm="http://schemas.microsoft.com/office/excel/2006/main">
          <x14:cfRule type="expression" priority="2" id="{E369BE6C-8572-44D8-ABF9-BA2B406406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G1:J1048576</xm:sqref>
        </x14:conditionalFormatting>
        <x14:conditionalFormatting xmlns:xm="http://schemas.microsoft.com/office/excel/2006/main">
          <x14:cfRule type="expression" priority="1" id="{4318C657-1F69-4C5F-A4B4-7D1FB0B9CE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I1:J1048576</xm:sqref>
        </x14:conditionalFormatting>
      </x14:conditionalFormatting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62"/>
  <sheetViews>
    <sheetView zoomScaleNormal="100" workbookViewId="0">
      <selection activeCell="D35" sqref="D35:D39"/>
    </sheetView>
  </sheetViews>
  <sheetFormatPr baseColWidth="10" defaultColWidth="9.1640625" defaultRowHeight="13.5" x14ac:dyDescent="0.3"/>
  <cols>
    <col min="1" max="1" width="49.6640625" style="156" customWidth="1"/>
    <col min="2" max="2" width="16.6640625" style="155" customWidth="1"/>
    <col min="3" max="3" width="16.6640625" style="156" customWidth="1"/>
    <col min="4" max="4" width="16.6640625" style="5" customWidth="1"/>
    <col min="5" max="13" width="16.6640625" style="88" customWidth="1"/>
    <col min="14" max="16384" width="9.1640625" style="88"/>
  </cols>
  <sheetData>
    <row r="1" spans="1:10" s="5" customFormat="1" ht="15" x14ac:dyDescent="0.3">
      <c r="A1" s="162" t="s">
        <v>42</v>
      </c>
    </row>
    <row r="3" spans="1:10" ht="22.15" customHeight="1" x14ac:dyDescent="0.3">
      <c r="A3" s="138" t="str">
        <f>TAB00!B99&amp;" : "&amp;TAB00!C99</f>
        <v xml:space="preserve">TAB11.2 : Détail des comptes de régularisation </v>
      </c>
      <c r="B3" s="119"/>
      <c r="C3" s="119"/>
      <c r="D3" s="119"/>
      <c r="E3" s="119"/>
      <c r="F3" s="136"/>
      <c r="G3" s="136"/>
      <c r="H3" s="136"/>
      <c r="I3" s="136"/>
      <c r="J3" s="136"/>
    </row>
    <row r="6" spans="1:10" x14ac:dyDescent="0.3">
      <c r="B6" s="20" t="str">
        <f>IF(TAB00!$E$14=2019,"REALITE 2018","REALITE 2019")</f>
        <v>REALITE 2019</v>
      </c>
      <c r="C6" s="20" t="str">
        <f>IF(TAB00!$E$14=2019,"REALITE 2019","REALITE 2020")</f>
        <v>REALITE 2020</v>
      </c>
      <c r="D6" s="20" t="s">
        <v>8</v>
      </c>
      <c r="E6" s="20" t="s">
        <v>41</v>
      </c>
      <c r="F6" s="20" t="s">
        <v>8</v>
      </c>
      <c r="G6" s="20" t="s">
        <v>240</v>
      </c>
      <c r="H6" s="20" t="s">
        <v>8</v>
      </c>
      <c r="I6" s="20" t="s">
        <v>241</v>
      </c>
      <c r="J6" s="20" t="s">
        <v>8</v>
      </c>
    </row>
    <row r="7" spans="1:10" x14ac:dyDescent="0.3">
      <c r="A7" s="205" t="s">
        <v>264</v>
      </c>
      <c r="B7" s="157"/>
      <c r="C7" s="157"/>
      <c r="D7" s="163">
        <f t="shared" ref="D7:D13" si="0">B7-C7</f>
        <v>0</v>
      </c>
      <c r="E7" s="157"/>
      <c r="F7" s="163">
        <f t="shared" ref="F7:F13" si="1">C7-E7</f>
        <v>0</v>
      </c>
      <c r="G7" s="157"/>
      <c r="H7" s="163">
        <f t="shared" ref="H7:H13" si="2">E7-G7</f>
        <v>0</v>
      </c>
      <c r="I7" s="157"/>
      <c r="J7" s="163">
        <f t="shared" ref="J7:J13" si="3">G7-I7</f>
        <v>0</v>
      </c>
    </row>
    <row r="8" spans="1:10" x14ac:dyDescent="0.3">
      <c r="A8" s="205" t="s">
        <v>265</v>
      </c>
      <c r="B8" s="157"/>
      <c r="C8" s="157"/>
      <c r="D8" s="163">
        <f t="shared" si="0"/>
        <v>0</v>
      </c>
      <c r="E8" s="157"/>
      <c r="F8" s="163">
        <f t="shared" si="1"/>
        <v>0</v>
      </c>
      <c r="G8" s="157"/>
      <c r="H8" s="163">
        <f t="shared" si="2"/>
        <v>0</v>
      </c>
      <c r="I8" s="157"/>
      <c r="J8" s="163">
        <f t="shared" si="3"/>
        <v>0</v>
      </c>
    </row>
    <row r="9" spans="1:10" x14ac:dyDescent="0.3">
      <c r="A9" s="205" t="s">
        <v>266</v>
      </c>
      <c r="B9" s="157"/>
      <c r="C9" s="157"/>
      <c r="D9" s="163">
        <f t="shared" si="0"/>
        <v>0</v>
      </c>
      <c r="E9" s="157"/>
      <c r="F9" s="163">
        <f t="shared" si="1"/>
        <v>0</v>
      </c>
      <c r="G9" s="157"/>
      <c r="H9" s="163">
        <f t="shared" si="2"/>
        <v>0</v>
      </c>
      <c r="I9" s="157"/>
      <c r="J9" s="163">
        <f t="shared" si="3"/>
        <v>0</v>
      </c>
    </row>
    <row r="10" spans="1:10" x14ac:dyDescent="0.3">
      <c r="A10" s="205" t="s">
        <v>267</v>
      </c>
      <c r="B10" s="157"/>
      <c r="C10" s="157"/>
      <c r="D10" s="163">
        <f t="shared" si="0"/>
        <v>0</v>
      </c>
      <c r="E10" s="157"/>
      <c r="F10" s="163">
        <f t="shared" si="1"/>
        <v>0</v>
      </c>
      <c r="G10" s="157"/>
      <c r="H10" s="163">
        <f t="shared" si="2"/>
        <v>0</v>
      </c>
      <c r="I10" s="157"/>
      <c r="J10" s="163">
        <f t="shared" si="3"/>
        <v>0</v>
      </c>
    </row>
    <row r="11" spans="1:10" x14ac:dyDescent="0.3">
      <c r="A11" s="205" t="s">
        <v>268</v>
      </c>
      <c r="B11" s="157"/>
      <c r="C11" s="157"/>
      <c r="D11" s="163">
        <f t="shared" si="0"/>
        <v>0</v>
      </c>
      <c r="E11" s="157"/>
      <c r="F11" s="163">
        <f t="shared" si="1"/>
        <v>0</v>
      </c>
      <c r="G11" s="157"/>
      <c r="H11" s="163">
        <f t="shared" si="2"/>
        <v>0</v>
      </c>
      <c r="I11" s="157"/>
      <c r="J11" s="163">
        <f t="shared" si="3"/>
        <v>0</v>
      </c>
    </row>
    <row r="12" spans="1:10" x14ac:dyDescent="0.3">
      <c r="A12" s="205" t="s">
        <v>269</v>
      </c>
      <c r="B12" s="157"/>
      <c r="C12" s="157"/>
      <c r="D12" s="163">
        <f t="shared" si="0"/>
        <v>0</v>
      </c>
      <c r="E12" s="157"/>
      <c r="F12" s="163">
        <f t="shared" si="1"/>
        <v>0</v>
      </c>
      <c r="G12" s="157"/>
      <c r="H12" s="163">
        <f t="shared" si="2"/>
        <v>0</v>
      </c>
      <c r="I12" s="157"/>
      <c r="J12" s="163">
        <f t="shared" si="3"/>
        <v>0</v>
      </c>
    </row>
    <row r="13" spans="1:10" x14ac:dyDescent="0.3">
      <c r="A13" s="205" t="s">
        <v>270</v>
      </c>
      <c r="B13" s="157"/>
      <c r="C13" s="157"/>
      <c r="D13" s="163">
        <f t="shared" si="0"/>
        <v>0</v>
      </c>
      <c r="E13" s="157"/>
      <c r="F13" s="163">
        <f t="shared" si="1"/>
        <v>0</v>
      </c>
      <c r="G13" s="157"/>
      <c r="H13" s="163">
        <f t="shared" si="2"/>
        <v>0</v>
      </c>
      <c r="I13" s="157"/>
      <c r="J13" s="163">
        <f t="shared" si="3"/>
        <v>0</v>
      </c>
    </row>
    <row r="14" spans="1:10" x14ac:dyDescent="0.3">
      <c r="A14" s="205" t="s">
        <v>271</v>
      </c>
      <c r="B14" s="157"/>
      <c r="C14" s="157"/>
      <c r="D14" s="163">
        <f t="shared" ref="D14:D24" si="4">B14-C14</f>
        <v>0</v>
      </c>
      <c r="E14" s="157"/>
      <c r="F14" s="163">
        <f t="shared" ref="F14:F24" si="5">C14-E14</f>
        <v>0</v>
      </c>
      <c r="G14" s="157"/>
      <c r="H14" s="163">
        <f t="shared" ref="H14:H24" si="6">E14-G14</f>
        <v>0</v>
      </c>
      <c r="I14" s="157"/>
      <c r="J14" s="163">
        <f t="shared" ref="J14:J24" si="7">G14-I14</f>
        <v>0</v>
      </c>
    </row>
    <row r="15" spans="1:10" x14ac:dyDescent="0.3">
      <c r="A15" s="205" t="s">
        <v>272</v>
      </c>
      <c r="B15" s="157"/>
      <c r="C15" s="157"/>
      <c r="D15" s="163">
        <f t="shared" si="4"/>
        <v>0</v>
      </c>
      <c r="E15" s="157"/>
      <c r="F15" s="163">
        <f t="shared" si="5"/>
        <v>0</v>
      </c>
      <c r="G15" s="157"/>
      <c r="H15" s="163">
        <f t="shared" si="6"/>
        <v>0</v>
      </c>
      <c r="I15" s="157"/>
      <c r="J15" s="163">
        <f t="shared" si="7"/>
        <v>0</v>
      </c>
    </row>
    <row r="16" spans="1:10" x14ac:dyDescent="0.3">
      <c r="A16" s="205" t="s">
        <v>273</v>
      </c>
      <c r="B16" s="157"/>
      <c r="C16" s="157"/>
      <c r="D16" s="163">
        <f t="shared" si="4"/>
        <v>0</v>
      </c>
      <c r="E16" s="157"/>
      <c r="F16" s="163">
        <f t="shared" si="5"/>
        <v>0</v>
      </c>
      <c r="G16" s="157"/>
      <c r="H16" s="163">
        <f t="shared" si="6"/>
        <v>0</v>
      </c>
      <c r="I16" s="157"/>
      <c r="J16" s="163">
        <f t="shared" si="7"/>
        <v>0</v>
      </c>
    </row>
    <row r="17" spans="1:10" x14ac:dyDescent="0.3">
      <c r="A17" s="26" t="s">
        <v>937</v>
      </c>
      <c r="B17" s="157"/>
      <c r="C17" s="157"/>
      <c r="D17" s="163">
        <f t="shared" si="4"/>
        <v>0</v>
      </c>
      <c r="E17" s="157"/>
      <c r="F17" s="163"/>
      <c r="G17" s="157"/>
      <c r="H17" s="163"/>
      <c r="I17" s="157"/>
      <c r="J17" s="163"/>
    </row>
    <row r="18" spans="1:10" x14ac:dyDescent="0.3">
      <c r="A18" s="26" t="s">
        <v>949</v>
      </c>
      <c r="B18" s="157"/>
      <c r="C18" s="157"/>
      <c r="D18" s="163">
        <f t="shared" si="4"/>
        <v>0</v>
      </c>
      <c r="E18" s="157"/>
      <c r="F18" s="163"/>
      <c r="G18" s="157"/>
      <c r="H18" s="163"/>
      <c r="I18" s="157"/>
      <c r="J18" s="163"/>
    </row>
    <row r="19" spans="1:10" x14ac:dyDescent="0.3">
      <c r="A19" s="205" t="s">
        <v>274</v>
      </c>
      <c r="B19" s="157"/>
      <c r="C19" s="157"/>
      <c r="D19" s="163">
        <f t="shared" si="4"/>
        <v>0</v>
      </c>
      <c r="E19" s="157"/>
      <c r="F19" s="163">
        <f t="shared" si="5"/>
        <v>0</v>
      </c>
      <c r="G19" s="157"/>
      <c r="H19" s="163">
        <f t="shared" si="6"/>
        <v>0</v>
      </c>
      <c r="I19" s="157"/>
      <c r="J19" s="163">
        <f t="shared" si="7"/>
        <v>0</v>
      </c>
    </row>
    <row r="20" spans="1:10" x14ac:dyDescent="0.3">
      <c r="A20" s="202" t="s">
        <v>37</v>
      </c>
      <c r="B20" s="157"/>
      <c r="C20" s="157"/>
      <c r="D20" s="163">
        <f t="shared" si="4"/>
        <v>0</v>
      </c>
      <c r="E20" s="157"/>
      <c r="F20" s="163">
        <f t="shared" si="5"/>
        <v>0</v>
      </c>
      <c r="G20" s="157"/>
      <c r="H20" s="163">
        <f t="shared" si="6"/>
        <v>0</v>
      </c>
      <c r="I20" s="157"/>
      <c r="J20" s="163">
        <f t="shared" si="7"/>
        <v>0</v>
      </c>
    </row>
    <row r="21" spans="1:10" x14ac:dyDescent="0.3">
      <c r="A21" s="202" t="s">
        <v>110</v>
      </c>
      <c r="B21" s="157"/>
      <c r="C21" s="157"/>
      <c r="D21" s="163">
        <f t="shared" si="4"/>
        <v>0</v>
      </c>
      <c r="E21" s="157"/>
      <c r="F21" s="163">
        <f t="shared" si="5"/>
        <v>0</v>
      </c>
      <c r="G21" s="157"/>
      <c r="H21" s="163">
        <f t="shared" si="6"/>
        <v>0</v>
      </c>
      <c r="I21" s="157"/>
      <c r="J21" s="163">
        <f t="shared" si="7"/>
        <v>0</v>
      </c>
    </row>
    <row r="22" spans="1:10" x14ac:dyDescent="0.3">
      <c r="A22" s="202" t="s">
        <v>111</v>
      </c>
      <c r="B22" s="157"/>
      <c r="C22" s="157"/>
      <c r="D22" s="163">
        <f t="shared" si="4"/>
        <v>0</v>
      </c>
      <c r="E22" s="157"/>
      <c r="F22" s="163">
        <f t="shared" si="5"/>
        <v>0</v>
      </c>
      <c r="G22" s="157"/>
      <c r="H22" s="163">
        <f t="shared" si="6"/>
        <v>0</v>
      </c>
      <c r="I22" s="157"/>
      <c r="J22" s="163">
        <f t="shared" si="7"/>
        <v>0</v>
      </c>
    </row>
    <row r="23" spans="1:10" x14ac:dyDescent="0.3">
      <c r="A23" s="202" t="s">
        <v>112</v>
      </c>
      <c r="B23" s="157"/>
      <c r="C23" s="157"/>
      <c r="D23" s="163">
        <f t="shared" si="4"/>
        <v>0</v>
      </c>
      <c r="E23" s="157"/>
      <c r="F23" s="163">
        <f t="shared" si="5"/>
        <v>0</v>
      </c>
      <c r="G23" s="157"/>
      <c r="H23" s="163">
        <f t="shared" si="6"/>
        <v>0</v>
      </c>
      <c r="I23" s="157"/>
      <c r="J23" s="163">
        <f t="shared" si="7"/>
        <v>0</v>
      </c>
    </row>
    <row r="24" spans="1:10" x14ac:dyDescent="0.3">
      <c r="A24" s="202" t="s">
        <v>113</v>
      </c>
      <c r="B24" s="157"/>
      <c r="C24" s="157"/>
      <c r="D24" s="163">
        <f t="shared" si="4"/>
        <v>0</v>
      </c>
      <c r="E24" s="157"/>
      <c r="F24" s="163">
        <f t="shared" si="5"/>
        <v>0</v>
      </c>
      <c r="G24" s="157"/>
      <c r="H24" s="163">
        <f t="shared" si="6"/>
        <v>0</v>
      </c>
      <c r="I24" s="157"/>
      <c r="J24" s="163">
        <f t="shared" si="7"/>
        <v>0</v>
      </c>
    </row>
    <row r="25" spans="1:10" x14ac:dyDescent="0.3">
      <c r="A25" s="206" t="s">
        <v>275</v>
      </c>
      <c r="B25" s="161">
        <f>SUM(B7:B24)</f>
        <v>0</v>
      </c>
      <c r="C25" s="158">
        <f t="shared" ref="C25:J25" si="8">SUM(C7:C24)</f>
        <v>0</v>
      </c>
      <c r="D25" s="161">
        <f t="shared" si="8"/>
        <v>0</v>
      </c>
      <c r="E25" s="207">
        <f t="shared" si="8"/>
        <v>0</v>
      </c>
      <c r="F25" s="207">
        <f t="shared" si="8"/>
        <v>0</v>
      </c>
      <c r="G25" s="207">
        <f t="shared" si="8"/>
        <v>0</v>
      </c>
      <c r="H25" s="207">
        <f t="shared" si="8"/>
        <v>0</v>
      </c>
      <c r="I25" s="207">
        <f t="shared" si="8"/>
        <v>0</v>
      </c>
      <c r="J25" s="207">
        <f t="shared" si="8"/>
        <v>0</v>
      </c>
    </row>
    <row r="26" spans="1:10" x14ac:dyDescent="0.3">
      <c r="A26" s="205" t="s">
        <v>264</v>
      </c>
      <c r="B26" s="157"/>
      <c r="C26" s="157"/>
      <c r="D26" s="163">
        <f>B26-C26</f>
        <v>0</v>
      </c>
      <c r="E26" s="157"/>
      <c r="F26" s="163">
        <f>C26-E26</f>
        <v>0</v>
      </c>
      <c r="G26" s="157"/>
      <c r="H26" s="163">
        <f>E26-G26</f>
        <v>0</v>
      </c>
      <c r="I26" s="157"/>
      <c r="J26" s="163">
        <f>G26-I26</f>
        <v>0</v>
      </c>
    </row>
    <row r="27" spans="1:10" x14ac:dyDescent="0.3">
      <c r="A27" s="205" t="s">
        <v>265</v>
      </c>
      <c r="B27" s="157"/>
      <c r="C27" s="157"/>
      <c r="D27" s="163">
        <f>B27-C27</f>
        <v>0</v>
      </c>
      <c r="E27" s="157"/>
      <c r="F27" s="163">
        <f>C27-E27</f>
        <v>0</v>
      </c>
      <c r="G27" s="157"/>
      <c r="H27" s="163">
        <f>E27-G27</f>
        <v>0</v>
      </c>
      <c r="I27" s="157"/>
      <c r="J27" s="163">
        <f>G27-I27</f>
        <v>0</v>
      </c>
    </row>
    <row r="28" spans="1:10" x14ac:dyDescent="0.3">
      <c r="A28" s="205" t="s">
        <v>266</v>
      </c>
      <c r="B28" s="157"/>
      <c r="C28" s="157"/>
      <c r="D28" s="163">
        <f t="shared" ref="D28:D43" si="9">B28-C28</f>
        <v>0</v>
      </c>
      <c r="E28" s="157"/>
      <c r="F28" s="163">
        <f t="shared" ref="F28:F43" si="10">C28-E28</f>
        <v>0</v>
      </c>
      <c r="G28" s="157"/>
      <c r="H28" s="163">
        <f t="shared" ref="H28:H43" si="11">E28-G28</f>
        <v>0</v>
      </c>
      <c r="I28" s="157"/>
      <c r="J28" s="163">
        <f t="shared" ref="J28:J43" si="12">G28-I28</f>
        <v>0</v>
      </c>
    </row>
    <row r="29" spans="1:10" x14ac:dyDescent="0.3">
      <c r="A29" s="205" t="s">
        <v>267</v>
      </c>
      <c r="B29" s="157"/>
      <c r="C29" s="157"/>
      <c r="D29" s="163">
        <f t="shared" si="9"/>
        <v>0</v>
      </c>
      <c r="E29" s="157"/>
      <c r="F29" s="163">
        <f t="shared" si="10"/>
        <v>0</v>
      </c>
      <c r="G29" s="157"/>
      <c r="H29" s="163">
        <f t="shared" si="11"/>
        <v>0</v>
      </c>
      <c r="I29" s="157"/>
      <c r="J29" s="163">
        <f t="shared" si="12"/>
        <v>0</v>
      </c>
    </row>
    <row r="30" spans="1:10" x14ac:dyDescent="0.3">
      <c r="A30" s="205" t="s">
        <v>268</v>
      </c>
      <c r="B30" s="157"/>
      <c r="C30" s="157"/>
      <c r="D30" s="163">
        <f t="shared" si="9"/>
        <v>0</v>
      </c>
      <c r="E30" s="157"/>
      <c r="F30" s="163">
        <f t="shared" si="10"/>
        <v>0</v>
      </c>
      <c r="G30" s="157"/>
      <c r="H30" s="163">
        <f t="shared" si="11"/>
        <v>0</v>
      </c>
      <c r="I30" s="157"/>
      <c r="J30" s="163">
        <f t="shared" si="12"/>
        <v>0</v>
      </c>
    </row>
    <row r="31" spans="1:10" x14ac:dyDescent="0.3">
      <c r="A31" s="205" t="s">
        <v>269</v>
      </c>
      <c r="B31" s="157"/>
      <c r="C31" s="157"/>
      <c r="D31" s="163">
        <f t="shared" si="9"/>
        <v>0</v>
      </c>
      <c r="E31" s="157"/>
      <c r="F31" s="163">
        <f t="shared" si="10"/>
        <v>0</v>
      </c>
      <c r="G31" s="157"/>
      <c r="H31" s="163">
        <f t="shared" si="11"/>
        <v>0</v>
      </c>
      <c r="I31" s="157"/>
      <c r="J31" s="163">
        <f t="shared" si="12"/>
        <v>0</v>
      </c>
    </row>
    <row r="32" spans="1:10" x14ac:dyDescent="0.3">
      <c r="A32" s="205" t="s">
        <v>270</v>
      </c>
      <c r="B32" s="157"/>
      <c r="C32" s="157"/>
      <c r="D32" s="163">
        <f t="shared" si="9"/>
        <v>0</v>
      </c>
      <c r="E32" s="157"/>
      <c r="F32" s="163">
        <f t="shared" si="10"/>
        <v>0</v>
      </c>
      <c r="G32" s="157"/>
      <c r="H32" s="163">
        <f t="shared" si="11"/>
        <v>0</v>
      </c>
      <c r="I32" s="157"/>
      <c r="J32" s="163">
        <f t="shared" si="12"/>
        <v>0</v>
      </c>
    </row>
    <row r="33" spans="1:10" x14ac:dyDescent="0.3">
      <c r="A33" s="205" t="s">
        <v>271</v>
      </c>
      <c r="B33" s="157"/>
      <c r="C33" s="157"/>
      <c r="D33" s="163">
        <f t="shared" si="9"/>
        <v>0</v>
      </c>
      <c r="E33" s="157"/>
      <c r="F33" s="163">
        <f t="shared" si="10"/>
        <v>0</v>
      </c>
      <c r="G33" s="157"/>
      <c r="H33" s="163">
        <f t="shared" si="11"/>
        <v>0</v>
      </c>
      <c r="I33" s="157"/>
      <c r="J33" s="163">
        <f t="shared" si="12"/>
        <v>0</v>
      </c>
    </row>
    <row r="34" spans="1:10" x14ac:dyDescent="0.3">
      <c r="A34" s="205" t="s">
        <v>272</v>
      </c>
      <c r="B34" s="157"/>
      <c r="C34" s="157"/>
      <c r="D34" s="163">
        <f t="shared" si="9"/>
        <v>0</v>
      </c>
      <c r="E34" s="157"/>
      <c r="F34" s="163">
        <f t="shared" si="10"/>
        <v>0</v>
      </c>
      <c r="G34" s="157"/>
      <c r="H34" s="163">
        <f t="shared" si="11"/>
        <v>0</v>
      </c>
      <c r="I34" s="157"/>
      <c r="J34" s="163">
        <f t="shared" si="12"/>
        <v>0</v>
      </c>
    </row>
    <row r="35" spans="1:10" x14ac:dyDescent="0.3">
      <c r="A35" s="205" t="s">
        <v>273</v>
      </c>
      <c r="B35" s="157"/>
      <c r="C35" s="157"/>
      <c r="D35" s="163">
        <f t="shared" si="9"/>
        <v>0</v>
      </c>
      <c r="E35" s="157"/>
      <c r="F35" s="163">
        <f t="shared" si="10"/>
        <v>0</v>
      </c>
      <c r="G35" s="157"/>
      <c r="H35" s="163">
        <f t="shared" si="11"/>
        <v>0</v>
      </c>
      <c r="I35" s="157"/>
      <c r="J35" s="163">
        <f t="shared" si="12"/>
        <v>0</v>
      </c>
    </row>
    <row r="36" spans="1:10" x14ac:dyDescent="0.3">
      <c r="A36" s="26" t="s">
        <v>937</v>
      </c>
      <c r="B36" s="157"/>
      <c r="C36" s="157"/>
      <c r="D36" s="163">
        <f t="shared" si="9"/>
        <v>0</v>
      </c>
      <c r="E36" s="157"/>
      <c r="F36" s="163"/>
      <c r="G36" s="157"/>
      <c r="H36" s="163"/>
      <c r="I36" s="157"/>
      <c r="J36" s="163"/>
    </row>
    <row r="37" spans="1:10" x14ac:dyDescent="0.3">
      <c r="A37" s="26" t="s">
        <v>949</v>
      </c>
      <c r="B37" s="157"/>
      <c r="C37" s="157"/>
      <c r="D37" s="163">
        <f t="shared" si="9"/>
        <v>0</v>
      </c>
      <c r="E37" s="157"/>
      <c r="F37" s="163"/>
      <c r="G37" s="157"/>
      <c r="H37" s="163"/>
      <c r="I37" s="157"/>
      <c r="J37" s="163"/>
    </row>
    <row r="38" spans="1:10" x14ac:dyDescent="0.3">
      <c r="A38" s="205" t="s">
        <v>274</v>
      </c>
      <c r="B38" s="157"/>
      <c r="C38" s="157"/>
      <c r="D38" s="163">
        <f t="shared" si="9"/>
        <v>0</v>
      </c>
      <c r="E38" s="157"/>
      <c r="F38" s="163">
        <f t="shared" si="10"/>
        <v>0</v>
      </c>
      <c r="G38" s="157"/>
      <c r="H38" s="163">
        <f t="shared" si="11"/>
        <v>0</v>
      </c>
      <c r="I38" s="157"/>
      <c r="J38" s="163">
        <f t="shared" si="12"/>
        <v>0</v>
      </c>
    </row>
    <row r="39" spans="1:10" x14ac:dyDescent="0.3">
      <c r="A39" s="202" t="s">
        <v>37</v>
      </c>
      <c r="B39" s="157"/>
      <c r="C39" s="157"/>
      <c r="D39" s="163">
        <f t="shared" si="9"/>
        <v>0</v>
      </c>
      <c r="E39" s="157"/>
      <c r="F39" s="163">
        <f t="shared" si="10"/>
        <v>0</v>
      </c>
      <c r="G39" s="157"/>
      <c r="H39" s="163">
        <f t="shared" si="11"/>
        <v>0</v>
      </c>
      <c r="I39" s="157"/>
      <c r="J39" s="163">
        <f t="shared" si="12"/>
        <v>0</v>
      </c>
    </row>
    <row r="40" spans="1:10" x14ac:dyDescent="0.3">
      <c r="A40" s="202" t="s">
        <v>110</v>
      </c>
      <c r="B40" s="157"/>
      <c r="C40" s="157"/>
      <c r="D40" s="163">
        <f t="shared" si="9"/>
        <v>0</v>
      </c>
      <c r="E40" s="157"/>
      <c r="F40" s="163">
        <f t="shared" si="10"/>
        <v>0</v>
      </c>
      <c r="G40" s="157"/>
      <c r="H40" s="163">
        <f t="shared" si="11"/>
        <v>0</v>
      </c>
      <c r="I40" s="157"/>
      <c r="J40" s="163">
        <f t="shared" si="12"/>
        <v>0</v>
      </c>
    </row>
    <row r="41" spans="1:10" x14ac:dyDescent="0.3">
      <c r="A41" s="202" t="s">
        <v>111</v>
      </c>
      <c r="B41" s="157"/>
      <c r="C41" s="157"/>
      <c r="D41" s="163">
        <f t="shared" si="9"/>
        <v>0</v>
      </c>
      <c r="E41" s="157"/>
      <c r="F41" s="163">
        <f t="shared" si="10"/>
        <v>0</v>
      </c>
      <c r="G41" s="157"/>
      <c r="H41" s="163">
        <f t="shared" si="11"/>
        <v>0</v>
      </c>
      <c r="I41" s="157"/>
      <c r="J41" s="163">
        <f t="shared" si="12"/>
        <v>0</v>
      </c>
    </row>
    <row r="42" spans="1:10" x14ac:dyDescent="0.3">
      <c r="A42" s="202" t="s">
        <v>112</v>
      </c>
      <c r="B42" s="157"/>
      <c r="C42" s="157"/>
      <c r="D42" s="163">
        <f t="shared" si="9"/>
        <v>0</v>
      </c>
      <c r="E42" s="157"/>
      <c r="F42" s="163">
        <f t="shared" si="10"/>
        <v>0</v>
      </c>
      <c r="G42" s="157"/>
      <c r="H42" s="163">
        <f t="shared" si="11"/>
        <v>0</v>
      </c>
      <c r="I42" s="157"/>
      <c r="J42" s="163">
        <f t="shared" si="12"/>
        <v>0</v>
      </c>
    </row>
    <row r="43" spans="1:10" x14ac:dyDescent="0.3">
      <c r="A43" s="202" t="s">
        <v>113</v>
      </c>
      <c r="B43" s="157"/>
      <c r="C43" s="157"/>
      <c r="D43" s="163">
        <f t="shared" si="9"/>
        <v>0</v>
      </c>
      <c r="E43" s="157"/>
      <c r="F43" s="163">
        <f t="shared" si="10"/>
        <v>0</v>
      </c>
      <c r="G43" s="157"/>
      <c r="H43" s="163">
        <f t="shared" si="11"/>
        <v>0</v>
      </c>
      <c r="I43" s="157"/>
      <c r="J43" s="163">
        <f t="shared" si="12"/>
        <v>0</v>
      </c>
    </row>
    <row r="44" spans="1:10" s="77" customFormat="1" x14ac:dyDescent="0.3">
      <c r="A44" s="208" t="s">
        <v>832</v>
      </c>
      <c r="B44" s="161">
        <f t="shared" ref="B44:J44" si="13">SUM(B26:B43)</f>
        <v>0</v>
      </c>
      <c r="C44" s="158">
        <f t="shared" si="13"/>
        <v>0</v>
      </c>
      <c r="D44" s="161">
        <f t="shared" si="13"/>
        <v>0</v>
      </c>
      <c r="E44" s="207">
        <f t="shared" si="13"/>
        <v>0</v>
      </c>
      <c r="F44" s="207">
        <f t="shared" si="13"/>
        <v>0</v>
      </c>
      <c r="G44" s="207">
        <f t="shared" si="13"/>
        <v>0</v>
      </c>
      <c r="H44" s="207">
        <f t="shared" si="13"/>
        <v>0</v>
      </c>
      <c r="I44" s="207">
        <f t="shared" si="13"/>
        <v>0</v>
      </c>
      <c r="J44" s="207">
        <f t="shared" si="13"/>
        <v>0</v>
      </c>
    </row>
    <row r="45" spans="1:10" s="77" customFormat="1" x14ac:dyDescent="0.3">
      <c r="A45" s="156"/>
      <c r="B45" s="155"/>
      <c r="C45" s="156"/>
      <c r="D45" s="5"/>
    </row>
    <row r="46" spans="1:10" s="77" customFormat="1" x14ac:dyDescent="0.3">
      <c r="A46" s="156"/>
      <c r="B46" s="155"/>
      <c r="C46" s="156"/>
      <c r="D46" s="5"/>
    </row>
    <row r="47" spans="1:10" s="77" customFormat="1" x14ac:dyDescent="0.3">
      <c r="A47" s="156"/>
      <c r="B47" s="155"/>
      <c r="C47" s="156"/>
      <c r="D47" s="5"/>
    </row>
    <row r="48" spans="1:10" s="77" customFormat="1" x14ac:dyDescent="0.3">
      <c r="A48" s="156"/>
      <c r="B48" s="155"/>
      <c r="C48" s="156"/>
      <c r="D48" s="5"/>
    </row>
    <row r="49" spans="1:4" s="77" customFormat="1" x14ac:dyDescent="0.3">
      <c r="A49" s="156"/>
      <c r="B49" s="155"/>
      <c r="C49" s="156"/>
      <c r="D49" s="5"/>
    </row>
    <row r="50" spans="1:4" s="77" customFormat="1" x14ac:dyDescent="0.3">
      <c r="A50" s="156"/>
      <c r="B50" s="155"/>
      <c r="C50" s="156"/>
      <c r="D50" s="5"/>
    </row>
    <row r="51" spans="1:4" s="77" customFormat="1" x14ac:dyDescent="0.3">
      <c r="A51" s="156"/>
      <c r="B51" s="155"/>
      <c r="C51" s="156"/>
      <c r="D51" s="5"/>
    </row>
    <row r="52" spans="1:4" s="77" customFormat="1" x14ac:dyDescent="0.3">
      <c r="A52" s="156"/>
      <c r="B52" s="155"/>
      <c r="C52" s="156"/>
      <c r="D52" s="5"/>
    </row>
    <row r="53" spans="1:4" s="77" customFormat="1" x14ac:dyDescent="0.3">
      <c r="A53" s="156"/>
      <c r="B53" s="155"/>
      <c r="C53" s="156"/>
      <c r="D53" s="5"/>
    </row>
    <row r="54" spans="1:4" s="77" customFormat="1" x14ac:dyDescent="0.3">
      <c r="A54" s="156"/>
      <c r="B54" s="155"/>
      <c r="C54" s="156"/>
      <c r="D54" s="5"/>
    </row>
    <row r="55" spans="1:4" s="77" customFormat="1" x14ac:dyDescent="0.3">
      <c r="A55" s="156"/>
      <c r="B55" s="155"/>
      <c r="C55" s="156"/>
      <c r="D55" s="5"/>
    </row>
    <row r="56" spans="1:4" s="77" customFormat="1" x14ac:dyDescent="0.3">
      <c r="A56" s="156"/>
      <c r="B56" s="155"/>
      <c r="C56" s="156"/>
      <c r="D56" s="5"/>
    </row>
    <row r="57" spans="1:4" s="77" customFormat="1" x14ac:dyDescent="0.3">
      <c r="A57" s="156"/>
      <c r="B57" s="155"/>
      <c r="C57" s="156"/>
      <c r="D57" s="5"/>
    </row>
    <row r="58" spans="1:4" s="77" customFormat="1" x14ac:dyDescent="0.3">
      <c r="A58" s="156"/>
      <c r="B58" s="155"/>
      <c r="C58" s="156"/>
      <c r="D58" s="5"/>
    </row>
    <row r="59" spans="1:4" s="77" customFormat="1" x14ac:dyDescent="0.3">
      <c r="A59" s="156"/>
      <c r="B59" s="155"/>
      <c r="C59" s="156"/>
      <c r="D59" s="5"/>
    </row>
    <row r="60" spans="1:4" s="77" customFormat="1" x14ac:dyDescent="0.3">
      <c r="A60" s="156"/>
      <c r="B60" s="155"/>
      <c r="C60" s="156"/>
      <c r="D60" s="5"/>
    </row>
    <row r="61" spans="1:4" s="77" customFormat="1" x14ac:dyDescent="0.3">
      <c r="A61" s="156"/>
      <c r="B61" s="155"/>
      <c r="C61" s="156"/>
      <c r="D61" s="5"/>
    </row>
    <row r="62" spans="1:4" s="77" customFormat="1" x14ac:dyDescent="0.3">
      <c r="A62" s="156"/>
      <c r="B62" s="155"/>
      <c r="C62" s="156"/>
      <c r="D62" s="5"/>
    </row>
  </sheetData>
  <hyperlinks>
    <hyperlink ref="A1" location="TAB00!A1" display="Retour page de garde" xr:uid="{00000000-0004-0000-2B00-000000000000}"/>
  </hyperlinks>
  <pageMargins left="0.7" right="0.7" top="0.75" bottom="0.75" header="0.3" footer="0.3"/>
  <pageSetup paperSize="9" scale="85" orientation="landscape" verticalDpi="300" r:id="rId1"/>
  <ignoredErrors>
    <ignoredError sqref="F25 H25 J25 D25" formula="1"/>
  </ignoredErrors>
  <extLst>
    <ext xmlns:x14="http://schemas.microsoft.com/office/spreadsheetml/2009/9/main" uri="{78C0D931-6437-407d-A8EE-F0AAD7539E65}">
      <x14:conditionalFormattings>
        <x14:conditionalFormatting xmlns:xm="http://schemas.microsoft.com/office/excel/2006/main">
          <x14:cfRule type="expression" priority="3" id="{C6B30F2A-9ECE-4C9C-ABEE-1BB5516F835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E1:K1048576</xm:sqref>
        </x14:conditionalFormatting>
        <x14:conditionalFormatting xmlns:xm="http://schemas.microsoft.com/office/excel/2006/main">
          <x14:cfRule type="expression" priority="2" id="{80E5BC30-259B-49D5-B0E3-D0F6D3F988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G1:K1048576</xm:sqref>
        </x14:conditionalFormatting>
        <x14:conditionalFormatting xmlns:xm="http://schemas.microsoft.com/office/excel/2006/main">
          <x14:cfRule type="expression" priority="1" id="{3858BEF3-7A5A-4C4F-AE5D-ADF4399A13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I1:K1048576</xm:sqref>
        </x14:conditionalFormatting>
      </x14:conditionalFormatting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35"/>
  <sheetViews>
    <sheetView zoomScaleNormal="100" workbookViewId="0">
      <selection activeCell="A37" sqref="A37:A38"/>
    </sheetView>
  </sheetViews>
  <sheetFormatPr baseColWidth="10" defaultColWidth="9.1640625" defaultRowHeight="13.5" x14ac:dyDescent="0.3"/>
  <cols>
    <col min="1" max="1" width="43.33203125" style="156" customWidth="1"/>
    <col min="2" max="2" width="16.6640625" style="155" customWidth="1"/>
    <col min="3" max="3" width="16.6640625" style="156" customWidth="1"/>
    <col min="4" max="4" width="16.6640625" style="5" customWidth="1"/>
    <col min="5" max="13" width="16.6640625" style="88" customWidth="1"/>
    <col min="14" max="16384" width="9.1640625" style="88"/>
  </cols>
  <sheetData>
    <row r="1" spans="1:10" s="5" customFormat="1" ht="15" x14ac:dyDescent="0.3">
      <c r="A1" s="162" t="s">
        <v>42</v>
      </c>
    </row>
    <row r="3" spans="1:10" ht="22.15" customHeight="1" x14ac:dyDescent="0.3">
      <c r="A3" s="138" t="str">
        <f>TAB00!B100&amp;" : "&amp;TAB00!C100</f>
        <v>TAB11.3 : Variation des capitaux propres</v>
      </c>
      <c r="B3" s="119"/>
      <c r="C3" s="119"/>
      <c r="D3" s="119"/>
      <c r="E3" s="119"/>
      <c r="F3" s="136"/>
      <c r="G3" s="136"/>
      <c r="H3" s="136"/>
      <c r="I3" s="136"/>
      <c r="J3" s="136"/>
    </row>
    <row r="6" spans="1:10" x14ac:dyDescent="0.3">
      <c r="B6" s="20" t="str">
        <f>IF(TAB00!$E$14=2019,"REALITE 2018","REALITE 2019")</f>
        <v>REALITE 2019</v>
      </c>
      <c r="C6" s="20" t="str">
        <f>IF(TAB00!$E$14=2019,"REALITE 2019","REALITE 2020")</f>
        <v>REALITE 2020</v>
      </c>
      <c r="D6" s="20" t="s">
        <v>8</v>
      </c>
      <c r="E6" s="20" t="s">
        <v>41</v>
      </c>
      <c r="F6" s="20" t="s">
        <v>8</v>
      </c>
      <c r="G6" s="20" t="s">
        <v>240</v>
      </c>
      <c r="H6" s="20" t="s">
        <v>8</v>
      </c>
      <c r="I6" s="20" t="s">
        <v>241</v>
      </c>
      <c r="J6" s="20" t="s">
        <v>8</v>
      </c>
    </row>
    <row r="7" spans="1:10" x14ac:dyDescent="0.3">
      <c r="A7" s="26" t="s">
        <v>276</v>
      </c>
      <c r="B7" s="157"/>
      <c r="C7" s="157"/>
      <c r="D7" s="163">
        <f>B7-C7</f>
        <v>0</v>
      </c>
      <c r="E7" s="157"/>
      <c r="F7" s="163">
        <f>C7-E7</f>
        <v>0</v>
      </c>
      <c r="G7" s="157"/>
      <c r="H7" s="163">
        <f>E7-G7</f>
        <v>0</v>
      </c>
      <c r="I7" s="157"/>
      <c r="J7" s="163">
        <f>G7-I7</f>
        <v>0</v>
      </c>
    </row>
    <row r="8" spans="1:10" x14ac:dyDescent="0.3">
      <c r="A8" s="89" t="s">
        <v>277</v>
      </c>
      <c r="B8" s="163">
        <f>SUM(B9:B14)</f>
        <v>0</v>
      </c>
      <c r="C8" s="163">
        <f>SUM(C9:C14)</f>
        <v>0</v>
      </c>
      <c r="D8" s="163">
        <f t="shared" ref="D8:J8" si="0">SUM(D9:D14)</f>
        <v>0</v>
      </c>
      <c r="E8" s="163">
        <f t="shared" si="0"/>
        <v>0</v>
      </c>
      <c r="F8" s="163">
        <f t="shared" si="0"/>
        <v>0</v>
      </c>
      <c r="G8" s="163">
        <f t="shared" si="0"/>
        <v>0</v>
      </c>
      <c r="H8" s="163">
        <f t="shared" si="0"/>
        <v>0</v>
      </c>
      <c r="I8" s="163">
        <f t="shared" si="0"/>
        <v>0</v>
      </c>
      <c r="J8" s="163">
        <f t="shared" si="0"/>
        <v>0</v>
      </c>
    </row>
    <row r="9" spans="1:10" x14ac:dyDescent="0.3">
      <c r="A9" s="89" t="s">
        <v>278</v>
      </c>
      <c r="B9" s="157"/>
      <c r="C9" s="157"/>
      <c r="D9" s="163">
        <f t="shared" ref="D9:D18" si="1">B9-C9</f>
        <v>0</v>
      </c>
      <c r="E9" s="157"/>
      <c r="F9" s="163">
        <f t="shared" ref="F9:F18" si="2">C9-E9</f>
        <v>0</v>
      </c>
      <c r="G9" s="157"/>
      <c r="H9" s="163">
        <f t="shared" ref="H9:H18" si="3">E9-G9</f>
        <v>0</v>
      </c>
      <c r="I9" s="157"/>
      <c r="J9" s="163">
        <f t="shared" ref="J9:J18" si="4">G9-I9</f>
        <v>0</v>
      </c>
    </row>
    <row r="10" spans="1:10" x14ac:dyDescent="0.3">
      <c r="A10" s="89" t="s">
        <v>279</v>
      </c>
      <c r="B10" s="157"/>
      <c r="C10" s="157"/>
      <c r="D10" s="163">
        <f t="shared" si="1"/>
        <v>0</v>
      </c>
      <c r="E10" s="157"/>
      <c r="F10" s="163">
        <f t="shared" si="2"/>
        <v>0</v>
      </c>
      <c r="G10" s="157"/>
      <c r="H10" s="163">
        <f t="shared" si="3"/>
        <v>0</v>
      </c>
      <c r="I10" s="157"/>
      <c r="J10" s="163">
        <f t="shared" si="4"/>
        <v>0</v>
      </c>
    </row>
    <row r="11" spans="1:10" x14ac:dyDescent="0.3">
      <c r="A11" s="89" t="s">
        <v>280</v>
      </c>
      <c r="B11" s="157"/>
      <c r="C11" s="157"/>
      <c r="D11" s="163">
        <f t="shared" si="1"/>
        <v>0</v>
      </c>
      <c r="E11" s="157"/>
      <c r="F11" s="163">
        <f t="shared" si="2"/>
        <v>0</v>
      </c>
      <c r="G11" s="157"/>
      <c r="H11" s="163">
        <f t="shared" si="3"/>
        <v>0</v>
      </c>
      <c r="I11" s="157"/>
      <c r="J11" s="163">
        <f t="shared" si="4"/>
        <v>0</v>
      </c>
    </row>
    <row r="12" spans="1:10" x14ac:dyDescent="0.3">
      <c r="A12" s="89" t="s">
        <v>281</v>
      </c>
      <c r="B12" s="157"/>
      <c r="C12" s="157"/>
      <c r="D12" s="163">
        <f t="shared" si="1"/>
        <v>0</v>
      </c>
      <c r="E12" s="157"/>
      <c r="F12" s="163">
        <f t="shared" si="2"/>
        <v>0</v>
      </c>
      <c r="G12" s="157"/>
      <c r="H12" s="163">
        <f t="shared" si="3"/>
        <v>0</v>
      </c>
      <c r="I12" s="157"/>
      <c r="J12" s="163">
        <f t="shared" si="4"/>
        <v>0</v>
      </c>
    </row>
    <row r="13" spans="1:10" x14ac:dyDescent="0.3">
      <c r="A13" s="89" t="s">
        <v>282</v>
      </c>
      <c r="B13" s="157"/>
      <c r="C13" s="157"/>
      <c r="D13" s="163">
        <f t="shared" si="1"/>
        <v>0</v>
      </c>
      <c r="E13" s="157"/>
      <c r="F13" s="163">
        <f t="shared" si="2"/>
        <v>0</v>
      </c>
      <c r="G13" s="157"/>
      <c r="H13" s="163">
        <f t="shared" si="3"/>
        <v>0</v>
      </c>
      <c r="I13" s="157"/>
      <c r="J13" s="163">
        <f t="shared" si="4"/>
        <v>0</v>
      </c>
    </row>
    <row r="14" spans="1:10" x14ac:dyDescent="0.3">
      <c r="A14" s="89" t="s">
        <v>283</v>
      </c>
      <c r="B14" s="157"/>
      <c r="C14" s="157"/>
      <c r="D14" s="163">
        <f t="shared" si="1"/>
        <v>0</v>
      </c>
      <c r="E14" s="157"/>
      <c r="F14" s="163">
        <f t="shared" si="2"/>
        <v>0</v>
      </c>
      <c r="G14" s="157"/>
      <c r="H14" s="163">
        <f t="shared" si="3"/>
        <v>0</v>
      </c>
      <c r="I14" s="157"/>
      <c r="J14" s="163">
        <f t="shared" si="4"/>
        <v>0</v>
      </c>
    </row>
    <row r="15" spans="1:10" x14ac:dyDescent="0.3">
      <c r="A15" s="89" t="s">
        <v>284</v>
      </c>
      <c r="B15" s="157"/>
      <c r="C15" s="157"/>
      <c r="D15" s="163">
        <f t="shared" si="1"/>
        <v>0</v>
      </c>
      <c r="E15" s="157"/>
      <c r="F15" s="163">
        <f t="shared" si="2"/>
        <v>0</v>
      </c>
      <c r="G15" s="157"/>
      <c r="H15" s="163">
        <f t="shared" si="3"/>
        <v>0</v>
      </c>
      <c r="I15" s="157"/>
      <c r="J15" s="163">
        <f t="shared" si="4"/>
        <v>0</v>
      </c>
    </row>
    <row r="16" spans="1:10" x14ac:dyDescent="0.3">
      <c r="A16" s="26" t="s">
        <v>285</v>
      </c>
      <c r="B16" s="157"/>
      <c r="C16" s="157"/>
      <c r="D16" s="163">
        <f t="shared" si="1"/>
        <v>0</v>
      </c>
      <c r="E16" s="157"/>
      <c r="F16" s="163">
        <f t="shared" si="2"/>
        <v>0</v>
      </c>
      <c r="G16" s="157"/>
      <c r="H16" s="163">
        <f t="shared" si="3"/>
        <v>0</v>
      </c>
      <c r="I16" s="157"/>
      <c r="J16" s="163">
        <f t="shared" si="4"/>
        <v>0</v>
      </c>
    </row>
    <row r="17" spans="1:10" x14ac:dyDescent="0.3">
      <c r="A17" s="26" t="s">
        <v>286</v>
      </c>
      <c r="B17" s="157"/>
      <c r="C17" s="157"/>
      <c r="D17" s="163">
        <f t="shared" si="1"/>
        <v>0</v>
      </c>
      <c r="E17" s="157"/>
      <c r="F17" s="163">
        <f t="shared" si="2"/>
        <v>0</v>
      </c>
      <c r="G17" s="157"/>
      <c r="H17" s="163">
        <f t="shared" si="3"/>
        <v>0</v>
      </c>
      <c r="I17" s="157"/>
      <c r="J17" s="163">
        <f t="shared" si="4"/>
        <v>0</v>
      </c>
    </row>
    <row r="18" spans="1:10" x14ac:dyDescent="0.3">
      <c r="A18" s="202" t="s">
        <v>37</v>
      </c>
      <c r="B18" s="157"/>
      <c r="C18" s="157"/>
      <c r="D18" s="163">
        <f t="shared" si="1"/>
        <v>0</v>
      </c>
      <c r="E18" s="157"/>
      <c r="F18" s="163">
        <f t="shared" si="2"/>
        <v>0</v>
      </c>
      <c r="G18" s="157"/>
      <c r="H18" s="163">
        <f t="shared" si="3"/>
        <v>0</v>
      </c>
      <c r="I18" s="157"/>
      <c r="J18" s="163">
        <f t="shared" si="4"/>
        <v>0</v>
      </c>
    </row>
    <row r="19" spans="1:10" s="77" customFormat="1" x14ac:dyDescent="0.3">
      <c r="C19" s="156"/>
      <c r="D19" s="5"/>
    </row>
    <row r="20" spans="1:10" s="77" customFormat="1" x14ac:dyDescent="0.3">
      <c r="A20" s="32" t="s">
        <v>287</v>
      </c>
      <c r="B20" s="33">
        <f>SUM(B7:B8,B15:B18)-B14</f>
        <v>0</v>
      </c>
      <c r="C20" s="32">
        <f t="shared" ref="C20:J20" si="5">SUM(C7:C8,C15:C18)-C14</f>
        <v>0</v>
      </c>
      <c r="D20" s="203">
        <f t="shared" si="5"/>
        <v>0</v>
      </c>
      <c r="E20" s="204">
        <f t="shared" si="5"/>
        <v>0</v>
      </c>
      <c r="F20" s="204">
        <f t="shared" si="5"/>
        <v>0</v>
      </c>
      <c r="G20" s="204">
        <f t="shared" si="5"/>
        <v>0</v>
      </c>
      <c r="H20" s="204">
        <f t="shared" si="5"/>
        <v>0</v>
      </c>
      <c r="I20" s="204">
        <f t="shared" si="5"/>
        <v>0</v>
      </c>
      <c r="J20" s="204">
        <f t="shared" si="5"/>
        <v>0</v>
      </c>
    </row>
    <row r="21" spans="1:10" s="77" customFormat="1" x14ac:dyDescent="0.3">
      <c r="A21" s="156"/>
      <c r="B21" s="155"/>
      <c r="C21" s="156"/>
      <c r="D21" s="5"/>
    </row>
    <row r="22" spans="1:10" s="77" customFormat="1" x14ac:dyDescent="0.3">
      <c r="A22" s="156"/>
      <c r="B22" s="155"/>
      <c r="C22" s="156"/>
      <c r="D22" s="5"/>
    </row>
    <row r="23" spans="1:10" s="77" customFormat="1" x14ac:dyDescent="0.3">
      <c r="A23" s="156"/>
      <c r="B23" s="155"/>
      <c r="C23" s="156"/>
      <c r="D23" s="5"/>
    </row>
    <row r="24" spans="1:10" s="77" customFormat="1" x14ac:dyDescent="0.3">
      <c r="A24" s="156"/>
      <c r="B24" s="155"/>
      <c r="C24" s="156"/>
      <c r="D24" s="5"/>
    </row>
    <row r="25" spans="1:10" s="77" customFormat="1" x14ac:dyDescent="0.3">
      <c r="A25" s="156"/>
      <c r="B25" s="155"/>
      <c r="C25" s="156"/>
      <c r="D25" s="5"/>
    </row>
    <row r="26" spans="1:10" s="77" customFormat="1" x14ac:dyDescent="0.3">
      <c r="A26" s="156"/>
      <c r="B26" s="155"/>
      <c r="C26" s="156"/>
      <c r="D26" s="5"/>
    </row>
    <row r="27" spans="1:10" s="77" customFormat="1" x14ac:dyDescent="0.3">
      <c r="A27" s="156"/>
      <c r="B27" s="155"/>
      <c r="C27" s="156"/>
      <c r="D27" s="5"/>
    </row>
    <row r="28" spans="1:10" s="77" customFormat="1" x14ac:dyDescent="0.3">
      <c r="A28" s="156"/>
      <c r="B28" s="155"/>
      <c r="C28" s="156"/>
      <c r="D28" s="5"/>
    </row>
    <row r="29" spans="1:10" s="77" customFormat="1" x14ac:dyDescent="0.3">
      <c r="A29" s="156"/>
      <c r="B29" s="155"/>
      <c r="C29" s="156"/>
      <c r="D29" s="5"/>
    </row>
    <row r="30" spans="1:10" s="77" customFormat="1" x14ac:dyDescent="0.3">
      <c r="A30" s="156"/>
      <c r="B30" s="155"/>
      <c r="C30" s="156"/>
      <c r="D30" s="5"/>
    </row>
    <row r="31" spans="1:10" s="77" customFormat="1" x14ac:dyDescent="0.3">
      <c r="A31" s="156"/>
      <c r="B31" s="155"/>
      <c r="C31" s="156"/>
      <c r="D31" s="5"/>
    </row>
    <row r="32" spans="1:10" s="77" customFormat="1" x14ac:dyDescent="0.3">
      <c r="A32" s="156"/>
      <c r="B32" s="155"/>
      <c r="C32" s="156"/>
      <c r="D32" s="5"/>
    </row>
    <row r="33" spans="1:4" s="77" customFormat="1" x14ac:dyDescent="0.3">
      <c r="A33" s="156"/>
      <c r="B33" s="155"/>
      <c r="C33" s="156"/>
      <c r="D33" s="5"/>
    </row>
    <row r="34" spans="1:4" s="77" customFormat="1" x14ac:dyDescent="0.3">
      <c r="A34" s="156"/>
      <c r="B34" s="155"/>
      <c r="C34" s="156"/>
      <c r="D34" s="5"/>
    </row>
    <row r="35" spans="1:4" s="77" customFormat="1" x14ac:dyDescent="0.3">
      <c r="A35" s="156"/>
      <c r="B35" s="155"/>
      <c r="C35" s="156"/>
      <c r="D35" s="5"/>
    </row>
  </sheetData>
  <hyperlinks>
    <hyperlink ref="A1" location="TAB00!A1" display="Retour page de garde" xr:uid="{00000000-0004-0000-2C00-000000000000}"/>
  </hyperlinks>
  <pageMargins left="0.7" right="0.7" top="0.75" bottom="0.75" header="0.3" footer="0.3"/>
  <pageSetup paperSize="9" scale="90" orientation="landscape" verticalDpi="300" r:id="rId1"/>
  <ignoredErrors>
    <ignoredError sqref="D8 F8 H8 J8" formula="1"/>
  </ignoredErrors>
  <extLst>
    <ext xmlns:x14="http://schemas.microsoft.com/office/spreadsheetml/2009/9/main" uri="{78C0D931-6437-407d-A8EE-F0AAD7539E65}">
      <x14:conditionalFormattings>
        <x14:conditionalFormatting xmlns:xm="http://schemas.microsoft.com/office/excel/2006/main">
          <x14:cfRule type="expression" priority="2" id="{AD950573-CCA8-409E-8827-ABDDD403AEF0}">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E1:L1048576</xm:sqref>
        </x14:conditionalFormatting>
        <x14:conditionalFormatting xmlns:xm="http://schemas.microsoft.com/office/excel/2006/main">
          <x14:cfRule type="expression" priority="1" id="{73557EB3-9438-430B-A21C-A409BE5850D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G1:J1048576</xm:sqref>
        </x14:conditionalFormatting>
      </x14:conditionalFormatting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Q35"/>
  <sheetViews>
    <sheetView zoomScaleNormal="100" workbookViewId="0">
      <selection activeCell="J22" sqref="J22"/>
    </sheetView>
  </sheetViews>
  <sheetFormatPr baseColWidth="10" defaultColWidth="9.1640625" defaultRowHeight="13.5" x14ac:dyDescent="0.3"/>
  <cols>
    <col min="1" max="1" width="38.6640625" style="156" customWidth="1"/>
    <col min="2" max="2" width="15" style="155" customWidth="1"/>
    <col min="3" max="3" width="15" style="156" customWidth="1"/>
    <col min="4" max="4" width="15" style="5" customWidth="1"/>
    <col min="5" max="17" width="15" style="88" customWidth="1"/>
    <col min="18" max="16384" width="9.1640625" style="88"/>
  </cols>
  <sheetData>
    <row r="1" spans="1:17" s="5" customFormat="1" ht="15" x14ac:dyDescent="0.3">
      <c r="A1" s="162" t="s">
        <v>42</v>
      </c>
    </row>
    <row r="3" spans="1:17" ht="22.15" customHeight="1" x14ac:dyDescent="0.3">
      <c r="A3" s="138" t="str">
        <f>TAB00!B101&amp;" : "&amp;TAB00!C101</f>
        <v>TAB11.4 : Variation des provisions</v>
      </c>
      <c r="B3" s="119"/>
      <c r="C3" s="119"/>
      <c r="D3" s="119"/>
      <c r="E3" s="119"/>
      <c r="F3" s="136"/>
      <c r="G3" s="136"/>
      <c r="H3" s="136"/>
      <c r="I3" s="136"/>
      <c r="J3" s="136"/>
      <c r="K3" s="136"/>
      <c r="L3" s="136"/>
      <c r="M3" s="136"/>
      <c r="N3" s="136"/>
      <c r="O3" s="136"/>
      <c r="P3" s="136"/>
      <c r="Q3" s="136"/>
    </row>
    <row r="6" spans="1:17" s="193" customFormat="1" ht="12.6" customHeight="1" x14ac:dyDescent="0.3">
      <c r="A6" s="192"/>
      <c r="B6" s="567" t="s">
        <v>19</v>
      </c>
      <c r="C6" s="568"/>
      <c r="D6" s="568"/>
      <c r="E6" s="568"/>
      <c r="F6" s="567" t="s">
        <v>20</v>
      </c>
      <c r="G6" s="568"/>
      <c r="H6" s="568"/>
      <c r="I6" s="567" t="s">
        <v>41</v>
      </c>
      <c r="J6" s="568"/>
      <c r="K6" s="568"/>
      <c r="L6" s="567" t="s">
        <v>240</v>
      </c>
      <c r="M6" s="568"/>
      <c r="N6" s="568"/>
      <c r="O6" s="567" t="s">
        <v>241</v>
      </c>
      <c r="P6" s="568"/>
      <c r="Q6" s="568"/>
    </row>
    <row r="7" spans="1:17" s="101" customFormat="1" ht="40.5" x14ac:dyDescent="0.3">
      <c r="B7" s="21" t="s">
        <v>310</v>
      </c>
      <c r="C7" s="21" t="s">
        <v>311</v>
      </c>
      <c r="D7" s="21" t="s">
        <v>312</v>
      </c>
      <c r="E7" s="21" t="s">
        <v>313</v>
      </c>
      <c r="F7" s="21" t="s">
        <v>311</v>
      </c>
      <c r="G7" s="21" t="s">
        <v>312</v>
      </c>
      <c r="H7" s="21" t="s">
        <v>313</v>
      </c>
      <c r="I7" s="21" t="s">
        <v>311</v>
      </c>
      <c r="J7" s="21" t="s">
        <v>312</v>
      </c>
      <c r="K7" s="21" t="s">
        <v>313</v>
      </c>
      <c r="L7" s="21" t="s">
        <v>311</v>
      </c>
      <c r="M7" s="21" t="s">
        <v>312</v>
      </c>
      <c r="N7" s="21" t="s">
        <v>313</v>
      </c>
      <c r="O7" s="21" t="s">
        <v>311</v>
      </c>
      <c r="P7" s="21" t="s">
        <v>312</v>
      </c>
      <c r="Q7" s="21" t="s">
        <v>313</v>
      </c>
    </row>
    <row r="8" spans="1:17" s="65" customFormat="1" x14ac:dyDescent="0.3">
      <c r="A8" s="26"/>
      <c r="B8" s="101"/>
      <c r="C8" s="101"/>
      <c r="F8" s="101"/>
      <c r="I8" s="101"/>
      <c r="L8" s="101"/>
      <c r="O8" s="101"/>
    </row>
    <row r="9" spans="1:17" s="65" customFormat="1" x14ac:dyDescent="0.3">
      <c r="A9" s="194" t="s">
        <v>289</v>
      </c>
      <c r="B9" s="130"/>
      <c r="C9" s="130"/>
      <c r="D9" s="130"/>
      <c r="E9" s="195">
        <f>SUM(B9:D9)</f>
        <v>0</v>
      </c>
      <c r="F9" s="130"/>
      <c r="G9" s="130"/>
      <c r="H9" s="195">
        <f>SUM(E9:G9)</f>
        <v>0</v>
      </c>
      <c r="I9" s="130"/>
      <c r="J9" s="130"/>
      <c r="K9" s="195">
        <f t="shared" ref="K9:K28" si="0">SUM(H9:J9)</f>
        <v>0</v>
      </c>
      <c r="L9" s="130"/>
      <c r="M9" s="130"/>
      <c r="N9" s="195">
        <f t="shared" ref="N9:N28" si="1">SUM(K9:M9)</f>
        <v>0</v>
      </c>
      <c r="O9" s="130"/>
      <c r="P9" s="130"/>
      <c r="Q9" s="195">
        <f t="shared" ref="Q9:Q28" si="2">SUM(N9:P9)</f>
        <v>0</v>
      </c>
    </row>
    <row r="10" spans="1:17" s="65" customFormat="1" x14ac:dyDescent="0.3">
      <c r="A10" s="194" t="s">
        <v>290</v>
      </c>
      <c r="B10" s="196"/>
      <c r="C10" s="196"/>
      <c r="D10" s="197"/>
      <c r="E10" s="195">
        <f t="shared" ref="E10:E28" si="3">SUM(B10:D10)</f>
        <v>0</v>
      </c>
      <c r="F10" s="196"/>
      <c r="G10" s="197"/>
      <c r="H10" s="195">
        <f t="shared" ref="H10:H28" si="4">SUM(E10:G10)</f>
        <v>0</v>
      </c>
      <c r="I10" s="196"/>
      <c r="J10" s="197"/>
      <c r="K10" s="195">
        <f t="shared" si="0"/>
        <v>0</v>
      </c>
      <c r="L10" s="196"/>
      <c r="M10" s="197"/>
      <c r="N10" s="195">
        <f t="shared" si="1"/>
        <v>0</v>
      </c>
      <c r="O10" s="196"/>
      <c r="P10" s="197"/>
      <c r="Q10" s="195">
        <f t="shared" si="2"/>
        <v>0</v>
      </c>
    </row>
    <row r="11" spans="1:17" s="65" customFormat="1" x14ac:dyDescent="0.3">
      <c r="A11" s="194" t="s">
        <v>291</v>
      </c>
      <c r="B11" s="196"/>
      <c r="C11" s="196"/>
      <c r="D11" s="197"/>
      <c r="E11" s="195">
        <f t="shared" si="3"/>
        <v>0</v>
      </c>
      <c r="F11" s="196"/>
      <c r="G11" s="197"/>
      <c r="H11" s="195">
        <f t="shared" si="4"/>
        <v>0</v>
      </c>
      <c r="I11" s="196"/>
      <c r="J11" s="197"/>
      <c r="K11" s="195">
        <f t="shared" si="0"/>
        <v>0</v>
      </c>
      <c r="L11" s="196"/>
      <c r="M11" s="197"/>
      <c r="N11" s="195">
        <f t="shared" si="1"/>
        <v>0</v>
      </c>
      <c r="O11" s="196"/>
      <c r="P11" s="197"/>
      <c r="Q11" s="195">
        <f t="shared" si="2"/>
        <v>0</v>
      </c>
    </row>
    <row r="12" spans="1:17" s="65" customFormat="1" x14ac:dyDescent="0.3">
      <c r="A12" s="194" t="s">
        <v>292</v>
      </c>
      <c r="B12" s="196"/>
      <c r="C12" s="196"/>
      <c r="D12" s="197"/>
      <c r="E12" s="195">
        <f t="shared" si="3"/>
        <v>0</v>
      </c>
      <c r="F12" s="196"/>
      <c r="G12" s="197"/>
      <c r="H12" s="195">
        <f t="shared" si="4"/>
        <v>0</v>
      </c>
      <c r="I12" s="196"/>
      <c r="J12" s="197"/>
      <c r="K12" s="195">
        <f t="shared" si="0"/>
        <v>0</v>
      </c>
      <c r="L12" s="196"/>
      <c r="M12" s="197"/>
      <c r="N12" s="195">
        <f t="shared" si="1"/>
        <v>0</v>
      </c>
      <c r="O12" s="196"/>
      <c r="P12" s="197"/>
      <c r="Q12" s="195">
        <f t="shared" si="2"/>
        <v>0</v>
      </c>
    </row>
    <row r="13" spans="1:17" s="65" customFormat="1" x14ac:dyDescent="0.3">
      <c r="A13" s="194" t="s">
        <v>293</v>
      </c>
      <c r="B13" s="196"/>
      <c r="C13" s="196"/>
      <c r="D13" s="197"/>
      <c r="E13" s="195">
        <f t="shared" si="3"/>
        <v>0</v>
      </c>
      <c r="F13" s="196"/>
      <c r="G13" s="197"/>
      <c r="H13" s="195">
        <f t="shared" si="4"/>
        <v>0</v>
      </c>
      <c r="I13" s="196"/>
      <c r="J13" s="197"/>
      <c r="K13" s="195">
        <f t="shared" si="0"/>
        <v>0</v>
      </c>
      <c r="L13" s="196"/>
      <c r="M13" s="197"/>
      <c r="N13" s="195">
        <f t="shared" si="1"/>
        <v>0</v>
      </c>
      <c r="O13" s="196"/>
      <c r="P13" s="197"/>
      <c r="Q13" s="195">
        <f t="shared" si="2"/>
        <v>0</v>
      </c>
    </row>
    <row r="14" spans="1:17" s="65" customFormat="1" x14ac:dyDescent="0.3">
      <c r="A14" s="194" t="s">
        <v>294</v>
      </c>
      <c r="B14" s="196"/>
      <c r="C14" s="196"/>
      <c r="D14" s="197"/>
      <c r="E14" s="195">
        <f t="shared" si="3"/>
        <v>0</v>
      </c>
      <c r="F14" s="196"/>
      <c r="G14" s="197"/>
      <c r="H14" s="195">
        <f t="shared" si="4"/>
        <v>0</v>
      </c>
      <c r="I14" s="196"/>
      <c r="J14" s="197"/>
      <c r="K14" s="195">
        <f t="shared" si="0"/>
        <v>0</v>
      </c>
      <c r="L14" s="196"/>
      <c r="M14" s="197"/>
      <c r="N14" s="195">
        <f t="shared" si="1"/>
        <v>0</v>
      </c>
      <c r="O14" s="196"/>
      <c r="P14" s="197"/>
      <c r="Q14" s="195">
        <f t="shared" si="2"/>
        <v>0</v>
      </c>
    </row>
    <row r="15" spans="1:17" s="65" customFormat="1" x14ac:dyDescent="0.3">
      <c r="A15" s="194" t="s">
        <v>295</v>
      </c>
      <c r="B15" s="196"/>
      <c r="C15" s="196"/>
      <c r="D15" s="197"/>
      <c r="E15" s="195">
        <f t="shared" si="3"/>
        <v>0</v>
      </c>
      <c r="F15" s="196"/>
      <c r="G15" s="197"/>
      <c r="H15" s="195">
        <f t="shared" si="4"/>
        <v>0</v>
      </c>
      <c r="I15" s="196"/>
      <c r="J15" s="197"/>
      <c r="K15" s="195">
        <f t="shared" si="0"/>
        <v>0</v>
      </c>
      <c r="L15" s="196"/>
      <c r="M15" s="197"/>
      <c r="N15" s="195">
        <f t="shared" si="1"/>
        <v>0</v>
      </c>
      <c r="O15" s="196"/>
      <c r="P15" s="197"/>
      <c r="Q15" s="195">
        <f t="shared" si="2"/>
        <v>0</v>
      </c>
    </row>
    <row r="16" spans="1:17" s="65" customFormat="1" x14ac:dyDescent="0.3">
      <c r="A16" s="194" t="s">
        <v>296</v>
      </c>
      <c r="B16" s="196"/>
      <c r="C16" s="196"/>
      <c r="D16" s="197"/>
      <c r="E16" s="195">
        <f t="shared" si="3"/>
        <v>0</v>
      </c>
      <c r="F16" s="196"/>
      <c r="G16" s="197"/>
      <c r="H16" s="195">
        <f t="shared" si="4"/>
        <v>0</v>
      </c>
      <c r="I16" s="196"/>
      <c r="J16" s="197"/>
      <c r="K16" s="195">
        <f t="shared" si="0"/>
        <v>0</v>
      </c>
      <c r="L16" s="196"/>
      <c r="M16" s="197"/>
      <c r="N16" s="195">
        <f t="shared" si="1"/>
        <v>0</v>
      </c>
      <c r="O16" s="196"/>
      <c r="P16" s="197"/>
      <c r="Q16" s="195">
        <f t="shared" si="2"/>
        <v>0</v>
      </c>
    </row>
    <row r="17" spans="1:17" s="65" customFormat="1" x14ac:dyDescent="0.3">
      <c r="A17" s="194" t="s">
        <v>297</v>
      </c>
      <c r="B17" s="196"/>
      <c r="C17" s="196"/>
      <c r="D17" s="197"/>
      <c r="E17" s="195">
        <f t="shared" si="3"/>
        <v>0</v>
      </c>
      <c r="F17" s="196"/>
      <c r="G17" s="197"/>
      <c r="H17" s="195">
        <f t="shared" si="4"/>
        <v>0</v>
      </c>
      <c r="I17" s="196"/>
      <c r="J17" s="197"/>
      <c r="K17" s="195">
        <f t="shared" si="0"/>
        <v>0</v>
      </c>
      <c r="L17" s="196"/>
      <c r="M17" s="197"/>
      <c r="N17" s="195">
        <f t="shared" si="1"/>
        <v>0</v>
      </c>
      <c r="O17" s="196"/>
      <c r="P17" s="197"/>
      <c r="Q17" s="195">
        <f t="shared" si="2"/>
        <v>0</v>
      </c>
    </row>
    <row r="18" spans="1:17" s="65" customFormat="1" x14ac:dyDescent="0.3">
      <c r="A18" s="194" t="s">
        <v>298</v>
      </c>
      <c r="B18" s="196"/>
      <c r="C18" s="196"/>
      <c r="D18" s="197"/>
      <c r="E18" s="195">
        <f t="shared" si="3"/>
        <v>0</v>
      </c>
      <c r="F18" s="196"/>
      <c r="G18" s="197"/>
      <c r="H18" s="195">
        <f t="shared" si="4"/>
        <v>0</v>
      </c>
      <c r="I18" s="196"/>
      <c r="J18" s="197"/>
      <c r="K18" s="195">
        <f t="shared" si="0"/>
        <v>0</v>
      </c>
      <c r="L18" s="196"/>
      <c r="M18" s="197"/>
      <c r="N18" s="195">
        <f t="shared" si="1"/>
        <v>0</v>
      </c>
      <c r="O18" s="196"/>
      <c r="P18" s="197"/>
      <c r="Q18" s="195">
        <f t="shared" si="2"/>
        <v>0</v>
      </c>
    </row>
    <row r="19" spans="1:17" s="65" customFormat="1" x14ac:dyDescent="0.3">
      <c r="A19" s="194" t="s">
        <v>299</v>
      </c>
      <c r="B19" s="196"/>
      <c r="C19" s="196"/>
      <c r="D19" s="197"/>
      <c r="E19" s="195">
        <f t="shared" si="3"/>
        <v>0</v>
      </c>
      <c r="F19" s="196"/>
      <c r="G19" s="197"/>
      <c r="H19" s="195">
        <f t="shared" si="4"/>
        <v>0</v>
      </c>
      <c r="I19" s="196"/>
      <c r="J19" s="197"/>
      <c r="K19" s="195">
        <f t="shared" si="0"/>
        <v>0</v>
      </c>
      <c r="L19" s="196"/>
      <c r="M19" s="197"/>
      <c r="N19" s="195">
        <f t="shared" si="1"/>
        <v>0</v>
      </c>
      <c r="O19" s="196"/>
      <c r="P19" s="197"/>
      <c r="Q19" s="195">
        <f t="shared" si="2"/>
        <v>0</v>
      </c>
    </row>
    <row r="20" spans="1:17" s="65" customFormat="1" x14ac:dyDescent="0.3">
      <c r="A20" s="194" t="s">
        <v>300</v>
      </c>
      <c r="B20" s="196"/>
      <c r="C20" s="196"/>
      <c r="D20" s="197"/>
      <c r="E20" s="195">
        <f t="shared" si="3"/>
        <v>0</v>
      </c>
      <c r="F20" s="196"/>
      <c r="G20" s="197"/>
      <c r="H20" s="195">
        <f t="shared" si="4"/>
        <v>0</v>
      </c>
      <c r="I20" s="196"/>
      <c r="J20" s="197"/>
      <c r="K20" s="195">
        <f t="shared" si="0"/>
        <v>0</v>
      </c>
      <c r="L20" s="196"/>
      <c r="M20" s="197"/>
      <c r="N20" s="195">
        <f t="shared" si="1"/>
        <v>0</v>
      </c>
      <c r="O20" s="196"/>
      <c r="P20" s="197"/>
      <c r="Q20" s="195">
        <f t="shared" si="2"/>
        <v>0</v>
      </c>
    </row>
    <row r="21" spans="1:17" s="65" customFormat="1" x14ac:dyDescent="0.3">
      <c r="A21" s="194" t="s">
        <v>301</v>
      </c>
      <c r="B21" s="196"/>
      <c r="C21" s="196"/>
      <c r="D21" s="197"/>
      <c r="E21" s="195">
        <f t="shared" si="3"/>
        <v>0</v>
      </c>
      <c r="F21" s="196"/>
      <c r="G21" s="197"/>
      <c r="H21" s="195">
        <f t="shared" si="4"/>
        <v>0</v>
      </c>
      <c r="I21" s="196"/>
      <c r="J21" s="197"/>
      <c r="K21" s="195">
        <f t="shared" si="0"/>
        <v>0</v>
      </c>
      <c r="L21" s="196"/>
      <c r="M21" s="197"/>
      <c r="N21" s="195">
        <f t="shared" si="1"/>
        <v>0</v>
      </c>
      <c r="O21" s="196"/>
      <c r="P21" s="197"/>
      <c r="Q21" s="195">
        <f t="shared" si="2"/>
        <v>0</v>
      </c>
    </row>
    <row r="22" spans="1:17" s="65" customFormat="1" x14ac:dyDescent="0.3">
      <c r="A22" s="194" t="s">
        <v>302</v>
      </c>
      <c r="B22" s="196"/>
      <c r="C22" s="196"/>
      <c r="D22" s="197"/>
      <c r="E22" s="195">
        <f t="shared" si="3"/>
        <v>0</v>
      </c>
      <c r="F22" s="196"/>
      <c r="G22" s="197"/>
      <c r="H22" s="195">
        <f t="shared" si="4"/>
        <v>0</v>
      </c>
      <c r="I22" s="196"/>
      <c r="J22" s="197"/>
      <c r="K22" s="195">
        <f t="shared" si="0"/>
        <v>0</v>
      </c>
      <c r="L22" s="196"/>
      <c r="M22" s="197"/>
      <c r="N22" s="195">
        <f t="shared" si="1"/>
        <v>0</v>
      </c>
      <c r="O22" s="196"/>
      <c r="P22" s="197"/>
      <c r="Q22" s="195">
        <f t="shared" si="2"/>
        <v>0</v>
      </c>
    </row>
    <row r="23" spans="1:17" s="65" customFormat="1" x14ac:dyDescent="0.3">
      <c r="A23" s="194" t="s">
        <v>303</v>
      </c>
      <c r="B23" s="196"/>
      <c r="C23" s="196"/>
      <c r="D23" s="197"/>
      <c r="E23" s="195">
        <f t="shared" si="3"/>
        <v>0</v>
      </c>
      <c r="F23" s="196"/>
      <c r="G23" s="197"/>
      <c r="H23" s="195">
        <f t="shared" si="4"/>
        <v>0</v>
      </c>
      <c r="I23" s="196"/>
      <c r="J23" s="197"/>
      <c r="K23" s="195">
        <f t="shared" si="0"/>
        <v>0</v>
      </c>
      <c r="L23" s="196"/>
      <c r="M23" s="197"/>
      <c r="N23" s="195">
        <f t="shared" si="1"/>
        <v>0</v>
      </c>
      <c r="O23" s="196"/>
      <c r="P23" s="197"/>
      <c r="Q23" s="195">
        <f t="shared" si="2"/>
        <v>0</v>
      </c>
    </row>
    <row r="24" spans="1:17" s="65" customFormat="1" x14ac:dyDescent="0.3">
      <c r="A24" s="194" t="s">
        <v>304</v>
      </c>
      <c r="B24" s="196"/>
      <c r="C24" s="196"/>
      <c r="D24" s="197"/>
      <c r="E24" s="195">
        <f t="shared" si="3"/>
        <v>0</v>
      </c>
      <c r="F24" s="196"/>
      <c r="G24" s="197"/>
      <c r="H24" s="195">
        <f t="shared" si="4"/>
        <v>0</v>
      </c>
      <c r="I24" s="196"/>
      <c r="J24" s="197"/>
      <c r="K24" s="195">
        <f t="shared" si="0"/>
        <v>0</v>
      </c>
      <c r="L24" s="196"/>
      <c r="M24" s="197"/>
      <c r="N24" s="195">
        <f t="shared" si="1"/>
        <v>0</v>
      </c>
      <c r="O24" s="196"/>
      <c r="P24" s="197"/>
      <c r="Q24" s="195">
        <f t="shared" si="2"/>
        <v>0</v>
      </c>
    </row>
    <row r="25" spans="1:17" s="65" customFormat="1" x14ac:dyDescent="0.3">
      <c r="A25" s="194" t="s">
        <v>305</v>
      </c>
      <c r="B25" s="196"/>
      <c r="C25" s="196"/>
      <c r="D25" s="197"/>
      <c r="E25" s="195">
        <f t="shared" si="3"/>
        <v>0</v>
      </c>
      <c r="F25" s="196"/>
      <c r="G25" s="197"/>
      <c r="H25" s="195">
        <f t="shared" si="4"/>
        <v>0</v>
      </c>
      <c r="I25" s="196"/>
      <c r="J25" s="197"/>
      <c r="K25" s="195">
        <f t="shared" si="0"/>
        <v>0</v>
      </c>
      <c r="L25" s="196"/>
      <c r="M25" s="197"/>
      <c r="N25" s="195">
        <f t="shared" si="1"/>
        <v>0</v>
      </c>
      <c r="O25" s="196"/>
      <c r="P25" s="197"/>
      <c r="Q25" s="195">
        <f t="shared" si="2"/>
        <v>0</v>
      </c>
    </row>
    <row r="26" spans="1:17" s="65" customFormat="1" x14ac:dyDescent="0.3">
      <c r="A26" s="194" t="s">
        <v>306</v>
      </c>
      <c r="B26" s="196"/>
      <c r="C26" s="196"/>
      <c r="D26" s="197"/>
      <c r="E26" s="195">
        <f t="shared" si="3"/>
        <v>0</v>
      </c>
      <c r="F26" s="196"/>
      <c r="G26" s="197"/>
      <c r="H26" s="195">
        <f t="shared" si="4"/>
        <v>0</v>
      </c>
      <c r="I26" s="196"/>
      <c r="J26" s="197"/>
      <c r="K26" s="195">
        <f t="shared" si="0"/>
        <v>0</v>
      </c>
      <c r="L26" s="196"/>
      <c r="M26" s="197"/>
      <c r="N26" s="195">
        <f t="shared" si="1"/>
        <v>0</v>
      </c>
      <c r="O26" s="196"/>
      <c r="P26" s="197"/>
      <c r="Q26" s="195">
        <f t="shared" si="2"/>
        <v>0</v>
      </c>
    </row>
    <row r="27" spans="1:17" s="65" customFormat="1" x14ac:dyDescent="0.3">
      <c r="A27" s="194" t="s">
        <v>307</v>
      </c>
      <c r="B27" s="196"/>
      <c r="C27" s="196"/>
      <c r="D27" s="197"/>
      <c r="E27" s="195">
        <f t="shared" si="3"/>
        <v>0</v>
      </c>
      <c r="F27" s="196"/>
      <c r="G27" s="197"/>
      <c r="H27" s="195">
        <f t="shared" si="4"/>
        <v>0</v>
      </c>
      <c r="I27" s="196"/>
      <c r="J27" s="197"/>
      <c r="K27" s="195">
        <f t="shared" si="0"/>
        <v>0</v>
      </c>
      <c r="L27" s="196"/>
      <c r="M27" s="197"/>
      <c r="N27" s="195">
        <f t="shared" si="1"/>
        <v>0</v>
      </c>
      <c r="O27" s="196"/>
      <c r="P27" s="197"/>
      <c r="Q27" s="195">
        <f t="shared" si="2"/>
        <v>0</v>
      </c>
    </row>
    <row r="28" spans="1:17" s="65" customFormat="1" x14ac:dyDescent="0.3">
      <c r="A28" s="198" t="s">
        <v>308</v>
      </c>
      <c r="B28" s="199"/>
      <c r="C28" s="199"/>
      <c r="D28" s="200"/>
      <c r="E28" s="195">
        <f t="shared" si="3"/>
        <v>0</v>
      </c>
      <c r="F28" s="199"/>
      <c r="G28" s="200"/>
      <c r="H28" s="195">
        <f t="shared" si="4"/>
        <v>0</v>
      </c>
      <c r="I28" s="199"/>
      <c r="J28" s="200"/>
      <c r="K28" s="195">
        <f t="shared" si="0"/>
        <v>0</v>
      </c>
      <c r="L28" s="199"/>
      <c r="M28" s="200"/>
      <c r="N28" s="195">
        <f t="shared" si="1"/>
        <v>0</v>
      </c>
      <c r="O28" s="199"/>
      <c r="P28" s="200"/>
      <c r="Q28" s="195">
        <f t="shared" si="2"/>
        <v>0</v>
      </c>
    </row>
    <row r="29" spans="1:17" s="65" customFormat="1" x14ac:dyDescent="0.3">
      <c r="A29" s="32" t="s">
        <v>309</v>
      </c>
      <c r="B29" s="201">
        <f>SUM(B9:B28)</f>
        <v>0</v>
      </c>
      <c r="C29" s="201">
        <f>SUM(C9:C28)</f>
        <v>0</v>
      </c>
      <c r="D29" s="201">
        <f>SUM(D9:D28)</f>
        <v>0</v>
      </c>
      <c r="E29" s="201">
        <f>SUM(E9:E28)</f>
        <v>0</v>
      </c>
      <c r="F29" s="201">
        <f t="shared" ref="F29:Q29" si="5">SUM(F9:F28)</f>
        <v>0</v>
      </c>
      <c r="G29" s="201">
        <f t="shared" si="5"/>
        <v>0</v>
      </c>
      <c r="H29" s="201">
        <f t="shared" si="5"/>
        <v>0</v>
      </c>
      <c r="I29" s="201">
        <f t="shared" si="5"/>
        <v>0</v>
      </c>
      <c r="J29" s="201">
        <f t="shared" si="5"/>
        <v>0</v>
      </c>
      <c r="K29" s="201">
        <f t="shared" si="5"/>
        <v>0</v>
      </c>
      <c r="L29" s="201">
        <f t="shared" si="5"/>
        <v>0</v>
      </c>
      <c r="M29" s="201">
        <f t="shared" si="5"/>
        <v>0</v>
      </c>
      <c r="N29" s="201">
        <f t="shared" si="5"/>
        <v>0</v>
      </c>
      <c r="O29" s="201">
        <f t="shared" si="5"/>
        <v>0</v>
      </c>
      <c r="P29" s="201">
        <f t="shared" si="5"/>
        <v>0</v>
      </c>
      <c r="Q29" s="201">
        <f t="shared" si="5"/>
        <v>0</v>
      </c>
    </row>
    <row r="30" spans="1:17" s="77" customFormat="1" x14ac:dyDescent="0.3">
      <c r="A30" s="156"/>
      <c r="B30" s="155"/>
      <c r="C30" s="156"/>
      <c r="D30" s="5"/>
    </row>
    <row r="31" spans="1:17" s="77" customFormat="1" x14ac:dyDescent="0.3">
      <c r="A31" s="156"/>
      <c r="B31" s="155"/>
      <c r="C31" s="156"/>
      <c r="D31" s="5"/>
    </row>
    <row r="32" spans="1:17" s="77" customFormat="1" x14ac:dyDescent="0.3">
      <c r="A32" s="156"/>
      <c r="B32" s="155"/>
      <c r="C32" s="156"/>
      <c r="D32" s="5"/>
    </row>
    <row r="33" spans="1:4" s="77" customFormat="1" x14ac:dyDescent="0.3">
      <c r="A33" s="156"/>
      <c r="B33" s="155"/>
      <c r="C33" s="156"/>
      <c r="D33" s="5"/>
    </row>
    <row r="34" spans="1:4" s="77" customFormat="1" x14ac:dyDescent="0.3">
      <c r="A34" s="156"/>
      <c r="B34" s="155"/>
      <c r="C34" s="156"/>
      <c r="D34" s="5"/>
    </row>
    <row r="35" spans="1:4" s="77" customFormat="1" x14ac:dyDescent="0.3">
      <c r="A35" s="156"/>
      <c r="B35" s="155"/>
      <c r="C35" s="156"/>
      <c r="D35" s="5"/>
    </row>
  </sheetData>
  <mergeCells count="5">
    <mergeCell ref="B6:E6"/>
    <mergeCell ref="F6:H6"/>
    <mergeCell ref="I6:K6"/>
    <mergeCell ref="L6:N6"/>
    <mergeCell ref="O6:Q6"/>
  </mergeCells>
  <hyperlinks>
    <hyperlink ref="A1" location="TAB00!A1" display="Retour page de garde" xr:uid="{00000000-0004-0000-2D00-000000000000}"/>
  </hyperlinks>
  <pageMargins left="0.7" right="0.7" top="0.75" bottom="0.75" header="0.3" footer="0.3"/>
  <pageSetup paperSize="9" scale="63"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4" id="{28AD21A6-D56C-4F5A-9A22-D3DA976B0D5A}">
            <xm:f>TAB00!$E$14&lt;2020</xm:f>
            <x14:dxf>
              <font>
                <color theme="0"/>
              </font>
              <fill>
                <patternFill>
                  <bgColor theme="0"/>
                </patternFill>
              </fill>
              <border>
                <left style="thin">
                  <color theme="0"/>
                </left>
                <right style="thin">
                  <color theme="0"/>
                </right>
                <top style="thin">
                  <color theme="0"/>
                </top>
                <bottom style="thin">
                  <color theme="0"/>
                </bottom>
                <vertical/>
                <horizontal/>
              </border>
            </x14:dxf>
          </x14:cfRule>
          <xm:sqref>F1:Q1048576</xm:sqref>
        </x14:conditionalFormatting>
        <x14:conditionalFormatting xmlns:xm="http://schemas.microsoft.com/office/excel/2006/main">
          <x14:cfRule type="expression" priority="3" id="{B68B3E28-F391-4BB5-8C74-64AA57C811AE}">
            <xm:f>TAB00!$E$14&lt;2021</xm:f>
            <x14:dxf>
              <font>
                <color theme="0"/>
              </font>
              <fill>
                <patternFill>
                  <bgColor theme="0"/>
                </patternFill>
              </fill>
              <border>
                <vertical/>
                <horizontal/>
              </border>
            </x14:dxf>
          </x14:cfRule>
          <xm:sqref>I1:Q1048576</xm:sqref>
        </x14:conditionalFormatting>
        <x14:conditionalFormatting xmlns:xm="http://schemas.microsoft.com/office/excel/2006/main">
          <x14:cfRule type="expression" priority="2" id="{F388B4EF-805D-43AD-A70E-1529B6B12F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L1:Q1048576</xm:sqref>
        </x14:conditionalFormatting>
        <x14:conditionalFormatting xmlns:xm="http://schemas.microsoft.com/office/excel/2006/main">
          <x14:cfRule type="expression" priority="1" id="{1CCF06C8-6F48-4057-8E33-15658AC201FA}">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O1:Q1048576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44"/>
  <sheetViews>
    <sheetView zoomScaleNormal="100" workbookViewId="0">
      <selection activeCell="A37" sqref="A37:A38"/>
    </sheetView>
  </sheetViews>
  <sheetFormatPr baseColWidth="10" defaultColWidth="7.83203125" defaultRowHeight="13.5" x14ac:dyDescent="0.3"/>
  <cols>
    <col min="1" max="1" width="74.33203125" style="156" customWidth="1"/>
    <col min="2" max="2" width="15" style="156" customWidth="1"/>
    <col min="3" max="6" width="16.6640625" style="156" customWidth="1"/>
    <col min="7" max="7" width="16.33203125" style="5" customWidth="1"/>
    <col min="8" max="16384" width="7.83203125" style="5"/>
  </cols>
  <sheetData>
    <row r="1" spans="1:7" ht="15" x14ac:dyDescent="0.3">
      <c r="A1" s="162" t="s">
        <v>42</v>
      </c>
      <c r="B1" s="5"/>
      <c r="C1" s="5"/>
      <c r="D1" s="5"/>
      <c r="E1" s="5"/>
      <c r="F1" s="5"/>
    </row>
    <row r="3" spans="1:7" ht="21" x14ac:dyDescent="0.3">
      <c r="A3" s="311" t="str">
        <f>TAB00!B55&amp;" : "&amp;TAB00!C55</f>
        <v>TAB1.1 : Synthèse du compte de résultats de l'année concernée par activité</v>
      </c>
      <c r="B3" s="314"/>
      <c r="C3" s="314"/>
      <c r="D3" s="314"/>
      <c r="E3" s="314"/>
      <c r="F3" s="314"/>
    </row>
    <row r="6" spans="1:7" x14ac:dyDescent="0.3">
      <c r="C6" s="495" t="str">
        <f>"REALITE "&amp;TAB00!E14</f>
        <v>REALITE 2023</v>
      </c>
      <c r="D6" s="496"/>
      <c r="E6" s="496"/>
      <c r="F6" s="496"/>
      <c r="G6" s="496"/>
    </row>
    <row r="7" spans="1:7" ht="40.5" x14ac:dyDescent="0.3">
      <c r="A7" s="24"/>
      <c r="B7" s="36" t="s">
        <v>164</v>
      </c>
      <c r="C7" s="145" t="s">
        <v>684</v>
      </c>
      <c r="D7" s="145" t="s">
        <v>680</v>
      </c>
      <c r="E7" s="145" t="s">
        <v>685</v>
      </c>
      <c r="F7" s="145" t="s">
        <v>686</v>
      </c>
      <c r="G7" s="145" t="s">
        <v>687</v>
      </c>
    </row>
    <row r="8" spans="1:7" s="360" customFormat="1" x14ac:dyDescent="0.3">
      <c r="A8" s="37" t="s">
        <v>411</v>
      </c>
      <c r="B8" s="37" t="s">
        <v>390</v>
      </c>
      <c r="C8" s="127">
        <f t="shared" ref="C8:C44" si="0">SUM(D8:G8)</f>
        <v>0</v>
      </c>
      <c r="D8" s="127">
        <f>'TAB1'!G51</f>
        <v>0</v>
      </c>
      <c r="E8" s="307">
        <f>'TAB1'!G94</f>
        <v>0</v>
      </c>
      <c r="F8" s="127">
        <f>'TAB1'!G137</f>
        <v>0</v>
      </c>
      <c r="G8" s="127">
        <f>'TAB1'!G179</f>
        <v>0</v>
      </c>
    </row>
    <row r="9" spans="1:7" s="360" customFormat="1" x14ac:dyDescent="0.3">
      <c r="A9" s="35" t="s">
        <v>391</v>
      </c>
      <c r="B9" s="35">
        <v>70</v>
      </c>
      <c r="C9" s="127">
        <f t="shared" si="0"/>
        <v>0</v>
      </c>
      <c r="D9" s="127">
        <f>'TAB1'!G52</f>
        <v>0</v>
      </c>
      <c r="E9" s="307">
        <f>'TAB1'!G95</f>
        <v>0</v>
      </c>
      <c r="F9" s="127">
        <f>'TAB1'!G138</f>
        <v>0</v>
      </c>
      <c r="G9" s="127">
        <f>'TAB1'!G180</f>
        <v>0</v>
      </c>
    </row>
    <row r="10" spans="1:7" s="360" customFormat="1" ht="27" x14ac:dyDescent="0.3">
      <c r="A10" s="35" t="s">
        <v>392</v>
      </c>
      <c r="B10" s="35">
        <v>71</v>
      </c>
      <c r="C10" s="127">
        <f t="shared" si="0"/>
        <v>0</v>
      </c>
      <c r="D10" s="127">
        <f>'TAB1'!G53</f>
        <v>0</v>
      </c>
      <c r="E10" s="307">
        <f>'TAB1'!G96</f>
        <v>0</v>
      </c>
      <c r="F10" s="127">
        <f>'TAB1'!G139</f>
        <v>0</v>
      </c>
      <c r="G10" s="127">
        <f>'TAB1'!G181</f>
        <v>0</v>
      </c>
    </row>
    <row r="11" spans="1:7" s="360" customFormat="1" x14ac:dyDescent="0.3">
      <c r="A11" s="35" t="s">
        <v>393</v>
      </c>
      <c r="B11" s="35">
        <v>72</v>
      </c>
      <c r="C11" s="127">
        <f t="shared" si="0"/>
        <v>0</v>
      </c>
      <c r="D11" s="127">
        <f>'TAB1'!G54</f>
        <v>0</v>
      </c>
      <c r="E11" s="307">
        <f>'TAB1'!G97</f>
        <v>0</v>
      </c>
      <c r="F11" s="127">
        <f>'TAB1'!G140</f>
        <v>0</v>
      </c>
      <c r="G11" s="127">
        <f>'TAB1'!G182</f>
        <v>0</v>
      </c>
    </row>
    <row r="12" spans="1:7" s="360" customFormat="1" x14ac:dyDescent="0.3">
      <c r="A12" s="35" t="s">
        <v>394</v>
      </c>
      <c r="B12" s="35">
        <v>74</v>
      </c>
      <c r="C12" s="127">
        <f t="shared" si="0"/>
        <v>0</v>
      </c>
      <c r="D12" s="127">
        <f>'TAB1'!G55</f>
        <v>0</v>
      </c>
      <c r="E12" s="307">
        <f>'TAB1'!G98</f>
        <v>0</v>
      </c>
      <c r="F12" s="127">
        <f>'TAB1'!G141</f>
        <v>0</v>
      </c>
      <c r="G12" s="127">
        <f>'TAB1'!G183</f>
        <v>0</v>
      </c>
    </row>
    <row r="13" spans="1:7" s="360" customFormat="1" x14ac:dyDescent="0.3">
      <c r="A13" s="35" t="s">
        <v>395</v>
      </c>
      <c r="B13" s="35" t="s">
        <v>396</v>
      </c>
      <c r="C13" s="127">
        <f t="shared" si="0"/>
        <v>0</v>
      </c>
      <c r="D13" s="127">
        <f>'TAB1'!G56</f>
        <v>0</v>
      </c>
      <c r="E13" s="307">
        <f>'TAB1'!G99</f>
        <v>0</v>
      </c>
      <c r="F13" s="127">
        <f>'TAB1'!G142</f>
        <v>0</v>
      </c>
      <c r="G13" s="127">
        <f>'TAB1'!G184</f>
        <v>0</v>
      </c>
    </row>
    <row r="14" spans="1:7" s="360" customFormat="1" x14ac:dyDescent="0.3">
      <c r="A14" s="37" t="s">
        <v>412</v>
      </c>
      <c r="B14" s="37" t="s">
        <v>397</v>
      </c>
      <c r="C14" s="127">
        <f t="shared" si="0"/>
        <v>0</v>
      </c>
      <c r="D14" s="127">
        <f>'TAB1'!G57</f>
        <v>0</v>
      </c>
      <c r="E14" s="307">
        <f>'TAB1'!G100</f>
        <v>0</v>
      </c>
      <c r="F14" s="127">
        <f>'TAB1'!G143</f>
        <v>0</v>
      </c>
      <c r="G14" s="127">
        <f>'TAB1'!G185</f>
        <v>0</v>
      </c>
    </row>
    <row r="15" spans="1:7" s="360" customFormat="1" x14ac:dyDescent="0.3">
      <c r="A15" s="35" t="s">
        <v>398</v>
      </c>
      <c r="B15" s="35">
        <v>60</v>
      </c>
      <c r="C15" s="127">
        <f t="shared" si="0"/>
        <v>0</v>
      </c>
      <c r="D15" s="127">
        <f>'TAB1'!G58</f>
        <v>0</v>
      </c>
      <c r="E15" s="307">
        <f>'TAB1'!G101</f>
        <v>0</v>
      </c>
      <c r="F15" s="127">
        <f>'TAB1'!G144</f>
        <v>0</v>
      </c>
      <c r="G15" s="127">
        <f>'TAB1'!G186</f>
        <v>0</v>
      </c>
    </row>
    <row r="16" spans="1:7" s="360" customFormat="1" x14ac:dyDescent="0.3">
      <c r="A16" s="35" t="s">
        <v>399</v>
      </c>
      <c r="B16" s="35">
        <v>61</v>
      </c>
      <c r="C16" s="127">
        <f t="shared" si="0"/>
        <v>0</v>
      </c>
      <c r="D16" s="127">
        <f>'TAB1'!G59</f>
        <v>0</v>
      </c>
      <c r="E16" s="307">
        <f>'TAB1'!G102</f>
        <v>0</v>
      </c>
      <c r="F16" s="127">
        <f>'TAB1'!G145</f>
        <v>0</v>
      </c>
      <c r="G16" s="127">
        <f>'TAB1'!G187</f>
        <v>0</v>
      </c>
    </row>
    <row r="17" spans="1:7" s="360" customFormat="1" x14ac:dyDescent="0.3">
      <c r="A17" s="35" t="s">
        <v>400</v>
      </c>
      <c r="B17" s="35">
        <v>62</v>
      </c>
      <c r="C17" s="127">
        <f t="shared" si="0"/>
        <v>0</v>
      </c>
      <c r="D17" s="127">
        <f>'TAB1'!G60</f>
        <v>0</v>
      </c>
      <c r="E17" s="307">
        <f>'TAB1'!G103</f>
        <v>0</v>
      </c>
      <c r="F17" s="127">
        <f>'TAB1'!G146</f>
        <v>0</v>
      </c>
      <c r="G17" s="127">
        <f>'TAB1'!G188</f>
        <v>0</v>
      </c>
    </row>
    <row r="18" spans="1:7" s="360" customFormat="1" ht="27" x14ac:dyDescent="0.3">
      <c r="A18" s="35" t="s">
        <v>401</v>
      </c>
      <c r="B18" s="35">
        <v>630</v>
      </c>
      <c r="C18" s="127">
        <f t="shared" si="0"/>
        <v>0</v>
      </c>
      <c r="D18" s="127">
        <f>'TAB1'!G61</f>
        <v>0</v>
      </c>
      <c r="E18" s="307">
        <f>'TAB1'!G104</f>
        <v>0</v>
      </c>
      <c r="F18" s="127">
        <f>'TAB1'!G147</f>
        <v>0</v>
      </c>
      <c r="G18" s="127">
        <f>'TAB1'!G189</f>
        <v>0</v>
      </c>
    </row>
    <row r="19" spans="1:7" s="360" customFormat="1" ht="27" x14ac:dyDescent="0.3">
      <c r="A19" s="35" t="s">
        <v>402</v>
      </c>
      <c r="B19" s="35" t="s">
        <v>403</v>
      </c>
      <c r="C19" s="127">
        <f t="shared" si="0"/>
        <v>0</v>
      </c>
      <c r="D19" s="127">
        <f>'TAB1'!G62</f>
        <v>0</v>
      </c>
      <c r="E19" s="307">
        <f>'TAB1'!G105</f>
        <v>0</v>
      </c>
      <c r="F19" s="127">
        <f>'TAB1'!G148</f>
        <v>0</v>
      </c>
      <c r="G19" s="127">
        <f>'TAB1'!G190</f>
        <v>0</v>
      </c>
    </row>
    <row r="20" spans="1:7" s="360" customFormat="1" x14ac:dyDescent="0.3">
      <c r="A20" s="35" t="s">
        <v>404</v>
      </c>
      <c r="B20" s="35" t="s">
        <v>405</v>
      </c>
      <c r="C20" s="127">
        <f t="shared" si="0"/>
        <v>0</v>
      </c>
      <c r="D20" s="127">
        <f>'TAB1'!G63</f>
        <v>0</v>
      </c>
      <c r="E20" s="307">
        <f>'TAB1'!G106</f>
        <v>0</v>
      </c>
      <c r="F20" s="127">
        <f>'TAB1'!G149</f>
        <v>0</v>
      </c>
      <c r="G20" s="127">
        <f>'TAB1'!G191</f>
        <v>0</v>
      </c>
    </row>
    <row r="21" spans="1:7" s="360" customFormat="1" x14ac:dyDescent="0.3">
      <c r="A21" s="35" t="s">
        <v>406</v>
      </c>
      <c r="B21" s="35" t="s">
        <v>407</v>
      </c>
      <c r="C21" s="127">
        <f t="shared" si="0"/>
        <v>0</v>
      </c>
      <c r="D21" s="127">
        <f>'TAB1'!G64</f>
        <v>0</v>
      </c>
      <c r="E21" s="307">
        <f>'TAB1'!G107</f>
        <v>0</v>
      </c>
      <c r="F21" s="127">
        <f>'TAB1'!G150</f>
        <v>0</v>
      </c>
      <c r="G21" s="127">
        <f>'TAB1'!G192</f>
        <v>0</v>
      </c>
    </row>
    <row r="22" spans="1:7" s="360" customFormat="1" x14ac:dyDescent="0.3">
      <c r="A22" s="35" t="s">
        <v>408</v>
      </c>
      <c r="B22" s="35">
        <v>649</v>
      </c>
      <c r="C22" s="127">
        <f t="shared" si="0"/>
        <v>0</v>
      </c>
      <c r="D22" s="127">
        <f>'TAB1'!G65</f>
        <v>0</v>
      </c>
      <c r="E22" s="307">
        <f>'TAB1'!G108</f>
        <v>0</v>
      </c>
      <c r="F22" s="127">
        <f>'TAB1'!G151</f>
        <v>0</v>
      </c>
      <c r="G22" s="127">
        <f>'TAB1'!G193</f>
        <v>0</v>
      </c>
    </row>
    <row r="23" spans="1:7" s="360" customFormat="1" x14ac:dyDescent="0.3">
      <c r="A23" s="35" t="s">
        <v>409</v>
      </c>
      <c r="B23" s="35" t="s">
        <v>410</v>
      </c>
      <c r="C23" s="127">
        <f t="shared" si="0"/>
        <v>0</v>
      </c>
      <c r="D23" s="127">
        <f>'TAB1'!G66</f>
        <v>0</v>
      </c>
      <c r="E23" s="307">
        <f>'TAB1'!G109</f>
        <v>0</v>
      </c>
      <c r="F23" s="127">
        <f>'TAB1'!G152</f>
        <v>0</v>
      </c>
      <c r="G23" s="127">
        <f>'TAB1'!G194</f>
        <v>0</v>
      </c>
    </row>
    <row r="24" spans="1:7" s="360" customFormat="1" x14ac:dyDescent="0.3">
      <c r="A24" s="37" t="s">
        <v>413</v>
      </c>
      <c r="B24" s="37">
        <v>9901</v>
      </c>
      <c r="C24" s="127">
        <f t="shared" si="0"/>
        <v>0</v>
      </c>
      <c r="D24" s="127">
        <f>'TAB1'!G67</f>
        <v>0</v>
      </c>
      <c r="E24" s="307">
        <f>'TAB1'!G110</f>
        <v>0</v>
      </c>
      <c r="F24" s="127">
        <f>'TAB1'!G153</f>
        <v>0</v>
      </c>
      <c r="G24" s="127">
        <f>'TAB1'!G195</f>
        <v>0</v>
      </c>
    </row>
    <row r="25" spans="1:7" x14ac:dyDescent="0.3">
      <c r="A25" s="37" t="s">
        <v>414</v>
      </c>
      <c r="B25" s="37" t="s">
        <v>373</v>
      </c>
      <c r="C25" s="127">
        <f t="shared" si="0"/>
        <v>0</v>
      </c>
      <c r="D25" s="127">
        <f>'TAB1'!G68</f>
        <v>0</v>
      </c>
      <c r="E25" s="307">
        <f>'TAB1'!G111</f>
        <v>0</v>
      </c>
      <c r="F25" s="127">
        <f>'TAB1'!G154</f>
        <v>0</v>
      </c>
      <c r="G25" s="127">
        <f>'TAB1'!G196</f>
        <v>0</v>
      </c>
    </row>
    <row r="26" spans="1:7" x14ac:dyDescent="0.3">
      <c r="A26" s="35" t="s">
        <v>374</v>
      </c>
      <c r="B26" s="35">
        <v>75</v>
      </c>
      <c r="C26" s="127">
        <f t="shared" si="0"/>
        <v>0</v>
      </c>
      <c r="D26" s="127">
        <f>'TAB1'!G69</f>
        <v>0</v>
      </c>
      <c r="E26" s="307">
        <f>'TAB1'!G112</f>
        <v>0</v>
      </c>
      <c r="F26" s="127">
        <f>'TAB1'!G155</f>
        <v>0</v>
      </c>
      <c r="G26" s="127">
        <f>'TAB1'!G197</f>
        <v>0</v>
      </c>
    </row>
    <row r="27" spans="1:7" x14ac:dyDescent="0.3">
      <c r="A27" s="35" t="s">
        <v>375</v>
      </c>
      <c r="B27" s="35">
        <v>750</v>
      </c>
      <c r="C27" s="127">
        <f t="shared" si="0"/>
        <v>0</v>
      </c>
      <c r="D27" s="127">
        <f>'TAB1'!G70</f>
        <v>0</v>
      </c>
      <c r="E27" s="307">
        <f>'TAB1'!G113</f>
        <v>0</v>
      </c>
      <c r="F27" s="127">
        <f>'TAB1'!G156</f>
        <v>0</v>
      </c>
      <c r="G27" s="127">
        <f>'TAB1'!G198</f>
        <v>0</v>
      </c>
    </row>
    <row r="28" spans="1:7" x14ac:dyDescent="0.3">
      <c r="A28" s="35" t="s">
        <v>376</v>
      </c>
      <c r="B28" s="35">
        <v>751</v>
      </c>
      <c r="C28" s="127">
        <f t="shared" si="0"/>
        <v>0</v>
      </c>
      <c r="D28" s="127">
        <f>'TAB1'!G71</f>
        <v>0</v>
      </c>
      <c r="E28" s="307">
        <f>'TAB1'!G114</f>
        <v>0</v>
      </c>
      <c r="F28" s="127">
        <f>'TAB1'!G157</f>
        <v>0</v>
      </c>
      <c r="G28" s="127">
        <f>'TAB1'!G199</f>
        <v>0</v>
      </c>
    </row>
    <row r="29" spans="1:7" x14ac:dyDescent="0.3">
      <c r="A29" s="35" t="s">
        <v>377</v>
      </c>
      <c r="B29" s="35" t="s">
        <v>378</v>
      </c>
      <c r="C29" s="127">
        <f t="shared" si="0"/>
        <v>0</v>
      </c>
      <c r="D29" s="127">
        <f>'TAB1'!G72</f>
        <v>0</v>
      </c>
      <c r="E29" s="307">
        <f>'TAB1'!G115</f>
        <v>0</v>
      </c>
      <c r="F29" s="127">
        <f>'TAB1'!G158</f>
        <v>0</v>
      </c>
      <c r="G29" s="127">
        <f>'TAB1'!G200</f>
        <v>0</v>
      </c>
    </row>
    <row r="30" spans="1:7" x14ac:dyDescent="0.3">
      <c r="A30" s="35" t="s">
        <v>379</v>
      </c>
      <c r="B30" s="35" t="s">
        <v>380</v>
      </c>
      <c r="C30" s="127">
        <f t="shared" si="0"/>
        <v>0</v>
      </c>
      <c r="D30" s="127">
        <f>'TAB1'!G73</f>
        <v>0</v>
      </c>
      <c r="E30" s="307">
        <f>'TAB1'!G116</f>
        <v>0</v>
      </c>
      <c r="F30" s="127">
        <f>'TAB1'!G159</f>
        <v>0</v>
      </c>
      <c r="G30" s="127">
        <f>'TAB1'!G201</f>
        <v>0</v>
      </c>
    </row>
    <row r="31" spans="1:7" x14ac:dyDescent="0.3">
      <c r="A31" s="37" t="s">
        <v>415</v>
      </c>
      <c r="B31" s="37" t="s">
        <v>381</v>
      </c>
      <c r="C31" s="127">
        <f t="shared" si="0"/>
        <v>0</v>
      </c>
      <c r="D31" s="127">
        <f>'TAB1'!G74</f>
        <v>0</v>
      </c>
      <c r="E31" s="307">
        <f>'TAB1'!G117</f>
        <v>0</v>
      </c>
      <c r="F31" s="127">
        <f>'TAB1'!G160</f>
        <v>0</v>
      </c>
      <c r="G31" s="127">
        <f>'TAB1'!G202</f>
        <v>0</v>
      </c>
    </row>
    <row r="32" spans="1:7" x14ac:dyDescent="0.3">
      <c r="A32" s="35" t="s">
        <v>382</v>
      </c>
      <c r="B32" s="35">
        <v>65</v>
      </c>
      <c r="C32" s="127">
        <f t="shared" si="0"/>
        <v>0</v>
      </c>
      <c r="D32" s="127">
        <f>'TAB1'!G75</f>
        <v>0</v>
      </c>
      <c r="E32" s="307">
        <f>'TAB1'!G118</f>
        <v>0</v>
      </c>
      <c r="F32" s="127">
        <f>'TAB1'!G161</f>
        <v>0</v>
      </c>
      <c r="G32" s="127">
        <f>'TAB1'!G203</f>
        <v>0</v>
      </c>
    </row>
    <row r="33" spans="1:7" x14ac:dyDescent="0.3">
      <c r="A33" s="35" t="s">
        <v>383</v>
      </c>
      <c r="B33" s="35">
        <v>650</v>
      </c>
      <c r="C33" s="127">
        <f t="shared" si="0"/>
        <v>0</v>
      </c>
      <c r="D33" s="127">
        <f>'TAB1'!G76</f>
        <v>0</v>
      </c>
      <c r="E33" s="307">
        <f>'TAB1'!G119</f>
        <v>0</v>
      </c>
      <c r="F33" s="127">
        <f>'TAB1'!G162</f>
        <v>0</v>
      </c>
      <c r="G33" s="127">
        <f>'TAB1'!G204</f>
        <v>0</v>
      </c>
    </row>
    <row r="34" spans="1:7" ht="27" x14ac:dyDescent="0.3">
      <c r="A34" s="35" t="s">
        <v>384</v>
      </c>
      <c r="B34" s="35">
        <v>651</v>
      </c>
      <c r="C34" s="127">
        <f t="shared" si="0"/>
        <v>0</v>
      </c>
      <c r="D34" s="127">
        <f>'TAB1'!G77</f>
        <v>0</v>
      </c>
      <c r="E34" s="307">
        <f>'TAB1'!G120</f>
        <v>0</v>
      </c>
      <c r="F34" s="127">
        <f>'TAB1'!G163</f>
        <v>0</v>
      </c>
      <c r="G34" s="127">
        <f>'TAB1'!G205</f>
        <v>0</v>
      </c>
    </row>
    <row r="35" spans="1:7" x14ac:dyDescent="0.3">
      <c r="A35" s="35" t="s">
        <v>385</v>
      </c>
      <c r="B35" s="35" t="s">
        <v>386</v>
      </c>
      <c r="C35" s="127">
        <f t="shared" si="0"/>
        <v>0</v>
      </c>
      <c r="D35" s="127">
        <f>'TAB1'!G78</f>
        <v>0</v>
      </c>
      <c r="E35" s="307">
        <f>'TAB1'!G121</f>
        <v>0</v>
      </c>
      <c r="F35" s="127">
        <f>'TAB1'!G164</f>
        <v>0</v>
      </c>
      <c r="G35" s="127">
        <f>'TAB1'!G206</f>
        <v>0</v>
      </c>
    </row>
    <row r="36" spans="1:7" x14ac:dyDescent="0.3">
      <c r="A36" s="35" t="s">
        <v>387</v>
      </c>
      <c r="B36" s="35" t="s">
        <v>388</v>
      </c>
      <c r="C36" s="127">
        <f t="shared" si="0"/>
        <v>0</v>
      </c>
      <c r="D36" s="127">
        <f>'TAB1'!G79</f>
        <v>0</v>
      </c>
      <c r="E36" s="307">
        <f>'TAB1'!G122</f>
        <v>0</v>
      </c>
      <c r="F36" s="127">
        <f>'TAB1'!G165</f>
        <v>0</v>
      </c>
      <c r="G36" s="127">
        <f>'TAB1'!G207</f>
        <v>0</v>
      </c>
    </row>
    <row r="37" spans="1:7" x14ac:dyDescent="0.3">
      <c r="A37" s="37" t="s">
        <v>416</v>
      </c>
      <c r="B37" s="37">
        <v>9903</v>
      </c>
      <c r="C37" s="127">
        <f t="shared" si="0"/>
        <v>0</v>
      </c>
      <c r="D37" s="127">
        <f>'TAB1'!G80</f>
        <v>0</v>
      </c>
      <c r="E37" s="307">
        <f>'TAB1'!G123</f>
        <v>0</v>
      </c>
      <c r="F37" s="127">
        <f>'TAB1'!G166</f>
        <v>0</v>
      </c>
      <c r="G37" s="127">
        <f>'TAB1'!G208</f>
        <v>0</v>
      </c>
    </row>
    <row r="38" spans="1:7" x14ac:dyDescent="0.3">
      <c r="A38" s="37" t="s">
        <v>417</v>
      </c>
      <c r="B38" s="37">
        <v>780</v>
      </c>
      <c r="C38" s="127">
        <f t="shared" si="0"/>
        <v>0</v>
      </c>
      <c r="D38" s="127">
        <f>'TAB1'!G81</f>
        <v>0</v>
      </c>
      <c r="E38" s="307">
        <f>'TAB1'!G124</f>
        <v>0</v>
      </c>
      <c r="F38" s="127">
        <f>'TAB1'!G167</f>
        <v>0</v>
      </c>
      <c r="G38" s="127">
        <f>'TAB1'!G209</f>
        <v>0</v>
      </c>
    </row>
    <row r="39" spans="1:7" x14ac:dyDescent="0.3">
      <c r="A39" s="37" t="s">
        <v>418</v>
      </c>
      <c r="B39" s="37">
        <v>680</v>
      </c>
      <c r="C39" s="127">
        <f t="shared" si="0"/>
        <v>0</v>
      </c>
      <c r="D39" s="127">
        <f>'TAB1'!G82</f>
        <v>0</v>
      </c>
      <c r="E39" s="307">
        <f>'TAB1'!G125</f>
        <v>0</v>
      </c>
      <c r="F39" s="127">
        <f>'TAB1'!G168</f>
        <v>0</v>
      </c>
      <c r="G39" s="127">
        <f>'TAB1'!G210</f>
        <v>0</v>
      </c>
    </row>
    <row r="40" spans="1:7" x14ac:dyDescent="0.3">
      <c r="A40" s="37" t="s">
        <v>419</v>
      </c>
      <c r="B40" s="37" t="s">
        <v>389</v>
      </c>
      <c r="C40" s="127">
        <f t="shared" si="0"/>
        <v>0</v>
      </c>
      <c r="D40" s="127">
        <f>'TAB1'!G83</f>
        <v>0</v>
      </c>
      <c r="E40" s="307">
        <f>'TAB1'!G126</f>
        <v>0</v>
      </c>
      <c r="F40" s="127">
        <f>'TAB1'!G169</f>
        <v>0</v>
      </c>
      <c r="G40" s="127">
        <f>'TAB1'!G211</f>
        <v>0</v>
      </c>
    </row>
    <row r="41" spans="1:7" x14ac:dyDescent="0.3">
      <c r="A41" s="37" t="s">
        <v>420</v>
      </c>
      <c r="B41" s="37">
        <v>9904</v>
      </c>
      <c r="C41" s="127">
        <f t="shared" si="0"/>
        <v>0</v>
      </c>
      <c r="D41" s="127">
        <f>'TAB1'!G84</f>
        <v>0</v>
      </c>
      <c r="E41" s="307">
        <f>'TAB1'!G127</f>
        <v>0</v>
      </c>
      <c r="F41" s="127">
        <f>'TAB1'!G170</f>
        <v>0</v>
      </c>
      <c r="G41" s="127">
        <f>'TAB1'!G212</f>
        <v>0</v>
      </c>
    </row>
    <row r="42" spans="1:7" x14ac:dyDescent="0.3">
      <c r="A42" s="37" t="s">
        <v>421</v>
      </c>
      <c r="B42" s="37">
        <v>789</v>
      </c>
      <c r="C42" s="127">
        <f t="shared" si="0"/>
        <v>0</v>
      </c>
      <c r="D42" s="127">
        <f>'TAB1'!G85</f>
        <v>0</v>
      </c>
      <c r="E42" s="307">
        <f>'TAB1'!G128</f>
        <v>0</v>
      </c>
      <c r="F42" s="127">
        <f>'TAB1'!G171</f>
        <v>0</v>
      </c>
      <c r="G42" s="127">
        <f>'TAB1'!G213</f>
        <v>0</v>
      </c>
    </row>
    <row r="43" spans="1:7" x14ac:dyDescent="0.3">
      <c r="A43" s="37" t="s">
        <v>422</v>
      </c>
      <c r="B43" s="37">
        <v>689</v>
      </c>
      <c r="C43" s="127">
        <f t="shared" si="0"/>
        <v>0</v>
      </c>
      <c r="D43" s="127">
        <f>'TAB1'!G86</f>
        <v>0</v>
      </c>
      <c r="E43" s="307">
        <f>'TAB1'!G129</f>
        <v>0</v>
      </c>
      <c r="F43" s="127">
        <f>'TAB1'!G172</f>
        <v>0</v>
      </c>
      <c r="G43" s="127">
        <f>'TAB1'!G214</f>
        <v>0</v>
      </c>
    </row>
    <row r="44" spans="1:7" x14ac:dyDescent="0.3">
      <c r="A44" s="37" t="s">
        <v>423</v>
      </c>
      <c r="B44" s="37">
        <v>9905</v>
      </c>
      <c r="C44" s="127">
        <f t="shared" si="0"/>
        <v>0</v>
      </c>
      <c r="D44" s="127">
        <f>'TAB1'!G87</f>
        <v>0</v>
      </c>
      <c r="E44" s="307">
        <f>'TAB1'!G130</f>
        <v>0</v>
      </c>
      <c r="F44" s="127">
        <f>'TAB1'!G173</f>
        <v>0</v>
      </c>
      <c r="G44" s="127">
        <f>'TAB1'!G215</f>
        <v>0</v>
      </c>
    </row>
  </sheetData>
  <mergeCells count="1">
    <mergeCell ref="C6:G6"/>
  </mergeCells>
  <hyperlinks>
    <hyperlink ref="A1" location="TAB00!A1" display="Retour page de garde" xr:uid="{00000000-0004-0000-0400-000000000000}"/>
  </hyperlinks>
  <pageMargins left="0.7" right="0.7" top="0.75" bottom="0.75" header="0.3" footer="0.3"/>
  <pageSetup paperSize="9" scale="91"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zoomScaleNormal="100" workbookViewId="0">
      <selection activeCell="A25" sqref="A25"/>
    </sheetView>
  </sheetViews>
  <sheetFormatPr baseColWidth="10" defaultColWidth="7.83203125" defaultRowHeight="13.5" x14ac:dyDescent="0.3"/>
  <cols>
    <col min="1" max="1" width="39" style="156" customWidth="1"/>
    <col min="2" max="2" width="17.5" style="155" customWidth="1"/>
    <col min="3" max="4" width="17.5" style="156" customWidth="1"/>
    <col min="5" max="16384" width="7.83203125" style="5"/>
  </cols>
  <sheetData>
    <row r="1" spans="1:4" ht="15" x14ac:dyDescent="0.3">
      <c r="A1" s="162" t="s">
        <v>42</v>
      </c>
      <c r="B1" s="5"/>
      <c r="C1" s="5"/>
      <c r="D1" s="5"/>
    </row>
    <row r="3" spans="1:4" ht="22.15" customHeight="1" x14ac:dyDescent="0.3">
      <c r="A3" s="311" t="str">
        <f>TAB00!B56&amp;" : "&amp;TAB00!C56</f>
        <v>TAB2 : Réconciliation tarifaire</v>
      </c>
      <c r="B3" s="119"/>
      <c r="C3" s="119"/>
      <c r="D3" s="119"/>
    </row>
    <row r="5" spans="1:4" ht="15" x14ac:dyDescent="0.3">
      <c r="A5" s="269" t="str">
        <f>"Identification des écarts | Période "&amp;TAB00!E14</f>
        <v>Identification des écarts | Période 2023</v>
      </c>
      <c r="B5" s="265"/>
      <c r="C5" s="266"/>
      <c r="D5" s="266"/>
    </row>
    <row r="7" spans="1:4" x14ac:dyDescent="0.3">
      <c r="B7" s="356"/>
      <c r="C7" s="263"/>
    </row>
    <row r="8" spans="1:4" ht="54" x14ac:dyDescent="0.3">
      <c r="A8" s="146"/>
      <c r="B8" s="146" t="s">
        <v>196</v>
      </c>
      <c r="C8" s="146" t="s">
        <v>139</v>
      </c>
      <c r="D8" s="146" t="s">
        <v>140</v>
      </c>
    </row>
    <row r="9" spans="1:4" x14ac:dyDescent="0.3">
      <c r="A9" s="156" t="s">
        <v>137</v>
      </c>
      <c r="B9" s="161">
        <f>SUM('TAB1.1'!F8,'TAB1.1'!F25,'TAB1.1'!F38)</f>
        <v>0</v>
      </c>
      <c r="C9" s="158">
        <f>IF(COUNT(#REF!,#REF!,#REF!,#REF!,#REF!,#REF!,#REF!,#REF!)&gt;5,SUM(#REF!)*-1,SUM('TAB3'!C45:C52)*-1)</f>
        <v>0</v>
      </c>
      <c r="D9" s="158">
        <f>B9-C9</f>
        <v>0</v>
      </c>
    </row>
    <row r="10" spans="1:4" x14ac:dyDescent="0.3">
      <c r="A10" s="263" t="s">
        <v>689</v>
      </c>
      <c r="B10" s="161">
        <f>SUM('TAB1.1'!F14,'TAB1.1'!F31,'TAB1.1'!F39,'TAB1.1'!F40)</f>
        <v>0</v>
      </c>
      <c r="C10" s="158">
        <f>IF(COUNT(#REF!,#REF!,#REF!,#REF!,#REF!,#REF!,#REF!,#REF!)&gt;5,SUM(#REF!,#REF!,#REF!),SUM('TAB3'!C35,'TAB3'!C16,'TAB3'!C8))</f>
        <v>0</v>
      </c>
      <c r="D10" s="158">
        <f>B10-C10</f>
        <v>0</v>
      </c>
    </row>
    <row r="11" spans="1:4" s="357" customFormat="1" x14ac:dyDescent="0.3">
      <c r="A11" s="18" t="s">
        <v>138</v>
      </c>
      <c r="B11" s="19">
        <f>B9-B10</f>
        <v>0</v>
      </c>
      <c r="C11" s="19">
        <f>C9-C10</f>
        <v>0</v>
      </c>
      <c r="D11" s="19">
        <f>D9-D10</f>
        <v>0</v>
      </c>
    </row>
    <row r="13" spans="1:4" ht="15" x14ac:dyDescent="0.3">
      <c r="A13" s="269" t="s">
        <v>197</v>
      </c>
      <c r="B13" s="265"/>
      <c r="C13" s="266"/>
      <c r="D13" s="266"/>
    </row>
    <row r="15" spans="1:4" x14ac:dyDescent="0.3">
      <c r="A15" s="18" t="s">
        <v>198</v>
      </c>
      <c r="B15" s="67">
        <f>D11</f>
        <v>0</v>
      </c>
    </row>
    <row r="16" spans="1:4" x14ac:dyDescent="0.3">
      <c r="A16" s="156" t="s">
        <v>16</v>
      </c>
      <c r="B16" s="157"/>
    </row>
    <row r="17" spans="1:2" x14ac:dyDescent="0.3">
      <c r="A17" s="156" t="s">
        <v>199</v>
      </c>
      <c r="B17" s="358"/>
    </row>
    <row r="18" spans="1:2" x14ac:dyDescent="0.3">
      <c r="A18" s="127" t="s">
        <v>37</v>
      </c>
      <c r="B18" s="157"/>
    </row>
    <row r="19" spans="1:2" x14ac:dyDescent="0.3">
      <c r="A19" s="157" t="s">
        <v>110</v>
      </c>
      <c r="B19" s="157"/>
    </row>
    <row r="20" spans="1:2" x14ac:dyDescent="0.3">
      <c r="A20" s="157" t="s">
        <v>111</v>
      </c>
      <c r="B20" s="157"/>
    </row>
    <row r="21" spans="1:2" x14ac:dyDescent="0.3">
      <c r="A21" s="157" t="s">
        <v>112</v>
      </c>
      <c r="B21" s="224"/>
    </row>
    <row r="22" spans="1:2" x14ac:dyDescent="0.3">
      <c r="A22" s="359" t="s">
        <v>113</v>
      </c>
      <c r="B22" s="157"/>
    </row>
    <row r="23" spans="1:2" x14ac:dyDescent="0.3">
      <c r="A23" s="18" t="s">
        <v>205</v>
      </c>
      <c r="B23" s="68">
        <f>B15-SUM(B16:B22)</f>
        <v>0</v>
      </c>
    </row>
  </sheetData>
  <hyperlinks>
    <hyperlink ref="A1" location="TAB00!A1" display="Retour page de garde" xr:uid="{00000000-0004-0000-0500-000000000000}"/>
  </hyperlinks>
  <pageMargins left="0.7" right="0.7" top="0.75" bottom="0.75" header="0.3" footer="0.3"/>
  <pageSetup paperSize="9"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43"/>
  <sheetViews>
    <sheetView zoomScaleNormal="100" workbookViewId="0">
      <selection activeCell="I55" sqref="I55"/>
    </sheetView>
  </sheetViews>
  <sheetFormatPr baseColWidth="10" defaultColWidth="9.1640625" defaultRowHeight="13.5" x14ac:dyDescent="0.3"/>
  <cols>
    <col min="1" max="1" width="79.1640625" style="156" customWidth="1"/>
    <col min="2" max="2" width="16.6640625" style="155" customWidth="1"/>
    <col min="3" max="4" width="16.6640625" style="156" customWidth="1"/>
    <col min="5" max="5" width="16.6640625" style="5" customWidth="1"/>
    <col min="6" max="6" width="16.6640625" style="88" customWidth="1"/>
    <col min="7" max="7" width="9.1640625" style="120"/>
    <col min="8" max="8" width="13.33203125" style="88" bestFit="1" customWidth="1"/>
    <col min="9" max="16384" width="9.1640625" style="88"/>
  </cols>
  <sheetData>
    <row r="1" spans="1:7" s="5" customFormat="1" ht="15" x14ac:dyDescent="0.3">
      <c r="A1" s="162" t="s">
        <v>42</v>
      </c>
    </row>
    <row r="3" spans="1:7" ht="22.15" customHeight="1" x14ac:dyDescent="0.3">
      <c r="A3" s="311" t="str">
        <f>TAB00!B57&amp;" : "&amp;TAB00!C57</f>
        <v>TAB3 : Récapitulatif des soldes régulatoires et bonus/malus</v>
      </c>
      <c r="B3" s="119"/>
      <c r="C3" s="119"/>
      <c r="D3" s="119"/>
      <c r="E3" s="119"/>
      <c r="F3" s="119"/>
      <c r="G3" s="119"/>
    </row>
    <row r="4" spans="1:7" ht="14.25" thickBot="1" x14ac:dyDescent="0.35"/>
    <row r="5" spans="1:7" x14ac:dyDescent="0.3">
      <c r="A5" s="335" t="s">
        <v>743</v>
      </c>
    </row>
    <row r="6" spans="1:7" ht="14.25" thickBot="1" x14ac:dyDescent="0.35">
      <c r="A6" s="336" t="s">
        <v>744</v>
      </c>
    </row>
    <row r="7" spans="1:7" s="103" customFormat="1" ht="27" x14ac:dyDescent="0.3">
      <c r="A7" s="156"/>
      <c r="B7" s="22" t="str">
        <f>"BUDGET "&amp;TAB00!E14</f>
        <v>BUDGET 2023</v>
      </c>
      <c r="C7" s="22" t="str">
        <f>"REALITE "&amp;TAB00!E14</f>
        <v>REALITE 2023</v>
      </c>
      <c r="D7" s="22" t="s">
        <v>8</v>
      </c>
      <c r="E7" s="23" t="s">
        <v>9</v>
      </c>
      <c r="F7" s="22" t="s">
        <v>10</v>
      </c>
      <c r="G7" s="22" t="s">
        <v>691</v>
      </c>
    </row>
    <row r="8" spans="1:7" s="77" customFormat="1" x14ac:dyDescent="0.3">
      <c r="A8" s="75" t="s">
        <v>7</v>
      </c>
      <c r="B8" s="76">
        <f>SUM(B9,B12)</f>
        <v>0</v>
      </c>
      <c r="C8" s="76">
        <f>SUM(C9,C12)</f>
        <v>0</v>
      </c>
      <c r="D8" s="76">
        <f>SUM(D9,D12)</f>
        <v>0</v>
      </c>
      <c r="E8" s="76">
        <f>E12</f>
        <v>0</v>
      </c>
      <c r="F8" s="76">
        <f>SUM(F9,F12)</f>
        <v>0</v>
      </c>
      <c r="G8" s="42"/>
    </row>
    <row r="9" spans="1:7" s="77" customFormat="1" x14ac:dyDescent="0.3">
      <c r="A9" s="78" t="s">
        <v>5</v>
      </c>
      <c r="B9" s="76">
        <f>SUM(B10:B11)</f>
        <v>0</v>
      </c>
      <c r="C9" s="76">
        <f>SUM(C10:C11)</f>
        <v>0</v>
      </c>
      <c r="D9" s="76">
        <f>SUM(D10:D11)</f>
        <v>0</v>
      </c>
      <c r="E9" s="79"/>
      <c r="F9" s="80">
        <f>SUM(F10:F11)</f>
        <v>0</v>
      </c>
      <c r="G9" s="499" t="s">
        <v>225</v>
      </c>
    </row>
    <row r="10" spans="1:7" s="77" customFormat="1" x14ac:dyDescent="0.3">
      <c r="A10" s="81" t="s">
        <v>698</v>
      </c>
      <c r="B10" s="76">
        <f>HLOOKUP(B$7,'TAB3.3'!$B$7:$K$46,3,FALSE)</f>
        <v>0</v>
      </c>
      <c r="C10" s="76">
        <f>HLOOKUP($C$7,'TAB4'!$B$5:$J$55,32,FALSE)</f>
        <v>0</v>
      </c>
      <c r="D10" s="82">
        <f>B10-C10</f>
        <v>0</v>
      </c>
      <c r="E10" s="79"/>
      <c r="F10" s="83">
        <f>D10</f>
        <v>0</v>
      </c>
      <c r="G10" s="500"/>
    </row>
    <row r="11" spans="1:7" s="77" customFormat="1" x14ac:dyDescent="0.3">
      <c r="A11" s="81" t="s">
        <v>699</v>
      </c>
      <c r="B11" s="76">
        <f>HLOOKUP(B$7,'TAB3.3'!$B$7:$K$46,4,FALSE)</f>
        <v>0</v>
      </c>
      <c r="C11" s="76">
        <f>HLOOKUP($C$7,'TAB4'!$B$5:$J$55,39,FALSE)</f>
        <v>0</v>
      </c>
      <c r="D11" s="82">
        <f>B11-C11</f>
        <v>0</v>
      </c>
      <c r="E11" s="84"/>
      <c r="F11" s="83">
        <f>D11</f>
        <v>0</v>
      </c>
      <c r="G11" s="500"/>
    </row>
    <row r="12" spans="1:7" s="77" customFormat="1" x14ac:dyDescent="0.3">
      <c r="A12" s="78" t="s">
        <v>6</v>
      </c>
      <c r="B12" s="76">
        <f>SUM(B13:B15)</f>
        <v>0</v>
      </c>
      <c r="C12" s="76">
        <f>SUM(C13:C15)</f>
        <v>0</v>
      </c>
      <c r="D12" s="76">
        <f>SUM(D13:D15)</f>
        <v>0</v>
      </c>
      <c r="E12" s="76">
        <f>SUM(E13:E15)</f>
        <v>0</v>
      </c>
      <c r="F12" s="80">
        <f>SUM(F13:F15)</f>
        <v>0</v>
      </c>
      <c r="G12" s="499" t="s">
        <v>226</v>
      </c>
    </row>
    <row r="13" spans="1:7" s="77" customFormat="1" x14ac:dyDescent="0.3">
      <c r="A13" s="81" t="s">
        <v>12</v>
      </c>
      <c r="B13" s="76">
        <f>SUM(HLOOKUP(B$7,'TAB3.3'!$B$7:$K$46,7,FALSE),HLOOKUP(B$7,'TAB3.3'!$B$7:$K$46,13,FALSE),HLOOKUP(B$7,'TAB3.3'!$B$7:$K$46,19,FALSE),HLOOKUP(B$7,'TAB3.3'!$B$7:$K$46,25,FALSE),HLOOKUP(B$7,'TAB3.3'!$B$7:$K$46,31,FALSE),HLOOKUP(B$7,'TAB3.3'!$B$7:$K$46,37,FALSE))</f>
        <v>0</v>
      </c>
      <c r="C13" s="76">
        <f>SUM('TAB5'!C8,'TAB5'!C14,'TAB5'!C20,'TAB5'!C26,'TAB5'!C32,'TAB5'!C38)</f>
        <v>0</v>
      </c>
      <c r="D13" s="82">
        <f>B13-C13</f>
        <v>0</v>
      </c>
      <c r="E13" s="84"/>
      <c r="F13" s="83">
        <f>D13</f>
        <v>0</v>
      </c>
      <c r="G13" s="500"/>
    </row>
    <row r="14" spans="1:7" s="77" customFormat="1" x14ac:dyDescent="0.3">
      <c r="A14" s="81" t="s">
        <v>13</v>
      </c>
      <c r="B14" s="76">
        <f>SUM(HLOOKUP(B$7,'TAB3.3'!$B$7:$K$46,8,FALSE),HLOOKUP(B$7,'TAB3.3'!$B$7:$K$46,14,FALSE),HLOOKUP(B$7,'TAB3.3'!$B$7:$K$46,20,FALSE),HLOOKUP(B$7,'TAB3.3'!$B$7:$K$46,26,FALSE),HLOOKUP(B$7,'TAB3.3'!$B$7:$K$46,32,FALSE))</f>
        <v>0</v>
      </c>
      <c r="C14" s="76">
        <f>SUM('TAB5'!C9,'TAB5'!C15,'TAB5'!C21,'TAB5'!C27,'TAB5'!C33)</f>
        <v>0</v>
      </c>
      <c r="D14" s="82">
        <f>B14-C14</f>
        <v>0</v>
      </c>
      <c r="E14" s="85">
        <f>SUM('TAB5'!E9,'TAB5'!E15,'TAB5'!E21,'TAB5'!E27,'TAB5'!E33)</f>
        <v>0</v>
      </c>
      <c r="F14" s="85">
        <f>SUM('TAB5'!F9,'TAB5'!F15,'TAB5'!F21,'TAB5'!F27,'TAB5'!F33)</f>
        <v>0</v>
      </c>
      <c r="G14" s="500"/>
    </row>
    <row r="15" spans="1:7" s="77" customFormat="1" x14ac:dyDescent="0.3">
      <c r="A15" s="81" t="s">
        <v>4</v>
      </c>
      <c r="B15" s="76">
        <f>SUM(HLOOKUP(B$7,'TAB3.3'!$B$7:$K$46,11,FALSE),HLOOKUP(B$7,'TAB3.3'!$B$7:$K$46,17,FALSE),HLOOKUP(B$7,'TAB3.3'!$B$7:$K$46,23,FALSE),HLOOKUP(B$7,'TAB3.3'!$B$7:$K$46,29,FALSE),HLOOKUP(B$7,'TAB3.3'!$B$7:$K$46,35,FALSE),HLOOKUP(B$7,'TAB3.3'!$B$7:$K$46,38,FALSE))</f>
        <v>0</v>
      </c>
      <c r="C15" s="76">
        <f>SUM('TAB5'!C12,'TAB5'!C18,'TAB5'!C24,'TAB5'!C30,'TAB5'!C36,'TAB5'!C39)</f>
        <v>0</v>
      </c>
      <c r="D15" s="82">
        <f>B15-C15</f>
        <v>0</v>
      </c>
      <c r="E15" s="84"/>
      <c r="F15" s="83">
        <f>D15</f>
        <v>0</v>
      </c>
      <c r="G15" s="500"/>
    </row>
    <row r="16" spans="1:7" s="77" customFormat="1" x14ac:dyDescent="0.3">
      <c r="A16" s="75" t="s">
        <v>695</v>
      </c>
      <c r="B16" s="76">
        <f>SUM(B17,B26)</f>
        <v>0</v>
      </c>
      <c r="C16" s="76">
        <f>SUM(C17,C26)</f>
        <v>0</v>
      </c>
      <c r="D16" s="76">
        <f>SUM(D17,D26)</f>
        <v>0</v>
      </c>
      <c r="E16" s="76">
        <f>SUM(E17,E26)</f>
        <v>0</v>
      </c>
      <c r="F16" s="76">
        <f>SUM(F17,F26)</f>
        <v>0</v>
      </c>
      <c r="G16" s="42"/>
    </row>
    <row r="17" spans="1:8" s="77" customFormat="1" x14ac:dyDescent="0.3">
      <c r="A17" s="86" t="s">
        <v>0</v>
      </c>
      <c r="B17" s="76">
        <f>SUM(B18:B25)</f>
        <v>0</v>
      </c>
      <c r="C17" s="76">
        <f t="shared" ref="C17:F17" si="0">SUM(C18:C25)</f>
        <v>0</v>
      </c>
      <c r="D17" s="76">
        <f t="shared" si="0"/>
        <v>0</v>
      </c>
      <c r="E17" s="76">
        <f t="shared" si="0"/>
        <v>0</v>
      </c>
      <c r="F17" s="80">
        <f t="shared" si="0"/>
        <v>0</v>
      </c>
      <c r="G17" s="499" t="s">
        <v>229</v>
      </c>
    </row>
    <row r="18" spans="1:8" s="77" customFormat="1" x14ac:dyDescent="0.3">
      <c r="A18" s="81" t="s">
        <v>700</v>
      </c>
      <c r="B18" s="76">
        <f>'TAB6'!B7</f>
        <v>0</v>
      </c>
      <c r="C18" s="76">
        <f>'TAB6'!C7</f>
        <v>0</v>
      </c>
      <c r="D18" s="82">
        <f>'TAB6'!D7</f>
        <v>0</v>
      </c>
      <c r="E18" s="76">
        <f>'TAB6'!E7</f>
        <v>0</v>
      </c>
      <c r="F18" s="87"/>
      <c r="G18" s="499"/>
    </row>
    <row r="19" spans="1:8" s="77" customFormat="1" ht="27" x14ac:dyDescent="0.3">
      <c r="A19" s="81" t="s">
        <v>701</v>
      </c>
      <c r="B19" s="76">
        <f>'TAB6'!B8</f>
        <v>0</v>
      </c>
      <c r="C19" s="76">
        <f>'TAB6'!C8</f>
        <v>0</v>
      </c>
      <c r="D19" s="82">
        <f>'TAB6'!D8</f>
        <v>0</v>
      </c>
      <c r="E19" s="76">
        <f>'TAB6'!E8</f>
        <v>0</v>
      </c>
      <c r="F19" s="83">
        <f>'TAB6.2'!B19</f>
        <v>0</v>
      </c>
      <c r="G19" s="499"/>
      <c r="H19" s="88"/>
    </row>
    <row r="20" spans="1:8" s="77" customFormat="1" ht="12" customHeight="1" x14ac:dyDescent="0.3">
      <c r="A20" s="81" t="s">
        <v>702</v>
      </c>
      <c r="B20" s="76">
        <f>'TAB6'!B9</f>
        <v>0</v>
      </c>
      <c r="C20" s="76">
        <f>'TAB6'!C9</f>
        <v>0</v>
      </c>
      <c r="D20" s="82">
        <f>'TAB6'!D9</f>
        <v>0</v>
      </c>
      <c r="E20" s="76">
        <f>'TAB6'!E9</f>
        <v>0</v>
      </c>
      <c r="F20" s="87"/>
      <c r="G20" s="499"/>
    </row>
    <row r="21" spans="1:8" s="77" customFormat="1" ht="14.45" customHeight="1" x14ac:dyDescent="0.3">
      <c r="A21" s="81" t="s">
        <v>703</v>
      </c>
      <c r="B21" s="76">
        <f>'TAB6'!B10</f>
        <v>0</v>
      </c>
      <c r="C21" s="76">
        <f>'TAB6'!C10</f>
        <v>0</v>
      </c>
      <c r="D21" s="82">
        <f>'TAB6'!D10</f>
        <v>0</v>
      </c>
      <c r="E21" s="76">
        <f>'TAB6'!E10</f>
        <v>0</v>
      </c>
      <c r="F21" s="87"/>
      <c r="G21" s="499"/>
    </row>
    <row r="22" spans="1:8" s="77" customFormat="1" ht="14.45" customHeight="1" x14ac:dyDescent="0.3">
      <c r="A22" s="81" t="s">
        <v>704</v>
      </c>
      <c r="B22" s="76">
        <f>'TAB6'!B11</f>
        <v>0</v>
      </c>
      <c r="C22" s="76">
        <f>'TAB6'!C11</f>
        <v>0</v>
      </c>
      <c r="D22" s="82">
        <f>'TAB6'!D11</f>
        <v>0</v>
      </c>
      <c r="E22" s="76">
        <f>'TAB6'!E11</f>
        <v>0</v>
      </c>
      <c r="F22" s="87"/>
      <c r="G22" s="499"/>
    </row>
    <row r="23" spans="1:8" s="77" customFormat="1" x14ac:dyDescent="0.3">
      <c r="A23" s="89" t="s">
        <v>705</v>
      </c>
      <c r="B23" s="76">
        <f>'TAB6'!B12</f>
        <v>0</v>
      </c>
      <c r="C23" s="76">
        <f>'TAB6'!C12</f>
        <v>0</v>
      </c>
      <c r="D23" s="82">
        <f>'TAB6'!D12</f>
        <v>0</v>
      </c>
      <c r="E23" s="76">
        <f>'TAB6'!E12</f>
        <v>0</v>
      </c>
      <c r="F23" s="87"/>
      <c r="G23" s="499"/>
    </row>
    <row r="24" spans="1:8" s="77" customFormat="1" x14ac:dyDescent="0.3">
      <c r="A24" s="81" t="s">
        <v>706</v>
      </c>
      <c r="B24" s="76">
        <f>'TAB6'!B13</f>
        <v>0</v>
      </c>
      <c r="C24" s="76">
        <f>'TAB6'!C13</f>
        <v>0</v>
      </c>
      <c r="D24" s="82">
        <f>'TAB6'!D13</f>
        <v>0</v>
      </c>
      <c r="E24" s="76">
        <f>'TAB6'!E13</f>
        <v>0</v>
      </c>
      <c r="F24" s="87"/>
      <c r="G24" s="499"/>
    </row>
    <row r="25" spans="1:8" s="77" customFormat="1" ht="14.45" customHeight="1" x14ac:dyDescent="0.3">
      <c r="A25" s="89" t="s">
        <v>885</v>
      </c>
      <c r="B25" s="76">
        <f>'TAB6'!B14</f>
        <v>0</v>
      </c>
      <c r="C25" s="76">
        <f>'TAB6'!C14</f>
        <v>0</v>
      </c>
      <c r="D25" s="82">
        <f>'TAB6'!D14</f>
        <v>0</v>
      </c>
      <c r="E25" s="76">
        <f>'TAB6'!E14</f>
        <v>0</v>
      </c>
      <c r="F25" s="87"/>
      <c r="G25" s="504"/>
    </row>
    <row r="26" spans="1:8" s="77" customFormat="1" x14ac:dyDescent="0.3">
      <c r="A26" s="90" t="s">
        <v>1</v>
      </c>
      <c r="B26" s="76">
        <f>SUM(B27:B34)</f>
        <v>0</v>
      </c>
      <c r="C26" s="76">
        <f>SUM(C27:C34)</f>
        <v>0</v>
      </c>
      <c r="D26" s="76">
        <f>SUM(D27:D34)</f>
        <v>0</v>
      </c>
      <c r="E26" s="76">
        <f>SUM(E27:E34)</f>
        <v>0</v>
      </c>
      <c r="F26" s="80">
        <f>SUM(F27:F34)</f>
        <v>0</v>
      </c>
      <c r="G26" s="505" t="s">
        <v>230</v>
      </c>
    </row>
    <row r="27" spans="1:8" s="77" customFormat="1" ht="27" x14ac:dyDescent="0.3">
      <c r="A27" s="91" t="s">
        <v>707</v>
      </c>
      <c r="B27" s="76">
        <f>'TAB7'!B7</f>
        <v>0</v>
      </c>
      <c r="C27" s="76">
        <f>'TAB7'!C7</f>
        <v>0</v>
      </c>
      <c r="D27" s="82">
        <f>'TAB7'!D7</f>
        <v>0</v>
      </c>
      <c r="E27" s="76">
        <f>'TAB7'!E7</f>
        <v>0</v>
      </c>
      <c r="F27" s="83">
        <f>'TAB7'!F7</f>
        <v>0</v>
      </c>
      <c r="G27" s="506"/>
      <c r="H27" s="88"/>
    </row>
    <row r="28" spans="1:8" s="77" customFormat="1" x14ac:dyDescent="0.3">
      <c r="A28" s="91" t="s">
        <v>708</v>
      </c>
      <c r="B28" s="76">
        <f>'TAB7'!B8</f>
        <v>0</v>
      </c>
      <c r="C28" s="76">
        <f>'TAB7'!C8</f>
        <v>0</v>
      </c>
      <c r="D28" s="82">
        <f>'TAB7'!D8</f>
        <v>0</v>
      </c>
      <c r="E28" s="76">
        <f>'TAB7'!E8</f>
        <v>0</v>
      </c>
      <c r="F28" s="87"/>
      <c r="G28" s="506"/>
    </row>
    <row r="29" spans="1:8" s="77" customFormat="1" x14ac:dyDescent="0.3">
      <c r="A29" s="92" t="s">
        <v>709</v>
      </c>
      <c r="B29" s="76">
        <f>'TAB7'!B9</f>
        <v>0</v>
      </c>
      <c r="C29" s="76">
        <f>'TAB7'!C9</f>
        <v>0</v>
      </c>
      <c r="D29" s="82">
        <f>'TAB7'!D9</f>
        <v>0</v>
      </c>
      <c r="E29" s="76">
        <f>'TAB7'!E9</f>
        <v>0</v>
      </c>
      <c r="F29" s="87"/>
      <c r="G29" s="506"/>
    </row>
    <row r="30" spans="1:8" s="77" customFormat="1" ht="40.5" x14ac:dyDescent="0.3">
      <c r="A30" s="91" t="s">
        <v>710</v>
      </c>
      <c r="B30" s="76">
        <f>'TAB7'!B10</f>
        <v>0</v>
      </c>
      <c r="C30" s="76">
        <f>'TAB7'!C10</f>
        <v>0</v>
      </c>
      <c r="D30" s="82">
        <f>'TAB7'!D10</f>
        <v>0</v>
      </c>
      <c r="E30" s="76">
        <f>'TAB7'!E10</f>
        <v>0</v>
      </c>
      <c r="F30" s="87"/>
      <c r="G30" s="506"/>
      <c r="H30" s="88"/>
    </row>
    <row r="31" spans="1:8" s="77" customFormat="1" ht="14.45" customHeight="1" x14ac:dyDescent="0.3">
      <c r="A31" s="92" t="s">
        <v>711</v>
      </c>
      <c r="B31" s="76">
        <f>'TAB7'!B11</f>
        <v>0</v>
      </c>
      <c r="C31" s="76">
        <f>'TAB7'!C11</f>
        <v>0</v>
      </c>
      <c r="D31" s="82">
        <f>'TAB7'!D11</f>
        <v>0</v>
      </c>
      <c r="E31" s="76">
        <f>'TAB7'!E11</f>
        <v>0</v>
      </c>
      <c r="F31" s="93">
        <f>'TAB7'!F11</f>
        <v>0</v>
      </c>
      <c r="G31" s="506"/>
    </row>
    <row r="32" spans="1:8" s="77" customFormat="1" ht="14.45" customHeight="1" x14ac:dyDescent="0.3">
      <c r="A32" s="92" t="s">
        <v>712</v>
      </c>
      <c r="B32" s="76">
        <f>'TAB7'!B12</f>
        <v>0</v>
      </c>
      <c r="C32" s="76">
        <f>'TAB7'!C12</f>
        <v>0</v>
      </c>
      <c r="D32" s="82">
        <f>'TAB7'!D12</f>
        <v>0</v>
      </c>
      <c r="E32" s="76">
        <f>'TAB7'!E12</f>
        <v>0</v>
      </c>
      <c r="F32" s="87"/>
      <c r="G32" s="506"/>
    </row>
    <row r="33" spans="1:8" s="77" customFormat="1" ht="27" x14ac:dyDescent="0.3">
      <c r="A33" s="92" t="s">
        <v>702</v>
      </c>
      <c r="B33" s="76">
        <f>'TAB7'!B13</f>
        <v>0</v>
      </c>
      <c r="C33" s="76">
        <f>'TAB7'!C13</f>
        <v>0</v>
      </c>
      <c r="D33" s="82">
        <f>'TAB7'!D13</f>
        <v>0</v>
      </c>
      <c r="E33" s="76">
        <f>'TAB7'!E13</f>
        <v>0</v>
      </c>
      <c r="F33" s="87"/>
      <c r="G33" s="506"/>
    </row>
    <row r="34" spans="1:8" s="77" customFormat="1" ht="27" x14ac:dyDescent="0.3">
      <c r="A34" s="92" t="s">
        <v>713</v>
      </c>
      <c r="B34" s="76">
        <f>'TAB7'!B14</f>
        <v>0</v>
      </c>
      <c r="C34" s="76">
        <f>'TAB7'!C14</f>
        <v>0</v>
      </c>
      <c r="D34" s="82">
        <f>'TAB7'!D14</f>
        <v>0</v>
      </c>
      <c r="E34" s="76">
        <f>'TAB7'!E14</f>
        <v>0</v>
      </c>
      <c r="F34" s="83">
        <f>'TAB7'!F14</f>
        <v>0</v>
      </c>
      <c r="G34" s="506"/>
    </row>
    <row r="35" spans="1:8" s="77" customFormat="1" ht="14.45" customHeight="1" x14ac:dyDescent="0.3">
      <c r="A35" s="94" t="s">
        <v>696</v>
      </c>
      <c r="B35" s="76">
        <f>SUM(B36:B37)</f>
        <v>0</v>
      </c>
      <c r="C35" s="76">
        <f>SUM(C36:C37)</f>
        <v>0</v>
      </c>
      <c r="D35" s="76">
        <f>SUM(D36:D37)</f>
        <v>0</v>
      </c>
      <c r="E35" s="76" t="e">
        <f>SUM(E36:E37)</f>
        <v>#DIV/0!</v>
      </c>
      <c r="F35" s="80" t="e">
        <f>SUM(F36:F37)</f>
        <v>#DIV/0!</v>
      </c>
      <c r="G35" s="501" t="s">
        <v>231</v>
      </c>
      <c r="H35" s="497"/>
    </row>
    <row r="36" spans="1:8" s="77" customFormat="1" ht="12" customHeight="1" x14ac:dyDescent="0.3">
      <c r="A36" s="92" t="s">
        <v>14</v>
      </c>
      <c r="B36" s="76">
        <f>'TAB8'!B44</f>
        <v>0</v>
      </c>
      <c r="C36" s="76">
        <f>'TAB8'!C44</f>
        <v>0</v>
      </c>
      <c r="D36" s="82">
        <f>B36-C36</f>
        <v>0</v>
      </c>
      <c r="E36" s="84"/>
      <c r="F36" s="83">
        <f>'TAB8'!F44</f>
        <v>0</v>
      </c>
      <c r="G36" s="502"/>
      <c r="H36" s="497"/>
    </row>
    <row r="37" spans="1:8" s="77" customFormat="1" ht="12" customHeight="1" x14ac:dyDescent="0.3">
      <c r="A37" s="92" t="s">
        <v>15</v>
      </c>
      <c r="B37" s="76">
        <f>'TAB8'!B7+'TAB8'!B24</f>
        <v>0</v>
      </c>
      <c r="C37" s="76">
        <f>'TAB8'!C7+'TAB8'!C24</f>
        <v>0</v>
      </c>
      <c r="D37" s="82">
        <f>B37-C37</f>
        <v>0</v>
      </c>
      <c r="E37" s="85" t="e">
        <f>'TAB8'!E7+'TAB8'!E24</f>
        <v>#DIV/0!</v>
      </c>
      <c r="F37" s="83" t="e">
        <f>'TAB8'!F40+'TAB8'!F42</f>
        <v>#DIV/0!</v>
      </c>
      <c r="G37" s="503"/>
      <c r="H37" s="497"/>
    </row>
    <row r="38" spans="1:8" s="77" customFormat="1" ht="12" customHeight="1" x14ac:dyDescent="0.3">
      <c r="A38" s="94" t="s">
        <v>2</v>
      </c>
      <c r="B38" s="76">
        <f>SUM(B39:B40)</f>
        <v>0</v>
      </c>
      <c r="C38" s="76">
        <f>SUM(C39:C40)</f>
        <v>0</v>
      </c>
      <c r="D38" s="82">
        <f t="shared" ref="D38:D41" si="1">B38-C38</f>
        <v>0</v>
      </c>
      <c r="E38" s="76">
        <f>D38</f>
        <v>0</v>
      </c>
      <c r="F38" s="87"/>
      <c r="G38" s="501" t="s">
        <v>232</v>
      </c>
      <c r="H38" s="497"/>
    </row>
    <row r="39" spans="1:8" s="77" customFormat="1" ht="12" customHeight="1" x14ac:dyDescent="0.3">
      <c r="A39" s="86" t="s">
        <v>0</v>
      </c>
      <c r="B39" s="76">
        <f>'TAB9'!B7</f>
        <v>0</v>
      </c>
      <c r="C39" s="76">
        <f>'TAB9'!C7</f>
        <v>0</v>
      </c>
      <c r="D39" s="82">
        <f t="shared" si="1"/>
        <v>0</v>
      </c>
      <c r="E39" s="76">
        <f>D39</f>
        <v>0</v>
      </c>
      <c r="F39" s="87"/>
      <c r="G39" s="502"/>
      <c r="H39" s="497"/>
    </row>
    <row r="40" spans="1:8" s="77" customFormat="1" ht="12" customHeight="1" x14ac:dyDescent="0.3">
      <c r="A40" s="95" t="s">
        <v>1</v>
      </c>
      <c r="B40" s="76">
        <f>'TAB9'!B8</f>
        <v>0</v>
      </c>
      <c r="C40" s="76">
        <f>'TAB9'!C8</f>
        <v>0</v>
      </c>
      <c r="D40" s="82">
        <f t="shared" si="1"/>
        <v>0</v>
      </c>
      <c r="E40" s="76">
        <f>D40</f>
        <v>0</v>
      </c>
      <c r="F40" s="87"/>
      <c r="G40" s="415"/>
      <c r="H40" s="414"/>
    </row>
    <row r="41" spans="1:8" s="77" customFormat="1" x14ac:dyDescent="0.3">
      <c r="A41" s="94" t="s">
        <v>697</v>
      </c>
      <c r="B41" s="96">
        <f>VLOOKUP(TAB00!$E$14,'TAB3.2'!$B$14:$S$29,18,FALSE)</f>
        <v>0</v>
      </c>
      <c r="C41" s="76"/>
      <c r="D41" s="82">
        <f t="shared" si="1"/>
        <v>0</v>
      </c>
      <c r="E41" s="76">
        <f>D41</f>
        <v>0</v>
      </c>
      <c r="F41" s="84"/>
      <c r="G41" s="42"/>
    </row>
    <row r="42" spans="1:8" s="99" customFormat="1" x14ac:dyDescent="0.3">
      <c r="A42" s="351" t="s">
        <v>473</v>
      </c>
      <c r="B42" s="98">
        <f>SUM(B8,B16,B35,B38,B41)</f>
        <v>0</v>
      </c>
      <c r="C42" s="98">
        <f>SUM(C8,C16,C35,C38,C41)</f>
        <v>0</v>
      </c>
      <c r="D42" s="98">
        <f>SUM(D8,D16,D35,D38,D41)</f>
        <v>0</v>
      </c>
      <c r="E42" s="98" t="e">
        <f>SUM(E8,E16,E35,E38,E41)</f>
        <v>#DIV/0!</v>
      </c>
      <c r="F42" s="98" t="e">
        <f>SUM(F8,F16,F35,F38,F41)</f>
        <v>#DIV/0!</v>
      </c>
      <c r="G42" s="61"/>
    </row>
    <row r="43" spans="1:8" s="77" customFormat="1" x14ac:dyDescent="0.3">
      <c r="A43" s="273"/>
      <c r="B43" s="76"/>
      <c r="C43" s="82"/>
      <c r="D43" s="82"/>
      <c r="E43" s="76"/>
      <c r="F43" s="85"/>
      <c r="G43" s="42"/>
    </row>
    <row r="44" spans="1:8" s="77" customFormat="1" x14ac:dyDescent="0.3">
      <c r="A44" s="75" t="s">
        <v>11</v>
      </c>
      <c r="B44" s="76"/>
      <c r="C44" s="82"/>
      <c r="D44" s="82"/>
      <c r="E44" s="76"/>
      <c r="F44" s="85"/>
      <c r="G44" s="42"/>
    </row>
    <row r="45" spans="1:8" s="77" customFormat="1" x14ac:dyDescent="0.3">
      <c r="A45" s="190" t="s">
        <v>483</v>
      </c>
      <c r="B45" s="82">
        <f>'TAB10'!B34</f>
        <v>0</v>
      </c>
      <c r="C45" s="82">
        <f>'TAB10'!C34</f>
        <v>0</v>
      </c>
      <c r="D45" s="82">
        <f>'TAB10'!D34</f>
        <v>0</v>
      </c>
      <c r="E45" s="82">
        <f>'TAB10'!E34</f>
        <v>0</v>
      </c>
      <c r="F45" s="87"/>
      <c r="G45" s="499" t="s">
        <v>456</v>
      </c>
    </row>
    <row r="46" spans="1:8" s="77" customFormat="1" x14ac:dyDescent="0.3">
      <c r="A46" s="190" t="s">
        <v>484</v>
      </c>
      <c r="B46" s="82">
        <f>'TAB10'!B35</f>
        <v>0</v>
      </c>
      <c r="C46" s="82">
        <f>'TAB10'!C35</f>
        <v>0</v>
      </c>
      <c r="D46" s="82">
        <f>'TAB10'!D35</f>
        <v>0</v>
      </c>
      <c r="E46" s="82">
        <f>'TAB10'!E35</f>
        <v>0</v>
      </c>
      <c r="F46" s="87"/>
      <c r="G46" s="500"/>
    </row>
    <row r="47" spans="1:8" s="77" customFormat="1" x14ac:dyDescent="0.3">
      <c r="A47" s="190" t="s">
        <v>730</v>
      </c>
      <c r="B47" s="82">
        <f>'TAB10'!B36</f>
        <v>0</v>
      </c>
      <c r="C47" s="82">
        <f>'TAB10'!C36</f>
        <v>0</v>
      </c>
      <c r="D47" s="82">
        <f>'TAB10'!D36</f>
        <v>0</v>
      </c>
      <c r="E47" s="82">
        <f>'TAB10'!E36</f>
        <v>0</v>
      </c>
      <c r="F47" s="87"/>
      <c r="G47" s="500"/>
    </row>
    <row r="48" spans="1:8" s="77" customFormat="1" x14ac:dyDescent="0.3">
      <c r="A48" s="190" t="s">
        <v>592</v>
      </c>
      <c r="B48" s="82">
        <f>'TAB10'!B37</f>
        <v>0</v>
      </c>
      <c r="C48" s="82">
        <f>'TAB10'!C37</f>
        <v>0</v>
      </c>
      <c r="D48" s="82">
        <f>'TAB10'!D37</f>
        <v>0</v>
      </c>
      <c r="E48" s="82">
        <f>'TAB10'!E37</f>
        <v>0</v>
      </c>
      <c r="F48" s="87"/>
      <c r="G48" s="500"/>
    </row>
    <row r="49" spans="1:7" s="77" customFormat="1" x14ac:dyDescent="0.3">
      <c r="A49" s="190" t="s">
        <v>496</v>
      </c>
      <c r="B49" s="82">
        <f>'TAB10'!B38</f>
        <v>0</v>
      </c>
      <c r="C49" s="82">
        <f>'TAB10'!C38</f>
        <v>0</v>
      </c>
      <c r="D49" s="82">
        <f>'TAB10'!D38</f>
        <v>0</v>
      </c>
      <c r="E49" s="82">
        <f>'TAB10'!E38</f>
        <v>0</v>
      </c>
      <c r="F49" s="87"/>
      <c r="G49" s="500"/>
    </row>
    <row r="50" spans="1:7" s="77" customFormat="1" x14ac:dyDescent="0.3">
      <c r="A50" s="190" t="str">
        <f>'TAB10'!A39</f>
        <v>Chiffre d'affaires - Dépassement forfait d'énergie réactive</v>
      </c>
      <c r="B50" s="82">
        <f>'TAB10'!B39</f>
        <v>0</v>
      </c>
      <c r="C50" s="82">
        <f>'TAB10'!C39</f>
        <v>0</v>
      </c>
      <c r="D50" s="82">
        <f>'TAB10'!D39</f>
        <v>0</v>
      </c>
      <c r="E50" s="82">
        <f>'TAB10'!E39</f>
        <v>0</v>
      </c>
      <c r="F50" s="87"/>
      <c r="G50" s="500"/>
    </row>
    <row r="51" spans="1:7" s="77" customFormat="1" x14ac:dyDescent="0.3">
      <c r="A51" s="190" t="s">
        <v>497</v>
      </c>
      <c r="B51" s="82">
        <f>'TAB10'!B40</f>
        <v>0</v>
      </c>
      <c r="C51" s="82">
        <f>'TAB10'!C40</f>
        <v>0</v>
      </c>
      <c r="D51" s="82">
        <f>'TAB10'!D40</f>
        <v>0</v>
      </c>
      <c r="E51" s="82">
        <f>'TAB10'!E40</f>
        <v>0</v>
      </c>
      <c r="F51" s="87"/>
      <c r="G51" s="500"/>
    </row>
    <row r="52" spans="1:7" s="77" customFormat="1" x14ac:dyDescent="0.3">
      <c r="A52" s="190" t="s">
        <v>506</v>
      </c>
      <c r="B52" s="82">
        <f>'TAB10'!B41</f>
        <v>0</v>
      </c>
      <c r="C52" s="82">
        <f>'TAB10'!C41</f>
        <v>0</v>
      </c>
      <c r="D52" s="82">
        <f>'TAB10'!D41</f>
        <v>0</v>
      </c>
      <c r="E52" s="82">
        <f>'TAB10'!E41</f>
        <v>0</v>
      </c>
      <c r="F52" s="87"/>
      <c r="G52" s="500"/>
    </row>
    <row r="53" spans="1:7" s="99" customFormat="1" x14ac:dyDescent="0.3">
      <c r="A53" s="97" t="s">
        <v>473</v>
      </c>
      <c r="B53" s="98">
        <f>SUM(B45:B52)</f>
        <v>0</v>
      </c>
      <c r="C53" s="98">
        <f>SUM(C45:C52)</f>
        <v>0</v>
      </c>
      <c r="D53" s="98">
        <f>SUM(D45:D52)</f>
        <v>0</v>
      </c>
      <c r="E53" s="98">
        <f>SUM(E45:E52)</f>
        <v>0</v>
      </c>
      <c r="F53" s="87"/>
      <c r="G53" s="500"/>
    </row>
    <row r="54" spans="1:7" s="77" customFormat="1" x14ac:dyDescent="0.3">
      <c r="A54" s="156"/>
      <c r="B54" s="76"/>
      <c r="C54" s="82"/>
      <c r="D54" s="82"/>
      <c r="E54" s="76"/>
      <c r="F54" s="85"/>
      <c r="G54" s="42"/>
    </row>
    <row r="55" spans="1:7" s="99" customFormat="1" x14ac:dyDescent="0.3">
      <c r="A55" s="97" t="s">
        <v>22</v>
      </c>
      <c r="B55" s="98">
        <f>SUM(B42,B53)</f>
        <v>0</v>
      </c>
      <c r="C55" s="98">
        <f>SUM(C42,C53)</f>
        <v>0</v>
      </c>
      <c r="D55" s="98">
        <f>SUM(D42,D53)</f>
        <v>0</v>
      </c>
      <c r="E55" s="98" t="e">
        <f>SUM(E42,E53)</f>
        <v>#DIV/0!</v>
      </c>
      <c r="F55" s="98" t="e">
        <f>SUM(F42,F53)</f>
        <v>#DIV/0!</v>
      </c>
      <c r="G55" s="61"/>
    </row>
    <row r="56" spans="1:7" s="77" customFormat="1" x14ac:dyDescent="0.3">
      <c r="A56" s="156"/>
      <c r="B56" s="161"/>
      <c r="C56" s="158"/>
      <c r="D56" s="158"/>
      <c r="E56" s="161"/>
      <c r="F56" s="207"/>
      <c r="G56" s="42"/>
    </row>
    <row r="57" spans="1:7" s="77" customFormat="1" x14ac:dyDescent="0.3">
      <c r="A57" s="156"/>
      <c r="B57" s="161"/>
      <c r="C57" s="158"/>
      <c r="D57" s="158"/>
      <c r="E57" s="161"/>
      <c r="F57" s="207"/>
      <c r="G57" s="42"/>
    </row>
    <row r="58" spans="1:7" s="77" customFormat="1" x14ac:dyDescent="0.3">
      <c r="A58" s="156"/>
      <c r="B58" s="155"/>
      <c r="C58" s="156"/>
      <c r="D58" s="156"/>
      <c r="E58" s="5"/>
      <c r="G58" s="42"/>
    </row>
    <row r="59" spans="1:7" s="77" customFormat="1" x14ac:dyDescent="0.3">
      <c r="A59" s="498" t="s">
        <v>742</v>
      </c>
      <c r="B59" s="498"/>
      <c r="C59" s="156"/>
      <c r="D59" s="156"/>
      <c r="E59" s="5"/>
      <c r="G59" s="42"/>
    </row>
    <row r="60" spans="1:7" s="77" customFormat="1" x14ac:dyDescent="0.3">
      <c r="A60" s="352"/>
      <c r="B60" s="12"/>
      <c r="C60" s="156"/>
      <c r="D60" s="156"/>
      <c r="E60" s="5"/>
      <c r="G60" s="42"/>
    </row>
    <row r="61" spans="1:7" s="77" customFormat="1" x14ac:dyDescent="0.3">
      <c r="A61" s="156"/>
      <c r="B61" s="353">
        <f>TAB00!E14</f>
        <v>2023</v>
      </c>
      <c r="C61" s="156"/>
      <c r="D61" s="156"/>
      <c r="E61" s="5"/>
      <c r="G61" s="42"/>
    </row>
    <row r="62" spans="1:7" s="77" customFormat="1" x14ac:dyDescent="0.3">
      <c r="A62" s="263" t="s">
        <v>692</v>
      </c>
      <c r="B62" s="161">
        <f>E12</f>
        <v>0</v>
      </c>
      <c r="C62" s="156"/>
      <c r="D62" s="156"/>
      <c r="E62" s="5"/>
      <c r="G62" s="42"/>
    </row>
    <row r="63" spans="1:7" s="77" customFormat="1" x14ac:dyDescent="0.3">
      <c r="A63" s="263" t="s">
        <v>693</v>
      </c>
      <c r="B63" s="161">
        <f>E18</f>
        <v>0</v>
      </c>
      <c r="C63" s="156"/>
      <c r="D63" s="156"/>
      <c r="E63" s="5"/>
      <c r="G63" s="42"/>
    </row>
    <row r="64" spans="1:7" s="77" customFormat="1" x14ac:dyDescent="0.3">
      <c r="A64" s="263" t="s">
        <v>694</v>
      </c>
      <c r="B64" s="161">
        <f t="shared" ref="B64:B70" si="2">E19</f>
        <v>0</v>
      </c>
      <c r="C64" s="156"/>
      <c r="D64" s="156"/>
      <c r="E64" s="5"/>
      <c r="G64" s="42"/>
    </row>
    <row r="65" spans="1:7" s="77" customFormat="1" x14ac:dyDescent="0.3">
      <c r="A65" s="263" t="s">
        <v>725</v>
      </c>
      <c r="B65" s="161">
        <f t="shared" si="2"/>
        <v>0</v>
      </c>
      <c r="C65" s="156"/>
      <c r="D65" s="156"/>
      <c r="E65" s="5"/>
      <c r="G65" s="42"/>
    </row>
    <row r="66" spans="1:7" s="77" customFormat="1" x14ac:dyDescent="0.3">
      <c r="A66" s="263" t="s">
        <v>714</v>
      </c>
      <c r="B66" s="161">
        <f>E21+E46</f>
        <v>0</v>
      </c>
      <c r="C66" s="156"/>
      <c r="D66" s="156"/>
      <c r="E66" s="5"/>
      <c r="G66" s="42"/>
    </row>
    <row r="67" spans="1:7" s="77" customFormat="1" x14ac:dyDescent="0.3">
      <c r="A67" s="263" t="s">
        <v>715</v>
      </c>
      <c r="B67" s="161">
        <f>E22+E47</f>
        <v>0</v>
      </c>
      <c r="C67" s="156"/>
      <c r="D67" s="156"/>
      <c r="E67" s="5"/>
      <c r="G67" s="42"/>
    </row>
    <row r="68" spans="1:7" s="77" customFormat="1" x14ac:dyDescent="0.3">
      <c r="A68" s="263" t="s">
        <v>716</v>
      </c>
      <c r="B68" s="161">
        <f>E23+D48</f>
        <v>0</v>
      </c>
      <c r="C68" s="156"/>
      <c r="D68" s="156"/>
      <c r="E68" s="5"/>
      <c r="G68" s="42"/>
    </row>
    <row r="69" spans="1:7" s="77" customFormat="1" x14ac:dyDescent="0.3">
      <c r="A69" s="263" t="s">
        <v>717</v>
      </c>
      <c r="B69" s="161">
        <f t="shared" si="2"/>
        <v>0</v>
      </c>
      <c r="C69" s="156"/>
      <c r="D69" s="156"/>
      <c r="E69" s="5"/>
      <c r="G69" s="42"/>
    </row>
    <row r="70" spans="1:7" s="77" customFormat="1" x14ac:dyDescent="0.3">
      <c r="A70" s="263" t="s">
        <v>718</v>
      </c>
      <c r="B70" s="161">
        <f t="shared" si="2"/>
        <v>0</v>
      </c>
      <c r="C70" s="156"/>
      <c r="D70" s="156"/>
      <c r="E70" s="5"/>
      <c r="G70" s="42"/>
    </row>
    <row r="71" spans="1:7" s="77" customFormat="1" x14ac:dyDescent="0.3">
      <c r="A71" s="263" t="s">
        <v>719</v>
      </c>
      <c r="B71" s="161">
        <f>E27</f>
        <v>0</v>
      </c>
      <c r="C71" s="156"/>
      <c r="D71" s="156"/>
      <c r="E71" s="5"/>
      <c r="G71" s="42"/>
    </row>
    <row r="72" spans="1:7" s="77" customFormat="1" x14ac:dyDescent="0.3">
      <c r="A72" s="263" t="s">
        <v>720</v>
      </c>
      <c r="B72" s="161">
        <f t="shared" ref="B72:B78" si="3">E28</f>
        <v>0</v>
      </c>
      <c r="C72" s="156"/>
      <c r="D72" s="156"/>
      <c r="E72" s="5"/>
      <c r="G72" s="42"/>
    </row>
    <row r="73" spans="1:7" s="77" customFormat="1" x14ac:dyDescent="0.3">
      <c r="A73" s="263" t="s">
        <v>721</v>
      </c>
      <c r="B73" s="161">
        <f t="shared" si="3"/>
        <v>0</v>
      </c>
      <c r="C73" s="156"/>
      <c r="D73" s="156"/>
      <c r="E73" s="5"/>
      <c r="G73" s="42"/>
    </row>
    <row r="74" spans="1:7" s="77" customFormat="1" x14ac:dyDescent="0.3">
      <c r="A74" s="263" t="s">
        <v>722</v>
      </c>
      <c r="B74" s="161">
        <f t="shared" si="3"/>
        <v>0</v>
      </c>
      <c r="C74" s="156"/>
      <c r="D74" s="156"/>
      <c r="E74" s="5"/>
      <c r="G74" s="42"/>
    </row>
    <row r="75" spans="1:7" s="77" customFormat="1" x14ac:dyDescent="0.3">
      <c r="A75" s="263" t="s">
        <v>738</v>
      </c>
      <c r="B75" s="161">
        <f t="shared" si="3"/>
        <v>0</v>
      </c>
      <c r="C75" s="156"/>
      <c r="D75" s="156"/>
      <c r="E75" s="5"/>
      <c r="G75" s="42"/>
    </row>
    <row r="76" spans="1:7" s="77" customFormat="1" x14ac:dyDescent="0.3">
      <c r="A76" s="263" t="s">
        <v>723</v>
      </c>
      <c r="B76" s="161">
        <f t="shared" si="3"/>
        <v>0</v>
      </c>
      <c r="C76" s="156"/>
      <c r="D76" s="156"/>
      <c r="E76" s="5"/>
      <c r="G76" s="42"/>
    </row>
    <row r="77" spans="1:7" s="77" customFormat="1" x14ac:dyDescent="0.3">
      <c r="A77" s="263" t="s">
        <v>724</v>
      </c>
      <c r="B77" s="161">
        <f t="shared" si="3"/>
        <v>0</v>
      </c>
      <c r="C77" s="156"/>
      <c r="D77" s="156"/>
      <c r="E77" s="5"/>
      <c r="G77" s="42"/>
    </row>
    <row r="78" spans="1:7" s="77" customFormat="1" x14ac:dyDescent="0.3">
      <c r="A78" s="263" t="s">
        <v>726</v>
      </c>
      <c r="B78" s="161">
        <f t="shared" si="3"/>
        <v>0</v>
      </c>
      <c r="C78" s="156"/>
      <c r="D78" s="156"/>
      <c r="E78" s="5"/>
      <c r="G78" s="42"/>
    </row>
    <row r="79" spans="1:7" s="77" customFormat="1" x14ac:dyDescent="0.3">
      <c r="A79" s="263" t="s">
        <v>727</v>
      </c>
      <c r="B79" s="161" t="e">
        <f>E35</f>
        <v>#DIV/0!</v>
      </c>
      <c r="C79" s="156"/>
      <c r="D79" s="156"/>
      <c r="E79" s="5"/>
      <c r="G79" s="42"/>
    </row>
    <row r="80" spans="1:7" s="77" customFormat="1" x14ac:dyDescent="0.3">
      <c r="A80" s="263" t="s">
        <v>728</v>
      </c>
      <c r="B80" s="161">
        <f>E38</f>
        <v>0</v>
      </c>
      <c r="C80" s="156"/>
      <c r="D80" s="156"/>
      <c r="E80" s="5"/>
      <c r="G80" s="42"/>
    </row>
    <row r="81" spans="1:7" s="77" customFormat="1" x14ac:dyDescent="0.3">
      <c r="A81" s="263" t="s">
        <v>729</v>
      </c>
      <c r="B81" s="161">
        <f>SUM(E49:E52,E45)+E41</f>
        <v>0</v>
      </c>
      <c r="C81" s="156"/>
      <c r="D81" s="156"/>
      <c r="E81" s="5"/>
      <c r="G81" s="42"/>
    </row>
    <row r="82" spans="1:7" s="77" customFormat="1" x14ac:dyDescent="0.3">
      <c r="A82" s="354" t="s">
        <v>731</v>
      </c>
      <c r="B82" s="355" t="e">
        <f>SUM(B62:B81)</f>
        <v>#DIV/0!</v>
      </c>
      <c r="C82" s="156"/>
      <c r="D82" s="156"/>
      <c r="E82" s="5"/>
      <c r="G82" s="42"/>
    </row>
    <row r="83" spans="1:7" s="77" customFormat="1" x14ac:dyDescent="0.3">
      <c r="A83" s="156"/>
      <c r="B83" s="155"/>
      <c r="C83" s="156"/>
      <c r="D83" s="156"/>
      <c r="E83" s="5"/>
      <c r="G83" s="42"/>
    </row>
    <row r="84" spans="1:7" s="77" customFormat="1" x14ac:dyDescent="0.3">
      <c r="A84" s="156"/>
      <c r="B84" s="155"/>
      <c r="C84" s="156"/>
      <c r="D84" s="156"/>
      <c r="E84" s="5"/>
      <c r="G84" s="42"/>
    </row>
    <row r="85" spans="1:7" s="77" customFormat="1" x14ac:dyDescent="0.3">
      <c r="A85" s="263" t="s">
        <v>732</v>
      </c>
      <c r="B85" s="161">
        <f>F10</f>
        <v>0</v>
      </c>
      <c r="C85" s="156"/>
      <c r="D85" s="156"/>
      <c r="E85" s="5"/>
      <c r="G85" s="42"/>
    </row>
    <row r="86" spans="1:7" s="77" customFormat="1" x14ac:dyDescent="0.3">
      <c r="A86" s="263" t="s">
        <v>733</v>
      </c>
      <c r="B86" s="161">
        <f>F13+F14</f>
        <v>0</v>
      </c>
      <c r="C86" s="156"/>
      <c r="D86" s="156"/>
      <c r="E86" s="5"/>
      <c r="G86" s="42"/>
    </row>
    <row r="87" spans="1:7" s="77" customFormat="1" x14ac:dyDescent="0.3">
      <c r="A87" s="263" t="s">
        <v>734</v>
      </c>
      <c r="B87" s="161">
        <f>F11+F15</f>
        <v>0</v>
      </c>
      <c r="C87" s="156"/>
      <c r="D87" s="156"/>
      <c r="E87" s="5"/>
      <c r="G87" s="42"/>
    </row>
    <row r="88" spans="1:7" s="77" customFormat="1" x14ac:dyDescent="0.3">
      <c r="A88" s="263" t="s">
        <v>735</v>
      </c>
      <c r="B88" s="161">
        <f>F19</f>
        <v>0</v>
      </c>
      <c r="C88" s="156"/>
      <c r="D88" s="156"/>
      <c r="E88" s="5"/>
      <c r="G88" s="42"/>
    </row>
    <row r="89" spans="1:7" s="77" customFormat="1" x14ac:dyDescent="0.3">
      <c r="A89" s="263" t="s">
        <v>736</v>
      </c>
      <c r="B89" s="161">
        <f>F27</f>
        <v>0</v>
      </c>
      <c r="C89" s="156"/>
      <c r="D89" s="156"/>
      <c r="E89" s="5"/>
      <c r="G89" s="42"/>
    </row>
    <row r="90" spans="1:7" s="77" customFormat="1" x14ac:dyDescent="0.3">
      <c r="A90" s="263" t="s">
        <v>737</v>
      </c>
      <c r="B90" s="161">
        <f>F31</f>
        <v>0</v>
      </c>
      <c r="C90" s="156"/>
      <c r="D90" s="156"/>
      <c r="E90" s="5"/>
      <c r="G90" s="42"/>
    </row>
    <row r="91" spans="1:7" s="77" customFormat="1" x14ac:dyDescent="0.3">
      <c r="A91" s="263" t="s">
        <v>739</v>
      </c>
      <c r="B91" s="161">
        <f>F34</f>
        <v>0</v>
      </c>
      <c r="C91" s="156"/>
      <c r="D91" s="156"/>
      <c r="E91" s="5"/>
      <c r="G91" s="42"/>
    </row>
    <row r="92" spans="1:7" s="77" customFormat="1" x14ac:dyDescent="0.3">
      <c r="A92" s="263" t="s">
        <v>740</v>
      </c>
      <c r="B92" s="161" t="e">
        <f>F35</f>
        <v>#DIV/0!</v>
      </c>
      <c r="C92" s="156"/>
      <c r="D92" s="156"/>
      <c r="E92" s="5"/>
      <c r="G92" s="42"/>
    </row>
    <row r="93" spans="1:7" s="77" customFormat="1" x14ac:dyDescent="0.3">
      <c r="A93" s="354" t="s">
        <v>741</v>
      </c>
      <c r="B93" s="355" t="e">
        <f>SUM(B85:B92)</f>
        <v>#DIV/0!</v>
      </c>
      <c r="C93" s="156"/>
      <c r="D93" s="156"/>
      <c r="E93" s="5"/>
      <c r="G93" s="42"/>
    </row>
    <row r="94" spans="1:7" s="77" customFormat="1" x14ac:dyDescent="0.3">
      <c r="A94" s="156"/>
      <c r="B94" s="155"/>
      <c r="C94" s="156"/>
      <c r="D94" s="156"/>
      <c r="E94" s="5"/>
      <c r="G94" s="42"/>
    </row>
    <row r="95" spans="1:7" s="77" customFormat="1" x14ac:dyDescent="0.3">
      <c r="A95" s="156"/>
      <c r="B95" s="155"/>
      <c r="C95" s="156"/>
      <c r="D95" s="156"/>
      <c r="E95" s="5"/>
      <c r="G95" s="42"/>
    </row>
    <row r="96" spans="1:7" s="77" customFormat="1" x14ac:dyDescent="0.3">
      <c r="A96" s="156"/>
      <c r="B96" s="155"/>
      <c r="C96" s="156"/>
      <c r="D96" s="156"/>
      <c r="E96" s="5"/>
      <c r="G96" s="42"/>
    </row>
    <row r="97" spans="1:7" s="77" customFormat="1" x14ac:dyDescent="0.3">
      <c r="A97" s="156"/>
      <c r="B97" s="155"/>
      <c r="C97" s="156"/>
      <c r="D97" s="156"/>
      <c r="E97" s="5"/>
      <c r="G97" s="42"/>
    </row>
    <row r="98" spans="1:7" s="77" customFormat="1" x14ac:dyDescent="0.3">
      <c r="A98" s="156"/>
      <c r="B98" s="155"/>
      <c r="C98" s="156"/>
      <c r="D98" s="156"/>
      <c r="E98" s="5"/>
      <c r="G98" s="42"/>
    </row>
    <row r="99" spans="1:7" s="77" customFormat="1" x14ac:dyDescent="0.3">
      <c r="A99" s="156"/>
      <c r="B99" s="155"/>
      <c r="C99" s="156"/>
      <c r="D99" s="156"/>
      <c r="E99" s="5"/>
      <c r="G99" s="42"/>
    </row>
    <row r="100" spans="1:7" s="77" customFormat="1" x14ac:dyDescent="0.3">
      <c r="A100" s="156"/>
      <c r="B100" s="155"/>
      <c r="C100" s="156"/>
      <c r="D100" s="156"/>
      <c r="E100" s="5"/>
      <c r="G100" s="42"/>
    </row>
    <row r="101" spans="1:7" s="77" customFormat="1" x14ac:dyDescent="0.3">
      <c r="A101" s="156"/>
      <c r="B101" s="155"/>
      <c r="C101" s="156"/>
      <c r="D101" s="156"/>
      <c r="E101" s="5"/>
      <c r="G101" s="42"/>
    </row>
    <row r="102" spans="1:7" s="77" customFormat="1" x14ac:dyDescent="0.3">
      <c r="A102" s="156"/>
      <c r="B102" s="155"/>
      <c r="C102" s="156"/>
      <c r="D102" s="156"/>
      <c r="E102" s="5"/>
      <c r="G102" s="42"/>
    </row>
    <row r="103" spans="1:7" s="77" customFormat="1" x14ac:dyDescent="0.3">
      <c r="A103" s="156"/>
      <c r="B103" s="155"/>
      <c r="C103" s="156"/>
      <c r="D103" s="156"/>
      <c r="E103" s="5"/>
      <c r="G103" s="42"/>
    </row>
    <row r="104" spans="1:7" s="77" customFormat="1" x14ac:dyDescent="0.3">
      <c r="A104" s="156"/>
      <c r="B104" s="155"/>
      <c r="C104" s="156"/>
      <c r="D104" s="156"/>
      <c r="E104" s="5"/>
      <c r="G104" s="42"/>
    </row>
    <row r="105" spans="1:7" s="77" customFormat="1" x14ac:dyDescent="0.3">
      <c r="A105" s="156"/>
      <c r="B105" s="155"/>
      <c r="C105" s="156"/>
      <c r="D105" s="156"/>
      <c r="E105" s="5"/>
      <c r="G105" s="42"/>
    </row>
    <row r="106" spans="1:7" s="77" customFormat="1" x14ac:dyDescent="0.3">
      <c r="A106" s="156"/>
      <c r="B106" s="155"/>
      <c r="C106" s="156"/>
      <c r="D106" s="156"/>
      <c r="E106" s="5"/>
      <c r="G106" s="42"/>
    </row>
    <row r="107" spans="1:7" s="77" customFormat="1" x14ac:dyDescent="0.3">
      <c r="A107" s="156"/>
      <c r="B107" s="155"/>
      <c r="C107" s="156"/>
      <c r="D107" s="156"/>
      <c r="E107" s="5"/>
      <c r="G107" s="42"/>
    </row>
    <row r="108" spans="1:7" s="77" customFormat="1" x14ac:dyDescent="0.3">
      <c r="A108" s="156"/>
      <c r="B108" s="155"/>
      <c r="C108" s="156"/>
      <c r="D108" s="156"/>
      <c r="E108" s="5"/>
      <c r="G108" s="42"/>
    </row>
    <row r="109" spans="1:7" s="77" customFormat="1" x14ac:dyDescent="0.3">
      <c r="A109" s="156"/>
      <c r="B109" s="155"/>
      <c r="C109" s="156"/>
      <c r="D109" s="156"/>
      <c r="E109" s="5"/>
      <c r="G109" s="42"/>
    </row>
    <row r="110" spans="1:7" s="77" customFormat="1" x14ac:dyDescent="0.3">
      <c r="A110" s="156"/>
      <c r="B110" s="155"/>
      <c r="C110" s="156"/>
      <c r="D110" s="156"/>
      <c r="E110" s="5"/>
      <c r="G110" s="42"/>
    </row>
    <row r="111" spans="1:7" s="77" customFormat="1" x14ac:dyDescent="0.3">
      <c r="A111" s="156"/>
      <c r="B111" s="155"/>
      <c r="C111" s="156"/>
      <c r="D111" s="156"/>
      <c r="E111" s="5"/>
      <c r="G111" s="42"/>
    </row>
    <row r="112" spans="1:7" s="77" customFormat="1" x14ac:dyDescent="0.3">
      <c r="A112" s="156"/>
      <c r="B112" s="155"/>
      <c r="C112" s="156"/>
      <c r="D112" s="156"/>
      <c r="E112" s="5"/>
      <c r="G112" s="42"/>
    </row>
    <row r="113" spans="1:7" s="77" customFormat="1" x14ac:dyDescent="0.3">
      <c r="A113" s="156"/>
      <c r="B113" s="155"/>
      <c r="C113" s="156"/>
      <c r="D113" s="156"/>
      <c r="E113" s="5"/>
      <c r="G113" s="42"/>
    </row>
    <row r="114" spans="1:7" s="77" customFormat="1" x14ac:dyDescent="0.3">
      <c r="A114" s="156"/>
      <c r="B114" s="155"/>
      <c r="C114" s="156"/>
      <c r="D114" s="156"/>
      <c r="E114" s="5"/>
      <c r="G114" s="42"/>
    </row>
    <row r="115" spans="1:7" s="77" customFormat="1" x14ac:dyDescent="0.3">
      <c r="A115" s="156"/>
      <c r="B115" s="155"/>
      <c r="C115" s="156"/>
      <c r="D115" s="156"/>
      <c r="E115" s="5"/>
      <c r="G115" s="42"/>
    </row>
    <row r="116" spans="1:7" s="77" customFormat="1" x14ac:dyDescent="0.3">
      <c r="A116" s="156"/>
      <c r="B116" s="155"/>
      <c r="C116" s="156"/>
      <c r="D116" s="156"/>
      <c r="E116" s="5"/>
      <c r="G116" s="42"/>
    </row>
    <row r="117" spans="1:7" s="77" customFormat="1" x14ac:dyDescent="0.3">
      <c r="A117" s="156"/>
      <c r="B117" s="155"/>
      <c r="C117" s="156"/>
      <c r="D117" s="156"/>
      <c r="E117" s="5"/>
      <c r="G117" s="42"/>
    </row>
    <row r="118" spans="1:7" s="77" customFormat="1" x14ac:dyDescent="0.3">
      <c r="A118" s="156"/>
      <c r="B118" s="155"/>
      <c r="C118" s="156"/>
      <c r="D118" s="156"/>
      <c r="E118" s="5"/>
      <c r="G118" s="42"/>
    </row>
    <row r="119" spans="1:7" s="77" customFormat="1" x14ac:dyDescent="0.3">
      <c r="A119" s="156"/>
      <c r="B119" s="155"/>
      <c r="C119" s="156"/>
      <c r="D119" s="156"/>
      <c r="E119" s="5"/>
      <c r="G119" s="42"/>
    </row>
    <row r="120" spans="1:7" s="77" customFormat="1" x14ac:dyDescent="0.3">
      <c r="A120" s="156"/>
      <c r="B120" s="155"/>
      <c r="C120" s="156"/>
      <c r="D120" s="156"/>
      <c r="E120" s="5"/>
      <c r="G120" s="42"/>
    </row>
    <row r="121" spans="1:7" s="77" customFormat="1" x14ac:dyDescent="0.3">
      <c r="A121" s="156"/>
      <c r="B121" s="155"/>
      <c r="C121" s="156"/>
      <c r="D121" s="156"/>
      <c r="E121" s="5"/>
      <c r="G121" s="42"/>
    </row>
    <row r="122" spans="1:7" s="77" customFormat="1" x14ac:dyDescent="0.3">
      <c r="A122" s="156"/>
      <c r="B122" s="155"/>
      <c r="C122" s="156"/>
      <c r="D122" s="156"/>
      <c r="E122" s="5"/>
      <c r="G122" s="42"/>
    </row>
    <row r="123" spans="1:7" s="77" customFormat="1" x14ac:dyDescent="0.3">
      <c r="A123" s="156"/>
      <c r="B123" s="155"/>
      <c r="C123" s="156"/>
      <c r="D123" s="156"/>
      <c r="E123" s="5"/>
      <c r="G123" s="42"/>
    </row>
    <row r="124" spans="1:7" s="77" customFormat="1" x14ac:dyDescent="0.3">
      <c r="A124" s="156"/>
      <c r="B124" s="155"/>
      <c r="C124" s="156"/>
      <c r="D124" s="156"/>
      <c r="E124" s="5"/>
      <c r="G124" s="42"/>
    </row>
    <row r="125" spans="1:7" s="77" customFormat="1" x14ac:dyDescent="0.3">
      <c r="A125" s="156"/>
      <c r="B125" s="155"/>
      <c r="C125" s="156"/>
      <c r="D125" s="156"/>
      <c r="E125" s="5"/>
      <c r="G125" s="42"/>
    </row>
    <row r="126" spans="1:7" s="77" customFormat="1" x14ac:dyDescent="0.3">
      <c r="A126" s="156"/>
      <c r="B126" s="155"/>
      <c r="C126" s="156"/>
      <c r="D126" s="156"/>
      <c r="E126" s="5"/>
      <c r="G126" s="42"/>
    </row>
    <row r="127" spans="1:7" s="77" customFormat="1" x14ac:dyDescent="0.3">
      <c r="A127" s="156"/>
      <c r="B127" s="155"/>
      <c r="C127" s="156"/>
      <c r="D127" s="156"/>
      <c r="E127" s="5"/>
      <c r="G127" s="42"/>
    </row>
    <row r="128" spans="1:7" s="77" customFormat="1" x14ac:dyDescent="0.3">
      <c r="A128" s="156"/>
      <c r="B128" s="155"/>
      <c r="C128" s="156"/>
      <c r="D128" s="156"/>
      <c r="E128" s="5"/>
      <c r="G128" s="42"/>
    </row>
    <row r="129" spans="1:7" s="77" customFormat="1" x14ac:dyDescent="0.3">
      <c r="A129" s="156"/>
      <c r="B129" s="155"/>
      <c r="C129" s="156"/>
      <c r="D129" s="156"/>
      <c r="E129" s="5"/>
      <c r="G129" s="42"/>
    </row>
    <row r="130" spans="1:7" s="77" customFormat="1" x14ac:dyDescent="0.3">
      <c r="A130" s="156"/>
      <c r="B130" s="155"/>
      <c r="C130" s="156"/>
      <c r="D130" s="156"/>
      <c r="E130" s="5"/>
      <c r="G130" s="42"/>
    </row>
    <row r="131" spans="1:7" s="77" customFormat="1" x14ac:dyDescent="0.3">
      <c r="A131" s="156"/>
      <c r="B131" s="155"/>
      <c r="C131" s="156"/>
      <c r="D131" s="156"/>
      <c r="E131" s="5"/>
      <c r="G131" s="42"/>
    </row>
    <row r="132" spans="1:7" s="77" customFormat="1" x14ac:dyDescent="0.3">
      <c r="A132" s="156"/>
      <c r="B132" s="155"/>
      <c r="C132" s="156"/>
      <c r="D132" s="156"/>
      <c r="E132" s="5"/>
      <c r="G132" s="42"/>
    </row>
    <row r="133" spans="1:7" s="77" customFormat="1" x14ac:dyDescent="0.3">
      <c r="A133" s="156"/>
      <c r="B133" s="155"/>
      <c r="C133" s="156"/>
      <c r="D133" s="156"/>
      <c r="E133" s="5"/>
      <c r="G133" s="42"/>
    </row>
    <row r="134" spans="1:7" s="77" customFormat="1" x14ac:dyDescent="0.3">
      <c r="A134" s="156"/>
      <c r="B134" s="155"/>
      <c r="C134" s="156"/>
      <c r="D134" s="156"/>
      <c r="E134" s="5"/>
      <c r="G134" s="42"/>
    </row>
    <row r="135" spans="1:7" s="77" customFormat="1" x14ac:dyDescent="0.3">
      <c r="A135" s="156"/>
      <c r="B135" s="155"/>
      <c r="C135" s="156"/>
      <c r="D135" s="156"/>
      <c r="E135" s="5"/>
      <c r="G135" s="42"/>
    </row>
    <row r="136" spans="1:7" s="77" customFormat="1" x14ac:dyDescent="0.3">
      <c r="A136" s="156"/>
      <c r="B136" s="155"/>
      <c r="C136" s="156"/>
      <c r="D136" s="156"/>
      <c r="E136" s="5"/>
      <c r="G136" s="42"/>
    </row>
    <row r="137" spans="1:7" s="77" customFormat="1" x14ac:dyDescent="0.3">
      <c r="A137" s="156"/>
      <c r="B137" s="155"/>
      <c r="C137" s="156"/>
      <c r="D137" s="156"/>
      <c r="E137" s="5"/>
      <c r="G137" s="42"/>
    </row>
    <row r="138" spans="1:7" s="77" customFormat="1" x14ac:dyDescent="0.3">
      <c r="A138" s="156"/>
      <c r="B138" s="155"/>
      <c r="C138" s="156"/>
      <c r="D138" s="156"/>
      <c r="E138" s="5"/>
      <c r="G138" s="42"/>
    </row>
    <row r="139" spans="1:7" s="77" customFormat="1" x14ac:dyDescent="0.3">
      <c r="A139" s="156"/>
      <c r="B139" s="155"/>
      <c r="C139" s="156"/>
      <c r="D139" s="156"/>
      <c r="E139" s="5"/>
      <c r="G139" s="42"/>
    </row>
    <row r="140" spans="1:7" s="77" customFormat="1" x14ac:dyDescent="0.3">
      <c r="A140" s="156"/>
      <c r="B140" s="155"/>
      <c r="C140" s="156"/>
      <c r="D140" s="156"/>
      <c r="E140" s="5"/>
      <c r="G140" s="42"/>
    </row>
    <row r="141" spans="1:7" s="77" customFormat="1" x14ac:dyDescent="0.3">
      <c r="A141" s="156"/>
      <c r="B141" s="155"/>
      <c r="C141" s="156"/>
      <c r="D141" s="156"/>
      <c r="E141" s="5"/>
      <c r="G141" s="42"/>
    </row>
    <row r="142" spans="1:7" s="77" customFormat="1" x14ac:dyDescent="0.3">
      <c r="A142" s="156"/>
      <c r="B142" s="155"/>
      <c r="C142" s="156"/>
      <c r="D142" s="156"/>
      <c r="E142" s="5"/>
      <c r="G142" s="42"/>
    </row>
    <row r="143" spans="1:7" s="77" customFormat="1" x14ac:dyDescent="0.3">
      <c r="A143" s="156"/>
      <c r="B143" s="155"/>
      <c r="C143" s="156"/>
      <c r="D143" s="156"/>
      <c r="E143" s="5"/>
      <c r="G143" s="42"/>
    </row>
  </sheetData>
  <mergeCells count="10">
    <mergeCell ref="H35:H37"/>
    <mergeCell ref="H38:H39"/>
    <mergeCell ref="A59:B59"/>
    <mergeCell ref="G45:G53"/>
    <mergeCell ref="G9:G11"/>
    <mergeCell ref="G12:G15"/>
    <mergeCell ref="G35:G37"/>
    <mergeCell ref="G17:G25"/>
    <mergeCell ref="G26:G34"/>
    <mergeCell ref="G38:G39"/>
  </mergeCells>
  <hyperlinks>
    <hyperlink ref="G9:G11" location="'TAB4'!A1" display="'TAB4'!A1" xr:uid="{00000000-0004-0000-0600-000000000000}"/>
    <hyperlink ref="G12:G15" location="'TAB5'!A1" display="'TAB5'!A1" xr:uid="{00000000-0004-0000-0600-000001000000}"/>
    <hyperlink ref="A1" location="TAB00!A1" display="Retour page de garde" xr:uid="{00000000-0004-0000-0600-000002000000}"/>
    <hyperlink ref="G26:G34" location="'TAB7'!A1" display="'TAB7'!A1" xr:uid="{00000000-0004-0000-0600-000003000000}"/>
    <hyperlink ref="G35:G37" location="'TAB8'!A1" display="'TAB8" xr:uid="{00000000-0004-0000-0600-000004000000}"/>
    <hyperlink ref="G38:G39" location="'TAB9'!A1" display="'TAB9" xr:uid="{00000000-0004-0000-0600-000005000000}"/>
    <hyperlink ref="G45:G53" location="'TAB10'!A1" display="'TAB10" xr:uid="{00000000-0004-0000-0600-000006000000}"/>
    <hyperlink ref="G17:G25" location="'TAB6'!A1" display="'TAB6'!A1" xr:uid="{00000000-0004-0000-0600-000007000000}"/>
  </hyperlinks>
  <pageMargins left="0.7" right="0.7" top="0.75" bottom="0.75" header="0.3" footer="0.3"/>
  <pageSetup paperSize="9" scale="86" fitToHeight="2" orientation="landscape" r:id="rId1"/>
  <rowBreaks count="1" manualBreakCount="1">
    <brk id="43"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dimension ref="A1:S25"/>
  <sheetViews>
    <sheetView workbookViewId="0">
      <selection activeCell="G34" sqref="G34"/>
    </sheetView>
  </sheetViews>
  <sheetFormatPr baseColWidth="10" defaultRowHeight="13.5" x14ac:dyDescent="0.3"/>
  <cols>
    <col min="1" max="1" width="37.6640625" style="397" customWidth="1"/>
    <col min="2" max="2" width="14.6640625" style="397" customWidth="1"/>
    <col min="3" max="16384" width="12" style="397"/>
  </cols>
  <sheetData>
    <row r="1" spans="1:19" s="5" customFormat="1" ht="15" x14ac:dyDescent="0.3">
      <c r="A1" s="162" t="s">
        <v>42</v>
      </c>
      <c r="B1" s="156"/>
    </row>
    <row r="2" spans="1:19" s="350" customFormat="1" x14ac:dyDescent="0.3">
      <c r="A2" s="5"/>
      <c r="B2" s="267"/>
      <c r="C2" s="155"/>
      <c r="D2" s="155"/>
      <c r="E2" s="155"/>
      <c r="F2" s="155"/>
      <c r="G2" s="155"/>
      <c r="H2" s="155"/>
      <c r="I2" s="156"/>
      <c r="J2" s="156"/>
      <c r="K2" s="155"/>
      <c r="L2" s="155"/>
      <c r="M2" s="155"/>
      <c r="N2" s="155"/>
      <c r="O2" s="155"/>
      <c r="P2" s="155"/>
      <c r="Q2" s="156"/>
      <c r="R2" s="156"/>
    </row>
    <row r="3" spans="1:19" s="350" customFormat="1" ht="21" x14ac:dyDescent="0.3">
      <c r="A3" s="311" t="str">
        <f>TAB00!C58</f>
        <v>Répartition du solde régulatoire et du bonus/malus par secteur d'ORES Assets</v>
      </c>
      <c r="B3" s="153"/>
      <c r="C3" s="119"/>
      <c r="D3" s="119"/>
      <c r="E3" s="119"/>
      <c r="F3" s="119"/>
      <c r="G3" s="119"/>
      <c r="H3" s="119"/>
      <c r="I3" s="119"/>
      <c r="J3" s="119"/>
      <c r="K3" s="119"/>
      <c r="L3" s="119"/>
      <c r="M3" s="119"/>
      <c r="N3" s="119"/>
      <c r="O3" s="119"/>
      <c r="P3" s="119"/>
      <c r="Q3" s="119"/>
      <c r="R3" s="119"/>
      <c r="S3" s="119"/>
    </row>
    <row r="5" spans="1:19" x14ac:dyDescent="0.3">
      <c r="A5" s="354" t="s">
        <v>918</v>
      </c>
      <c r="B5" s="355" t="e">
        <f>'TAB3'!B82</f>
        <v>#DIV/0!</v>
      </c>
    </row>
    <row r="6" spans="1:19" x14ac:dyDescent="0.3">
      <c r="A6" s="397" t="s">
        <v>910</v>
      </c>
      <c r="B6" s="29"/>
      <c r="C6" s="400" t="e">
        <f>B6/$B$5</f>
        <v>#DIV/0!</v>
      </c>
    </row>
    <row r="7" spans="1:19" x14ac:dyDescent="0.3">
      <c r="A7" s="397" t="s">
        <v>911</v>
      </c>
      <c r="B7" s="29"/>
      <c r="C7" s="400" t="e">
        <f t="shared" ref="C7:C12" si="0">B7/$B$5</f>
        <v>#DIV/0!</v>
      </c>
    </row>
    <row r="8" spans="1:19" x14ac:dyDescent="0.3">
      <c r="A8" s="397" t="s">
        <v>912</v>
      </c>
      <c r="B8" s="29"/>
      <c r="C8" s="400" t="e">
        <f t="shared" si="0"/>
        <v>#DIV/0!</v>
      </c>
    </row>
    <row r="9" spans="1:19" x14ac:dyDescent="0.3">
      <c r="A9" s="397" t="s">
        <v>913</v>
      </c>
      <c r="B9" s="29"/>
      <c r="C9" s="400" t="e">
        <f t="shared" si="0"/>
        <v>#DIV/0!</v>
      </c>
    </row>
    <row r="10" spans="1:19" x14ac:dyDescent="0.3">
      <c r="A10" s="397" t="s">
        <v>914</v>
      </c>
      <c r="B10" s="29"/>
      <c r="C10" s="400" t="e">
        <f t="shared" si="0"/>
        <v>#DIV/0!</v>
      </c>
    </row>
    <row r="11" spans="1:19" x14ac:dyDescent="0.3">
      <c r="A11" s="397" t="s">
        <v>915</v>
      </c>
      <c r="B11" s="29"/>
      <c r="C11" s="400" t="e">
        <f t="shared" si="0"/>
        <v>#DIV/0!</v>
      </c>
    </row>
    <row r="12" spans="1:19" x14ac:dyDescent="0.3">
      <c r="A12" s="397" t="s">
        <v>916</v>
      </c>
      <c r="B12" s="29"/>
      <c r="C12" s="400" t="e">
        <f t="shared" si="0"/>
        <v>#DIV/0!</v>
      </c>
    </row>
    <row r="13" spans="1:19" x14ac:dyDescent="0.3">
      <c r="A13" s="398" t="s">
        <v>917</v>
      </c>
      <c r="B13" s="399" t="e">
        <f>B5-B6-B7-B8-B9-B10-B11-B12</f>
        <v>#DIV/0!</v>
      </c>
    </row>
    <row r="17" spans="1:3" x14ac:dyDescent="0.3">
      <c r="A17" s="354" t="s">
        <v>919</v>
      </c>
      <c r="B17" s="355" t="e">
        <f>'TAB3'!B93</f>
        <v>#DIV/0!</v>
      </c>
    </row>
    <row r="18" spans="1:3" x14ac:dyDescent="0.3">
      <c r="A18" s="397" t="s">
        <v>910</v>
      </c>
      <c r="B18" s="29"/>
      <c r="C18" s="397" t="e">
        <f>B18/$B$17</f>
        <v>#DIV/0!</v>
      </c>
    </row>
    <row r="19" spans="1:3" x14ac:dyDescent="0.3">
      <c r="A19" s="397" t="s">
        <v>911</v>
      </c>
      <c r="B19" s="29"/>
      <c r="C19" s="397" t="e">
        <f t="shared" ref="C19:C24" si="1">B19/$B$17</f>
        <v>#DIV/0!</v>
      </c>
    </row>
    <row r="20" spans="1:3" x14ac:dyDescent="0.3">
      <c r="A20" s="397" t="s">
        <v>912</v>
      </c>
      <c r="B20" s="29"/>
      <c r="C20" s="397" t="e">
        <f t="shared" si="1"/>
        <v>#DIV/0!</v>
      </c>
    </row>
    <row r="21" spans="1:3" x14ac:dyDescent="0.3">
      <c r="A21" s="397" t="s">
        <v>913</v>
      </c>
      <c r="B21" s="29"/>
      <c r="C21" s="397" t="e">
        <f t="shared" si="1"/>
        <v>#DIV/0!</v>
      </c>
    </row>
    <row r="22" spans="1:3" x14ac:dyDescent="0.3">
      <c r="A22" s="397" t="s">
        <v>914</v>
      </c>
      <c r="B22" s="29"/>
      <c r="C22" s="397" t="e">
        <f t="shared" si="1"/>
        <v>#DIV/0!</v>
      </c>
    </row>
    <row r="23" spans="1:3" x14ac:dyDescent="0.3">
      <c r="A23" s="397" t="s">
        <v>915</v>
      </c>
      <c r="B23" s="29"/>
      <c r="C23" s="397" t="e">
        <f t="shared" si="1"/>
        <v>#DIV/0!</v>
      </c>
    </row>
    <row r="24" spans="1:3" x14ac:dyDescent="0.3">
      <c r="A24" s="397" t="s">
        <v>916</v>
      </c>
      <c r="B24" s="29"/>
      <c r="C24" s="397" t="e">
        <f t="shared" si="1"/>
        <v>#DIV/0!</v>
      </c>
    </row>
    <row r="25" spans="1:3" x14ac:dyDescent="0.3">
      <c r="A25" s="398" t="s">
        <v>917</v>
      </c>
      <c r="B25" s="399" t="e">
        <f>B17-B18-B19-B20-B21-B22-B23-B24</f>
        <v>#DIV/0!</v>
      </c>
    </row>
  </sheetData>
  <conditionalFormatting sqref="B6:B12">
    <cfRule type="containsText" dxfId="190" priority="7" operator="containsText" text="libre">
      <formula>NOT(ISERROR(SEARCH("libre",B6)))</formula>
    </cfRule>
    <cfRule type="containsText" dxfId="189" priority="8" operator="containsText" text="ntitulé">
      <formula>NOT(ISERROR(SEARCH("ntitulé",B6)))</formula>
    </cfRule>
    <cfRule type="containsBlanks" dxfId="188" priority="9">
      <formula>LEN(TRIM(B6))=0</formula>
    </cfRule>
  </conditionalFormatting>
  <conditionalFormatting sqref="B18:B24">
    <cfRule type="containsText" dxfId="187" priority="1" operator="containsText" text="libre">
      <formula>NOT(ISERROR(SEARCH("libre",B18)))</formula>
    </cfRule>
    <cfRule type="containsText" dxfId="186" priority="2" operator="containsText" text="ntitulé">
      <formula>NOT(ISERROR(SEARCH("ntitulé",B18)))</formula>
    </cfRule>
    <cfRule type="containsBlanks" dxfId="185" priority="3">
      <formula>LEN(TRIM(B18))=0</formula>
    </cfRule>
  </conditionalFormatting>
  <hyperlinks>
    <hyperlink ref="A1" location="TAB00!A1" display="Retour page de garde"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62"/>
  <sheetViews>
    <sheetView topLeftCell="A30" zoomScaleNormal="100" workbookViewId="0">
      <selection activeCell="B49" sqref="B49:O49"/>
    </sheetView>
  </sheetViews>
  <sheetFormatPr baseColWidth="10" defaultColWidth="9.1640625" defaultRowHeight="13.5" x14ac:dyDescent="0.3"/>
  <cols>
    <col min="1" max="1" width="9.1640625" style="88"/>
    <col min="2" max="2" width="38" style="88" customWidth="1"/>
    <col min="3" max="10" width="12.1640625" style="88" customWidth="1"/>
    <col min="11" max="17" width="12.1640625" style="133" customWidth="1"/>
    <col min="18" max="18" width="13.1640625" style="133" bestFit="1" customWidth="1"/>
    <col min="19" max="19" width="12.1640625" style="88" customWidth="1"/>
    <col min="20" max="20" width="9.5" style="88" customWidth="1"/>
    <col min="21" max="16384" width="9.1640625" style="88"/>
  </cols>
  <sheetData>
    <row r="1" spans="1:19" s="5" customFormat="1" ht="15" x14ac:dyDescent="0.3">
      <c r="B1" s="162" t="s">
        <v>42</v>
      </c>
    </row>
    <row r="2" spans="1:19" x14ac:dyDescent="0.3">
      <c r="B2" s="156"/>
      <c r="C2" s="155"/>
      <c r="D2" s="156"/>
      <c r="E2" s="156"/>
      <c r="F2" s="5"/>
      <c r="H2" s="120"/>
      <c r="K2" s="88"/>
      <c r="L2" s="88"/>
      <c r="M2" s="88"/>
      <c r="N2" s="88"/>
      <c r="O2" s="88"/>
      <c r="P2" s="88"/>
      <c r="Q2" s="88"/>
      <c r="R2" s="88"/>
    </row>
    <row r="3" spans="1:19" ht="22.15" customHeight="1" x14ac:dyDescent="0.3">
      <c r="B3" s="512" t="str">
        <f>TAB00!B59&amp;" : "&amp;TAB00!C59</f>
        <v>TAB3.2 : Proposition d'affectation du solde régulatoire de l'année N et des soldes régulatoires des années précédentes non-affectés</v>
      </c>
      <c r="C3" s="512"/>
      <c r="D3" s="512"/>
      <c r="E3" s="512"/>
      <c r="F3" s="512"/>
      <c r="G3" s="512"/>
      <c r="H3" s="512"/>
      <c r="I3" s="512"/>
      <c r="J3" s="512"/>
      <c r="K3" s="512"/>
      <c r="L3" s="512"/>
      <c r="M3" s="512"/>
      <c r="N3" s="512"/>
      <c r="O3" s="512"/>
      <c r="P3" s="512"/>
      <c r="Q3" s="512"/>
      <c r="R3" s="512"/>
      <c r="S3" s="512"/>
    </row>
    <row r="4" spans="1:19" ht="14.25" thickBot="1" x14ac:dyDescent="0.35">
      <c r="B4" s="156"/>
      <c r="C4" s="155"/>
      <c r="D4" s="156"/>
      <c r="E4" s="156"/>
      <c r="F4" s="5"/>
      <c r="H4" s="120"/>
      <c r="K4" s="88"/>
      <c r="L4" s="88"/>
      <c r="M4" s="88"/>
      <c r="N4" s="88"/>
      <c r="O4" s="88"/>
      <c r="P4" s="88"/>
      <c r="Q4" s="88"/>
      <c r="R4" s="88"/>
    </row>
    <row r="5" spans="1:19" x14ac:dyDescent="0.3">
      <c r="B5" s="384" t="s">
        <v>898</v>
      </c>
      <c r="C5" s="155"/>
      <c r="D5" s="156"/>
      <c r="E5" s="156"/>
      <c r="F5" s="5"/>
      <c r="H5" s="120"/>
      <c r="K5" s="88"/>
      <c r="L5" s="88"/>
      <c r="M5" s="88"/>
      <c r="N5" s="88"/>
      <c r="O5" s="88"/>
      <c r="P5" s="88"/>
      <c r="Q5" s="88"/>
      <c r="R5" s="88"/>
    </row>
    <row r="6" spans="1:19" ht="14.25" thickBot="1" x14ac:dyDescent="0.35">
      <c r="B6" s="385" t="s">
        <v>899</v>
      </c>
      <c r="C6" s="155"/>
      <c r="D6" s="156"/>
      <c r="E6" s="156"/>
      <c r="F6" s="5"/>
      <c r="H6" s="120"/>
      <c r="K6" s="88"/>
      <c r="L6" s="88"/>
      <c r="M6" s="88"/>
      <c r="N6" s="88"/>
      <c r="O6" s="88"/>
      <c r="P6" s="88"/>
      <c r="Q6" s="88"/>
      <c r="R6" s="88"/>
    </row>
    <row r="7" spans="1:19" x14ac:dyDescent="0.3">
      <c r="B7" s="5"/>
      <c r="C7" s="155"/>
      <c r="D7" s="156"/>
      <c r="E7" s="156"/>
      <c r="F7" s="5"/>
      <c r="H7" s="120"/>
      <c r="K7" s="88"/>
      <c r="L7" s="88"/>
      <c r="M7" s="88"/>
      <c r="N7" s="88"/>
      <c r="O7" s="88"/>
      <c r="P7" s="88"/>
      <c r="Q7" s="88"/>
      <c r="R7" s="88"/>
    </row>
    <row r="8" spans="1:19" x14ac:dyDescent="0.3">
      <c r="B8" s="508" t="s">
        <v>905</v>
      </c>
      <c r="C8" s="509"/>
      <c r="D8" s="509"/>
      <c r="E8" s="509"/>
      <c r="F8" s="509"/>
      <c r="G8" s="509"/>
      <c r="H8" s="509"/>
      <c r="I8" s="509"/>
      <c r="J8" s="509"/>
      <c r="K8" s="509"/>
      <c r="L8" s="509"/>
      <c r="M8" s="509"/>
      <c r="N8" s="509"/>
      <c r="O8" s="509"/>
      <c r="P8" s="509"/>
      <c r="Q8" s="509"/>
      <c r="R8" s="509"/>
      <c r="S8" s="509"/>
    </row>
    <row r="9" spans="1:19" x14ac:dyDescent="0.3">
      <c r="B9" s="337"/>
      <c r="C9" s="338">
        <v>2008</v>
      </c>
      <c r="D9" s="338">
        <v>2009</v>
      </c>
      <c r="E9" s="338">
        <v>2010</v>
      </c>
      <c r="F9" s="338">
        <v>2011</v>
      </c>
      <c r="G9" s="338">
        <v>2012</v>
      </c>
      <c r="H9" s="338">
        <v>2013</v>
      </c>
      <c r="I9" s="338">
        <v>2014</v>
      </c>
      <c r="J9" s="338">
        <v>2015</v>
      </c>
      <c r="K9" s="338">
        <v>2016</v>
      </c>
      <c r="L9" s="338">
        <v>2017</v>
      </c>
      <c r="M9" s="338">
        <v>2018</v>
      </c>
      <c r="N9" s="338">
        <v>2019</v>
      </c>
      <c r="O9" s="338">
        <v>2020</v>
      </c>
      <c r="P9" s="338">
        <v>2021</v>
      </c>
      <c r="Q9" s="338">
        <v>2022</v>
      </c>
      <c r="R9" s="338">
        <v>2023</v>
      </c>
      <c r="S9" s="338" t="s">
        <v>22</v>
      </c>
    </row>
    <row r="10" spans="1:19" x14ac:dyDescent="0.3">
      <c r="B10" s="337" t="s">
        <v>900</v>
      </c>
      <c r="C10" s="29"/>
      <c r="D10" s="29"/>
      <c r="E10" s="29"/>
      <c r="F10" s="29"/>
      <c r="G10" s="29"/>
      <c r="H10" s="29"/>
      <c r="I10" s="29"/>
      <c r="J10" s="29"/>
      <c r="K10" s="29"/>
      <c r="L10" s="29"/>
      <c r="M10" s="29"/>
      <c r="N10" s="29"/>
      <c r="O10" s="29"/>
      <c r="P10" s="29"/>
      <c r="Q10" s="29"/>
      <c r="R10" s="29"/>
      <c r="S10" s="396">
        <f>SUM(C10:R10)</f>
        <v>0</v>
      </c>
    </row>
    <row r="11" spans="1:19" x14ac:dyDescent="0.3">
      <c r="B11" s="337" t="s">
        <v>901</v>
      </c>
      <c r="C11" s="29"/>
      <c r="D11" s="29"/>
      <c r="E11" s="29"/>
      <c r="F11" s="29"/>
      <c r="G11" s="29"/>
      <c r="H11" s="29"/>
      <c r="I11" s="29"/>
      <c r="J11" s="29"/>
      <c r="K11" s="29"/>
      <c r="L11" s="29"/>
      <c r="M11" s="29"/>
      <c r="N11" s="340"/>
      <c r="O11" s="340"/>
      <c r="P11" s="340"/>
      <c r="Q11" s="340"/>
      <c r="R11" s="340"/>
      <c r="S11" s="396">
        <f t="shared" ref="S11:S12" si="0">SUM(C11:R11)</f>
        <v>0</v>
      </c>
    </row>
    <row r="12" spans="1:19" x14ac:dyDescent="0.3">
      <c r="B12" s="339" t="s">
        <v>902</v>
      </c>
      <c r="C12" s="386">
        <f>SUM(C10:C11)</f>
        <v>0</v>
      </c>
      <c r="D12" s="386">
        <f t="shared" ref="D12:R12" si="1">SUM(D10:D11)</f>
        <v>0</v>
      </c>
      <c r="E12" s="386">
        <f t="shared" si="1"/>
        <v>0</v>
      </c>
      <c r="F12" s="386">
        <f t="shared" si="1"/>
        <v>0</v>
      </c>
      <c r="G12" s="386">
        <f t="shared" si="1"/>
        <v>0</v>
      </c>
      <c r="H12" s="386">
        <f t="shared" si="1"/>
        <v>0</v>
      </c>
      <c r="I12" s="386">
        <f t="shared" si="1"/>
        <v>0</v>
      </c>
      <c r="J12" s="386">
        <f t="shared" si="1"/>
        <v>0</v>
      </c>
      <c r="K12" s="386">
        <f t="shared" si="1"/>
        <v>0</v>
      </c>
      <c r="L12" s="386">
        <f t="shared" si="1"/>
        <v>0</v>
      </c>
      <c r="M12" s="386">
        <f t="shared" si="1"/>
        <v>0</v>
      </c>
      <c r="N12" s="386">
        <f>SUM(N10:N11)</f>
        <v>0</v>
      </c>
      <c r="O12" s="386">
        <f t="shared" si="1"/>
        <v>0</v>
      </c>
      <c r="P12" s="386">
        <f t="shared" si="1"/>
        <v>0</v>
      </c>
      <c r="Q12" s="386">
        <f t="shared" si="1"/>
        <v>0</v>
      </c>
      <c r="R12" s="386">
        <f t="shared" si="1"/>
        <v>0</v>
      </c>
      <c r="S12" s="396">
        <f t="shared" si="0"/>
        <v>0</v>
      </c>
    </row>
    <row r="13" spans="1:19" x14ac:dyDescent="0.3">
      <c r="B13" s="510" t="s">
        <v>906</v>
      </c>
      <c r="C13" s="511"/>
      <c r="D13" s="511"/>
      <c r="E13" s="511"/>
      <c r="F13" s="511"/>
      <c r="G13" s="511"/>
      <c r="H13" s="511"/>
      <c r="I13" s="511"/>
      <c r="J13" s="511"/>
      <c r="K13" s="511"/>
      <c r="L13" s="511"/>
      <c r="M13" s="511"/>
      <c r="N13" s="511"/>
      <c r="O13" s="511"/>
      <c r="P13" s="511"/>
      <c r="Q13" s="511"/>
      <c r="R13" s="511"/>
      <c r="S13" s="511"/>
    </row>
    <row r="14" spans="1:19" ht="13.5" customHeight="1" x14ac:dyDescent="0.3">
      <c r="A14" s="513" t="s">
        <v>779</v>
      </c>
      <c r="B14" s="337">
        <v>2008</v>
      </c>
      <c r="C14" s="340"/>
      <c r="D14" s="340"/>
      <c r="E14" s="340"/>
      <c r="F14" s="340"/>
      <c r="G14" s="340"/>
      <c r="H14" s="340"/>
      <c r="I14" s="340"/>
      <c r="J14" s="340"/>
      <c r="K14" s="340"/>
      <c r="L14" s="340"/>
      <c r="M14" s="340"/>
      <c r="N14" s="340"/>
      <c r="O14" s="340"/>
      <c r="P14" s="340"/>
      <c r="Q14" s="340"/>
      <c r="R14" s="340"/>
      <c r="S14" s="341">
        <f>SUM(C14:R14)</f>
        <v>0</v>
      </c>
    </row>
    <row r="15" spans="1:19" x14ac:dyDescent="0.3">
      <c r="A15" s="514"/>
      <c r="B15" s="337">
        <v>2009</v>
      </c>
      <c r="C15" s="29"/>
      <c r="D15" s="340"/>
      <c r="E15" s="340"/>
      <c r="F15" s="340"/>
      <c r="G15" s="340"/>
      <c r="H15" s="340"/>
      <c r="I15" s="340"/>
      <c r="J15" s="340"/>
      <c r="K15" s="340"/>
      <c r="L15" s="340"/>
      <c r="M15" s="340"/>
      <c r="N15" s="340"/>
      <c r="O15" s="340"/>
      <c r="P15" s="340"/>
      <c r="Q15" s="340"/>
      <c r="R15" s="340"/>
      <c r="S15" s="341">
        <f t="shared" ref="S15:S29" si="2">SUM(C15:R15)</f>
        <v>0</v>
      </c>
    </row>
    <row r="16" spans="1:19" x14ac:dyDescent="0.3">
      <c r="A16" s="514"/>
      <c r="B16" s="337">
        <v>2010</v>
      </c>
      <c r="C16" s="29"/>
      <c r="D16" s="29"/>
      <c r="E16" s="340"/>
      <c r="F16" s="340"/>
      <c r="G16" s="340"/>
      <c r="H16" s="340"/>
      <c r="I16" s="340"/>
      <c r="J16" s="340"/>
      <c r="K16" s="340"/>
      <c r="L16" s="340"/>
      <c r="M16" s="340"/>
      <c r="N16" s="340"/>
      <c r="O16" s="340"/>
      <c r="P16" s="340"/>
      <c r="Q16" s="340"/>
      <c r="R16" s="340"/>
      <c r="S16" s="341">
        <f t="shared" si="2"/>
        <v>0</v>
      </c>
    </row>
    <row r="17" spans="1:19" x14ac:dyDescent="0.3">
      <c r="A17" s="514"/>
      <c r="B17" s="337">
        <v>2011</v>
      </c>
      <c r="C17" s="29"/>
      <c r="D17" s="29"/>
      <c r="E17" s="29"/>
      <c r="F17" s="340"/>
      <c r="G17" s="340"/>
      <c r="H17" s="340"/>
      <c r="I17" s="340"/>
      <c r="J17" s="340"/>
      <c r="K17" s="340"/>
      <c r="L17" s="340"/>
      <c r="M17" s="340"/>
      <c r="N17" s="340"/>
      <c r="O17" s="340"/>
      <c r="P17" s="340"/>
      <c r="Q17" s="340"/>
      <c r="R17" s="340"/>
      <c r="S17" s="341">
        <f t="shared" si="2"/>
        <v>0</v>
      </c>
    </row>
    <row r="18" spans="1:19" x14ac:dyDescent="0.3">
      <c r="A18" s="514"/>
      <c r="B18" s="337">
        <v>2012</v>
      </c>
      <c r="C18" s="29"/>
      <c r="D18" s="29"/>
      <c r="E18" s="29"/>
      <c r="F18" s="29"/>
      <c r="G18" s="340"/>
      <c r="H18" s="340"/>
      <c r="I18" s="340"/>
      <c r="J18" s="340"/>
      <c r="K18" s="340"/>
      <c r="L18" s="340"/>
      <c r="M18" s="340"/>
      <c r="N18" s="340"/>
      <c r="O18" s="340"/>
      <c r="P18" s="340"/>
      <c r="Q18" s="340"/>
      <c r="R18" s="340"/>
      <c r="S18" s="341">
        <f t="shared" si="2"/>
        <v>0</v>
      </c>
    </row>
    <row r="19" spans="1:19" x14ac:dyDescent="0.3">
      <c r="A19" s="514"/>
      <c r="B19" s="337">
        <v>2013</v>
      </c>
      <c r="C19" s="29"/>
      <c r="D19" s="29"/>
      <c r="E19" s="29"/>
      <c r="F19" s="29"/>
      <c r="G19" s="29"/>
      <c r="H19" s="340"/>
      <c r="I19" s="340"/>
      <c r="J19" s="340"/>
      <c r="K19" s="340"/>
      <c r="L19" s="340"/>
      <c r="M19" s="340"/>
      <c r="N19" s="340"/>
      <c r="O19" s="340"/>
      <c r="P19" s="340"/>
      <c r="Q19" s="340"/>
      <c r="R19" s="340"/>
      <c r="S19" s="341">
        <f t="shared" si="2"/>
        <v>0</v>
      </c>
    </row>
    <row r="20" spans="1:19" x14ac:dyDescent="0.3">
      <c r="A20" s="514"/>
      <c r="B20" s="337">
        <v>2014</v>
      </c>
      <c r="C20" s="29"/>
      <c r="D20" s="29"/>
      <c r="E20" s="29"/>
      <c r="F20" s="29"/>
      <c r="G20" s="29"/>
      <c r="H20" s="29"/>
      <c r="I20" s="340"/>
      <c r="J20" s="340"/>
      <c r="K20" s="340"/>
      <c r="L20" s="340"/>
      <c r="M20" s="340"/>
      <c r="N20" s="340"/>
      <c r="O20" s="340"/>
      <c r="P20" s="340"/>
      <c r="Q20" s="340"/>
      <c r="R20" s="340"/>
      <c r="S20" s="341">
        <f t="shared" si="2"/>
        <v>0</v>
      </c>
    </row>
    <row r="21" spans="1:19" x14ac:dyDescent="0.3">
      <c r="A21" s="514"/>
      <c r="B21" s="337">
        <v>2015</v>
      </c>
      <c r="C21" s="29"/>
      <c r="D21" s="29"/>
      <c r="E21" s="29"/>
      <c r="F21" s="29"/>
      <c r="G21" s="29"/>
      <c r="H21" s="29"/>
      <c r="I21" s="29"/>
      <c r="J21" s="340"/>
      <c r="K21" s="340"/>
      <c r="L21" s="340"/>
      <c r="M21" s="340"/>
      <c r="N21" s="340"/>
      <c r="O21" s="340"/>
      <c r="P21" s="340"/>
      <c r="Q21" s="340"/>
      <c r="R21" s="340"/>
      <c r="S21" s="341">
        <f t="shared" si="2"/>
        <v>0</v>
      </c>
    </row>
    <row r="22" spans="1:19" x14ac:dyDescent="0.3">
      <c r="A22" s="514"/>
      <c r="B22" s="337">
        <v>2016</v>
      </c>
      <c r="C22" s="29"/>
      <c r="D22" s="29"/>
      <c r="E22" s="29"/>
      <c r="F22" s="29"/>
      <c r="G22" s="29"/>
      <c r="H22" s="29"/>
      <c r="I22" s="29"/>
      <c r="J22" s="340"/>
      <c r="K22" s="340"/>
      <c r="L22" s="340"/>
      <c r="M22" s="340"/>
      <c r="N22" s="340"/>
      <c r="O22" s="340"/>
      <c r="P22" s="340"/>
      <c r="Q22" s="340"/>
      <c r="R22" s="340"/>
      <c r="S22" s="341">
        <f t="shared" si="2"/>
        <v>0</v>
      </c>
    </row>
    <row r="23" spans="1:19" x14ac:dyDescent="0.3">
      <c r="A23" s="514"/>
      <c r="B23" s="337">
        <v>2017</v>
      </c>
      <c r="C23" s="29"/>
      <c r="D23" s="29"/>
      <c r="E23" s="29"/>
      <c r="F23" s="29"/>
      <c r="G23" s="29"/>
      <c r="H23" s="29"/>
      <c r="I23" s="29"/>
      <c r="J23" s="29"/>
      <c r="K23" s="340"/>
      <c r="L23" s="340"/>
      <c r="M23" s="340"/>
      <c r="N23" s="340"/>
      <c r="O23" s="340"/>
      <c r="P23" s="340"/>
      <c r="Q23" s="340"/>
      <c r="R23" s="340"/>
      <c r="S23" s="341">
        <f t="shared" si="2"/>
        <v>0</v>
      </c>
    </row>
    <row r="24" spans="1:19" x14ac:dyDescent="0.3">
      <c r="A24" s="514"/>
      <c r="B24" s="337">
        <v>2018</v>
      </c>
      <c r="C24" s="29"/>
      <c r="D24" s="29"/>
      <c r="E24" s="29"/>
      <c r="F24" s="29"/>
      <c r="G24" s="29"/>
      <c r="H24" s="29"/>
      <c r="I24" s="29"/>
      <c r="J24" s="29"/>
      <c r="K24" s="29"/>
      <c r="L24" s="340"/>
      <c r="M24" s="340"/>
      <c r="N24" s="340"/>
      <c r="O24" s="340"/>
      <c r="P24" s="340"/>
      <c r="Q24" s="340"/>
      <c r="R24" s="340"/>
      <c r="S24" s="341">
        <f t="shared" si="2"/>
        <v>0</v>
      </c>
    </row>
    <row r="25" spans="1:19" x14ac:dyDescent="0.3">
      <c r="A25" s="514"/>
      <c r="B25" s="337">
        <v>2019</v>
      </c>
      <c r="C25" s="29"/>
      <c r="D25" s="29"/>
      <c r="E25" s="29"/>
      <c r="F25" s="29"/>
      <c r="G25" s="29"/>
      <c r="H25" s="29"/>
      <c r="I25" s="29"/>
      <c r="J25" s="29"/>
      <c r="K25" s="29"/>
      <c r="L25" s="29"/>
      <c r="M25" s="340"/>
      <c r="N25" s="340"/>
      <c r="O25" s="340"/>
      <c r="P25" s="340"/>
      <c r="Q25" s="340"/>
      <c r="R25" s="340"/>
      <c r="S25" s="341">
        <f t="shared" si="2"/>
        <v>0</v>
      </c>
    </row>
    <row r="26" spans="1:19" x14ac:dyDescent="0.3">
      <c r="A26" s="514"/>
      <c r="B26" s="337">
        <v>2020</v>
      </c>
      <c r="C26" s="29"/>
      <c r="D26" s="29"/>
      <c r="E26" s="29"/>
      <c r="F26" s="29"/>
      <c r="G26" s="29"/>
      <c r="H26" s="29"/>
      <c r="I26" s="29"/>
      <c r="J26" s="29"/>
      <c r="K26" s="29"/>
      <c r="L26" s="29"/>
      <c r="M26" s="29"/>
      <c r="N26" s="340"/>
      <c r="O26" s="340"/>
      <c r="P26" s="340"/>
      <c r="Q26" s="340"/>
      <c r="R26" s="340"/>
      <c r="S26" s="341">
        <f t="shared" si="2"/>
        <v>0</v>
      </c>
    </row>
    <row r="27" spans="1:19" x14ac:dyDescent="0.3">
      <c r="A27" s="514"/>
      <c r="B27" s="337">
        <v>2021</v>
      </c>
      <c r="C27" s="29"/>
      <c r="D27" s="29"/>
      <c r="E27" s="29"/>
      <c r="F27" s="29"/>
      <c r="G27" s="29"/>
      <c r="H27" s="29"/>
      <c r="I27" s="29"/>
      <c r="J27" s="29"/>
      <c r="K27" s="29"/>
      <c r="L27" s="29"/>
      <c r="M27" s="29"/>
      <c r="N27" s="29"/>
      <c r="O27" s="340"/>
      <c r="P27" s="340"/>
      <c r="Q27" s="340"/>
      <c r="R27" s="340"/>
      <c r="S27" s="341">
        <f t="shared" si="2"/>
        <v>0</v>
      </c>
    </row>
    <row r="28" spans="1:19" x14ac:dyDescent="0.3">
      <c r="A28" s="514"/>
      <c r="B28" s="337">
        <v>2022</v>
      </c>
      <c r="C28" s="29"/>
      <c r="D28" s="29"/>
      <c r="E28" s="29"/>
      <c r="F28" s="29"/>
      <c r="G28" s="29"/>
      <c r="H28" s="29"/>
      <c r="I28" s="29"/>
      <c r="J28" s="29"/>
      <c r="K28" s="29"/>
      <c r="L28" s="29"/>
      <c r="M28" s="29"/>
      <c r="N28" s="29"/>
      <c r="O28" s="340"/>
      <c r="P28" s="340"/>
      <c r="Q28" s="340"/>
      <c r="R28" s="340"/>
      <c r="S28" s="341">
        <f>SUM(C28:R28)</f>
        <v>0</v>
      </c>
    </row>
    <row r="29" spans="1:19" x14ac:dyDescent="0.3">
      <c r="A29" s="514"/>
      <c r="B29" s="337">
        <v>2023</v>
      </c>
      <c r="C29" s="340"/>
      <c r="D29" s="340"/>
      <c r="E29" s="340"/>
      <c r="F29" s="340"/>
      <c r="G29" s="340"/>
      <c r="H29" s="340"/>
      <c r="I29" s="340"/>
      <c r="J29" s="29"/>
      <c r="K29" s="29"/>
      <c r="L29" s="29"/>
      <c r="M29" s="29"/>
      <c r="N29" s="29"/>
      <c r="O29" s="340"/>
      <c r="P29" s="340"/>
      <c r="Q29" s="340"/>
      <c r="R29" s="340"/>
      <c r="S29" s="341">
        <f t="shared" si="2"/>
        <v>0</v>
      </c>
    </row>
    <row r="30" spans="1:19" x14ac:dyDescent="0.3">
      <c r="B30" s="343" t="s">
        <v>745</v>
      </c>
      <c r="C30" s="404">
        <f>C12+SUM(C15:C29)</f>
        <v>0</v>
      </c>
      <c r="D30" s="404">
        <f t="shared" ref="D30:R30" si="3">D12+SUM(D15:D29)</f>
        <v>0</v>
      </c>
      <c r="E30" s="404">
        <f t="shared" si="3"/>
        <v>0</v>
      </c>
      <c r="F30" s="404">
        <f t="shared" si="3"/>
        <v>0</v>
      </c>
      <c r="G30" s="404">
        <f t="shared" si="3"/>
        <v>0</v>
      </c>
      <c r="H30" s="404">
        <f t="shared" si="3"/>
        <v>0</v>
      </c>
      <c r="I30" s="404">
        <f t="shared" si="3"/>
        <v>0</v>
      </c>
      <c r="J30" s="404">
        <f t="shared" si="3"/>
        <v>0</v>
      </c>
      <c r="K30" s="404">
        <f t="shared" si="3"/>
        <v>0</v>
      </c>
      <c r="L30" s="404">
        <f t="shared" si="3"/>
        <v>0</v>
      </c>
      <c r="M30" s="404">
        <f t="shared" si="3"/>
        <v>0</v>
      </c>
      <c r="N30" s="404">
        <f t="shared" si="3"/>
        <v>0</v>
      </c>
      <c r="O30" s="404">
        <f t="shared" si="3"/>
        <v>0</v>
      </c>
      <c r="P30" s="404">
        <f t="shared" si="3"/>
        <v>0</v>
      </c>
      <c r="Q30" s="404">
        <f t="shared" si="3"/>
        <v>0</v>
      </c>
      <c r="R30" s="404">
        <f t="shared" si="3"/>
        <v>0</v>
      </c>
      <c r="S30" s="341">
        <f t="shared" ref="S30" si="4">S10+SUM(S15:S29)</f>
        <v>0</v>
      </c>
    </row>
    <row r="32" spans="1:19" x14ac:dyDescent="0.3">
      <c r="B32" s="390" t="s">
        <v>907</v>
      </c>
      <c r="C32" s="390"/>
      <c r="D32" s="390"/>
      <c r="E32" s="390"/>
      <c r="F32" s="390"/>
      <c r="G32" s="390"/>
      <c r="H32" s="390"/>
      <c r="I32" s="390"/>
      <c r="J32" s="390"/>
      <c r="K32" s="391"/>
      <c r="L32" s="391"/>
      <c r="M32" s="391"/>
      <c r="N32" s="392"/>
      <c r="O32" s="392">
        <f>K30+L30+M30+N30+O30+J30</f>
        <v>0</v>
      </c>
      <c r="P32" s="392">
        <f>L30+M30+N30+O30+P30+J30+K30</f>
        <v>0</v>
      </c>
      <c r="Q32" s="392">
        <f>M30+N30+O30+P30+Q30+J30+K30+L30</f>
        <v>0</v>
      </c>
      <c r="R32" s="392">
        <f>N30+O30+P30+Q30+R30+J30+K30+L30+M30</f>
        <v>0</v>
      </c>
    </row>
    <row r="33" spans="1:19" x14ac:dyDescent="0.3">
      <c r="B33" s="345" t="s">
        <v>908</v>
      </c>
      <c r="C33" s="345"/>
      <c r="D33" s="345"/>
      <c r="E33" s="345"/>
      <c r="F33" s="345"/>
      <c r="G33" s="345"/>
      <c r="H33" s="345"/>
      <c r="I33" s="345"/>
      <c r="J33" s="345"/>
      <c r="K33" s="345"/>
      <c r="L33" s="345"/>
      <c r="M33" s="345"/>
      <c r="N33" s="345"/>
      <c r="O33" s="29"/>
      <c r="P33" s="29"/>
      <c r="Q33" s="29"/>
      <c r="R33" s="29"/>
    </row>
    <row r="35" spans="1:19" x14ac:dyDescent="0.3">
      <c r="B35" s="346" t="s">
        <v>780</v>
      </c>
      <c r="C35" s="346"/>
      <c r="D35" s="346"/>
      <c r="E35" s="346"/>
      <c r="F35" s="346"/>
      <c r="G35" s="346"/>
      <c r="H35" s="346"/>
      <c r="I35" s="346"/>
      <c r="J35" s="346"/>
      <c r="K35" s="347"/>
      <c r="L35" s="347"/>
      <c r="M35" s="347"/>
      <c r="N35" s="347"/>
      <c r="O35" s="347"/>
      <c r="P35" s="347"/>
      <c r="Q35" s="347"/>
      <c r="R35" s="347"/>
    </row>
    <row r="37" spans="1:19" x14ac:dyDescent="0.3">
      <c r="A37" s="515" t="s">
        <v>779</v>
      </c>
      <c r="B37" s="337">
        <v>2022</v>
      </c>
      <c r="O37" s="29"/>
      <c r="P37" s="340"/>
      <c r="Q37" s="340"/>
      <c r="R37" s="340"/>
      <c r="S37" s="393"/>
    </row>
    <row r="38" spans="1:19" x14ac:dyDescent="0.3">
      <c r="A38" s="516"/>
      <c r="B38" s="337">
        <v>2023</v>
      </c>
      <c r="O38" s="29"/>
      <c r="P38" s="340"/>
      <c r="Q38" s="340"/>
      <c r="R38" s="340"/>
      <c r="S38" s="393"/>
    </row>
    <row r="39" spans="1:19" x14ac:dyDescent="0.3">
      <c r="A39" s="516"/>
      <c r="B39" s="394">
        <f>B38+1</f>
        <v>2024</v>
      </c>
      <c r="O39" s="29"/>
      <c r="P39" s="340"/>
      <c r="Q39" s="340"/>
      <c r="R39" s="340"/>
      <c r="S39" s="393"/>
    </row>
    <row r="40" spans="1:19" x14ac:dyDescent="0.3">
      <c r="A40" s="516"/>
      <c r="B40" s="394">
        <f t="shared" ref="B40:B44" si="5">B39+1</f>
        <v>2025</v>
      </c>
      <c r="O40" s="29"/>
      <c r="P40" s="340"/>
      <c r="Q40" s="340"/>
      <c r="R40" s="340"/>
      <c r="S40" s="393"/>
    </row>
    <row r="41" spans="1:19" x14ac:dyDescent="0.3">
      <c r="A41" s="516"/>
      <c r="B41" s="394">
        <f t="shared" si="5"/>
        <v>2026</v>
      </c>
      <c r="O41" s="29"/>
      <c r="P41" s="340"/>
      <c r="Q41" s="340"/>
      <c r="R41" s="340"/>
      <c r="S41" s="393"/>
    </row>
    <row r="42" spans="1:19" x14ac:dyDescent="0.3">
      <c r="A42" s="516"/>
      <c r="B42" s="394">
        <f t="shared" si="5"/>
        <v>2027</v>
      </c>
      <c r="O42" s="29"/>
      <c r="P42" s="340"/>
      <c r="Q42" s="340"/>
      <c r="R42" s="340"/>
      <c r="S42" s="393"/>
    </row>
    <row r="43" spans="1:19" x14ac:dyDescent="0.3">
      <c r="A43" s="516"/>
      <c r="B43" s="394">
        <f t="shared" si="5"/>
        <v>2028</v>
      </c>
      <c r="O43" s="29"/>
      <c r="P43" s="340"/>
      <c r="Q43" s="340"/>
      <c r="R43" s="340"/>
      <c r="S43" s="393"/>
    </row>
    <row r="44" spans="1:19" x14ac:dyDescent="0.3">
      <c r="A44" s="517"/>
      <c r="B44" s="395">
        <f t="shared" si="5"/>
        <v>2029</v>
      </c>
      <c r="O44" s="29"/>
      <c r="P44" s="340"/>
      <c r="Q44" s="340"/>
      <c r="R44" s="340"/>
      <c r="S44" s="393"/>
    </row>
    <row r="45" spans="1:19" x14ac:dyDescent="0.3">
      <c r="B45" s="348" t="s">
        <v>903</v>
      </c>
      <c r="O45" s="341">
        <f>O33-SUM(O37:O44)</f>
        <v>0</v>
      </c>
      <c r="P45" s="341"/>
      <c r="Q45" s="341"/>
      <c r="R45" s="341"/>
    </row>
    <row r="46" spans="1:19" x14ac:dyDescent="0.3">
      <c r="N46" s="393"/>
      <c r="O46" s="393"/>
      <c r="P46" s="393"/>
      <c r="Q46" s="393"/>
      <c r="R46" s="393"/>
    </row>
    <row r="47" spans="1:19" x14ac:dyDescent="0.3">
      <c r="P47" s="402"/>
      <c r="Q47" s="402"/>
      <c r="R47" s="338">
        <v>2023</v>
      </c>
    </row>
    <row r="48" spans="1:19" x14ac:dyDescent="0.3">
      <c r="B48" s="518" t="s">
        <v>981</v>
      </c>
      <c r="C48" s="518"/>
      <c r="D48" s="518"/>
      <c r="E48" s="518"/>
      <c r="F48" s="518"/>
      <c r="G48" s="518"/>
      <c r="H48" s="518"/>
      <c r="I48" s="518"/>
      <c r="J48" s="518"/>
      <c r="K48" s="518"/>
      <c r="L48" s="518"/>
      <c r="M48" s="518"/>
      <c r="N48" s="518"/>
      <c r="O48" s="518"/>
      <c r="P48" s="344"/>
      <c r="Q48" s="344"/>
      <c r="R48" s="344">
        <f>S29</f>
        <v>0</v>
      </c>
      <c r="S48" s="349"/>
    </row>
    <row r="49" spans="2:18" x14ac:dyDescent="0.3">
      <c r="B49" s="518" t="s">
        <v>940</v>
      </c>
      <c r="C49" s="518"/>
      <c r="D49" s="518"/>
      <c r="E49" s="518"/>
      <c r="F49" s="518"/>
      <c r="G49" s="518"/>
      <c r="H49" s="518"/>
      <c r="I49" s="518"/>
      <c r="J49" s="518"/>
      <c r="K49" s="518"/>
      <c r="L49" s="518"/>
      <c r="M49" s="518"/>
      <c r="N49" s="518"/>
      <c r="O49" s="518"/>
      <c r="P49" s="344"/>
      <c r="Q49" s="344"/>
      <c r="R49" s="344">
        <f>O38</f>
        <v>0</v>
      </c>
    </row>
    <row r="50" spans="2:18" x14ac:dyDescent="0.3">
      <c r="B50" s="507" t="s">
        <v>941</v>
      </c>
      <c r="C50" s="507"/>
      <c r="D50" s="507"/>
      <c r="E50" s="507"/>
      <c r="F50" s="507"/>
      <c r="G50" s="507"/>
      <c r="H50" s="507"/>
      <c r="I50" s="507"/>
      <c r="J50" s="507"/>
      <c r="K50" s="507"/>
      <c r="L50" s="507"/>
      <c r="M50" s="507"/>
      <c r="N50" s="507"/>
      <c r="O50" s="507"/>
      <c r="P50" s="392"/>
      <c r="Q50" s="392"/>
      <c r="R50" s="392">
        <f>R49+R48</f>
        <v>0</v>
      </c>
    </row>
    <row r="52" spans="2:18" x14ac:dyDescent="0.3">
      <c r="B52" s="88" t="s">
        <v>942</v>
      </c>
      <c r="N52" s="88"/>
      <c r="O52" s="88"/>
      <c r="P52" s="88"/>
      <c r="Q52" s="88"/>
      <c r="R52" s="382"/>
    </row>
    <row r="53" spans="2:18" x14ac:dyDescent="0.3">
      <c r="B53" s="387" t="s">
        <v>924</v>
      </c>
      <c r="N53" s="88"/>
      <c r="O53" s="88"/>
      <c r="P53" s="88"/>
      <c r="Q53" s="88"/>
      <c r="R53" s="403" t="e">
        <f>R49/R52</f>
        <v>#DIV/0!</v>
      </c>
    </row>
    <row r="56" spans="2:18" x14ac:dyDescent="0.3">
      <c r="B56" s="346" t="s">
        <v>909</v>
      </c>
      <c r="C56" s="346"/>
      <c r="D56" s="346"/>
      <c r="E56" s="346"/>
      <c r="F56" s="346"/>
      <c r="G56" s="346"/>
      <c r="H56" s="346"/>
      <c r="I56" s="346"/>
      <c r="J56" s="346"/>
      <c r="K56" s="347"/>
      <c r="L56" s="347"/>
      <c r="M56" s="347"/>
      <c r="N56" s="347"/>
      <c r="O56" s="347"/>
      <c r="P56" s="347"/>
      <c r="Q56" s="347"/>
      <c r="R56" s="347"/>
    </row>
    <row r="57" spans="2:18" x14ac:dyDescent="0.3">
      <c r="B57" s="348" t="s">
        <v>896</v>
      </c>
      <c r="R57" s="338">
        <v>2023</v>
      </c>
    </row>
    <row r="58" spans="2:18" x14ac:dyDescent="0.3">
      <c r="B58" s="342" t="s">
        <v>127</v>
      </c>
      <c r="R58" s="382"/>
    </row>
    <row r="59" spans="2:18" x14ac:dyDescent="0.3">
      <c r="B59" s="342" t="s">
        <v>114</v>
      </c>
      <c r="R59" s="382"/>
    </row>
    <row r="60" spans="2:18" x14ac:dyDescent="0.3">
      <c r="B60" s="342" t="s">
        <v>136</v>
      </c>
      <c r="R60" s="382"/>
    </row>
    <row r="61" spans="2:18" x14ac:dyDescent="0.3">
      <c r="B61" s="342" t="s">
        <v>61</v>
      </c>
      <c r="R61" s="382"/>
    </row>
    <row r="62" spans="2:18" x14ac:dyDescent="0.3">
      <c r="B62" s="342" t="s">
        <v>857</v>
      </c>
      <c r="R62" s="382">
        <f t="shared" ref="Q62:R62" si="6">SUM(R58:R61)</f>
        <v>0</v>
      </c>
    </row>
  </sheetData>
  <mergeCells count="8">
    <mergeCell ref="B50:O50"/>
    <mergeCell ref="B8:S8"/>
    <mergeCell ref="B13:S13"/>
    <mergeCell ref="B3:S3"/>
    <mergeCell ref="A14:A29"/>
    <mergeCell ref="A37:A44"/>
    <mergeCell ref="B48:O48"/>
    <mergeCell ref="B49:O49"/>
  </mergeCells>
  <conditionalFormatting sqref="C15:C28 D16 D17:E17 D18:F18 D19:G19 D20:H20 D21:I22 D23:J23 D24:K24 D25:L28 J29:M29">
    <cfRule type="containsText" dxfId="184" priority="223" operator="containsText" text="libre">
      <formula>NOT(ISERROR(SEARCH("libre",C15)))</formula>
    </cfRule>
    <cfRule type="containsText" dxfId="183" priority="224" operator="containsText" text="ntitulé">
      <formula>NOT(ISERROR(SEARCH("ntitulé",C15)))</formula>
    </cfRule>
    <cfRule type="containsBlanks" dxfId="182" priority="225">
      <formula>LEN(TRIM(C15))=0</formula>
    </cfRule>
  </conditionalFormatting>
  <conditionalFormatting sqref="C10:M11">
    <cfRule type="containsText" dxfId="181" priority="28" operator="containsText" text="libre">
      <formula>NOT(ISERROR(SEARCH("libre",C10)))</formula>
    </cfRule>
    <cfRule type="containsText" dxfId="180" priority="29" operator="containsText" text="ntitulé">
      <formula>NOT(ISERROR(SEARCH("ntitulé",C10)))</formula>
    </cfRule>
    <cfRule type="containsBlanks" dxfId="179" priority="30">
      <formula>LEN(TRIM(C10))=0</formula>
    </cfRule>
  </conditionalFormatting>
  <conditionalFormatting sqref="C12:R12">
    <cfRule type="containsText" dxfId="178" priority="220" operator="containsText" text="libre">
      <formula>NOT(ISERROR(SEARCH("libre",C12)))</formula>
    </cfRule>
    <cfRule type="containsText" dxfId="177" priority="221" operator="containsText" text="ntitulé">
      <formula>NOT(ISERROR(SEARCH("ntitulé",C12)))</formula>
    </cfRule>
    <cfRule type="containsBlanks" dxfId="176" priority="222">
      <formula>LEN(TRIM(C12))=0</formula>
    </cfRule>
  </conditionalFormatting>
  <conditionalFormatting sqref="M26:M28">
    <cfRule type="containsText" dxfId="175" priority="79" operator="containsText" text="libre">
      <formula>NOT(ISERROR(SEARCH("libre",M26)))</formula>
    </cfRule>
    <cfRule type="containsText" dxfId="174" priority="80" operator="containsText" text="ntitulé">
      <formula>NOT(ISERROR(SEARCH("ntitulé",M26)))</formula>
    </cfRule>
    <cfRule type="containsBlanks" dxfId="173" priority="81">
      <formula>LEN(TRIM(M26))=0</formula>
    </cfRule>
  </conditionalFormatting>
  <conditionalFormatting sqref="N27:N29">
    <cfRule type="containsText" dxfId="172" priority="19" operator="containsText" text="libre">
      <formula>NOT(ISERROR(SEARCH("libre",N27)))</formula>
    </cfRule>
    <cfRule type="containsText" dxfId="171" priority="20" operator="containsText" text="ntitulé">
      <formula>NOT(ISERROR(SEARCH("ntitulé",N27)))</formula>
    </cfRule>
    <cfRule type="containsBlanks" dxfId="170" priority="21">
      <formula>LEN(TRIM(N27))=0</formula>
    </cfRule>
  </conditionalFormatting>
  <conditionalFormatting sqref="N10:R10">
    <cfRule type="containsText" dxfId="169" priority="67" operator="containsText" text="libre">
      <formula>NOT(ISERROR(SEARCH("libre",N10)))</formula>
    </cfRule>
    <cfRule type="containsText" dxfId="168" priority="68" operator="containsText" text="ntitulé">
      <formula>NOT(ISERROR(SEARCH("ntitulé",N10)))</formula>
    </cfRule>
    <cfRule type="containsBlanks" dxfId="167" priority="69">
      <formula>LEN(TRIM(N10))=0</formula>
    </cfRule>
  </conditionalFormatting>
  <conditionalFormatting sqref="O37:O44">
    <cfRule type="containsText" dxfId="166" priority="4" operator="containsText" text="libre">
      <formula>NOT(ISERROR(SEARCH("libre",O37)))</formula>
    </cfRule>
    <cfRule type="containsText" dxfId="165" priority="5" operator="containsText" text="ntitulé">
      <formula>NOT(ISERROR(SEARCH("ntitulé",O37)))</formula>
    </cfRule>
    <cfRule type="containsBlanks" dxfId="164" priority="6">
      <formula>LEN(TRIM(O37))=0</formula>
    </cfRule>
  </conditionalFormatting>
  <conditionalFormatting sqref="O33:R33">
    <cfRule type="containsText" dxfId="163" priority="58" operator="containsText" text="libre">
      <formula>NOT(ISERROR(SEARCH("libre",O33)))</formula>
    </cfRule>
    <cfRule type="containsText" dxfId="162" priority="59" operator="containsText" text="ntitulé">
      <formula>NOT(ISERROR(SEARCH("ntitulé",O33)))</formula>
    </cfRule>
    <cfRule type="containsBlanks" dxfId="161" priority="60">
      <formula>LEN(TRIM(O33))=0</formula>
    </cfRule>
  </conditionalFormatting>
  <conditionalFormatting sqref="R52">
    <cfRule type="containsText" dxfId="160" priority="43" operator="containsText" text="libre">
      <formula>NOT(ISERROR(SEARCH("libre",R52)))</formula>
    </cfRule>
    <cfRule type="containsText" dxfId="159" priority="44" operator="containsText" text="ntitulé">
      <formula>NOT(ISERROR(SEARCH("ntitulé",R52)))</formula>
    </cfRule>
    <cfRule type="containsBlanks" dxfId="158" priority="45">
      <formula>LEN(TRIM(R52))=0</formula>
    </cfRule>
  </conditionalFormatting>
  <conditionalFormatting sqref="R58:R62">
    <cfRule type="containsText" dxfId="157" priority="34" operator="containsText" text="libre">
      <formula>NOT(ISERROR(SEARCH("libre",R58)))</formula>
    </cfRule>
    <cfRule type="containsText" dxfId="156" priority="35" operator="containsText" text="ntitulé">
      <formula>NOT(ISERROR(SEARCH("ntitulé",R58)))</formula>
    </cfRule>
    <cfRule type="containsBlanks" dxfId="155" priority="36">
      <formula>LEN(TRIM(R58))=0</formula>
    </cfRule>
  </conditionalFormatting>
  <hyperlinks>
    <hyperlink ref="B1" location="TAB00!A1" display="Retour page de garde" xr:uid="{00000000-0004-0000-0800-000000000000}"/>
  </hyperlinks>
  <pageMargins left="0.7" right="0.7" top="0.75" bottom="0.75" header="0.3" footer="0.3"/>
  <pageSetup paperSize="9" scale="66" orientation="landscape" r:id="rId1"/>
  <ignoredErrors>
    <ignoredError sqref="C12:M12 O12:R12 S14:S27 S2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49</vt:i4>
      </vt:variant>
      <vt:variant>
        <vt:lpstr>Plages nommées</vt:lpstr>
      </vt:variant>
      <vt:variant>
        <vt:i4>45</vt:i4>
      </vt:variant>
    </vt:vector>
  </HeadingPairs>
  <TitlesOfParts>
    <vt:vector size="94" baseType="lpstr">
      <vt:lpstr>TAB00</vt:lpstr>
      <vt:lpstr>TAB A</vt:lpstr>
      <vt:lpstr>TAB B</vt:lpstr>
      <vt:lpstr>TAB1</vt:lpstr>
      <vt:lpstr>TAB1.1</vt:lpstr>
      <vt:lpstr>TAB2</vt:lpstr>
      <vt:lpstr>TAB3</vt:lpstr>
      <vt:lpstr>TAB 3.1</vt:lpstr>
      <vt:lpstr>TAB3.2</vt:lpstr>
      <vt:lpstr>TAB3.2.1</vt:lpstr>
      <vt:lpstr>TAB3.3</vt:lpstr>
      <vt:lpstr>TAB4</vt:lpstr>
      <vt:lpstr>TAB5</vt:lpstr>
      <vt:lpstr>TAB5.1</vt:lpstr>
      <vt:lpstr>TAB5.2</vt:lpstr>
      <vt:lpstr>TAB5.3</vt:lpstr>
      <vt:lpstr>TAB5.4</vt:lpstr>
      <vt:lpstr>TAB5.5</vt:lpstr>
      <vt:lpstr>TAB5.6</vt:lpstr>
      <vt:lpstr>TAB6</vt:lpstr>
      <vt:lpstr>TAB6.1</vt:lpstr>
      <vt:lpstr>TAB6.2</vt:lpstr>
      <vt:lpstr>TAB6.3</vt:lpstr>
      <vt:lpstr>TAB6.4</vt:lpstr>
      <vt:lpstr>TAB6.5</vt:lpstr>
      <vt:lpstr>TAB6.6</vt:lpstr>
      <vt:lpstr>TAB6.7</vt:lpstr>
      <vt:lpstr>TAB6.8</vt:lpstr>
      <vt:lpstr>TAB7</vt:lpstr>
      <vt:lpstr>TAB7.1</vt:lpstr>
      <vt:lpstr>TAB7.2</vt:lpstr>
      <vt:lpstr>TAB7.3</vt:lpstr>
      <vt:lpstr>TAB7.4</vt:lpstr>
      <vt:lpstr>TAB7.5</vt:lpstr>
      <vt:lpstr>TAB7.6</vt:lpstr>
      <vt:lpstr>TAB7.7</vt:lpstr>
      <vt:lpstr>TAB8</vt:lpstr>
      <vt:lpstr>TAB8 Arewal</vt:lpstr>
      <vt:lpstr>TAB9</vt:lpstr>
      <vt:lpstr>TAB9 CI</vt:lpstr>
      <vt:lpstr>TAB9.1</vt:lpstr>
      <vt:lpstr>TAB9.1 CI</vt:lpstr>
      <vt:lpstr>TAB10</vt:lpstr>
      <vt:lpstr>TAB10.1</vt:lpstr>
      <vt:lpstr>TAB11</vt:lpstr>
      <vt:lpstr>TAB11.1</vt:lpstr>
      <vt:lpstr>TAB11.2</vt:lpstr>
      <vt:lpstr>TAB11.3</vt:lpstr>
      <vt:lpstr>TAB11.4</vt:lpstr>
      <vt:lpstr>'TAB A'!Zone_d_impression</vt:lpstr>
      <vt:lpstr>'TAB B'!Zone_d_impression</vt:lpstr>
      <vt:lpstr>TAB00!Zone_d_impression</vt:lpstr>
      <vt:lpstr>'TAB1'!Zone_d_impression</vt:lpstr>
      <vt:lpstr>TAB1.1!Zone_d_impression</vt:lpstr>
      <vt:lpstr>'TAB10'!Zone_d_impression</vt:lpstr>
      <vt:lpstr>TAB10.1!Zone_d_impression</vt:lpstr>
      <vt:lpstr>'TAB11'!Zone_d_impression</vt:lpstr>
      <vt:lpstr>TAB11.1!Zone_d_impression</vt:lpstr>
      <vt:lpstr>TAB11.2!Zone_d_impression</vt:lpstr>
      <vt:lpstr>TAB11.3!Zone_d_impression</vt:lpstr>
      <vt:lpstr>TAB11.4!Zone_d_impression</vt:lpstr>
      <vt:lpstr>'TAB2'!Zone_d_impression</vt:lpstr>
      <vt:lpstr>'TAB3'!Zone_d_impression</vt:lpstr>
      <vt:lpstr>TAB3.2!Zone_d_impression</vt:lpstr>
      <vt:lpstr>TAB3.2.1!Zone_d_impression</vt:lpstr>
      <vt:lpstr>TAB3.3!Zone_d_impression</vt:lpstr>
      <vt:lpstr>'TAB4'!Zone_d_impression</vt:lpstr>
      <vt:lpstr>'TAB5'!Zone_d_impression</vt:lpstr>
      <vt:lpstr>TAB5.1!Zone_d_impression</vt:lpstr>
      <vt:lpstr>TAB5.2!Zone_d_impression</vt:lpstr>
      <vt:lpstr>TAB5.3!Zone_d_impression</vt:lpstr>
      <vt:lpstr>TAB5.4!Zone_d_impression</vt:lpstr>
      <vt:lpstr>TAB5.5!Zone_d_impression</vt:lpstr>
      <vt:lpstr>TAB5.6!Zone_d_impression</vt:lpstr>
      <vt:lpstr>'TAB6'!Zone_d_impression</vt:lpstr>
      <vt:lpstr>TAB6.1!Zone_d_impression</vt:lpstr>
      <vt:lpstr>TAB6.2!Zone_d_impression</vt:lpstr>
      <vt:lpstr>TAB6.3!Zone_d_impression</vt:lpstr>
      <vt:lpstr>TAB6.4!Zone_d_impression</vt:lpstr>
      <vt:lpstr>TAB6.5!Zone_d_impression</vt:lpstr>
      <vt:lpstr>TAB6.6!Zone_d_impression</vt:lpstr>
      <vt:lpstr>TAB6.7!Zone_d_impression</vt:lpstr>
      <vt:lpstr>TAB6.8!Zone_d_impression</vt:lpstr>
      <vt:lpstr>'TAB7'!Zone_d_impression</vt:lpstr>
      <vt:lpstr>TAB7.1!Zone_d_impression</vt:lpstr>
      <vt:lpstr>TAB7.2!Zone_d_impression</vt:lpstr>
      <vt:lpstr>TAB7.3!Zone_d_impression</vt:lpstr>
      <vt:lpstr>TAB7.4!Zone_d_impression</vt:lpstr>
      <vt:lpstr>TAB7.5!Zone_d_impression</vt:lpstr>
      <vt:lpstr>TAB7.6!Zone_d_impression</vt:lpstr>
      <vt:lpstr>TAB7.7!Zone_d_impression</vt:lpstr>
      <vt:lpstr>'TAB8'!Zone_d_impression</vt:lpstr>
      <vt:lpstr>'TAB9'!Zone_d_impression</vt:lpstr>
      <vt:lpstr>TAB9.1!Zone_d_impression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Elise Bihain</dc:creator>
  <cp:lastModifiedBy>Elise BIHAIN</cp:lastModifiedBy>
  <cp:lastPrinted>2017-07-13T15:50:45Z</cp:lastPrinted>
  <dcterms:created xsi:type="dcterms:W3CDTF">2017-03-01T08:55:56Z</dcterms:created>
  <dcterms:modified xsi:type="dcterms:W3CDTF">2024-01-24T14:57:52Z</dcterms:modified>
</cp:coreProperties>
</file>