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WP-P-CONT01\Serveur\10 Tarification\122. Méthodologie 2024-2028\122.23 Méthodologie finale\"/>
    </mc:Choice>
  </mc:AlternateContent>
  <xr:revisionPtr revIDLastSave="0" documentId="13_ncr:1_{E4EDC34B-7590-40AA-80AE-9BF9C3A6100E}" xr6:coauthVersionLast="47" xr6:coauthVersionMax="47" xr10:uidLastSave="{00000000-0000-0000-0000-000000000000}"/>
  <bookViews>
    <workbookView xWindow="-120" yWindow="-120" windowWidth="29040" windowHeight="15840" tabRatio="937" activeTab="1" xr2:uid="{00000000-000D-0000-FFFF-FFFF00000000}"/>
  </bookViews>
  <sheets>
    <sheet name="TAB00" sheetId="1" r:id="rId1"/>
    <sheet name="TAB A" sheetId="28" r:id="rId2"/>
    <sheet name="TAB B" sheetId="29" r:id="rId3"/>
    <sheet name="TAB1" sheetId="2" r:id="rId4"/>
    <sheet name="TAB2" sheetId="3" r:id="rId5"/>
    <sheet name="TAB3" sheetId="43" r:id="rId6"/>
    <sheet name="TAB3.1" sheetId="15" r:id="rId7"/>
    <sheet name="TAB3.2" sheetId="42" r:id="rId8"/>
    <sheet name="TAB3.3" sheetId="48" r:id="rId9"/>
    <sheet name="TAB4.1.1" sheetId="16" r:id="rId10"/>
    <sheet name="TAB4.1.2" sheetId="5" r:id="rId11"/>
    <sheet name="TAB4.6" sheetId="49" r:id="rId12"/>
    <sheet name="TAB5" sheetId="36" r:id="rId13"/>
    <sheet name="TAB5.1" sheetId="37" r:id="rId14"/>
    <sheet name="TAB6" sheetId="4" r:id="rId15"/>
    <sheet name="TAB7.1" sheetId="10" r:id="rId16"/>
    <sheet name="TAB7.2" sheetId="11" r:id="rId17"/>
    <sheet name="TAB7.3" sheetId="12" r:id="rId18"/>
    <sheet name="TAB7.4" sheetId="13" r:id="rId19"/>
  </sheets>
  <definedNames>
    <definedName name="_xlnm._FilterDatabase" localSheetId="3" hidden="1">'TAB1'!#REF!</definedName>
    <definedName name="_xlnm.Print_Area" localSheetId="1">'TAB A'!$A$3:$C$15</definedName>
    <definedName name="_xlnm.Print_Area" localSheetId="2">'TAB B'!$A$3:$D$26</definedName>
    <definedName name="_xlnm.Print_Area" localSheetId="3">'TAB1'!$A$3:$L$36</definedName>
    <definedName name="_xlnm.Print_Area" localSheetId="4">'TAB2'!$A$3:$K$18</definedName>
    <definedName name="_xlnm.Print_Area" localSheetId="5">'TAB3'!$A$3:$F$106</definedName>
    <definedName name="_xlnm.Print_Area" localSheetId="6">'TAB3.1'!$A$3:$F$73</definedName>
    <definedName name="_xlnm.Print_Area" localSheetId="7">'TAB3.2'!$A$3:$F$77</definedName>
    <definedName name="_xlnm.Print_Area" localSheetId="8">'TAB3.3'!$A$3:$F$44</definedName>
    <definedName name="_xlnm.Print_Area" localSheetId="9">'TAB4.1.1'!$B$5:$T$93</definedName>
    <definedName name="_xlnm.Print_Area" localSheetId="10">'TAB4.1.2'!$A$3:$P$46</definedName>
    <definedName name="_xlnm.Print_Area" localSheetId="11">'TAB4.6'!$A$3:$C$13</definedName>
    <definedName name="_xlnm.Print_Area" localSheetId="12">'TAB5'!$A$3:$N$13</definedName>
    <definedName name="_xlnm.Print_Area" localSheetId="13">'TAB5.1'!$B$5:$P$26</definedName>
    <definedName name="_xlnm.Print_Area" localSheetId="14">'TAB6'!$A$3:$Q$19</definedName>
    <definedName name="_xlnm.Print_Area" localSheetId="15">'TAB7.1'!$A$3:$F$37</definedName>
    <definedName name="_xlnm.Print_Area" localSheetId="16">'TAB7.2'!$A$3:$I$37</definedName>
    <definedName name="_xlnm.Print_Area" localSheetId="17">'TAB7.3'!$A$3:$G$37</definedName>
    <definedName name="_xlnm.Print_Area" localSheetId="18">'TAB7.4'!$A$3:$H$35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J29" i="2"/>
  <c r="I16" i="13" l="1"/>
  <c r="J16" i="13"/>
  <c r="K16" i="13"/>
  <c r="L16" i="13"/>
  <c r="M16" i="13"/>
  <c r="N16" i="13"/>
  <c r="O16" i="13"/>
  <c r="P16" i="13"/>
  <c r="Q16" i="13"/>
  <c r="R16" i="13"/>
  <c r="S16" i="13"/>
  <c r="T16" i="13"/>
  <c r="U16" i="13"/>
  <c r="V16" i="13"/>
  <c r="W16" i="13"/>
  <c r="I11" i="13"/>
  <c r="H15" i="12" l="1"/>
  <c r="I15" i="12"/>
  <c r="J15" i="12"/>
  <c r="K15" i="12"/>
  <c r="K7" i="12"/>
  <c r="J7" i="12"/>
  <c r="I7" i="12"/>
  <c r="H7" i="12"/>
  <c r="G12" i="12"/>
  <c r="F12" i="12"/>
  <c r="E12" i="12"/>
  <c r="D12" i="12"/>
  <c r="C12" i="12"/>
  <c r="L13" i="11"/>
  <c r="K13" i="11"/>
  <c r="J13" i="11"/>
  <c r="I13" i="11"/>
  <c r="L7" i="11"/>
  <c r="K7" i="11"/>
  <c r="J7" i="11"/>
  <c r="I7" i="11"/>
  <c r="H12" i="11"/>
  <c r="G12" i="11"/>
  <c r="F12" i="11"/>
  <c r="E12" i="11"/>
  <c r="D12" i="11"/>
  <c r="C12" i="11"/>
  <c r="I15" i="11" l="1"/>
  <c r="J15" i="11"/>
  <c r="K15" i="11"/>
  <c r="L15" i="11"/>
  <c r="F12" i="10"/>
  <c r="E12" i="10"/>
  <c r="D12" i="10"/>
  <c r="C12" i="10"/>
  <c r="G15" i="10"/>
  <c r="H15" i="10"/>
  <c r="I15" i="10"/>
  <c r="J15" i="10"/>
  <c r="L18" i="4"/>
  <c r="F17" i="4"/>
  <c r="D17" i="4"/>
  <c r="C17" i="4"/>
  <c r="C16" i="4"/>
  <c r="I15" i="4"/>
  <c r="F15" i="4"/>
  <c r="C11" i="49"/>
  <c r="C7" i="49"/>
  <c r="J7" i="10" l="1"/>
  <c r="J8" i="10" s="1"/>
  <c r="J10" i="10" s="1"/>
  <c r="I7" i="10"/>
  <c r="I8" i="10" s="1"/>
  <c r="I10" i="10" s="1"/>
  <c r="H7" i="10"/>
  <c r="H8" i="10" s="1"/>
  <c r="H10" i="10" s="1"/>
  <c r="G7" i="10"/>
  <c r="G8" i="10" s="1"/>
  <c r="G10" i="10" s="1"/>
  <c r="D44" i="43"/>
  <c r="D48" i="43"/>
  <c r="D66" i="43"/>
  <c r="J12" i="3" l="1"/>
  <c r="H12" i="3"/>
  <c r="F12" i="3"/>
  <c r="D12" i="3"/>
  <c r="B12" i="3"/>
  <c r="F29" i="2" l="1"/>
  <c r="L31" i="2"/>
  <c r="K31" i="2"/>
  <c r="I31" i="2"/>
  <c r="G31" i="2"/>
  <c r="E31" i="2"/>
  <c r="L37" i="2" l="1"/>
  <c r="J33" i="2"/>
  <c r="H33" i="2"/>
  <c r="F33" i="2"/>
  <c r="D33" i="2"/>
  <c r="B33" i="2"/>
  <c r="L33" i="2" s="1"/>
  <c r="L34" i="2"/>
  <c r="K34" i="2"/>
  <c r="I34" i="2"/>
  <c r="G34" i="2"/>
  <c r="E34" i="2"/>
  <c r="L9" i="2"/>
  <c r="K9" i="2"/>
  <c r="I9" i="2"/>
  <c r="G9" i="2"/>
  <c r="E9" i="2"/>
  <c r="J8" i="2"/>
  <c r="H8" i="2"/>
  <c r="F8" i="2"/>
  <c r="D8" i="2"/>
  <c r="B8" i="2"/>
  <c r="C37" i="2" l="1"/>
  <c r="G37" i="2"/>
  <c r="E37" i="2"/>
  <c r="I37" i="2"/>
  <c r="K37" i="2"/>
  <c r="B19" i="29" l="1"/>
  <c r="A19" i="29" l="1"/>
  <c r="A11" i="29"/>
  <c r="B18" i="29"/>
  <c r="A18" i="29"/>
  <c r="A17" i="29"/>
  <c r="B16" i="29"/>
  <c r="B15" i="29"/>
  <c r="B14" i="29"/>
  <c r="B13" i="29"/>
  <c r="N34" i="5" l="1"/>
  <c r="N33" i="5"/>
  <c r="E10" i="5"/>
  <c r="E11" i="5"/>
  <c r="D71" i="42" l="1"/>
  <c r="C71" i="42"/>
  <c r="F70" i="42"/>
  <c r="F69" i="42"/>
  <c r="F68" i="42"/>
  <c r="F67" i="42"/>
  <c r="D60" i="15"/>
  <c r="C60" i="15"/>
  <c r="F59" i="15"/>
  <c r="F58" i="15"/>
  <c r="F57" i="15"/>
  <c r="F56" i="15"/>
  <c r="F71" i="42" l="1"/>
  <c r="F60" i="15"/>
  <c r="D63" i="43" l="1"/>
  <c r="C63" i="43"/>
  <c r="D59" i="43"/>
  <c r="C59" i="43"/>
  <c r="D47" i="43"/>
  <c r="C48" i="43"/>
  <c r="C47" i="43"/>
  <c r="C22" i="15"/>
  <c r="D22" i="15"/>
  <c r="D34" i="48"/>
  <c r="D32" i="48"/>
  <c r="D33" i="48"/>
  <c r="C34" i="48"/>
  <c r="C32" i="48"/>
  <c r="C33" i="48"/>
  <c r="C35" i="48" l="1"/>
  <c r="F22" i="15"/>
  <c r="D35" i="48"/>
  <c r="M40" i="5" l="1"/>
  <c r="B26" i="13" s="1"/>
  <c r="M34" i="5"/>
  <c r="B20" i="13" s="1"/>
  <c r="J34" i="5"/>
  <c r="J38" i="5"/>
  <c r="J40" i="5"/>
  <c r="G40" i="5"/>
  <c r="G37" i="5"/>
  <c r="J37" i="5"/>
  <c r="G34" i="5"/>
  <c r="D34" i="5"/>
  <c r="D40" i="5"/>
  <c r="M45" i="5"/>
  <c r="B31" i="13" s="1"/>
  <c r="M44" i="5"/>
  <c r="B30" i="13" s="1"/>
  <c r="M43" i="5"/>
  <c r="B29" i="13" s="1"/>
  <c r="M42" i="5"/>
  <c r="B28" i="13" s="1"/>
  <c r="J45" i="5"/>
  <c r="J44" i="5"/>
  <c r="J43" i="5"/>
  <c r="J42" i="5"/>
  <c r="G45" i="5"/>
  <c r="G44" i="5"/>
  <c r="G43" i="5"/>
  <c r="G42" i="5"/>
  <c r="D45" i="5"/>
  <c r="D44" i="5"/>
  <c r="D43" i="5"/>
  <c r="D42" i="5"/>
  <c r="C29" i="5"/>
  <c r="K30" i="13" l="1"/>
  <c r="S30" i="13"/>
  <c r="N30" i="13"/>
  <c r="O30" i="13"/>
  <c r="D30" i="13"/>
  <c r="L30" i="13"/>
  <c r="T30" i="13"/>
  <c r="E30" i="13"/>
  <c r="M30" i="13"/>
  <c r="U30" i="13"/>
  <c r="F30" i="13"/>
  <c r="V30" i="13"/>
  <c r="G30" i="13"/>
  <c r="W30" i="13"/>
  <c r="P30" i="13"/>
  <c r="J30" i="13"/>
  <c r="R30" i="13"/>
  <c r="H30" i="13"/>
  <c r="C30" i="13"/>
  <c r="I30" i="13"/>
  <c r="Q30" i="13"/>
  <c r="G29" i="13"/>
  <c r="O29" i="13"/>
  <c r="W29" i="13"/>
  <c r="R29" i="13"/>
  <c r="S29" i="13"/>
  <c r="D29" i="13"/>
  <c r="T29" i="13"/>
  <c r="H29" i="13"/>
  <c r="P29" i="13"/>
  <c r="I29" i="13"/>
  <c r="Q29" i="13"/>
  <c r="J29" i="13"/>
  <c r="K29" i="13"/>
  <c r="L29" i="13"/>
  <c r="F29" i="13"/>
  <c r="N29" i="13"/>
  <c r="V29" i="13"/>
  <c r="E29" i="13"/>
  <c r="M29" i="13"/>
  <c r="C29" i="13"/>
  <c r="U29" i="13"/>
  <c r="G31" i="13"/>
  <c r="O31" i="13"/>
  <c r="W31" i="13"/>
  <c r="Q31" i="13"/>
  <c r="J31" i="13"/>
  <c r="K31" i="13"/>
  <c r="T31" i="13"/>
  <c r="H31" i="13"/>
  <c r="P31" i="13"/>
  <c r="I31" i="13"/>
  <c r="R31" i="13"/>
  <c r="S31" i="13"/>
  <c r="D31" i="13"/>
  <c r="F31" i="13"/>
  <c r="N31" i="13"/>
  <c r="V31" i="13"/>
  <c r="C31" i="13"/>
  <c r="L31" i="13"/>
  <c r="U31" i="13"/>
  <c r="M31" i="13"/>
  <c r="E31" i="13"/>
  <c r="D20" i="13"/>
  <c r="L20" i="13"/>
  <c r="T20" i="13"/>
  <c r="G20" i="13"/>
  <c r="W20" i="13"/>
  <c r="P20" i="13"/>
  <c r="E20" i="13"/>
  <c r="M20" i="13"/>
  <c r="U20" i="13"/>
  <c r="F20" i="13"/>
  <c r="N20" i="13"/>
  <c r="V20" i="13"/>
  <c r="O20" i="13"/>
  <c r="H20" i="13"/>
  <c r="Q20" i="13"/>
  <c r="I20" i="13"/>
  <c r="K20" i="13"/>
  <c r="S20" i="13"/>
  <c r="J20" i="13"/>
  <c r="R20" i="13"/>
  <c r="K28" i="13"/>
  <c r="S28" i="13"/>
  <c r="F28" i="13"/>
  <c r="V28" i="13"/>
  <c r="G28" i="13"/>
  <c r="W28" i="13"/>
  <c r="D28" i="13"/>
  <c r="L28" i="13"/>
  <c r="T28" i="13"/>
  <c r="E28" i="13"/>
  <c r="M28" i="13"/>
  <c r="U28" i="13"/>
  <c r="N28" i="13"/>
  <c r="N27" i="13" s="1"/>
  <c r="O28" i="13"/>
  <c r="H28" i="13"/>
  <c r="J28" i="13"/>
  <c r="R28" i="13"/>
  <c r="C28" i="13"/>
  <c r="P28" i="13"/>
  <c r="Q28" i="13"/>
  <c r="I28" i="13"/>
  <c r="G26" i="13"/>
  <c r="O26" i="13"/>
  <c r="W26" i="13"/>
  <c r="J26" i="13"/>
  <c r="K26" i="13"/>
  <c r="D26" i="13"/>
  <c r="H26" i="13"/>
  <c r="P26" i="13"/>
  <c r="C26" i="13"/>
  <c r="I26" i="13"/>
  <c r="Q26" i="13"/>
  <c r="R26" i="13"/>
  <c r="S26" i="13"/>
  <c r="T26" i="13"/>
  <c r="F26" i="13"/>
  <c r="N26" i="13"/>
  <c r="V26" i="13"/>
  <c r="L26" i="13"/>
  <c r="E26" i="13"/>
  <c r="U26" i="13"/>
  <c r="M26" i="13"/>
  <c r="A3" i="49"/>
  <c r="I27" i="13" l="1"/>
  <c r="L27" i="13"/>
  <c r="M27" i="13"/>
  <c r="G27" i="13"/>
  <c r="V27" i="13"/>
  <c r="Q27" i="13"/>
  <c r="F27" i="13"/>
  <c r="P27" i="13"/>
  <c r="C27" i="13"/>
  <c r="H27" i="13"/>
  <c r="E27" i="13"/>
  <c r="T27" i="13"/>
  <c r="D27" i="13"/>
  <c r="U27" i="13"/>
  <c r="K27" i="13"/>
  <c r="S27" i="13"/>
  <c r="O27" i="13"/>
  <c r="W27" i="13"/>
  <c r="J27" i="13"/>
  <c r="R27" i="13"/>
  <c r="A3" i="4"/>
  <c r="M12" i="36" l="1"/>
  <c r="M11" i="36"/>
  <c r="J12" i="36"/>
  <c r="J11" i="36"/>
  <c r="G12" i="36"/>
  <c r="G11" i="36"/>
  <c r="D11" i="36"/>
  <c r="D12" i="36"/>
  <c r="A3" i="5"/>
  <c r="A3" i="48"/>
  <c r="A3" i="42"/>
  <c r="A3" i="15"/>
  <c r="D104" i="43"/>
  <c r="C104" i="43"/>
  <c r="D103" i="43"/>
  <c r="C103" i="43"/>
  <c r="D102" i="43"/>
  <c r="C102" i="43"/>
  <c r="D101" i="43"/>
  <c r="C101" i="43"/>
  <c r="D95" i="43"/>
  <c r="D94" i="43"/>
  <c r="D93" i="43"/>
  <c r="D92" i="43"/>
  <c r="D91" i="43"/>
  <c r="D90" i="43"/>
  <c r="D89" i="43"/>
  <c r="D88" i="43"/>
  <c r="D87" i="43"/>
  <c r="C95" i="43"/>
  <c r="C94" i="43"/>
  <c r="C93" i="43"/>
  <c r="C92" i="43"/>
  <c r="C91" i="43"/>
  <c r="C90" i="43"/>
  <c r="C89" i="43"/>
  <c r="C88" i="43"/>
  <c r="C87" i="43"/>
  <c r="D65" i="43"/>
  <c r="D62" i="43"/>
  <c r="D76" i="43" s="1"/>
  <c r="D61" i="43"/>
  <c r="D58" i="43"/>
  <c r="D72" i="43" s="1"/>
  <c r="D57" i="43"/>
  <c r="D56" i="43"/>
  <c r="D55" i="43"/>
  <c r="D52" i="43"/>
  <c r="D51" i="43"/>
  <c r="D49" i="43"/>
  <c r="D46" i="43"/>
  <c r="D45" i="43"/>
  <c r="D43" i="43"/>
  <c r="D40" i="43"/>
  <c r="D39" i="43"/>
  <c r="D37" i="43"/>
  <c r="D36" i="43"/>
  <c r="D35" i="43"/>
  <c r="D34" i="43"/>
  <c r="D31" i="43"/>
  <c r="D30" i="43"/>
  <c r="D28" i="43"/>
  <c r="D27" i="43"/>
  <c r="D26" i="43"/>
  <c r="D25" i="43"/>
  <c r="D23" i="43"/>
  <c r="D79" i="43" s="1"/>
  <c r="C66" i="43"/>
  <c r="C65" i="43"/>
  <c r="C52" i="43"/>
  <c r="C51" i="43"/>
  <c r="C46" i="43"/>
  <c r="C49" i="43"/>
  <c r="C45" i="43"/>
  <c r="C37" i="43"/>
  <c r="C77" i="43" s="1"/>
  <c r="C36" i="43"/>
  <c r="C31" i="43"/>
  <c r="C81" i="43" s="1"/>
  <c r="C30" i="43"/>
  <c r="C28" i="43"/>
  <c r="C27" i="43"/>
  <c r="C23" i="43"/>
  <c r="C79" i="43" s="1"/>
  <c r="C40" i="43"/>
  <c r="C39" i="43"/>
  <c r="D16" i="43"/>
  <c r="D15" i="43"/>
  <c r="D14" i="43"/>
  <c r="D13" i="43"/>
  <c r="D12" i="43"/>
  <c r="D11" i="43"/>
  <c r="D10" i="43"/>
  <c r="D9" i="43"/>
  <c r="C16" i="43"/>
  <c r="C14" i="43"/>
  <c r="C12" i="43"/>
  <c r="C10" i="43"/>
  <c r="D49" i="15"/>
  <c r="D48" i="15"/>
  <c r="D46" i="15"/>
  <c r="D45" i="15"/>
  <c r="D44" i="15"/>
  <c r="D43" i="15"/>
  <c r="D38" i="15"/>
  <c r="D33" i="15"/>
  <c r="D29" i="15"/>
  <c r="D26" i="15"/>
  <c r="D25" i="15"/>
  <c r="D18" i="15"/>
  <c r="D31" i="48"/>
  <c r="D28" i="48"/>
  <c r="D25" i="48"/>
  <c r="D22" i="48"/>
  <c r="F35" i="48"/>
  <c r="C31" i="48"/>
  <c r="C28" i="48"/>
  <c r="C25" i="48"/>
  <c r="C22" i="48"/>
  <c r="F42" i="48"/>
  <c r="F41" i="48"/>
  <c r="C80" i="43" l="1"/>
  <c r="C73" i="43"/>
  <c r="D81" i="43"/>
  <c r="D53" i="43"/>
  <c r="D67" i="43"/>
  <c r="C41" i="43"/>
  <c r="C53" i="43"/>
  <c r="C32" i="43"/>
  <c r="D41" i="43"/>
  <c r="C67" i="43"/>
  <c r="D32" i="15"/>
  <c r="D70" i="43"/>
  <c r="D42" i="43"/>
  <c r="D54" i="43"/>
  <c r="D60" i="43"/>
  <c r="D41" i="15"/>
  <c r="D33" i="43"/>
  <c r="D71" i="43"/>
  <c r="D75" i="43"/>
  <c r="D74" i="43" s="1"/>
  <c r="D80" i="43"/>
  <c r="D24" i="43"/>
  <c r="D29" i="43" s="1"/>
  <c r="D32" i="43"/>
  <c r="D69" i="43"/>
  <c r="D42" i="15"/>
  <c r="D21" i="15"/>
  <c r="D47" i="15"/>
  <c r="F26" i="48"/>
  <c r="F23" i="48"/>
  <c r="F19" i="48"/>
  <c r="F27" i="48"/>
  <c r="F43" i="48"/>
  <c r="F20" i="48"/>
  <c r="F30" i="48"/>
  <c r="F28" i="48"/>
  <c r="F10" i="48"/>
  <c r="F12" i="48"/>
  <c r="F21" i="48"/>
  <c r="F31" i="48"/>
  <c r="F33" i="48"/>
  <c r="F40" i="48"/>
  <c r="F11" i="48"/>
  <c r="F29" i="48"/>
  <c r="F34" i="48"/>
  <c r="F9" i="48"/>
  <c r="F25" i="48"/>
  <c r="F22" i="48"/>
  <c r="F24" i="48"/>
  <c r="F32" i="48"/>
  <c r="C82" i="43" l="1"/>
  <c r="D82" i="43"/>
  <c r="D50" i="15"/>
  <c r="D68" i="43"/>
  <c r="G15" i="12" l="1"/>
  <c r="F15" i="12"/>
  <c r="E15" i="12"/>
  <c r="D15" i="12"/>
  <c r="C15" i="12"/>
  <c r="F15" i="10"/>
  <c r="E15" i="10"/>
  <c r="D15" i="10"/>
  <c r="C15" i="10"/>
  <c r="D20" i="5"/>
  <c r="B26" i="10" s="1"/>
  <c r="C62" i="43"/>
  <c r="C76" i="43" s="1"/>
  <c r="C61" i="43"/>
  <c r="C75" i="43" s="1"/>
  <c r="C58" i="43"/>
  <c r="C72" i="43" s="1"/>
  <c r="C57" i="43"/>
  <c r="C56" i="43"/>
  <c r="C55" i="43"/>
  <c r="C69" i="43" s="1"/>
  <c r="C44" i="43"/>
  <c r="C43" i="43"/>
  <c r="C35" i="43"/>
  <c r="C34" i="43"/>
  <c r="C26" i="43"/>
  <c r="C25" i="43"/>
  <c r="C15" i="43"/>
  <c r="C13" i="43"/>
  <c r="C11" i="43"/>
  <c r="C9" i="43"/>
  <c r="A3" i="43"/>
  <c r="N39" i="5"/>
  <c r="N38" i="5"/>
  <c r="N37" i="5"/>
  <c r="N36" i="5"/>
  <c r="K38" i="5"/>
  <c r="L38" i="5" s="1"/>
  <c r="K37" i="5"/>
  <c r="L37" i="5" s="1"/>
  <c r="H38" i="5"/>
  <c r="H37" i="5"/>
  <c r="I37" i="5" s="1"/>
  <c r="E37" i="5"/>
  <c r="E38" i="5"/>
  <c r="K34" i="5"/>
  <c r="L34" i="5" s="1"/>
  <c r="H34" i="5"/>
  <c r="I34" i="5" s="1"/>
  <c r="E34" i="5"/>
  <c r="F34" i="5" s="1"/>
  <c r="F76" i="42"/>
  <c r="D60" i="42"/>
  <c r="D77" i="43" s="1"/>
  <c r="C60" i="42"/>
  <c r="D59" i="42"/>
  <c r="C59" i="42"/>
  <c r="D58" i="42"/>
  <c r="C58" i="42"/>
  <c r="D56" i="42"/>
  <c r="D73" i="43" s="1"/>
  <c r="C56" i="42"/>
  <c r="D55" i="42"/>
  <c r="C55" i="42"/>
  <c r="D54" i="42"/>
  <c r="C54" i="42"/>
  <c r="D53" i="42"/>
  <c r="C53" i="42"/>
  <c r="D52" i="42"/>
  <c r="C52" i="42"/>
  <c r="F49" i="42"/>
  <c r="F48" i="42"/>
  <c r="F47" i="42"/>
  <c r="D46" i="42"/>
  <c r="C46" i="42"/>
  <c r="F45" i="42"/>
  <c r="F44" i="42"/>
  <c r="F43" i="42"/>
  <c r="F42" i="42"/>
  <c r="F41" i="42"/>
  <c r="D40" i="42"/>
  <c r="C40" i="42"/>
  <c r="F38" i="42"/>
  <c r="F37" i="42"/>
  <c r="F36" i="42"/>
  <c r="D35" i="42"/>
  <c r="C35" i="42"/>
  <c r="F34" i="42"/>
  <c r="F33" i="42"/>
  <c r="F32" i="42"/>
  <c r="D31" i="42"/>
  <c r="C31" i="42"/>
  <c r="F29" i="42"/>
  <c r="F28" i="42"/>
  <c r="F27" i="42"/>
  <c r="F26" i="42"/>
  <c r="D25" i="42"/>
  <c r="D30" i="42" s="1"/>
  <c r="D38" i="43" s="1"/>
  <c r="C25" i="42"/>
  <c r="C30" i="42" s="1"/>
  <c r="F23" i="42"/>
  <c r="F22" i="42"/>
  <c r="F21" i="42"/>
  <c r="F20" i="42"/>
  <c r="D19" i="42"/>
  <c r="D24" i="42" s="1"/>
  <c r="C19" i="42"/>
  <c r="C24" i="42" s="1"/>
  <c r="F12" i="42"/>
  <c r="F11" i="42"/>
  <c r="F10" i="42"/>
  <c r="F9" i="42"/>
  <c r="N19" i="5"/>
  <c r="N18" i="5"/>
  <c r="N17" i="5"/>
  <c r="N16" i="5"/>
  <c r="N14" i="5"/>
  <c r="N11" i="5"/>
  <c r="N10" i="5"/>
  <c r="K18" i="5"/>
  <c r="K17" i="5"/>
  <c r="K14" i="5"/>
  <c r="K11" i="5"/>
  <c r="K10" i="5"/>
  <c r="H18" i="5"/>
  <c r="H17" i="5"/>
  <c r="H14" i="5"/>
  <c r="H11" i="5"/>
  <c r="H10" i="5"/>
  <c r="E18" i="5"/>
  <c r="E17" i="5"/>
  <c r="E14" i="5"/>
  <c r="C31" i="5"/>
  <c r="M39" i="5"/>
  <c r="B25" i="13" s="1"/>
  <c r="M38" i="5"/>
  <c r="B24" i="13" s="1"/>
  <c r="M37" i="5"/>
  <c r="B23" i="13" s="1"/>
  <c r="M36" i="5"/>
  <c r="M33" i="5"/>
  <c r="M25" i="5"/>
  <c r="M24" i="5"/>
  <c r="M23" i="5"/>
  <c r="O23" i="5" s="1"/>
  <c r="M22" i="5"/>
  <c r="O22" i="5" s="1"/>
  <c r="M20" i="5"/>
  <c r="M19" i="5"/>
  <c r="M18" i="5"/>
  <c r="M17" i="5"/>
  <c r="M16" i="5"/>
  <c r="M14" i="5"/>
  <c r="M11" i="5"/>
  <c r="M10" i="5"/>
  <c r="J25" i="5"/>
  <c r="B31" i="12" s="1"/>
  <c r="J24" i="5"/>
  <c r="B30" i="12" s="1"/>
  <c r="J23" i="5"/>
  <c r="B29" i="12" s="1"/>
  <c r="J22" i="5"/>
  <c r="B28" i="12" s="1"/>
  <c r="J20" i="5"/>
  <c r="B26" i="12" s="1"/>
  <c r="J18" i="5"/>
  <c r="J17" i="5"/>
  <c r="J14" i="5"/>
  <c r="J11" i="5"/>
  <c r="J10" i="5"/>
  <c r="G38" i="5"/>
  <c r="G25" i="5"/>
  <c r="B31" i="11" s="1"/>
  <c r="G24" i="5"/>
  <c r="B30" i="11" s="1"/>
  <c r="G23" i="5"/>
  <c r="B29" i="11" s="1"/>
  <c r="G22" i="5"/>
  <c r="B28" i="11" s="1"/>
  <c r="G20" i="5"/>
  <c r="B26" i="11" s="1"/>
  <c r="G18" i="5"/>
  <c r="G17" i="5"/>
  <c r="G14" i="5"/>
  <c r="G11" i="5"/>
  <c r="G10" i="5"/>
  <c r="D38" i="5"/>
  <c r="D37" i="5"/>
  <c r="D24" i="5"/>
  <c r="B30" i="10" s="1"/>
  <c r="D23" i="5"/>
  <c r="B29" i="10" s="1"/>
  <c r="D22" i="5"/>
  <c r="B28" i="10" s="1"/>
  <c r="D25" i="5"/>
  <c r="B31" i="10" s="1"/>
  <c r="D18" i="5"/>
  <c r="B25" i="10" s="1"/>
  <c r="D17" i="5"/>
  <c r="D14" i="5"/>
  <c r="D11" i="5"/>
  <c r="F11" i="5" s="1"/>
  <c r="D10" i="5"/>
  <c r="F10" i="5" s="1"/>
  <c r="E29" i="12" l="1"/>
  <c r="H29" i="12"/>
  <c r="I29" i="12"/>
  <c r="F29" i="12"/>
  <c r="G29" i="12"/>
  <c r="J29" i="12"/>
  <c r="K29" i="12"/>
  <c r="D29" i="12"/>
  <c r="B22" i="13"/>
  <c r="C8" i="49"/>
  <c r="C10" i="49" s="1"/>
  <c r="C12" i="49" s="1"/>
  <c r="H31" i="10"/>
  <c r="F31" i="10"/>
  <c r="I31" i="10"/>
  <c r="J31" i="10"/>
  <c r="G31" i="10"/>
  <c r="D31" i="10"/>
  <c r="E31" i="10"/>
  <c r="C31" i="10"/>
  <c r="F29" i="10"/>
  <c r="C29" i="10"/>
  <c r="G29" i="10"/>
  <c r="H29" i="10"/>
  <c r="I29" i="10"/>
  <c r="D29" i="10"/>
  <c r="E29" i="10"/>
  <c r="J29" i="10"/>
  <c r="E31" i="12"/>
  <c r="G31" i="12"/>
  <c r="H31" i="12"/>
  <c r="I31" i="12"/>
  <c r="J31" i="12"/>
  <c r="F31" i="12"/>
  <c r="K31" i="12"/>
  <c r="D31" i="12"/>
  <c r="G24" i="13"/>
  <c r="O24" i="13"/>
  <c r="W24" i="13"/>
  <c r="R24" i="13"/>
  <c r="K24" i="13"/>
  <c r="C24" i="13"/>
  <c r="T24" i="13"/>
  <c r="H24" i="13"/>
  <c r="P24" i="13"/>
  <c r="I24" i="13"/>
  <c r="Q24" i="13"/>
  <c r="J24" i="13"/>
  <c r="S24" i="13"/>
  <c r="D24" i="13"/>
  <c r="L24" i="13"/>
  <c r="F24" i="13"/>
  <c r="N24" i="13"/>
  <c r="V24" i="13"/>
  <c r="M24" i="13"/>
  <c r="U24" i="13"/>
  <c r="E24" i="13"/>
  <c r="E30" i="12"/>
  <c r="F30" i="12"/>
  <c r="G30" i="12"/>
  <c r="K30" i="12"/>
  <c r="D30" i="12"/>
  <c r="H30" i="12"/>
  <c r="I30" i="12"/>
  <c r="J30" i="12"/>
  <c r="K25" i="13"/>
  <c r="S25" i="13"/>
  <c r="C25" i="13"/>
  <c r="N25" i="13"/>
  <c r="G25" i="13"/>
  <c r="O25" i="13"/>
  <c r="D25" i="13"/>
  <c r="L25" i="13"/>
  <c r="T25" i="13"/>
  <c r="E25" i="13"/>
  <c r="M25" i="13"/>
  <c r="U25" i="13"/>
  <c r="F25" i="13"/>
  <c r="V25" i="13"/>
  <c r="W25" i="13"/>
  <c r="P25" i="13"/>
  <c r="J25" i="13"/>
  <c r="R25" i="13"/>
  <c r="H25" i="13"/>
  <c r="I25" i="13"/>
  <c r="Q25" i="13"/>
  <c r="K23" i="13"/>
  <c r="S23" i="13"/>
  <c r="F23" i="13"/>
  <c r="V23" i="13"/>
  <c r="G23" i="13"/>
  <c r="O23" i="13"/>
  <c r="W23" i="13"/>
  <c r="P23" i="13"/>
  <c r="D23" i="13"/>
  <c r="L23" i="13"/>
  <c r="T23" i="13"/>
  <c r="E23" i="13"/>
  <c r="M23" i="13"/>
  <c r="U23" i="13"/>
  <c r="N23" i="13"/>
  <c r="C23" i="13"/>
  <c r="J23" i="13"/>
  <c r="R23" i="13"/>
  <c r="H23" i="13"/>
  <c r="I23" i="13"/>
  <c r="Q23" i="13"/>
  <c r="I26" i="11"/>
  <c r="J26" i="11"/>
  <c r="K26" i="11"/>
  <c r="D26" i="11"/>
  <c r="L26" i="11"/>
  <c r="E26" i="11"/>
  <c r="F26" i="11"/>
  <c r="G26" i="11"/>
  <c r="H26" i="11"/>
  <c r="B22" i="10"/>
  <c r="F14" i="5"/>
  <c r="L18" i="5"/>
  <c r="E28" i="10"/>
  <c r="F28" i="10"/>
  <c r="C28" i="10"/>
  <c r="G28" i="10"/>
  <c r="H28" i="10"/>
  <c r="I28" i="10"/>
  <c r="J28" i="10"/>
  <c r="D28" i="10"/>
  <c r="I29" i="11"/>
  <c r="F29" i="11"/>
  <c r="J29" i="11"/>
  <c r="E29" i="11"/>
  <c r="G29" i="11"/>
  <c r="H29" i="11"/>
  <c r="K29" i="11"/>
  <c r="L29" i="11"/>
  <c r="D29" i="11"/>
  <c r="B24" i="10"/>
  <c r="F17" i="5"/>
  <c r="F30" i="11"/>
  <c r="G30" i="11"/>
  <c r="H30" i="11"/>
  <c r="I30" i="11"/>
  <c r="E30" i="11"/>
  <c r="J30" i="11"/>
  <c r="K30" i="11"/>
  <c r="L30" i="11"/>
  <c r="D30" i="11"/>
  <c r="E26" i="12"/>
  <c r="H26" i="12"/>
  <c r="I26" i="12"/>
  <c r="J26" i="12"/>
  <c r="F26" i="12"/>
  <c r="G26" i="12"/>
  <c r="K26" i="12"/>
  <c r="D26" i="12"/>
  <c r="E26" i="10"/>
  <c r="H26" i="10"/>
  <c r="F26" i="10"/>
  <c r="G26" i="10"/>
  <c r="C26" i="10"/>
  <c r="D26" i="10"/>
  <c r="I26" i="10"/>
  <c r="J26" i="10"/>
  <c r="G30" i="10"/>
  <c r="J30" i="10"/>
  <c r="F30" i="10"/>
  <c r="H30" i="10"/>
  <c r="I30" i="10"/>
  <c r="D30" i="10"/>
  <c r="E30" i="10"/>
  <c r="C30" i="10"/>
  <c r="G28" i="11"/>
  <c r="G27" i="11" s="1"/>
  <c r="H28" i="11"/>
  <c r="H27" i="11" s="1"/>
  <c r="I28" i="11"/>
  <c r="J28" i="11"/>
  <c r="K28" i="11"/>
  <c r="D28" i="11"/>
  <c r="L28" i="11"/>
  <c r="L27" i="11" s="1"/>
  <c r="F28" i="11"/>
  <c r="E28" i="11"/>
  <c r="D25" i="10"/>
  <c r="C25" i="10"/>
  <c r="E25" i="10"/>
  <c r="F25" i="10"/>
  <c r="G25" i="10"/>
  <c r="H25" i="10"/>
  <c r="I25" i="10"/>
  <c r="J25" i="10"/>
  <c r="E31" i="11"/>
  <c r="L31" i="11"/>
  <c r="F31" i="11"/>
  <c r="G31" i="11"/>
  <c r="H31" i="11"/>
  <c r="I31" i="11"/>
  <c r="J31" i="11"/>
  <c r="K31" i="11"/>
  <c r="D31" i="11"/>
  <c r="E28" i="12"/>
  <c r="G28" i="12"/>
  <c r="G27" i="12" s="1"/>
  <c r="J28" i="12"/>
  <c r="F28" i="12"/>
  <c r="C28" i="12"/>
  <c r="H28" i="12"/>
  <c r="I28" i="12"/>
  <c r="K28" i="12"/>
  <c r="D28" i="12"/>
  <c r="O33" i="5"/>
  <c r="O32" i="5" s="1"/>
  <c r="B19" i="13"/>
  <c r="C71" i="43"/>
  <c r="C70" i="43"/>
  <c r="O11" i="5"/>
  <c r="O10" i="5"/>
  <c r="I38" i="5"/>
  <c r="I35" i="5" s="1"/>
  <c r="I27" i="5" s="1"/>
  <c r="L11" i="5"/>
  <c r="I11" i="5"/>
  <c r="O39" i="5"/>
  <c r="C39" i="5" s="1"/>
  <c r="L10" i="5"/>
  <c r="C33" i="5"/>
  <c r="B19" i="10"/>
  <c r="B20" i="10"/>
  <c r="F38" i="5"/>
  <c r="O36" i="5"/>
  <c r="C36" i="5" s="1"/>
  <c r="I10" i="5"/>
  <c r="F37" i="5"/>
  <c r="O37" i="5"/>
  <c r="C26" i="11"/>
  <c r="F18" i="5"/>
  <c r="O38" i="5"/>
  <c r="C29" i="12"/>
  <c r="C30" i="12"/>
  <c r="C31" i="12"/>
  <c r="C29" i="11"/>
  <c r="C30" i="11"/>
  <c r="C31" i="11"/>
  <c r="C39" i="42"/>
  <c r="D50" i="42"/>
  <c r="C50" i="42"/>
  <c r="L35" i="5"/>
  <c r="L27" i="5" s="1"/>
  <c r="D39" i="42"/>
  <c r="C26" i="12"/>
  <c r="C28" i="11"/>
  <c r="L17" i="5"/>
  <c r="C32" i="5"/>
  <c r="O28" i="5"/>
  <c r="O16" i="5"/>
  <c r="C16" i="5" s="1"/>
  <c r="B22" i="11"/>
  <c r="I14" i="5"/>
  <c r="B22" i="12"/>
  <c r="L14" i="5"/>
  <c r="I17" i="5"/>
  <c r="O17" i="5"/>
  <c r="C42" i="43"/>
  <c r="C24" i="43"/>
  <c r="C29" i="43" s="1"/>
  <c r="I18" i="5"/>
  <c r="B25" i="12"/>
  <c r="O18" i="5"/>
  <c r="C33" i="43"/>
  <c r="O14" i="5"/>
  <c r="O19" i="5"/>
  <c r="C19" i="5" s="1"/>
  <c r="C60" i="43"/>
  <c r="C74" i="43" s="1"/>
  <c r="C54" i="43"/>
  <c r="F31" i="42"/>
  <c r="F53" i="42"/>
  <c r="F55" i="42"/>
  <c r="F56" i="42"/>
  <c r="F35" i="43"/>
  <c r="O34" i="5"/>
  <c r="K40" i="5"/>
  <c r="D57" i="42"/>
  <c r="F19" i="42"/>
  <c r="F40" i="42"/>
  <c r="F46" i="42"/>
  <c r="F34" i="43"/>
  <c r="F43" i="43"/>
  <c r="F45" i="43"/>
  <c r="F55" i="43"/>
  <c r="F57" i="43"/>
  <c r="F59" i="43"/>
  <c r="F62" i="43"/>
  <c r="F87" i="43"/>
  <c r="F91" i="43"/>
  <c r="F95" i="43"/>
  <c r="F102" i="43"/>
  <c r="F104" i="43"/>
  <c r="F9" i="43"/>
  <c r="F11" i="43"/>
  <c r="F13" i="43"/>
  <c r="F15" i="43"/>
  <c r="F23" i="43"/>
  <c r="F37" i="43"/>
  <c r="F47" i="43"/>
  <c r="F49" i="43"/>
  <c r="F61" i="43"/>
  <c r="F63" i="43"/>
  <c r="F94" i="43"/>
  <c r="B19" i="12"/>
  <c r="F10" i="43"/>
  <c r="F16" i="43"/>
  <c r="F25" i="43"/>
  <c r="F27" i="43"/>
  <c r="F30" i="43"/>
  <c r="F26" i="43"/>
  <c r="F28" i="43"/>
  <c r="F44" i="43"/>
  <c r="F52" i="43"/>
  <c r="F58" i="43"/>
  <c r="F90" i="43"/>
  <c r="B24" i="11"/>
  <c r="F103" i="43"/>
  <c r="B24" i="12"/>
  <c r="B20" i="11"/>
  <c r="B20" i="12"/>
  <c r="E20" i="5"/>
  <c r="F56" i="43"/>
  <c r="F39" i="43"/>
  <c r="B19" i="11"/>
  <c r="B25" i="11"/>
  <c r="F12" i="43"/>
  <c r="F36" i="43"/>
  <c r="F40" i="43"/>
  <c r="F89" i="43"/>
  <c r="F93" i="43"/>
  <c r="F14" i="43"/>
  <c r="F48" i="43"/>
  <c r="F66" i="43"/>
  <c r="F88" i="43"/>
  <c r="F92" i="43"/>
  <c r="F101" i="43"/>
  <c r="F31" i="43"/>
  <c r="F51" i="43"/>
  <c r="F65" i="43"/>
  <c r="K20" i="5"/>
  <c r="H20" i="5"/>
  <c r="N20" i="5"/>
  <c r="E40" i="5"/>
  <c r="N40" i="5"/>
  <c r="H40" i="5"/>
  <c r="D51" i="42"/>
  <c r="F35" i="42"/>
  <c r="F60" i="42"/>
  <c r="C51" i="42"/>
  <c r="F52" i="42"/>
  <c r="F59" i="42"/>
  <c r="F58" i="42"/>
  <c r="F25" i="42"/>
  <c r="F30" i="42"/>
  <c r="F54" i="42"/>
  <c r="C57" i="42"/>
  <c r="C30" i="5"/>
  <c r="C12" i="5"/>
  <c r="F9" i="5"/>
  <c r="D27" i="11" l="1"/>
  <c r="F27" i="12"/>
  <c r="O9" i="5"/>
  <c r="O8" i="5" s="1"/>
  <c r="E27" i="11"/>
  <c r="J27" i="10"/>
  <c r="I27" i="11"/>
  <c r="J27" i="12"/>
  <c r="J27" i="11"/>
  <c r="D27" i="12"/>
  <c r="I27" i="10"/>
  <c r="I27" i="12"/>
  <c r="E27" i="12"/>
  <c r="E20" i="11"/>
  <c r="F20" i="11"/>
  <c r="G20" i="11"/>
  <c r="H20" i="11"/>
  <c r="L20" i="11"/>
  <c r="I20" i="11"/>
  <c r="J20" i="11"/>
  <c r="K20" i="11"/>
  <c r="D20" i="11"/>
  <c r="E25" i="12"/>
  <c r="F25" i="12"/>
  <c r="G25" i="12"/>
  <c r="C25" i="12"/>
  <c r="K25" i="12"/>
  <c r="D25" i="12"/>
  <c r="H25" i="12"/>
  <c r="I25" i="12"/>
  <c r="J25" i="12"/>
  <c r="D27" i="10"/>
  <c r="E24" i="12"/>
  <c r="I24" i="12"/>
  <c r="J24" i="12"/>
  <c r="F24" i="12"/>
  <c r="G24" i="12"/>
  <c r="H24" i="12"/>
  <c r="C24" i="12"/>
  <c r="K24" i="12"/>
  <c r="D24" i="12"/>
  <c r="J25" i="11"/>
  <c r="I25" i="11"/>
  <c r="K25" i="11"/>
  <c r="D25" i="11"/>
  <c r="L25" i="11"/>
  <c r="E25" i="11"/>
  <c r="F25" i="11"/>
  <c r="G25" i="11"/>
  <c r="H25" i="11"/>
  <c r="K27" i="12"/>
  <c r="D22" i="10"/>
  <c r="E22" i="10"/>
  <c r="F22" i="10"/>
  <c r="G22" i="10"/>
  <c r="H22" i="10"/>
  <c r="C22" i="10"/>
  <c r="I22" i="10"/>
  <c r="J22" i="10"/>
  <c r="G27" i="10"/>
  <c r="K24" i="11"/>
  <c r="D24" i="11"/>
  <c r="L24" i="11"/>
  <c r="E24" i="11"/>
  <c r="F24" i="11"/>
  <c r="G24" i="11"/>
  <c r="H24" i="11"/>
  <c r="I24" i="11"/>
  <c r="I23" i="11" s="1"/>
  <c r="J24" i="11"/>
  <c r="D20" i="10"/>
  <c r="E20" i="10"/>
  <c r="C20" i="10"/>
  <c r="F20" i="10"/>
  <c r="J20" i="10"/>
  <c r="G20" i="10"/>
  <c r="H20" i="10"/>
  <c r="I20" i="10"/>
  <c r="H27" i="10"/>
  <c r="D22" i="11"/>
  <c r="L22" i="11"/>
  <c r="C22" i="11"/>
  <c r="E22" i="11"/>
  <c r="F22" i="11"/>
  <c r="G22" i="11"/>
  <c r="H22" i="11"/>
  <c r="I22" i="11"/>
  <c r="J22" i="11"/>
  <c r="K22" i="11"/>
  <c r="F19" i="11"/>
  <c r="I19" i="11"/>
  <c r="E19" i="11"/>
  <c r="G19" i="11"/>
  <c r="H19" i="11"/>
  <c r="J19" i="11"/>
  <c r="K19" i="11"/>
  <c r="D19" i="11"/>
  <c r="L19" i="11"/>
  <c r="J19" i="10"/>
  <c r="E19" i="10"/>
  <c r="D19" i="10"/>
  <c r="C19" i="10"/>
  <c r="F19" i="10"/>
  <c r="G19" i="10"/>
  <c r="H19" i="10"/>
  <c r="I19" i="10"/>
  <c r="H27" i="12"/>
  <c r="F27" i="11"/>
  <c r="F15" i="5"/>
  <c r="F24" i="10"/>
  <c r="F23" i="10" s="1"/>
  <c r="J24" i="10"/>
  <c r="J23" i="10" s="1"/>
  <c r="D24" i="10"/>
  <c r="D23" i="10" s="1"/>
  <c r="E24" i="10"/>
  <c r="E23" i="10" s="1"/>
  <c r="G24" i="10"/>
  <c r="G23" i="10" s="1"/>
  <c r="C24" i="10"/>
  <c r="C23" i="10" s="1"/>
  <c r="I24" i="10"/>
  <c r="I23" i="10" s="1"/>
  <c r="H24" i="10"/>
  <c r="H23" i="10" s="1"/>
  <c r="F27" i="10"/>
  <c r="E20" i="12"/>
  <c r="F20" i="12"/>
  <c r="G20" i="12"/>
  <c r="H20" i="12"/>
  <c r="I20" i="12"/>
  <c r="K20" i="12"/>
  <c r="D20" i="12"/>
  <c r="C20" i="12"/>
  <c r="J20" i="12"/>
  <c r="E19" i="12"/>
  <c r="H19" i="12"/>
  <c r="I19" i="12"/>
  <c r="J19" i="12"/>
  <c r="J18" i="12" s="1"/>
  <c r="J17" i="12" s="1"/>
  <c r="F19" i="12"/>
  <c r="G19" i="12"/>
  <c r="C19" i="12"/>
  <c r="C18" i="12" s="1"/>
  <c r="K19" i="12"/>
  <c r="D19" i="12"/>
  <c r="E22" i="12"/>
  <c r="F22" i="12"/>
  <c r="G22" i="12"/>
  <c r="H22" i="12"/>
  <c r="J22" i="12"/>
  <c r="K22" i="12"/>
  <c r="C22" i="12"/>
  <c r="D22" i="12"/>
  <c r="I22" i="12"/>
  <c r="K27" i="11"/>
  <c r="E27" i="10"/>
  <c r="G22" i="13"/>
  <c r="G21" i="13" s="1"/>
  <c r="G17" i="13" s="1"/>
  <c r="G32" i="13" s="1"/>
  <c r="G34" i="13" s="1"/>
  <c r="G35" i="13" s="1"/>
  <c r="O22" i="13"/>
  <c r="O21" i="13" s="1"/>
  <c r="O17" i="13" s="1"/>
  <c r="O32" i="13" s="1"/>
  <c r="O34" i="13" s="1"/>
  <c r="O35" i="13" s="1"/>
  <c r="W22" i="13"/>
  <c r="W21" i="13" s="1"/>
  <c r="W17" i="13" s="1"/>
  <c r="W32" i="13" s="1"/>
  <c r="W34" i="13" s="1"/>
  <c r="W35" i="13" s="1"/>
  <c r="J22" i="13"/>
  <c r="J21" i="13" s="1"/>
  <c r="J17" i="13" s="1"/>
  <c r="J32" i="13" s="1"/>
  <c r="J34" i="13" s="1"/>
  <c r="J35" i="13" s="1"/>
  <c r="K22" i="13"/>
  <c r="K21" i="13" s="1"/>
  <c r="K17" i="13" s="1"/>
  <c r="K32" i="13" s="1"/>
  <c r="K34" i="13" s="1"/>
  <c r="K35" i="13" s="1"/>
  <c r="S22" i="13"/>
  <c r="S21" i="13" s="1"/>
  <c r="S17" i="13" s="1"/>
  <c r="S32" i="13" s="1"/>
  <c r="S34" i="13" s="1"/>
  <c r="S35" i="13" s="1"/>
  <c r="D22" i="13"/>
  <c r="D21" i="13" s="1"/>
  <c r="D17" i="13" s="1"/>
  <c r="D32" i="13" s="1"/>
  <c r="D34" i="13" s="1"/>
  <c r="D35" i="13" s="1"/>
  <c r="H22" i="13"/>
  <c r="H21" i="13" s="1"/>
  <c r="H17" i="13" s="1"/>
  <c r="H32" i="13" s="1"/>
  <c r="H34" i="13" s="1"/>
  <c r="H35" i="13" s="1"/>
  <c r="P22" i="13"/>
  <c r="P21" i="13" s="1"/>
  <c r="P17" i="13" s="1"/>
  <c r="P32" i="13" s="1"/>
  <c r="P34" i="13" s="1"/>
  <c r="P35" i="13" s="1"/>
  <c r="I22" i="13"/>
  <c r="I21" i="13" s="1"/>
  <c r="I17" i="13" s="1"/>
  <c r="I32" i="13" s="1"/>
  <c r="I34" i="13" s="1"/>
  <c r="I35" i="13" s="1"/>
  <c r="Q22" i="13"/>
  <c r="Q21" i="13" s="1"/>
  <c r="Q17" i="13" s="1"/>
  <c r="Q32" i="13" s="1"/>
  <c r="Q34" i="13" s="1"/>
  <c r="Q35" i="13" s="1"/>
  <c r="R22" i="13"/>
  <c r="R21" i="13" s="1"/>
  <c r="R17" i="13" s="1"/>
  <c r="R32" i="13" s="1"/>
  <c r="R34" i="13" s="1"/>
  <c r="R35" i="13" s="1"/>
  <c r="T22" i="13"/>
  <c r="T21" i="13" s="1"/>
  <c r="T17" i="13" s="1"/>
  <c r="T32" i="13" s="1"/>
  <c r="T34" i="13" s="1"/>
  <c r="T35" i="13" s="1"/>
  <c r="F22" i="13"/>
  <c r="F21" i="13" s="1"/>
  <c r="F17" i="13" s="1"/>
  <c r="F32" i="13" s="1"/>
  <c r="F34" i="13" s="1"/>
  <c r="F35" i="13" s="1"/>
  <c r="N22" i="13"/>
  <c r="N21" i="13" s="1"/>
  <c r="N17" i="13" s="1"/>
  <c r="N32" i="13" s="1"/>
  <c r="N34" i="13" s="1"/>
  <c r="N35" i="13" s="1"/>
  <c r="V22" i="13"/>
  <c r="V21" i="13" s="1"/>
  <c r="V17" i="13" s="1"/>
  <c r="V32" i="13" s="1"/>
  <c r="V34" i="13" s="1"/>
  <c r="V35" i="13" s="1"/>
  <c r="L22" i="13"/>
  <c r="L21" i="13" s="1"/>
  <c r="L17" i="13" s="1"/>
  <c r="L32" i="13" s="1"/>
  <c r="L34" i="13" s="1"/>
  <c r="L35" i="13" s="1"/>
  <c r="E22" i="13"/>
  <c r="E21" i="13" s="1"/>
  <c r="E17" i="13" s="1"/>
  <c r="E32" i="13" s="1"/>
  <c r="E34" i="13" s="1"/>
  <c r="E35" i="13" s="1"/>
  <c r="M22" i="13"/>
  <c r="M21" i="13" s="1"/>
  <c r="M17" i="13" s="1"/>
  <c r="M32" i="13" s="1"/>
  <c r="M34" i="13" s="1"/>
  <c r="M35" i="13" s="1"/>
  <c r="C22" i="13"/>
  <c r="U22" i="13"/>
  <c r="U21" i="13" s="1"/>
  <c r="U17" i="13" s="1"/>
  <c r="U32" i="13" s="1"/>
  <c r="U34" i="13" s="1"/>
  <c r="U35" i="13" s="1"/>
  <c r="C27" i="11"/>
  <c r="C37" i="5"/>
  <c r="F35" i="5"/>
  <c r="F27" i="5" s="1"/>
  <c r="O35" i="5"/>
  <c r="O27" i="5" s="1"/>
  <c r="C38" i="5"/>
  <c r="C25" i="11"/>
  <c r="C27" i="10"/>
  <c r="L9" i="5"/>
  <c r="L8" i="5" s="1"/>
  <c r="I9" i="5"/>
  <c r="I8" i="5" s="1"/>
  <c r="L15" i="5"/>
  <c r="H23" i="5"/>
  <c r="H22" i="5"/>
  <c r="I22" i="5" s="1"/>
  <c r="E23" i="5"/>
  <c r="E22" i="5"/>
  <c r="F22" i="5" s="1"/>
  <c r="K23" i="5"/>
  <c r="K22" i="5"/>
  <c r="L22" i="5" s="1"/>
  <c r="N23" i="5"/>
  <c r="N22" i="5"/>
  <c r="N42" i="5"/>
  <c r="O42" i="5" s="1"/>
  <c r="N43" i="5"/>
  <c r="C34" i="5"/>
  <c r="K43" i="5"/>
  <c r="K42" i="5"/>
  <c r="L42" i="5" s="1"/>
  <c r="C68" i="43"/>
  <c r="E43" i="5"/>
  <c r="F43" i="5" s="1"/>
  <c r="E42" i="5"/>
  <c r="F42" i="5" s="1"/>
  <c r="H43" i="5"/>
  <c r="H42" i="5"/>
  <c r="I42" i="5" s="1"/>
  <c r="O40" i="5"/>
  <c r="L40" i="5"/>
  <c r="F40" i="5"/>
  <c r="I40" i="5"/>
  <c r="I15" i="5"/>
  <c r="C10" i="5"/>
  <c r="C19" i="11"/>
  <c r="O20" i="5"/>
  <c r="C20" i="13"/>
  <c r="C24" i="11"/>
  <c r="C20" i="11"/>
  <c r="F39" i="42"/>
  <c r="D50" i="43"/>
  <c r="F50" i="42"/>
  <c r="D64" i="43"/>
  <c r="F57" i="42"/>
  <c r="F51" i="42"/>
  <c r="C14" i="5"/>
  <c r="C17" i="5"/>
  <c r="C11" i="5"/>
  <c r="C18" i="5"/>
  <c r="C27" i="12"/>
  <c r="O15" i="5"/>
  <c r="O7" i="5" s="1"/>
  <c r="F24" i="42"/>
  <c r="C61" i="42"/>
  <c r="D61" i="42"/>
  <c r="D78" i="43" s="1"/>
  <c r="C13" i="5"/>
  <c r="F8" i="5"/>
  <c r="F23" i="11" l="1"/>
  <c r="H18" i="11"/>
  <c r="G23" i="12"/>
  <c r="G18" i="11"/>
  <c r="G17" i="11" s="1"/>
  <c r="F23" i="12"/>
  <c r="D23" i="12"/>
  <c r="D18" i="12"/>
  <c r="D17" i="12" s="1"/>
  <c r="D16" i="12" s="1"/>
  <c r="D32" i="12" s="1"/>
  <c r="H23" i="12"/>
  <c r="E23" i="11"/>
  <c r="D23" i="11"/>
  <c r="D18" i="10"/>
  <c r="D34" i="10" s="1"/>
  <c r="D36" i="10" s="1"/>
  <c r="D37" i="10" s="1"/>
  <c r="I18" i="10"/>
  <c r="I34" i="10" s="1"/>
  <c r="I36" i="10" s="1"/>
  <c r="I37" i="10" s="1"/>
  <c r="F18" i="11"/>
  <c r="F17" i="11" s="1"/>
  <c r="F16" i="11" s="1"/>
  <c r="F32" i="11" s="1"/>
  <c r="D18" i="11"/>
  <c r="D17" i="11" s="1"/>
  <c r="D16" i="11" s="1"/>
  <c r="D32" i="11" s="1"/>
  <c r="I23" i="12"/>
  <c r="K18" i="11"/>
  <c r="E23" i="12"/>
  <c r="E18" i="11"/>
  <c r="E17" i="11" s="1"/>
  <c r="J23" i="12"/>
  <c r="J34" i="12" s="1"/>
  <c r="J36" i="12" s="1"/>
  <c r="J37" i="12" s="1"/>
  <c r="H18" i="10"/>
  <c r="H17" i="10" s="1"/>
  <c r="H16" i="10" s="1"/>
  <c r="H32" i="10" s="1"/>
  <c r="F18" i="12"/>
  <c r="F17" i="12" s="1"/>
  <c r="F16" i="12" s="1"/>
  <c r="F32" i="12" s="1"/>
  <c r="K18" i="12"/>
  <c r="K17" i="12" s="1"/>
  <c r="F18" i="10"/>
  <c r="F34" i="10" s="1"/>
  <c r="F36" i="10" s="1"/>
  <c r="F37" i="10" s="1"/>
  <c r="J18" i="11"/>
  <c r="L23" i="11"/>
  <c r="H18" i="12"/>
  <c r="H17" i="12" s="1"/>
  <c r="E18" i="10"/>
  <c r="K23" i="12"/>
  <c r="J17" i="11"/>
  <c r="D34" i="12"/>
  <c r="D36" i="12" s="1"/>
  <c r="D37" i="12" s="1"/>
  <c r="E18" i="12"/>
  <c r="E17" i="12" s="1"/>
  <c r="J18" i="10"/>
  <c r="I18" i="11"/>
  <c r="J23" i="11"/>
  <c r="J34" i="11" s="1"/>
  <c r="J36" i="11" s="1"/>
  <c r="J37" i="11" s="1"/>
  <c r="K23" i="11"/>
  <c r="K34" i="11" s="1"/>
  <c r="K36" i="11" s="1"/>
  <c r="K37" i="11" s="1"/>
  <c r="C23" i="12"/>
  <c r="C18" i="10"/>
  <c r="I17" i="10"/>
  <c r="I16" i="10" s="1"/>
  <c r="I32" i="10" s="1"/>
  <c r="L18" i="11"/>
  <c r="H23" i="11"/>
  <c r="H34" i="11" s="1"/>
  <c r="H36" i="11" s="1"/>
  <c r="H37" i="11" s="1"/>
  <c r="H17" i="11"/>
  <c r="I18" i="12"/>
  <c r="I17" i="12" s="1"/>
  <c r="C18" i="11"/>
  <c r="C17" i="11" s="1"/>
  <c r="G18" i="12"/>
  <c r="G17" i="12" s="1"/>
  <c r="G18" i="10"/>
  <c r="K17" i="11"/>
  <c r="G23" i="11"/>
  <c r="G34" i="11" s="1"/>
  <c r="G36" i="11" s="1"/>
  <c r="G37" i="11" s="1"/>
  <c r="C35" i="5"/>
  <c r="I7" i="5"/>
  <c r="M11" i="4"/>
  <c r="J11" i="4"/>
  <c r="P9" i="4"/>
  <c r="G11" i="4"/>
  <c r="L7" i="5"/>
  <c r="P8" i="4"/>
  <c r="C8" i="5"/>
  <c r="C40" i="5"/>
  <c r="C42" i="5"/>
  <c r="C21" i="13"/>
  <c r="C17" i="13" s="1"/>
  <c r="C32" i="13" s="1"/>
  <c r="C34" i="13" s="1"/>
  <c r="C35" i="13" s="1"/>
  <c r="K24" i="5"/>
  <c r="L23" i="5"/>
  <c r="H24" i="5"/>
  <c r="I23" i="5"/>
  <c r="E24" i="5"/>
  <c r="F23" i="5"/>
  <c r="G12" i="4" s="1"/>
  <c r="C23" i="11"/>
  <c r="C9" i="5"/>
  <c r="C17" i="12"/>
  <c r="C15" i="5"/>
  <c r="F61" i="42"/>
  <c r="F7" i="5"/>
  <c r="C28" i="5"/>
  <c r="D34" i="11" l="1"/>
  <c r="D36" i="11" s="1"/>
  <c r="D37" i="11" s="1"/>
  <c r="H34" i="10"/>
  <c r="H36" i="10" s="1"/>
  <c r="H37" i="10" s="1"/>
  <c r="D17" i="10"/>
  <c r="D16" i="10" s="1"/>
  <c r="D32" i="10" s="1"/>
  <c r="E34" i="11"/>
  <c r="E36" i="11" s="1"/>
  <c r="E37" i="11" s="1"/>
  <c r="F17" i="10"/>
  <c r="F16" i="10" s="1"/>
  <c r="F32" i="10" s="1"/>
  <c r="E16" i="11"/>
  <c r="E32" i="11" s="1"/>
  <c r="F34" i="11"/>
  <c r="F36" i="11" s="1"/>
  <c r="F37" i="11" s="1"/>
  <c r="F34" i="12"/>
  <c r="F36" i="12" s="1"/>
  <c r="F37" i="12" s="1"/>
  <c r="J16" i="12"/>
  <c r="J32" i="12" s="1"/>
  <c r="C34" i="12"/>
  <c r="K16" i="12"/>
  <c r="K32" i="12" s="1"/>
  <c r="K16" i="11"/>
  <c r="K32" i="11" s="1"/>
  <c r="J8" i="4"/>
  <c r="J17" i="10"/>
  <c r="J16" i="10" s="1"/>
  <c r="J32" i="10" s="1"/>
  <c r="J34" i="10"/>
  <c r="J36" i="10" s="1"/>
  <c r="J37" i="10" s="1"/>
  <c r="L17" i="11"/>
  <c r="L16" i="11" s="1"/>
  <c r="L32" i="11" s="1"/>
  <c r="L34" i="11"/>
  <c r="L36" i="11" s="1"/>
  <c r="L37" i="11" s="1"/>
  <c r="E17" i="10"/>
  <c r="E16" i="10" s="1"/>
  <c r="E32" i="10" s="1"/>
  <c r="E34" i="10"/>
  <c r="E36" i="10" s="1"/>
  <c r="E37" i="10" s="1"/>
  <c r="E16" i="12"/>
  <c r="E32" i="12" s="1"/>
  <c r="E34" i="12"/>
  <c r="E36" i="12" s="1"/>
  <c r="E37" i="12" s="1"/>
  <c r="I16" i="12"/>
  <c r="I32" i="12" s="1"/>
  <c r="I34" i="12"/>
  <c r="I36" i="12" s="1"/>
  <c r="I37" i="12" s="1"/>
  <c r="H16" i="11"/>
  <c r="H32" i="11" s="1"/>
  <c r="J16" i="11"/>
  <c r="J32" i="11" s="1"/>
  <c r="H34" i="12"/>
  <c r="H36" i="12" s="1"/>
  <c r="H37" i="12" s="1"/>
  <c r="H16" i="12"/>
  <c r="H32" i="12" s="1"/>
  <c r="G17" i="10"/>
  <c r="G16" i="10" s="1"/>
  <c r="G32" i="10" s="1"/>
  <c r="G34" i="10"/>
  <c r="G36" i="10" s="1"/>
  <c r="G37" i="10" s="1"/>
  <c r="K34" i="12"/>
  <c r="K36" i="12" s="1"/>
  <c r="K37" i="12" s="1"/>
  <c r="M8" i="4"/>
  <c r="C34" i="11"/>
  <c r="C36" i="11" s="1"/>
  <c r="G16" i="12"/>
  <c r="G32" i="12" s="1"/>
  <c r="G34" i="12"/>
  <c r="G36" i="12" s="1"/>
  <c r="G37" i="12" s="1"/>
  <c r="C17" i="10"/>
  <c r="C16" i="10" s="1"/>
  <c r="C32" i="10" s="1"/>
  <c r="C34" i="10"/>
  <c r="C36" i="10" s="1"/>
  <c r="I17" i="11"/>
  <c r="I16" i="11" s="1"/>
  <c r="I32" i="11" s="1"/>
  <c r="I34" i="11"/>
  <c r="I36" i="11" s="1"/>
  <c r="I37" i="11" s="1"/>
  <c r="G16" i="11"/>
  <c r="G32" i="11" s="1"/>
  <c r="C16" i="11"/>
  <c r="C32" i="11" s="1"/>
  <c r="C36" i="12"/>
  <c r="G8" i="4"/>
  <c r="C22" i="5"/>
  <c r="D11" i="4" s="1"/>
  <c r="P11" i="4"/>
  <c r="K44" i="5"/>
  <c r="L43" i="5"/>
  <c r="M12" i="4" s="1"/>
  <c r="N44" i="5"/>
  <c r="O43" i="5"/>
  <c r="H44" i="5"/>
  <c r="I43" i="5"/>
  <c r="J12" i="4" s="1"/>
  <c r="E44" i="5"/>
  <c r="C16" i="12"/>
  <c r="C32" i="12" s="1"/>
  <c r="N24" i="5"/>
  <c r="H25" i="5"/>
  <c r="I25" i="5" s="1"/>
  <c r="I24" i="5"/>
  <c r="E25" i="5"/>
  <c r="F25" i="5" s="1"/>
  <c r="F24" i="5"/>
  <c r="K25" i="5"/>
  <c r="L25" i="5" s="1"/>
  <c r="L24" i="5"/>
  <c r="C7" i="5"/>
  <c r="C27" i="5"/>
  <c r="C37" i="10" l="1"/>
  <c r="D8" i="4"/>
  <c r="P12" i="4"/>
  <c r="C37" i="12"/>
  <c r="L21" i="5"/>
  <c r="L20" i="5" s="1"/>
  <c r="I21" i="5"/>
  <c r="I20" i="5" s="1"/>
  <c r="C43" i="5"/>
  <c r="C23" i="5"/>
  <c r="H45" i="5"/>
  <c r="I45" i="5" s="1"/>
  <c r="J14" i="4" s="1"/>
  <c r="I44" i="5"/>
  <c r="I41" i="5" s="1"/>
  <c r="I46" i="5" s="1"/>
  <c r="N45" i="5"/>
  <c r="O45" i="5" s="1"/>
  <c r="O44" i="5"/>
  <c r="O41" i="5" s="1"/>
  <c r="O46" i="5" s="1"/>
  <c r="F44" i="5"/>
  <c r="F41" i="5" s="1"/>
  <c r="E45" i="5"/>
  <c r="F45" i="5" s="1"/>
  <c r="G14" i="4" s="1"/>
  <c r="K45" i="5"/>
  <c r="L45" i="5" s="1"/>
  <c r="M14" i="4" s="1"/>
  <c r="L44" i="5"/>
  <c r="M13" i="4" s="1"/>
  <c r="M10" i="4" s="1"/>
  <c r="N25" i="5"/>
  <c r="O25" i="5" s="1"/>
  <c r="O24" i="5"/>
  <c r="O21" i="5" s="1"/>
  <c r="O26" i="5" s="1"/>
  <c r="F21" i="5"/>
  <c r="M6" i="37"/>
  <c r="A2" i="37"/>
  <c r="G8" i="37" s="1"/>
  <c r="L12" i="36"/>
  <c r="I12" i="36"/>
  <c r="F12" i="36"/>
  <c r="C12" i="36"/>
  <c r="E12" i="36" s="1"/>
  <c r="L11" i="36"/>
  <c r="I11" i="36"/>
  <c r="F11" i="36"/>
  <c r="C11" i="36"/>
  <c r="B10" i="36"/>
  <c r="A3" i="36"/>
  <c r="F72" i="15"/>
  <c r="F71" i="15"/>
  <c r="F67" i="15"/>
  <c r="F65" i="15"/>
  <c r="N6" i="16"/>
  <c r="F46" i="5" l="1"/>
  <c r="J9" i="4"/>
  <c r="I26" i="5"/>
  <c r="M9" i="4"/>
  <c r="L26" i="5"/>
  <c r="C37" i="11"/>
  <c r="P13" i="4"/>
  <c r="P10" i="4" s="1"/>
  <c r="D12" i="4"/>
  <c r="G13" i="4"/>
  <c r="G10" i="4" s="1"/>
  <c r="P14" i="4"/>
  <c r="L41" i="5"/>
  <c r="L46" i="5" s="1"/>
  <c r="J13" i="4"/>
  <c r="J10" i="4" s="1"/>
  <c r="J15" i="4" s="1"/>
  <c r="C45" i="5"/>
  <c r="C44" i="5"/>
  <c r="C25" i="5"/>
  <c r="F20" i="5"/>
  <c r="C24" i="5"/>
  <c r="F79" i="43"/>
  <c r="F81" i="43"/>
  <c r="E11" i="36"/>
  <c r="E9" i="36" s="1"/>
  <c r="B9" i="36" s="1"/>
  <c r="K12" i="36"/>
  <c r="H11" i="36"/>
  <c r="H9" i="36" s="1"/>
  <c r="N11" i="36"/>
  <c r="N9" i="36" s="1"/>
  <c r="H12" i="36"/>
  <c r="K11" i="36"/>
  <c r="K9" i="36" s="1"/>
  <c r="N12" i="36"/>
  <c r="G9" i="4" l="1"/>
  <c r="F26" i="5"/>
  <c r="D10" i="4"/>
  <c r="B12" i="36"/>
  <c r="P15" i="4"/>
  <c r="P18" i="4" s="1"/>
  <c r="G15" i="4"/>
  <c r="C41" i="5"/>
  <c r="D14" i="4"/>
  <c r="D13" i="4"/>
  <c r="M15" i="4"/>
  <c r="C46" i="5"/>
  <c r="C21" i="5"/>
  <c r="C20" i="5"/>
  <c r="D9" i="4" s="1"/>
  <c r="C26" i="5"/>
  <c r="H8" i="36"/>
  <c r="H13" i="36" s="1"/>
  <c r="F9" i="3" s="1"/>
  <c r="K8" i="36"/>
  <c r="K13" i="36" s="1"/>
  <c r="H9" i="3" s="1"/>
  <c r="N8" i="36"/>
  <c r="N13" i="36" s="1"/>
  <c r="J9" i="3" s="1"/>
  <c r="B11" i="36"/>
  <c r="E8" i="36"/>
  <c r="B8" i="36" l="1"/>
  <c r="F10" i="3"/>
  <c r="H11" i="3"/>
  <c r="H10" i="3"/>
  <c r="J16" i="4"/>
  <c r="P16" i="4"/>
  <c r="M16" i="4"/>
  <c r="D15" i="4"/>
  <c r="D18" i="4" s="1"/>
  <c r="E13" i="36"/>
  <c r="D9" i="3" s="1"/>
  <c r="D10" i="3" l="1"/>
  <c r="B9" i="3"/>
  <c r="G16" i="4"/>
  <c r="B13" i="36"/>
  <c r="D16" i="4" s="1"/>
  <c r="C48" i="15"/>
  <c r="C49" i="15"/>
  <c r="C38" i="15"/>
  <c r="F39" i="15"/>
  <c r="F40" i="15"/>
  <c r="F30" i="15"/>
  <c r="F31" i="15"/>
  <c r="C29" i="15"/>
  <c r="G9" i="3" l="1"/>
  <c r="F75" i="43"/>
  <c r="F76" i="43"/>
  <c r="F46" i="43"/>
  <c r="F60" i="43"/>
  <c r="F49" i="15"/>
  <c r="F48" i="15"/>
  <c r="F38" i="15"/>
  <c r="E9" i="3" l="1"/>
  <c r="F69" i="15"/>
  <c r="C18" i="15" l="1"/>
  <c r="C21" i="15" s="1"/>
  <c r="F77" i="43" l="1"/>
  <c r="A25" i="29" l="1"/>
  <c r="B25" i="29"/>
  <c r="A26" i="29"/>
  <c r="B26" i="29"/>
  <c r="A12" i="29"/>
  <c r="B12" i="29"/>
  <c r="B17" i="29"/>
  <c r="A20" i="29"/>
  <c r="B20" i="29"/>
  <c r="A21" i="29"/>
  <c r="B21" i="29"/>
  <c r="A22" i="29"/>
  <c r="B22" i="29"/>
  <c r="A23" i="29"/>
  <c r="B23" i="29"/>
  <c r="A24" i="29"/>
  <c r="B24" i="29"/>
  <c r="B11" i="29"/>
  <c r="G16" i="13" l="1"/>
  <c r="H16" i="13"/>
  <c r="A2" i="16" l="1"/>
  <c r="G8" i="16" s="1"/>
  <c r="F16" i="13" l="1"/>
  <c r="E16" i="13"/>
  <c r="D16" i="13"/>
  <c r="C16" i="13"/>
  <c r="A3" i="11"/>
  <c r="H15" i="11"/>
  <c r="G15" i="11"/>
  <c r="F15" i="11"/>
  <c r="E15" i="11"/>
  <c r="D15" i="11"/>
  <c r="C15" i="11"/>
  <c r="A3" i="10"/>
  <c r="O17" i="4"/>
  <c r="L17" i="4"/>
  <c r="F70" i="15"/>
  <c r="F68" i="15"/>
  <c r="F66" i="15"/>
  <c r="C47" i="15"/>
  <c r="F74" i="43" s="1"/>
  <c r="F73" i="43"/>
  <c r="C46" i="15"/>
  <c r="C45" i="15"/>
  <c r="F71" i="43" s="1"/>
  <c r="C44" i="15"/>
  <c r="C43" i="15"/>
  <c r="F69" i="43" s="1"/>
  <c r="C33" i="15"/>
  <c r="C26" i="15"/>
  <c r="C32" i="15" s="1"/>
  <c r="C50" i="43" s="1"/>
  <c r="F41" i="43"/>
  <c r="C25" i="15"/>
  <c r="F32" i="43"/>
  <c r="F19" i="15"/>
  <c r="F20" i="15"/>
  <c r="F23" i="15"/>
  <c r="F24" i="15"/>
  <c r="F27" i="15"/>
  <c r="F28" i="15"/>
  <c r="F29" i="15"/>
  <c r="F34" i="15"/>
  <c r="F35" i="15"/>
  <c r="F36" i="15"/>
  <c r="F37" i="15"/>
  <c r="F9" i="15"/>
  <c r="F10" i="15"/>
  <c r="F11" i="15"/>
  <c r="F8" i="15"/>
  <c r="F50" i="43" l="1"/>
  <c r="F42" i="43"/>
  <c r="F53" i="43"/>
  <c r="F67" i="43"/>
  <c r="F70" i="43"/>
  <c r="F72" i="43"/>
  <c r="C41" i="15"/>
  <c r="C64" i="43" s="1"/>
  <c r="F54" i="43"/>
  <c r="C38" i="43"/>
  <c r="F18" i="15"/>
  <c r="F33" i="15"/>
  <c r="F46" i="15"/>
  <c r="F45" i="15"/>
  <c r="F26" i="15"/>
  <c r="F32" i="15"/>
  <c r="F43" i="15"/>
  <c r="F44" i="15"/>
  <c r="F47" i="15"/>
  <c r="I17" i="4"/>
  <c r="C42" i="15"/>
  <c r="C78" i="43" l="1"/>
  <c r="C50" i="15"/>
  <c r="F82" i="43"/>
  <c r="F29" i="43"/>
  <c r="F33" i="43"/>
  <c r="F38" i="43"/>
  <c r="F68" i="43"/>
  <c r="F25" i="15"/>
  <c r="F21" i="15"/>
  <c r="F41" i="15"/>
  <c r="F80" i="43"/>
  <c r="F24" i="43"/>
  <c r="M17" i="4"/>
  <c r="F42" i="15"/>
  <c r="Q16" i="4"/>
  <c r="Q17" i="4" s="1"/>
  <c r="P17" i="4"/>
  <c r="K16" i="4"/>
  <c r="K17" i="4" s="1"/>
  <c r="J17" i="4"/>
  <c r="F64" i="43" l="1"/>
  <c r="F50" i="15"/>
  <c r="N16" i="4"/>
  <c r="N17" i="4" s="1"/>
  <c r="E16" i="4"/>
  <c r="E17" i="4" s="1"/>
  <c r="F78" i="43" l="1"/>
  <c r="G17" i="4"/>
  <c r="H16" i="4"/>
  <c r="H17" i="4" s="1"/>
  <c r="J18" i="4"/>
  <c r="G18" i="4" l="1"/>
  <c r="M18" i="4"/>
  <c r="J17" i="3" l="1"/>
  <c r="O14" i="4" s="1"/>
  <c r="Q14" i="4" s="1"/>
  <c r="J16" i="3"/>
  <c r="O13" i="4" s="1"/>
  <c r="Q13" i="4" s="1"/>
  <c r="J15" i="3"/>
  <c r="J14" i="3"/>
  <c r="O11" i="4" s="1"/>
  <c r="Q11" i="4" s="1"/>
  <c r="H17" i="3"/>
  <c r="L14" i="4" s="1"/>
  <c r="N14" i="4" s="1"/>
  <c r="H16" i="3"/>
  <c r="H15" i="3"/>
  <c r="L12" i="4" s="1"/>
  <c r="N12" i="4" s="1"/>
  <c r="H14" i="3"/>
  <c r="L11" i="4" s="1"/>
  <c r="N11" i="4" s="1"/>
  <c r="F17" i="3"/>
  <c r="I14" i="4" s="1"/>
  <c r="K14" i="4" s="1"/>
  <c r="F16" i="3"/>
  <c r="I13" i="4" s="1"/>
  <c r="K13" i="4" s="1"/>
  <c r="F15" i="3"/>
  <c r="F14" i="3"/>
  <c r="I11" i="4" s="1"/>
  <c r="K11" i="4" s="1"/>
  <c r="D17" i="3"/>
  <c r="D16" i="3"/>
  <c r="F13" i="4" s="1"/>
  <c r="H13" i="4" s="1"/>
  <c r="D15" i="3"/>
  <c r="F12" i="4" s="1"/>
  <c r="H12" i="4" s="1"/>
  <c r="D14" i="3"/>
  <c r="F11" i="4" s="1"/>
  <c r="H11" i="4" s="1"/>
  <c r="B17" i="3"/>
  <c r="B16" i="3"/>
  <c r="B15" i="3"/>
  <c r="B14" i="3"/>
  <c r="A3" i="3"/>
  <c r="K9" i="3"/>
  <c r="I9" i="3"/>
  <c r="L32" i="2"/>
  <c r="L30" i="2"/>
  <c r="L28" i="2"/>
  <c r="L27" i="2"/>
  <c r="L26" i="2"/>
  <c r="L25" i="2"/>
  <c r="L24" i="2"/>
  <c r="L23" i="2"/>
  <c r="L21" i="2"/>
  <c r="L20" i="2"/>
  <c r="L19" i="2"/>
  <c r="L18" i="2"/>
  <c r="L17" i="2"/>
  <c r="L16" i="2"/>
  <c r="L15" i="2"/>
  <c r="L14" i="2"/>
  <c r="L11" i="2"/>
  <c r="L10" i="2"/>
  <c r="L8" i="2" s="1"/>
  <c r="A3" i="2"/>
  <c r="K33" i="2"/>
  <c r="K32" i="2"/>
  <c r="K30" i="2"/>
  <c r="K28" i="2"/>
  <c r="K27" i="2"/>
  <c r="K26" i="2"/>
  <c r="K25" i="2"/>
  <c r="K24" i="2"/>
  <c r="K23" i="2"/>
  <c r="K21" i="2"/>
  <c r="K20" i="2"/>
  <c r="K19" i="2"/>
  <c r="K18" i="2"/>
  <c r="K17" i="2"/>
  <c r="K16" i="2"/>
  <c r="K15" i="2"/>
  <c r="K14" i="2"/>
  <c r="K11" i="2"/>
  <c r="K10" i="2"/>
  <c r="I33" i="2"/>
  <c r="I32" i="2"/>
  <c r="I30" i="2"/>
  <c r="I28" i="2"/>
  <c r="I27" i="2"/>
  <c r="I26" i="2"/>
  <c r="I25" i="2"/>
  <c r="I24" i="2"/>
  <c r="I23" i="2"/>
  <c r="I21" i="2"/>
  <c r="I20" i="2"/>
  <c r="I19" i="2"/>
  <c r="I18" i="2"/>
  <c r="I17" i="2"/>
  <c r="I16" i="2"/>
  <c r="I15" i="2"/>
  <c r="I14" i="2"/>
  <c r="I11" i="2"/>
  <c r="I10" i="2"/>
  <c r="G33" i="2"/>
  <c r="G32" i="2"/>
  <c r="G30" i="2"/>
  <c r="G28" i="2"/>
  <c r="G27" i="2"/>
  <c r="G26" i="2"/>
  <c r="G25" i="2"/>
  <c r="G24" i="2"/>
  <c r="G23" i="2"/>
  <c r="G21" i="2"/>
  <c r="G20" i="2"/>
  <c r="G19" i="2"/>
  <c r="G18" i="2"/>
  <c r="G17" i="2"/>
  <c r="G16" i="2"/>
  <c r="G15" i="2"/>
  <c r="G14" i="2"/>
  <c r="G11" i="2"/>
  <c r="G10" i="2"/>
  <c r="E33" i="2"/>
  <c r="E32" i="2"/>
  <c r="E30" i="2"/>
  <c r="E28" i="2"/>
  <c r="E27" i="2"/>
  <c r="E26" i="2"/>
  <c r="E25" i="2"/>
  <c r="E24" i="2"/>
  <c r="E23" i="2"/>
  <c r="E21" i="2"/>
  <c r="E20" i="2"/>
  <c r="E19" i="2"/>
  <c r="E18" i="2"/>
  <c r="E17" i="2"/>
  <c r="E16" i="2"/>
  <c r="E15" i="2"/>
  <c r="E14" i="2"/>
  <c r="E11" i="2"/>
  <c r="E10" i="2"/>
  <c r="J22" i="2"/>
  <c r="J13" i="2"/>
  <c r="H29" i="2"/>
  <c r="H22" i="2"/>
  <c r="H13" i="2"/>
  <c r="F22" i="2"/>
  <c r="F13" i="2"/>
  <c r="D29" i="2"/>
  <c r="D22" i="2"/>
  <c r="D13" i="2"/>
  <c r="B22" i="2"/>
  <c r="B13" i="2"/>
  <c r="I9" i="4" l="1"/>
  <c r="K9" i="4" s="1"/>
  <c r="C9" i="4"/>
  <c r="E9" i="4" s="1"/>
  <c r="O9" i="4"/>
  <c r="Q9" i="4" s="1"/>
  <c r="I22" i="2"/>
  <c r="E22" i="2"/>
  <c r="B12" i="2"/>
  <c r="B35" i="2" s="1"/>
  <c r="C31" i="2" s="1"/>
  <c r="C11" i="4"/>
  <c r="E11" i="4" s="1"/>
  <c r="C13" i="4"/>
  <c r="E13" i="4" s="1"/>
  <c r="F9" i="4"/>
  <c r="H9" i="4" s="1"/>
  <c r="L9" i="4"/>
  <c r="N9" i="4" s="1"/>
  <c r="L29" i="2"/>
  <c r="C12" i="4"/>
  <c r="E12" i="4" s="1"/>
  <c r="C14" i="4"/>
  <c r="E14" i="4" s="1"/>
  <c r="F14" i="4"/>
  <c r="H14" i="4" s="1"/>
  <c r="E17" i="3"/>
  <c r="D13" i="3"/>
  <c r="F10" i="4" s="1"/>
  <c r="H10" i="4" s="1"/>
  <c r="F13" i="3"/>
  <c r="I10" i="4" s="1"/>
  <c r="K10" i="4" s="1"/>
  <c r="I12" i="4"/>
  <c r="K12" i="4" s="1"/>
  <c r="J13" i="3"/>
  <c r="O10" i="4" s="1"/>
  <c r="Q10" i="4" s="1"/>
  <c r="O12" i="4"/>
  <c r="Q12" i="4" s="1"/>
  <c r="H13" i="3"/>
  <c r="L10" i="4" s="1"/>
  <c r="N10" i="4" s="1"/>
  <c r="L13" i="4"/>
  <c r="N13" i="4" s="1"/>
  <c r="E13" i="2"/>
  <c r="G29" i="2"/>
  <c r="K29" i="2"/>
  <c r="L22" i="2"/>
  <c r="F12" i="2"/>
  <c r="F35" i="2" s="1"/>
  <c r="L13" i="2"/>
  <c r="G13" i="2"/>
  <c r="J12" i="2"/>
  <c r="J35" i="2" s="1"/>
  <c r="E29" i="2"/>
  <c r="I29" i="2"/>
  <c r="K22" i="2"/>
  <c r="H12" i="2"/>
  <c r="H35" i="2" s="1"/>
  <c r="G22" i="2"/>
  <c r="K13" i="2"/>
  <c r="I13" i="2"/>
  <c r="D12" i="2"/>
  <c r="D35" i="2" s="1"/>
  <c r="H38" i="2" l="1"/>
  <c r="I35" i="2"/>
  <c r="J38" i="2"/>
  <c r="K35" i="2"/>
  <c r="G35" i="2"/>
  <c r="F38" i="2"/>
  <c r="D38" i="2"/>
  <c r="E35" i="2"/>
  <c r="B38" i="2"/>
  <c r="C38" i="2" s="1"/>
  <c r="C35" i="2"/>
  <c r="K12" i="2"/>
  <c r="H8" i="3"/>
  <c r="J8" i="3"/>
  <c r="I12" i="2"/>
  <c r="E12" i="2"/>
  <c r="D8" i="3"/>
  <c r="G12" i="2"/>
  <c r="L12" i="2"/>
  <c r="F8" i="3"/>
  <c r="F11" i="3" s="1"/>
  <c r="F18" i="3" s="1"/>
  <c r="G8" i="2"/>
  <c r="K8" i="2"/>
  <c r="C34" i="2"/>
  <c r="I8" i="2"/>
  <c r="E8" i="2"/>
  <c r="J11" i="3" l="1"/>
  <c r="J10" i="3"/>
  <c r="G38" i="2"/>
  <c r="E38" i="2"/>
  <c r="K38" i="2"/>
  <c r="L38" i="2"/>
  <c r="L35" i="2"/>
  <c r="I38" i="2"/>
  <c r="C9" i="2"/>
  <c r="D11" i="3"/>
  <c r="D18" i="3" s="1"/>
  <c r="O8" i="4"/>
  <c r="O15" i="4" s="1"/>
  <c r="O18" i="4" s="1"/>
  <c r="J18" i="3"/>
  <c r="L8" i="4"/>
  <c r="L15" i="4" s="1"/>
  <c r="H18" i="3"/>
  <c r="B8" i="3"/>
  <c r="C30" i="2"/>
  <c r="C27" i="2"/>
  <c r="C23" i="2"/>
  <c r="C19" i="2"/>
  <c r="C15" i="2"/>
  <c r="C11" i="2"/>
  <c r="C29" i="2"/>
  <c r="C26" i="2"/>
  <c r="C22" i="2"/>
  <c r="C18" i="2"/>
  <c r="C14" i="2"/>
  <c r="C10" i="2"/>
  <c r="C33" i="2"/>
  <c r="C28" i="2"/>
  <c r="C25" i="2"/>
  <c r="C21" i="2"/>
  <c r="C17" i="2"/>
  <c r="C13" i="2"/>
  <c r="C32" i="2"/>
  <c r="C24" i="2"/>
  <c r="C20" i="2"/>
  <c r="C16" i="2"/>
  <c r="C12" i="2"/>
  <c r="C8" i="2"/>
  <c r="B11" i="3" l="1"/>
  <c r="B18" i="3" s="1"/>
  <c r="G18" i="3" s="1"/>
  <c r="B10" i="3"/>
  <c r="F8" i="4"/>
  <c r="F18" i="4" s="1"/>
  <c r="C9" i="3"/>
  <c r="Q8" i="4"/>
  <c r="Q15" i="4" s="1"/>
  <c r="Q18" i="4" s="1"/>
  <c r="N8" i="4"/>
  <c r="N15" i="4" s="1"/>
  <c r="N18" i="4" s="1"/>
  <c r="H8" i="4"/>
  <c r="H15" i="4" s="1"/>
  <c r="H18" i="4" s="1"/>
  <c r="I8" i="4"/>
  <c r="K8" i="4" s="1"/>
  <c r="K15" i="4" s="1"/>
  <c r="K18" i="4" s="1"/>
  <c r="E10" i="3" l="1"/>
  <c r="C10" i="3"/>
  <c r="K10" i="3"/>
  <c r="I10" i="3"/>
  <c r="G10" i="3"/>
  <c r="C16" i="3"/>
  <c r="C15" i="3"/>
  <c r="C12" i="3"/>
  <c r="C14" i="3"/>
  <c r="C17" i="3"/>
  <c r="I18" i="4"/>
  <c r="B13" i="3"/>
  <c r="K17" i="3"/>
  <c r="K16" i="3"/>
  <c r="K15" i="3"/>
  <c r="K14" i="3"/>
  <c r="I17" i="3"/>
  <c r="I16" i="3"/>
  <c r="I15" i="3"/>
  <c r="I14" i="3"/>
  <c r="I12" i="3"/>
  <c r="G17" i="3"/>
  <c r="G16" i="3"/>
  <c r="G15" i="3"/>
  <c r="G14" i="3"/>
  <c r="E16" i="3"/>
  <c r="E15" i="3"/>
  <c r="E14" i="3"/>
  <c r="C13" i="3" l="1"/>
  <c r="I11" i="3"/>
  <c r="E13" i="3"/>
  <c r="C10" i="4"/>
  <c r="E10" i="4" s="1"/>
  <c r="K12" i="3"/>
  <c r="G13" i="3"/>
  <c r="K13" i="3"/>
  <c r="I13" i="3"/>
  <c r="G8" i="3"/>
  <c r="G12" i="3"/>
  <c r="E12" i="3"/>
  <c r="I8" i="3"/>
  <c r="G11" i="3" l="1"/>
  <c r="C11" i="3"/>
  <c r="E11" i="3"/>
  <c r="K11" i="3"/>
  <c r="C8" i="4"/>
  <c r="C15" i="4" s="1"/>
  <c r="C18" i="4" s="1"/>
  <c r="K8" i="3"/>
  <c r="E8" i="3"/>
  <c r="C18" i="3" l="1"/>
  <c r="E18" i="3"/>
  <c r="K18" i="3"/>
  <c r="I18" i="3"/>
  <c r="E8" i="4"/>
  <c r="E15" i="4" s="1"/>
  <c r="E18" i="4" s="1"/>
</calcChain>
</file>

<file path=xl/sharedStrings.xml><?xml version="1.0" encoding="utf-8"?>
<sst xmlns="http://schemas.openxmlformats.org/spreadsheetml/2006/main" count="1125" uniqueCount="399">
  <si>
    <t>Intitulé</t>
  </si>
  <si>
    <t>Hors OSP</t>
  </si>
  <si>
    <t>OSP</t>
  </si>
  <si>
    <t>Marge équitable</t>
  </si>
  <si>
    <t>Redevance de voirie</t>
  </si>
  <si>
    <t>T-MT</t>
  </si>
  <si>
    <t>MT</t>
  </si>
  <si>
    <t>T-BT</t>
  </si>
  <si>
    <t>BT</t>
  </si>
  <si>
    <t>Eur</t>
  </si>
  <si>
    <t>%</t>
  </si>
  <si>
    <t>I. Tarif pour l'utilisation du réseau de distribution</t>
  </si>
  <si>
    <t>A. Terme capacitaire</t>
  </si>
  <si>
    <t>a) Pour les raccordements avec mesure de pointe</t>
  </si>
  <si>
    <t>B. Terme fixe</t>
  </si>
  <si>
    <t>Heures creuses</t>
  </si>
  <si>
    <t>Impôts sur le revenu</t>
  </si>
  <si>
    <t>TOTAL</t>
  </si>
  <si>
    <t xml:space="preserve">II. Tarif pour les Obligations de Service Public </t>
  </si>
  <si>
    <t xml:space="preserve">CLIENTS TYPE EUROSTAT </t>
  </si>
  <si>
    <t>kWh heures creuses</t>
  </si>
  <si>
    <t>kWh exclusif nuit</t>
  </si>
  <si>
    <t>kWh total heures creuses</t>
  </si>
  <si>
    <t xml:space="preserve">kWh total </t>
  </si>
  <si>
    <t>kVArh</t>
  </si>
  <si>
    <t>Tarif unitaire</t>
  </si>
  <si>
    <t>Calcul clients type T-BT</t>
  </si>
  <si>
    <t>Prélèvements</t>
  </si>
  <si>
    <t>Injection</t>
  </si>
  <si>
    <t>Calcul clients type BT</t>
  </si>
  <si>
    <t>Da</t>
  </si>
  <si>
    <t>Db</t>
  </si>
  <si>
    <t>Dc</t>
  </si>
  <si>
    <t>Dc1</t>
  </si>
  <si>
    <t>Dd</t>
  </si>
  <si>
    <t>De</t>
  </si>
  <si>
    <t>kW</t>
  </si>
  <si>
    <t>Autres impôts</t>
  </si>
  <si>
    <t>TOTAL Revenu Autorisé</t>
  </si>
  <si>
    <t>TMT</t>
  </si>
  <si>
    <t>TBT</t>
  </si>
  <si>
    <t>Tarif</t>
  </si>
  <si>
    <t>Produit</t>
  </si>
  <si>
    <t>Coûts</t>
  </si>
  <si>
    <t>Produits</t>
  </si>
  <si>
    <t>Ecart</t>
  </si>
  <si>
    <t>Niveau de tension</t>
  </si>
  <si>
    <t>Sous-total fournis par le réseau</t>
  </si>
  <si>
    <t>Sous-total infeed</t>
  </si>
  <si>
    <t>CLIENTS TYPE CWaPE</t>
  </si>
  <si>
    <t>KWe</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</si>
  <si>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</si>
  <si>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</si>
  <si>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</si>
  <si>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</si>
  <si>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</si>
  <si>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</si>
  <si>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</si>
  <si>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</si>
  <si>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</si>
  <si>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</si>
  <si>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</si>
  <si>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</si>
  <si>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</si>
  <si>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</si>
  <si>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</si>
  <si>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GRT</t>
  </si>
  <si>
    <t>Prélèvement (kWh)</t>
  </si>
  <si>
    <t>Heures pleines (kWh)</t>
  </si>
  <si>
    <t>Heures creuses (kWh)</t>
  </si>
  <si>
    <t>Injections sur réseau de distribution (kWh) (signe négatif)</t>
  </si>
  <si>
    <t>Transit sortant (kWh)</t>
  </si>
  <si>
    <t>Pertes en réseau (kWh)</t>
  </si>
  <si>
    <t>Eclairage public (kWh)</t>
  </si>
  <si>
    <t>a</t>
  </si>
  <si>
    <t>Cellules remplies par le GRD</t>
  </si>
  <si>
    <t>TAB1</t>
  </si>
  <si>
    <t>TAB2</t>
  </si>
  <si>
    <t>TAB3</t>
  </si>
  <si>
    <t>Charges nettes contrôlables</t>
  </si>
  <si>
    <t>Charges nettes contrôlables OSP</t>
  </si>
  <si>
    <t xml:space="preserve">Redevance de voirie </t>
  </si>
  <si>
    <t>Concordance</t>
  </si>
  <si>
    <t>Coûts imputés au tarif d'utilisation du réseau de distribution</t>
  </si>
  <si>
    <t>Coûts imputés au tarif des surcharges</t>
  </si>
  <si>
    <t>Coûts imputés aux tarif des soldes régulatoires</t>
  </si>
  <si>
    <t>Coûts imputés au tarif d'Obligations de Service Public</t>
  </si>
  <si>
    <t>Heures normales</t>
  </si>
  <si>
    <t xml:space="preserve">Heures pleines </t>
  </si>
  <si>
    <t>Exclusif de nuit</t>
  </si>
  <si>
    <t xml:space="preserve">III. Tarif pour les surcharges  </t>
  </si>
  <si>
    <t xml:space="preserve">IV. Tarif pour les soldes régulatoires </t>
  </si>
  <si>
    <t xml:space="preserve">C. Terme proportionnel </t>
  </si>
  <si>
    <t>Transit entrant (kWh) (signe négatif)</t>
  </si>
  <si>
    <t>Heures normales (kWh)</t>
  </si>
  <si>
    <t>Exclusif de nuit (kWh)</t>
  </si>
  <si>
    <t>Nombre d'EAN</t>
  </si>
  <si>
    <t>Code EDIEL</t>
  </si>
  <si>
    <t>V</t>
  </si>
  <si>
    <t>(EUR/kWe)</t>
  </si>
  <si>
    <t xml:space="preserve"> (EUR/an)</t>
  </si>
  <si>
    <t>(EUR/kWh)</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</si>
  <si>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</si>
  <si>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</si>
  <si>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</si>
  <si>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E891</t>
  </si>
  <si>
    <t>Impôt sur les sociétés</t>
  </si>
  <si>
    <t>E850</t>
  </si>
  <si>
    <t>Autres impôts locaux, provinciaux ou régionaux</t>
  </si>
  <si>
    <t>E890</t>
  </si>
  <si>
    <t>Tarifs périodiques de distribution d'électricité</t>
  </si>
  <si>
    <t xml:space="preserve">Période de validité : </t>
  </si>
  <si>
    <r>
      <t>Modalités d'application et de facturation</t>
    </r>
    <r>
      <rPr>
        <b/>
        <sz val="10"/>
        <rFont val="Arial"/>
        <family val="2"/>
      </rPr>
      <t xml:space="preserve"> :</t>
    </r>
  </si>
  <si>
    <t xml:space="preserve">- Injection -                 </t>
  </si>
  <si>
    <t>BT &gt;10kVA</t>
  </si>
  <si>
    <t xml:space="preserve">Capacité d'injection flexible </t>
  </si>
  <si>
    <t>(EUR/kVA)</t>
  </si>
  <si>
    <t>Capacité d'injection permanente</t>
  </si>
  <si>
    <t>(EUR/an)</t>
  </si>
  <si>
    <t>TAB5</t>
  </si>
  <si>
    <t>TAB5.1</t>
  </si>
  <si>
    <t>TAB6</t>
  </si>
  <si>
    <t>Tarif à compléter par le GRD</t>
  </si>
  <si>
    <t>TAB7.1</t>
  </si>
  <si>
    <t>TAB7.2</t>
  </si>
  <si>
    <t>TAB7.3</t>
  </si>
  <si>
    <t>TAB7.4</t>
  </si>
  <si>
    <t>kWh heures pleines</t>
  </si>
  <si>
    <t>Variable</t>
  </si>
  <si>
    <t xml:space="preserve">Charges et produits non-contrôlables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</si>
  <si>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</si>
  <si>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</si>
  <si>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</si>
  <si>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</si>
  <si>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</si>
  <si>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</si>
  <si>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</si>
  <si>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</si>
  <si>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Charges d’achat des certificats verts </t>
  </si>
  <si>
    <t>Quote-part  des soldes régulatoires années précédentes</t>
  </si>
  <si>
    <t>TABa</t>
  </si>
  <si>
    <t>Liste des annexes à fournir</t>
  </si>
  <si>
    <t>TABb</t>
  </si>
  <si>
    <t>Instructions pour compléter le modèle de rapport</t>
  </si>
  <si>
    <t>Transposition du revenu autorisé par niveau de tension</t>
  </si>
  <si>
    <t>Synthèse du revenu autorisé par tarif et par niveau de tension</t>
  </si>
  <si>
    <t>Kwh distribués (prélèvement et injection)</t>
  </si>
  <si>
    <t xml:space="preserve">Date de dépôt de la proposition de tarifs </t>
  </si>
  <si>
    <t>Synthèse des produits prévisionnels issus des tarifs d'injection</t>
  </si>
  <si>
    <t>Réconciliation des charges et produits (prélèvement et injection)</t>
  </si>
  <si>
    <t>Simulations des coûts de distribution pour les clients-type - niveau TMT</t>
  </si>
  <si>
    <t>Simulations des coûts de distribution pour les clients-type - niveau MT</t>
  </si>
  <si>
    <t>Simulations des coûts de distribution pour les clients-type - niveau TBT</t>
  </si>
  <si>
    <t>Simulations des coûts de distribution pour les clients-type - niveau BT</t>
  </si>
  <si>
    <t>Retour page de garde</t>
  </si>
  <si>
    <t>N° annexe</t>
  </si>
  <si>
    <t>Tableau concerné</t>
  </si>
  <si>
    <t>Description</t>
  </si>
  <si>
    <t>Annexe 1</t>
  </si>
  <si>
    <t>TAB 1</t>
  </si>
  <si>
    <t>Annexe 2</t>
  </si>
  <si>
    <t>Annexe 3</t>
  </si>
  <si>
    <t>TAB 3</t>
  </si>
  <si>
    <t>Annexe 4</t>
  </si>
  <si>
    <t>Annexe 5</t>
  </si>
  <si>
    <t>Annexe 6</t>
  </si>
  <si>
    <t>Annexe 7</t>
  </si>
  <si>
    <t>Tarifs périodiques</t>
  </si>
  <si>
    <t>Annexe 8</t>
  </si>
  <si>
    <t>Une note explicative décrivant les clés de répartition utilisées pour répartir chaque élément du revenu autorisé entre les niveaux de tension</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</si>
  <si>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</si>
  <si>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</si>
  <si>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</si>
  <si>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Ie1'</t>
  </si>
  <si>
    <t>Ie2'</t>
  </si>
  <si>
    <t>If1'</t>
  </si>
  <si>
    <t>If2'</t>
  </si>
  <si>
    <t>Ib(a)'</t>
  </si>
  <si>
    <t>Ib(b)'</t>
  </si>
  <si>
    <t>Ib(c)'</t>
  </si>
  <si>
    <t>Ic'</t>
  </si>
  <si>
    <t>Id(a)'</t>
  </si>
  <si>
    <t>Id(b)'</t>
  </si>
  <si>
    <t>Puissances - Prélèvement</t>
  </si>
  <si>
    <t>Puissances - Injection</t>
  </si>
  <si>
    <t>Heures pleines EP (kWh)</t>
  </si>
  <si>
    <t>Heures creuses EP (kWh)</t>
  </si>
  <si>
    <t>Ib(d)'</t>
  </si>
  <si>
    <t>Ib(e)'</t>
  </si>
  <si>
    <t>Pointe historique pendant la période tarifaire de pointe</t>
  </si>
  <si>
    <t>Pointe du mois pendant la période tarifaire de pointe</t>
  </si>
  <si>
    <t>Injection Grands postes Elia/RTE (kWh) (signe négatif)</t>
  </si>
  <si>
    <t>Tous niveaux de tension</t>
  </si>
  <si>
    <t>Estimation des volumes et puissances - Synthèse</t>
  </si>
  <si>
    <t>Estimation des volumes et puissances - Tarifs d'injection</t>
  </si>
  <si>
    <t>TAB3.1</t>
  </si>
  <si>
    <t>TAB3.2</t>
  </si>
  <si>
    <t>TAB3.3</t>
  </si>
  <si>
    <t>TAB4.1.1</t>
  </si>
  <si>
    <t>TAB4.1.2</t>
  </si>
  <si>
    <t>KWh (heures nuit)</t>
  </si>
  <si>
    <t>KWh (heures creuses)</t>
  </si>
  <si>
    <t>KWh (heures pleines)</t>
  </si>
  <si>
    <t>KWh (heures normales)</t>
  </si>
  <si>
    <t>TAB4.6</t>
  </si>
  <si>
    <t>Tarif de prélèvement BT (EUR/kWh) | Distribution</t>
  </si>
  <si>
    <t>Tarif de prélèvement BT (EUR/kWh) | Transport</t>
  </si>
  <si>
    <t>Différence observée</t>
  </si>
  <si>
    <t>Hypothèse de production en (kWh/kWe)</t>
  </si>
  <si>
    <t>Tarifs d'injection</t>
  </si>
  <si>
    <t>Volume soumis à l'exonération de redevance voirie</t>
  </si>
  <si>
    <t>Kwh distribués</t>
  </si>
  <si>
    <t xml:space="preserve">Kwh distribués </t>
  </si>
  <si>
    <t>Coefficient de dégressivité</t>
  </si>
  <si>
    <t>TOTAL avant application éventuelle du coefficient de dégressivité</t>
  </si>
  <si>
    <t>Kwh injectés</t>
  </si>
  <si>
    <t>Revenu autorisé après déduction des recettes relatives aux tarifs d'injection</t>
  </si>
  <si>
    <t>Le détail des coûts nets (après déduction des produits/gains) imputés à l'injection renseignés au tableau 6</t>
  </si>
  <si>
    <t>Recettes relatives aux tarifs d'injection</t>
  </si>
  <si>
    <t>TOTAL coûts imputés aux tarifs de prélèvement</t>
  </si>
  <si>
    <t>Tarif attendu (EUR/kWe)</t>
  </si>
  <si>
    <t>Tarif proposé (EUR/kWe)</t>
  </si>
  <si>
    <t>Contrôle calcul tarif capacitaire prosumers</t>
  </si>
  <si>
    <t>TAB 6</t>
  </si>
  <si>
    <t>Charges de pension non-capitalisées</t>
  </si>
  <si>
    <t>Somme de la moyenne des pointes historiques (kW)</t>
  </si>
  <si>
    <t>Somme de la moyenne des pointes mensuelles (kW)</t>
  </si>
  <si>
    <t xml:space="preserve">                                                - Prélèvement -</t>
  </si>
  <si>
    <t>Modèle de rapport - Proposition de tarifs périodiques  - Electricité
Période régulatoire 2025 - 2029 - Année 2025 uniquement</t>
  </si>
  <si>
    <t>BUDGET 2025</t>
  </si>
  <si>
    <t>Charges nettes contrôlables autres</t>
  </si>
  <si>
    <t>Charges nettes contrôlables liées aux immobilisations</t>
  </si>
  <si>
    <t xml:space="preserve">Charges émanant de factures émises par la société FeReSO ou d'autres sociétés dans le cadre du processus de réconciliation </t>
  </si>
  <si>
    <t>Charge fiscale résultant de l'application de l'impôt des sociétés sur la marge bénéficiaire équitable</t>
  </si>
  <si>
    <t xml:space="preserve">Produits issus de la facturation de la fourniture d’électricité à la clientèle propre du gestionnaire de réseau de distribution ainsi que le montant de la compensation perçue et résultant de l’application du tarif social </t>
  </si>
  <si>
    <t>Marge équitable RAB hors PV de réévaluation</t>
  </si>
  <si>
    <t>Marge équitable PV de réévaluation</t>
  </si>
  <si>
    <t xml:space="preserve">Soldes régulatoires déjà affectés </t>
  </si>
  <si>
    <t>TOTAL RA approuvé</t>
  </si>
  <si>
    <t>Soldes régulatoires approuvés à affecter</t>
  </si>
  <si>
    <r>
      <t>Conformément à l'article 123 de la méthodologie tarifaire 2025-2029, la proposition de tarifs périodiques de l'année 2025 est déposée à la CWaPE au plus tard</t>
    </r>
    <r>
      <rPr>
        <b/>
        <sz val="8"/>
        <rFont val="Trebuchet MS"/>
        <family val="2"/>
      </rPr>
      <t xml:space="preserve"> le 15 juin 2024 </t>
    </r>
    <r>
      <rPr>
        <sz val="8"/>
        <rFont val="Trebuchet MS"/>
        <family val="2"/>
      </rPr>
      <t xml:space="preserve">en cas d'approbation du revenu autorisé endéans le 31 mars 2024 ou au plus tard le </t>
    </r>
    <r>
      <rPr>
        <b/>
        <sz val="8"/>
        <rFont val="Trebuchet MS"/>
        <family val="2"/>
      </rPr>
      <t>1er septembre 2024</t>
    </r>
    <r>
      <rPr>
        <sz val="8"/>
        <rFont val="Trebuchet MS"/>
        <family val="2"/>
      </rPr>
      <t xml:space="preserve"> en cas d'approbation du revenu autorisé endéans le 30 juin 2024, conformément à l'article 125. La proposition de tarifs est transmise en un exemplaire par porteur avec accusé de réception ainsi que sur support électronique. La proposition de tarifs comprend obligatoirement le présent modèle de rapport au format Excel, vierge de toute liaison avec d'autres fichiers qui ne seraient pas transmis à la CWaPE ainsi que l'ensemble des annexes listées au TAB A.</t>
    </r>
  </si>
  <si>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lister et détailler chaque modification apportée au modèle de rapport dans un onglet supplémentaire intitulé "TAB corrections".</t>
  </si>
  <si>
    <t>Marge OSP</t>
  </si>
  <si>
    <t>Ce tableau présente la répartition du revenu autorisé 2025 par niveau de tension. Le GRD renseigne le revenu autorisé approuvé repris au tableau 7 de la proposition de revenu autorisé pour l'année 2025 et le réparti par niveau de tension. Le GRD justifie les clés de répartition utilisées pour cette ventilation en annexe 1 du modèle de rapport.</t>
  </si>
  <si>
    <t>Ce tableau présente la synthèse du revenu autorisé par tarif et par niveau de tension pour l'année 2025. A l'exception  des recettes issues des tarifs d'injection qui proviennent du tableau 5, les coûts  de chaque niveau de tension proviennent automatiquement du tableau 1. Les recettes issues des tarifs d'injection sont déduits des coûts imputés au tarif d'utilisation du réseau de distribution de chaque niveau de tension.</t>
  </si>
  <si>
    <t>Réalité 2022</t>
  </si>
  <si>
    <t>Budget 2025</t>
  </si>
  <si>
    <t>Évolution 2025/2022 (%)</t>
  </si>
  <si>
    <r>
      <t xml:space="preserve">Puissance nette développable des installations de production  ≤ 10 kVA (kWe) </t>
    </r>
    <r>
      <rPr>
        <sz val="6"/>
        <color theme="1"/>
        <rFont val="Trebuchet MS"/>
        <family val="2"/>
      </rPr>
      <t>auxquelles le système de plafonnement s'applique, conformément à l'article 81 §3 de la méthodologie tarifaire 25-29</t>
    </r>
  </si>
  <si>
    <t>Estimation des volumes et puissances - Tarifs de prélèvement avec facturation du terme capacitaire</t>
  </si>
  <si>
    <t>Estimation des volumes et puissances - Tarifs de prélèvement sans facturation du terme capacitaire</t>
  </si>
  <si>
    <t>TAB3 : Ce tableau reprend, par niveau de tension et en distinguant l’injection et le prélèvement, les données suivantes : 
- le nombre de codes EAN 
- les données relatives aux volumes distribués sur le réseau 
- les données relatives aux pointes de puissance 
- les données relatives aux puissances nettes développables des installations de production des prosumers 
- les données relatives aux capacités permanentes d’injection
Ces informations sont complétées pour la réalité 2022 ainsi que pour le budget de l'année 2025.   
Le tableau est alimenté automatiquement par les tableaux de détail TAB3.1, TAB 3.2 et TAB3.3.
Le GRD détaille les hypothèses prises en compte de manière exhaustive aux annexe 3 et 4.</t>
  </si>
  <si>
    <t>TAB 3, TAB 3.1, TAB 3.2</t>
  </si>
  <si>
    <t>TAB 3 et TAB 3.3</t>
  </si>
  <si>
    <t xml:space="preserve">Le rapport de concertation prévu à l'article 71, 3° de la méthodologie tarifaire 2025-2029. </t>
  </si>
  <si>
    <t xml:space="preserve">Le rapport de concertation prévu à l'article 97 de la méthodologie tarifaire 2025-2029. </t>
  </si>
  <si>
    <t xml:space="preserve">Les rapport de "benchmark" réalisé par les GRD pour les tarifs d'injection d'électricité, conformément à l'article 97 de la méthodologie tarifaire 2025-2029. </t>
  </si>
  <si>
    <t>Un aperçu des périodes tarifaires utilisées par le GRD, avec une distinction entre les groupes de clients et, le cas échéant, les zones géographiques.</t>
  </si>
  <si>
    <t xml:space="preserve">Les grilles des tarifs périodiques de prélèvement et d'injection pour l'année 2025 sous format Excel et sous format PDF, incluant les modalités d'application et de facturation des tarifs. </t>
  </si>
  <si>
    <t>Tarifs de prélèvement 2025</t>
  </si>
  <si>
    <t>Synthèse des produits prévisionnels issus des tarifs de prélèvement 2025</t>
  </si>
  <si>
    <t>Tarifs d'injection 2025</t>
  </si>
  <si>
    <t>Avec facturation du terme capacitaire</t>
  </si>
  <si>
    <t>Sans facturation du terme capacitaire</t>
  </si>
  <si>
    <t>Uniquement les raccordements
&gt; 56 kVA</t>
  </si>
  <si>
    <t>Tous les raccordements</t>
  </si>
  <si>
    <t>a. Pour les compteurs avec mesure de pointe, excepté les raccordements BT ≤ 56 kVA</t>
  </si>
  <si>
    <t>Pointe annuelle</t>
  </si>
  <si>
    <t>Pointe mensuelle</t>
  </si>
  <si>
    <t>EUR/kW</t>
  </si>
  <si>
    <t>B. Terme prosumer</t>
  </si>
  <si>
    <r>
      <t xml:space="preserve">Tarif </t>
    </r>
    <r>
      <rPr>
        <i/>
        <sz val="8"/>
        <color theme="1"/>
        <rFont val="Arial"/>
        <family val="2"/>
      </rPr>
      <t>prosumer</t>
    </r>
  </si>
  <si>
    <t>-</t>
  </si>
  <si>
    <t>Année 2025</t>
  </si>
  <si>
    <t xml:space="preserve">CLIENT-TYPE EUROSTAT </t>
  </si>
  <si>
    <t>CLIENT-TYPE CWaPE</t>
  </si>
  <si>
    <t>TMT1</t>
  </si>
  <si>
    <t>TMT2</t>
  </si>
  <si>
    <t>TMT3</t>
  </si>
  <si>
    <t>TMT4</t>
  </si>
  <si>
    <t>TMT5</t>
  </si>
  <si>
    <t>TMT6</t>
  </si>
  <si>
    <t>TMT7</t>
  </si>
  <si>
    <t>TMT8</t>
  </si>
  <si>
    <r>
      <t xml:space="preserve">Tarif </t>
    </r>
    <r>
      <rPr>
        <i/>
        <sz val="8"/>
        <color theme="1"/>
        <rFont val="Trebuchet MS"/>
        <family val="2"/>
      </rPr>
      <t>prosumer</t>
    </r>
  </si>
  <si>
    <t>C. Terme fixe</t>
  </si>
  <si>
    <r>
      <t>D. Terme proportionnel</t>
    </r>
    <r>
      <rPr>
        <sz val="8"/>
        <color indexed="8"/>
        <rFont val="Arial"/>
        <family val="2"/>
      </rPr>
      <t xml:space="preserve"> </t>
    </r>
  </si>
  <si>
    <t>E210</t>
  </si>
  <si>
    <t>E260</t>
  </si>
  <si>
    <t>E270</t>
  </si>
  <si>
    <t>E410</t>
  </si>
  <si>
    <t xml:space="preserve">D. Terme proportionnel </t>
  </si>
  <si>
    <t>Coefficient (100%-40,26%)</t>
  </si>
  <si>
    <t>E212</t>
  </si>
  <si>
    <t>E213</t>
  </si>
  <si>
    <t>Coût annuel basé sur les tarifs 2024</t>
  </si>
  <si>
    <t>Impact annuel 2025 vs. 2024</t>
  </si>
  <si>
    <t>Impact annuel 2025 vs. 2024 (%)</t>
  </si>
  <si>
    <t>MT1</t>
  </si>
  <si>
    <t>MT2</t>
  </si>
  <si>
    <t>MT3</t>
  </si>
  <si>
    <t>MT4</t>
  </si>
  <si>
    <t>MT5</t>
  </si>
  <si>
    <t>MT6</t>
  </si>
  <si>
    <t>MT7</t>
  </si>
  <si>
    <t>MT8</t>
  </si>
  <si>
    <t>MT9</t>
  </si>
  <si>
    <t>MT10</t>
  </si>
  <si>
    <t>TBT1</t>
  </si>
  <si>
    <t>TBT2</t>
  </si>
  <si>
    <t>TBT3</t>
  </si>
  <si>
    <t>TBT4</t>
  </si>
  <si>
    <t>TBT5</t>
  </si>
  <si>
    <t>TBT6</t>
  </si>
  <si>
    <t>TBT7</t>
  </si>
  <si>
    <t>TBT8</t>
  </si>
  <si>
    <t>TBT9</t>
  </si>
  <si>
    <t>kW pointe mensuelle moyenne (11ème pointe)</t>
  </si>
  <si>
    <t xml:space="preserve">EUROSTAT </t>
  </si>
  <si>
    <t>BT1</t>
  </si>
  <si>
    <t>BT2</t>
  </si>
  <si>
    <t>BT3</t>
  </si>
  <si>
    <t>BT4</t>
  </si>
  <si>
    <t>BT5</t>
  </si>
  <si>
    <t>BT6</t>
  </si>
  <si>
    <t>BT7</t>
  </si>
  <si>
    <t>BT8</t>
  </si>
  <si>
    <t>BT9</t>
  </si>
  <si>
    <t>BT10</t>
  </si>
  <si>
    <t>BT11</t>
  </si>
  <si>
    <t>BT12</t>
  </si>
  <si>
    <t>BT13</t>
  </si>
  <si>
    <t>BT14</t>
  </si>
  <si>
    <t>BT15</t>
  </si>
  <si>
    <t>CWaPE</t>
  </si>
  <si>
    <t>L'ensemble des tarifs repris ci-dessus sont hors TVA</t>
  </si>
  <si>
    <t>I.A.</t>
  </si>
  <si>
    <t>Tarif pour utilisation du réseau de distribution  -  Terme capacitaire</t>
  </si>
  <si>
    <t>Le terme capacitaire est applicable aux utilisateurs de réseau pour lesquels une pointe peut être mesurée</t>
  </si>
  <si>
    <t>Le terme capacitaire ne s'applique pas aux alimentations de secours. La durée d’utilisation maximale d’une alimentation de secours est de 500 heures par an.</t>
  </si>
  <si>
    <t xml:space="preserve">Aucun prix maximum n'est appliqué sur les termes capacitaires </t>
  </si>
  <si>
    <t>[éventuel usage de la pointe communautaire pour les communautés d'énergie]</t>
  </si>
  <si>
    <t>I.A.a.</t>
  </si>
  <si>
    <t>Pour les compteurs avec mesure de pointe, excepté les raccordements BT ≤ 56 kVA</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</si>
  <si>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(celles du mois considéré et des onze mois précédents, ou, à défaut de données complètes, celles disponibles pendant cette période).</t>
  </si>
  <si>
    <t>En cas d’activation de la flexibilité, la capacité demandée par le gestionnaire de réseau de distribution est déduite de la pointe du quart d’heure concerné.</t>
  </si>
  <si>
    <t>[éventuelle formule de dégressivité applicable]</t>
  </si>
  <si>
    <t>I.B.</t>
  </si>
  <si>
    <t>Tarif pour utilisation du réseau de distribution  -  Terme prosumer</t>
  </si>
  <si>
    <t>Le tarif prosumer s'applique prorata temporis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</si>
  <si>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</si>
  <si>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</si>
  <si>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</si>
  <si>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prorata temporis ;</t>
  </si>
  <si>
    <t>I.D.</t>
  </si>
  <si>
    <t>Tarif pour utilisation du réseau de distribution  -  Terme proportionnel</t>
  </si>
  <si>
    <t>Le gestionnaire de réseau précise les heures associées aux heures pleines et aux heures creuses de chaque niveau de tension.</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</si>
  <si>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</si>
  <si>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</si>
  <si>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</si>
  <si>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</si>
  <si>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</si>
  <si>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</si>
  <si>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</si>
  <si>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</si>
  <si>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 tarif Exclusif de nuit.</t>
  </si>
  <si>
    <t>Pour les URDs raccordés aux niveaux de tension supérieurs à la BT</t>
  </si>
  <si>
    <t>Le gestionnaire de réseau précise les heures associées aux tarifs heures creuses et heures pleines.</t>
  </si>
  <si>
    <t>II.</t>
  </si>
  <si>
    <t>Tarif pour les obligations de service public</t>
  </si>
  <si>
    <t>Dans le cas d’un raccordement dédié à une installation de stockage d’électricité, le tarif pour les obligations de service public est fonction de l’énergie active nette prélevée pendant une période de douze mois.</t>
  </si>
  <si>
    <t>III.</t>
  </si>
  <si>
    <t>Tarif pour les surcharges</t>
  </si>
  <si>
    <t>Dans le cas d’un raccordement dédié à une installation de stockage d’électricité, le tarif pour les surcharges est fonction de l’énergie active nette prélevée pendant une période de douze mois.</t>
  </si>
  <si>
    <t>IV.</t>
  </si>
  <si>
    <t>Tarif pour les soldes régulatoires</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</si>
  <si>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</si>
  <si>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</si>
  <si>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</si>
  <si>
    <t>Somme de la moyenne des pointes annuelles (kW)</t>
  </si>
  <si>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avec</t>
    </r>
    <r>
      <rPr>
        <b/>
        <sz val="8"/>
        <rFont val="Trebuchet MS"/>
        <family val="2"/>
      </rPr>
      <t xml:space="preserve"> facturation du terme capacitaire.</t>
    </r>
    <r>
      <rPr>
        <sz val="8"/>
        <rFont val="Trebuchet MS"/>
        <family val="2"/>
      </rPr>
      <t xml:space="preserve">
Le GRD renseigne les données suivantes pour l'année 2022 ainsi que les prévisions pour l'année 2025 et ce par niveau de tension:
- le nombre d'EAN;
- les volumes d'électricité prélevés ;
- les volumes exonérés de la redevance de voirie ;
- la somme pour l'ensemble des URD de la moyenne des pointes annuelles facturées durant l'année ;
- la somme pour l'ensemble des URD de la moyenne des pointes mensuelles facturées durant l'année ;
</t>
    </r>
  </si>
  <si>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sans</t>
    </r>
    <r>
      <rPr>
        <sz val="8"/>
        <rFont val="Trebuchet MS"/>
        <family val="2"/>
      </rPr>
      <t xml:space="preserve"> </t>
    </r>
    <r>
      <rPr>
        <b/>
        <sz val="8"/>
        <rFont val="Trebuchet MS"/>
        <family val="2"/>
      </rPr>
      <t>facturation du terme capacitaire.</t>
    </r>
    <r>
      <rPr>
        <sz val="8"/>
        <rFont val="Trebuchet MS"/>
        <family val="2"/>
      </rPr>
      <t xml:space="preserve">
Le GRD renseigne les données suivantes pour l'année 2022 ainsi que les prévisions pour l'année 2025 et ce par niveau de tension:
- le nombre d'EAN;
- les volumes d'électricité prélevés ;
- les volumes exonérés de la redevance de voirie;
- la somme des puissances nettes développables des installations de production dont la puissance est inférieure ou égale à 10 kVA ;</t>
    </r>
  </si>
  <si>
    <t>Ce tableau reprend les différentes variables relatives à l'injection
Le GRD renseigne les données suivantes pour l'année 2022 ainsi que les prévisions pour l'année 2025 et ce par niveau de tension:
- le nombre d'EAN en injection  ;
- les volumes d'électricité injectés ;
- la somme des capacités permanentes d'injection des producteurs.</t>
  </si>
  <si>
    <t>Ce tableau reprend la grille des tarifs périodiques de prélèvement d'électricité de l'année 2025. Seules les cases renseignées avec un "V" peuvent être complétées. Cette grille doit être identique à la grille transmise à l'annexe 8.</t>
  </si>
  <si>
    <t>Ce tableau présente l'estimation des produits issus des tarifs périodiques de prélèvement par niveau de tension pour l'année 2025. Ce tableau se complète automatiquement sur base des données des tableaux 3.1, 3.2 et 4.1.1.</t>
  </si>
  <si>
    <t>Ce tableau permet de contrôler le calcul du tarif prosumers l'année 2025 sur la base des hypothèses définies à l'article 81 de la méthodologie tarifaire et des tarifs de transport et de distribution applicables. A cette fin, le GRD renseigne les derniers tarifs de transport validés par la CWaPE au moment de l'établissement de la proposition de tarifs. Les tarifs de distribution proviennent automatiquement des grilles tarifaires.</t>
  </si>
  <si>
    <t>Ce tableau présente l'estimation des produits issus des tarifs périodiques d'injection par niveau de tension pour l'année 2025. Ce tableau se complète automatiquement sur base des données des tableaux 3.3 et 5.1.</t>
  </si>
  <si>
    <t>Ce tableau reprend la grille des tarifs périodiques d'injection de l'année 2025. Seules les cases renseignées avec un "V" peuvent être complétées. Cette grille doit être identique à la grille transmise à l'annexe 8.</t>
  </si>
  <si>
    <t>Ce tableau établit la réconciliation entre les charges et les produits de prélèvement et d'injection. Ce tableau se complète automatiquement sur base des tableaux 2 et 4.1.2 pour le prélèvement. Pour l'injection, les produits proviennent du tableau 5 et les coûts doivent être renseignés par le GRD. Le détail des coûts nets (après déduction des produits/gains) imputés à l'injection est repris à l'Annexe 5.</t>
  </si>
  <si>
    <t>Ce tableau présente les simulations des coûts de distribution pour les clients-type du niveau de tension TMT pour l'année 2025. Il montre également le pourcentage d'évolution des coûts de distribution par rapport à l'année 2024. A l'exception des coûts de distribution de l'année 2024 que le GRD doit renseigner sur la base des simulations tarifaires de la PT 2024, ce tableau se complète automatiquement sur la base du tableau 4.1.2.</t>
  </si>
  <si>
    <t>Ce tableau présente les simulations des coûts de distribution pour les clients-type du niveau de tension MT pour l'année 2025. Il montre également le pourcentage d'évolution des coûts de distribution par rapport à l'année 2024. A l'exception des coûts de distribution de l'année 2024 que le GRD doit renseigner sur la base des simulations tarifaires de la PT 2024, ce tableau se complète automatiquement sur la base du tableau 4.1.2.</t>
  </si>
  <si>
    <t>Ce tableau présente les simulations des coûts de distribution pour les clients-type du niveau de tension TBT pour l'année 2025. Il montre également le pourcentage d'évolution des coûts de distribution par rapport à l'année 2024. A l'exception des coûts de distribution de l'année 2024 que le GRD doit renseigner sur la base des simulations tarifaires de la PT 2024, ce tableau se complète automatiquement sur la base du tableau 4.1.2.</t>
  </si>
  <si>
    <t>Ce tableau présente les simulations des coûts de distribution pour les clients-type du niveau de tension BT pour l'année 2025. Il montre également le pourcentage d'évolution des coûts de distribution par rapport à l'année 2024. A l'exception des coûts de distribution de l'année 2024 que le GRD doit renseigner sur la base des simulations tarifaires de la PT 2024, ce tableau se complète automatiquement sur la base du tableau 4.1.2.</t>
  </si>
  <si>
    <t>Annexe 9</t>
  </si>
  <si>
    <r>
      <t xml:space="preserve">Les hypothèses retenues pour la détermination des volumes, puissances et nombre d'EAN prévisionnels de prélèvement de l'année 2025. </t>
    </r>
    <r>
      <rPr>
        <b/>
        <sz val="8"/>
        <color theme="1"/>
        <rFont val="Trebuchet MS"/>
        <family val="2"/>
      </rPr>
      <t xml:space="preserve"> </t>
    </r>
    <r>
      <rPr>
        <sz val="8"/>
        <color theme="1"/>
        <rFont val="Trebuchet MS"/>
        <family val="2"/>
      </rPr>
      <t>Ces hypothèses sont au moins ventilées par niveau de tension.</t>
    </r>
  </si>
  <si>
    <r>
      <t xml:space="preserve">Les hypothèses retenues pour la détermination des volumes, puissances permanentes et nombre d'EAN prévisionnels d'injection de l'année 2025. </t>
    </r>
    <r>
      <rPr>
        <b/>
        <sz val="8"/>
        <color theme="1"/>
        <rFont val="Trebuchet MS"/>
        <family val="2"/>
      </rPr>
      <t xml:space="preserve"> </t>
    </r>
    <r>
      <rPr>
        <sz val="8"/>
        <color theme="1"/>
        <rFont val="Trebuchet MS"/>
        <family val="2"/>
      </rPr>
      <t>Ces hypothèses sont au moins ventilées par niveau de tension.</t>
    </r>
  </si>
  <si>
    <t>Annexe 10</t>
  </si>
  <si>
    <t>TAB 3.1 et TAB 4.1.1.</t>
  </si>
  <si>
    <t>Le détail du calcul du terme capacitaire pour l'année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</si>
</sst>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
    <numFmt numFmtId="166" formatCode="#,##0.0000000"/>
    <numFmt numFmtId="167" formatCode="#,##0.00000"/>
  </numFmts>
  <fonts count="47" x14ac:knownFonts="1">
    <font>
      <sz val="10"/>
      <color theme="1"/>
      <name val="Trebuchet MS"/>
      <family val="2"/>
    </font>
    <font>
      <sz val="11"/>
      <color theme="1"/>
      <name val="Calibri"/>
      <family val="2"/>
      <scheme val="minor"/>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i/>
      <sz val="8"/>
      <color theme="1"/>
      <name val="Trebuchet MS"/>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b/>
      <u/>
      <sz val="10"/>
      <name val="Arial"/>
      <family val="2"/>
    </font>
    <font>
      <b/>
      <sz val="10"/>
      <name val="Arial"/>
      <family val="2"/>
    </font>
    <font>
      <sz val="12"/>
      <color theme="1"/>
      <name val="Trebuchet MS"/>
      <family val="2"/>
    </font>
    <font>
      <u/>
      <sz val="8"/>
      <color indexed="12"/>
      <name val="Arial"/>
      <family val="2"/>
    </font>
    <font>
      <i/>
      <sz val="8"/>
      <name val="Trebuchet MS"/>
      <family val="2"/>
    </font>
    <font>
      <b/>
      <sz val="16"/>
      <color theme="0"/>
      <name val="Trebuchet MS"/>
      <family val="2"/>
    </font>
    <font>
      <b/>
      <sz val="8"/>
      <color rgb="FFFF0000"/>
      <name val="Trebuchet MS"/>
      <family val="2"/>
    </font>
    <font>
      <sz val="11"/>
      <color theme="1"/>
      <name val="Calibri"/>
      <family val="2"/>
      <scheme val="minor"/>
    </font>
    <font>
      <b/>
      <u/>
      <sz val="8"/>
      <name val="Trebuchet MS"/>
      <family val="2"/>
    </font>
    <font>
      <b/>
      <sz val="8"/>
      <name val="Trebuchet MS"/>
      <family val="2"/>
    </font>
    <font>
      <sz val="6"/>
      <color theme="1"/>
      <name val="Trebuchet MS"/>
      <family val="2"/>
    </font>
    <font>
      <sz val="10"/>
      <color theme="1"/>
      <name val="Arial"/>
      <family val="2"/>
    </font>
    <font>
      <i/>
      <sz val="8"/>
      <color theme="1"/>
      <name val="Arial"/>
      <family val="2"/>
    </font>
    <font>
      <sz val="8"/>
      <color rgb="FFFFFF00"/>
      <name val="Trebuchet MS"/>
      <family val="2"/>
    </font>
    <font>
      <sz val="8"/>
      <color theme="9" tint="-0.249977111117893"/>
      <name val="Trebuchet MS"/>
      <family val="2"/>
    </font>
    <font>
      <b/>
      <sz val="10"/>
      <color theme="0"/>
      <name val="Trebuchet MS"/>
      <family val="2"/>
    </font>
    <font>
      <b/>
      <sz val="10"/>
      <color rgb="FF126F7D"/>
      <name val="Arial"/>
      <family val="2"/>
    </font>
    <font>
      <b/>
      <u/>
      <sz val="10"/>
      <color rgb="FF126F7D"/>
      <name val="Arial"/>
      <family val="2"/>
    </font>
    <font>
      <b/>
      <sz val="10"/>
      <color theme="9" tint="-0.499984740745262"/>
      <name val="Arial"/>
      <family val="2"/>
    </font>
  </fonts>
  <fills count="16">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BEEFF5"/>
        <bgColor indexed="64"/>
      </patternFill>
    </fill>
  </fills>
  <borders count="97">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5"/>
      </left>
      <right/>
      <top style="thin">
        <color theme="0"/>
      </top>
      <bottom/>
      <diagonal/>
    </border>
    <border>
      <left style="medium">
        <color theme="5"/>
      </left>
      <right/>
      <top style="medium">
        <color theme="5"/>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right style="thin">
        <color theme="0"/>
      </right>
      <top style="medium">
        <color theme="5"/>
      </top>
      <bottom style="thin">
        <color theme="0"/>
      </bottom>
      <diagonal/>
    </border>
    <border>
      <left/>
      <right/>
      <top/>
      <bottom style="thin">
        <color theme="0"/>
      </bottom>
      <diagonal/>
    </border>
    <border>
      <left/>
      <right/>
      <top style="thin">
        <color theme="4"/>
      </top>
      <bottom style="thin">
        <color theme="4"/>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style="dashed">
        <color indexed="64"/>
      </bottom>
      <diagonal/>
    </border>
    <border>
      <left style="medium">
        <color indexed="64"/>
      </left>
      <right style="dashed">
        <color indexed="64"/>
      </right>
      <top style="dashed">
        <color indexed="64"/>
      </top>
      <bottom style="dashed">
        <color indexed="64"/>
      </bottom>
      <diagonal/>
    </border>
    <border>
      <left/>
      <right/>
      <top style="thin">
        <color theme="0"/>
      </top>
      <bottom/>
      <diagonal/>
    </border>
    <border>
      <left/>
      <right/>
      <top style="thin">
        <color theme="5"/>
      </top>
      <bottom style="double">
        <color theme="5"/>
      </bottom>
      <diagonal/>
    </border>
    <border>
      <left style="medium">
        <color theme="5"/>
      </left>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DashDot">
        <color theme="7" tint="0.39994506668294322"/>
      </left>
      <right style="mediumDashDot">
        <color theme="7" tint="0.39994506668294322"/>
      </right>
      <top style="mediumDashDot">
        <color theme="7" tint="0.39994506668294322"/>
      </top>
      <bottom/>
      <diagonal/>
    </border>
    <border>
      <left style="medium">
        <color theme="7" tint="0.39991454817346722"/>
      </left>
      <right style="medium">
        <color theme="7" tint="0.39991454817346722"/>
      </right>
      <top style="medium">
        <color theme="7" tint="0.39991454817346722"/>
      </top>
      <bottom style="medium">
        <color theme="7" tint="0.39991454817346722"/>
      </bottom>
      <diagonal/>
    </border>
    <border>
      <left/>
      <right style="thin">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thin">
        <color indexed="64"/>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dott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medium">
        <color indexed="64"/>
      </left>
      <right/>
      <top style="dashed">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theme="0"/>
      </left>
      <right style="thin">
        <color theme="0"/>
      </right>
      <top style="thin">
        <color theme="0"/>
      </top>
      <bottom style="double">
        <color indexed="64"/>
      </bottom>
      <diagonal/>
    </border>
    <border>
      <left style="medium">
        <color indexed="64"/>
      </left>
      <right style="medium">
        <color indexed="64"/>
      </right>
      <top style="dashed">
        <color indexed="64"/>
      </top>
      <bottom/>
      <diagonal/>
    </border>
    <border>
      <left/>
      <right/>
      <top style="dashed">
        <color indexed="64"/>
      </top>
      <bottom/>
      <diagonal/>
    </border>
    <border>
      <left style="thin">
        <color theme="0"/>
      </left>
      <right/>
      <top/>
      <bottom/>
      <diagonal/>
    </border>
    <border>
      <left/>
      <right style="thin">
        <color theme="0"/>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18">
    <xf numFmtId="0" fontId="0" fillId="0" borderId="0"/>
    <xf numFmtId="9" fontId="3" fillId="0" borderId="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0" applyNumberFormat="0" applyBorder="0" applyAlignment="0" applyProtection="0"/>
    <xf numFmtId="0" fontId="10" fillId="0" borderId="0">
      <alignment vertical="top"/>
    </xf>
    <xf numFmtId="3" fontId="13" fillId="6" borderId="14">
      <protection locked="0"/>
    </xf>
    <xf numFmtId="0" fontId="9" fillId="8" borderId="0">
      <alignment horizontal="center" vertical="center" wrapText="1"/>
    </xf>
    <xf numFmtId="0" fontId="15" fillId="0" borderId="0" applyNumberFormat="0" applyFill="0" applyBorder="0" applyAlignment="0" applyProtection="0">
      <alignment vertical="top"/>
      <protection locked="0"/>
    </xf>
    <xf numFmtId="0" fontId="14" fillId="0" borderId="0"/>
    <xf numFmtId="0" fontId="14" fillId="0" borderId="0"/>
    <xf numFmtId="9" fontId="14" fillId="0" borderId="0" applyFont="0" applyFill="0" applyBorder="0" applyAlignment="0" applyProtection="0"/>
    <xf numFmtId="3" fontId="7" fillId="6" borderId="14" applyAlignment="0">
      <alignment horizontal="left"/>
      <protection locked="0"/>
    </xf>
    <xf numFmtId="9" fontId="3" fillId="0" borderId="0" applyFont="0" applyFill="0" applyBorder="0" applyAlignment="0" applyProtection="0"/>
    <xf numFmtId="0" fontId="35" fillId="0" borderId="0"/>
    <xf numFmtId="0" fontId="2" fillId="0" borderId="0"/>
    <xf numFmtId="0" fontId="1" fillId="0" borderId="0"/>
  </cellStyleXfs>
  <cellXfs count="446">
    <xf numFmtId="0" fontId="0" fillId="0" borderId="0" xfId="0"/>
    <xf numFmtId="0" fontId="0" fillId="6" borderId="0" xfId="0" applyFill="1"/>
    <xf numFmtId="0" fontId="0" fillId="6" borderId="0" xfId="0" applyFill="1" applyAlignment="1">
      <alignment horizontal="left"/>
    </xf>
    <xf numFmtId="0" fontId="6" fillId="3" borderId="6" xfId="3" applyFont="1" applyBorder="1" applyAlignment="1" applyProtection="1">
      <alignment horizontal="center" vertical="center" wrapText="1"/>
      <protection hidden="1"/>
    </xf>
    <xf numFmtId="0" fontId="7" fillId="6" borderId="0" xfId="0" applyFont="1" applyFill="1"/>
    <xf numFmtId="0" fontId="7" fillId="6" borderId="0" xfId="0" applyFont="1" applyFill="1" applyAlignment="1">
      <alignment horizontal="left"/>
    </xf>
    <xf numFmtId="0" fontId="5" fillId="3" borderId="6" xfId="3" applyFont="1" applyBorder="1" applyAlignment="1">
      <alignment horizontal="center"/>
    </xf>
    <xf numFmtId="3" fontId="7" fillId="6" borderId="0" xfId="0" applyNumberFormat="1" applyFont="1" applyFill="1"/>
    <xf numFmtId="0" fontId="7" fillId="6" borderId="6" xfId="0" applyFont="1" applyFill="1" applyBorder="1" applyAlignment="1">
      <alignment vertical="center" wrapText="1"/>
    </xf>
    <xf numFmtId="0" fontId="5" fillId="3" borderId="6" xfId="3" applyFont="1" applyBorder="1" applyAlignment="1">
      <alignment horizontal="center" vertical="center" wrapText="1"/>
    </xf>
    <xf numFmtId="0" fontId="7" fillId="6" borderId="1" xfId="0" applyFont="1" applyFill="1" applyBorder="1"/>
    <xf numFmtId="9" fontId="7" fillId="6" borderId="0" xfId="1" applyFont="1" applyFill="1" applyBorder="1"/>
    <xf numFmtId="3" fontId="5" fillId="3" borderId="6" xfId="3" applyNumberFormat="1" applyFont="1" applyBorder="1"/>
    <xf numFmtId="9" fontId="5" fillId="3" borderId="6" xfId="3" applyNumberFormat="1" applyFont="1" applyBorder="1"/>
    <xf numFmtId="0" fontId="8" fillId="2" borderId="0" xfId="2" applyFont="1" applyAlignment="1">
      <alignment vertical="center"/>
    </xf>
    <xf numFmtId="0" fontId="5" fillId="3" borderId="15" xfId="3" applyFont="1" applyBorder="1" applyAlignment="1">
      <alignment horizontal="center"/>
    </xf>
    <xf numFmtId="3" fontId="8" fillId="2" borderId="0" xfId="2" applyNumberFormat="1" applyFont="1" applyAlignment="1">
      <alignment vertical="center"/>
    </xf>
    <xf numFmtId="3" fontId="0" fillId="6" borderId="0" xfId="0" applyNumberFormat="1" applyFill="1"/>
    <xf numFmtId="0" fontId="7" fillId="6" borderId="0" xfId="0" applyFont="1" applyFill="1" applyAlignment="1">
      <alignment vertical="center" wrapText="1"/>
    </xf>
    <xf numFmtId="0" fontId="7" fillId="6" borderId="0" xfId="0" applyFont="1" applyFill="1" applyAlignment="1">
      <alignment wrapText="1"/>
    </xf>
    <xf numFmtId="0" fontId="7" fillId="6" borderId="1" xfId="0" applyFont="1" applyFill="1" applyBorder="1" applyAlignment="1">
      <alignment wrapText="1"/>
    </xf>
    <xf numFmtId="0" fontId="9" fillId="8" borderId="0" xfId="8">
      <alignment horizontal="center" vertical="center" wrapText="1"/>
    </xf>
    <xf numFmtId="0" fontId="0" fillId="6" borderId="0" xfId="0" applyFill="1" applyProtection="1">
      <protection hidden="1"/>
    </xf>
    <xf numFmtId="0" fontId="18" fillId="6" borderId="1" xfId="0" applyFont="1" applyFill="1" applyBorder="1" applyAlignment="1" applyProtection="1">
      <alignment horizontal="right"/>
      <protection hidden="1"/>
    </xf>
    <xf numFmtId="0" fontId="3" fillId="4" borderId="0" xfId="4" applyBorder="1" applyProtection="1">
      <protection hidden="1"/>
    </xf>
    <xf numFmtId="0" fontId="3" fillId="4" borderId="17" xfId="4" applyBorder="1" applyProtection="1">
      <protection hidden="1"/>
    </xf>
    <xf numFmtId="0" fontId="18" fillId="6" borderId="4" xfId="0" applyFont="1" applyFill="1" applyBorder="1" applyAlignment="1" applyProtection="1">
      <alignment horizontal="right"/>
      <protection hidden="1"/>
    </xf>
    <xf numFmtId="0" fontId="15" fillId="6" borderId="0" xfId="9" quotePrefix="1" applyFill="1" applyAlignment="1" applyProtection="1">
      <protection hidden="1"/>
    </xf>
    <xf numFmtId="0" fontId="15" fillId="6" borderId="0" xfId="9" applyFill="1" applyAlignment="1" applyProtection="1">
      <protection hidden="1"/>
    </xf>
    <xf numFmtId="0" fontId="0" fillId="6" borderId="6" xfId="0" applyFill="1" applyBorder="1"/>
    <xf numFmtId="3" fontId="0" fillId="6" borderId="14" xfId="0" applyNumberFormat="1" applyFill="1" applyBorder="1"/>
    <xf numFmtId="0" fontId="19" fillId="6" borderId="0" xfId="0" applyFont="1" applyFill="1"/>
    <xf numFmtId="3" fontId="5" fillId="6" borderId="14" xfId="0" applyNumberFormat="1" applyFont="1" applyFill="1" applyBorder="1"/>
    <xf numFmtId="0" fontId="17" fillId="2" borderId="0" xfId="2" applyFont="1" applyAlignment="1">
      <alignment vertical="center"/>
    </xf>
    <xf numFmtId="3" fontId="5" fillId="7" borderId="1" xfId="3" applyNumberFormat="1" applyFont="1" applyFill="1" applyBorder="1" applyAlignment="1" applyProtection="1">
      <alignment wrapText="1"/>
      <protection hidden="1"/>
    </xf>
    <xf numFmtId="0" fontId="7" fillId="4" borderId="12" xfId="4" applyFont="1" applyBorder="1" applyAlignment="1" applyProtection="1">
      <alignment wrapText="1"/>
      <protection hidden="1"/>
    </xf>
    <xf numFmtId="0" fontId="7" fillId="6" borderId="1" xfId="0" applyFont="1" applyFill="1" applyBorder="1" applyAlignment="1" applyProtection="1">
      <alignment horizontal="left" wrapText="1" indent="2"/>
      <protection hidden="1"/>
    </xf>
    <xf numFmtId="0" fontId="7" fillId="4" borderId="3" xfId="4" applyFont="1" applyBorder="1" applyAlignment="1" applyProtection="1">
      <alignment wrapText="1"/>
      <protection hidden="1"/>
    </xf>
    <xf numFmtId="0" fontId="7" fillId="4" borderId="15" xfId="4" applyFont="1" applyBorder="1" applyAlignment="1" applyProtection="1">
      <alignment wrapText="1"/>
      <protection hidden="1"/>
    </xf>
    <xf numFmtId="3" fontId="5" fillId="7" borderId="15" xfId="3" applyNumberFormat="1" applyFont="1" applyFill="1" applyBorder="1" applyAlignment="1" applyProtection="1">
      <alignment wrapText="1"/>
      <protection hidden="1"/>
    </xf>
    <xf numFmtId="4" fontId="5" fillId="3" borderId="15" xfId="3" applyNumberFormat="1" applyFont="1" applyBorder="1" applyAlignment="1" applyProtection="1">
      <alignment wrapText="1"/>
      <protection hidden="1"/>
    </xf>
    <xf numFmtId="3" fontId="7" fillId="6" borderId="14" xfId="13" applyAlignment="1">
      <alignment vertical="center" wrapText="1"/>
      <protection locked="0"/>
    </xf>
    <xf numFmtId="3" fontId="7" fillId="6" borderId="0" xfId="0" applyNumberFormat="1" applyFont="1" applyFill="1" applyAlignment="1">
      <alignment vertical="center"/>
    </xf>
    <xf numFmtId="9" fontId="7" fillId="6" borderId="0" xfId="1" applyFont="1" applyFill="1" applyAlignment="1">
      <alignment vertical="center"/>
    </xf>
    <xf numFmtId="0" fontId="5" fillId="3" borderId="6" xfId="3" applyFont="1" applyBorder="1"/>
    <xf numFmtId="9" fontId="5" fillId="3" borderId="15" xfId="3" applyNumberFormat="1" applyFont="1" applyBorder="1"/>
    <xf numFmtId="0" fontId="7" fillId="4" borderId="3" xfId="4" applyFont="1" applyBorder="1"/>
    <xf numFmtId="0" fontId="7" fillId="6" borderId="3" xfId="0" applyFont="1" applyFill="1" applyBorder="1" applyAlignment="1">
      <alignment horizontal="left" indent="3"/>
    </xf>
    <xf numFmtId="3" fontId="5" fillId="3" borderId="6" xfId="3" applyNumberFormat="1" applyFont="1" applyBorder="1" applyAlignment="1">
      <alignment horizontal="center"/>
    </xf>
    <xf numFmtId="0" fontId="7" fillId="4" borderId="6" xfId="4" applyFont="1" applyBorder="1"/>
    <xf numFmtId="3" fontId="7" fillId="6" borderId="6" xfId="1" applyNumberFormat="1" applyFont="1" applyFill="1" applyBorder="1"/>
    <xf numFmtId="3" fontId="13" fillId="6" borderId="6" xfId="7" applyBorder="1">
      <protection locked="0"/>
    </xf>
    <xf numFmtId="0" fontId="7" fillId="6" borderId="6" xfId="0" applyFont="1" applyFill="1" applyBorder="1" applyAlignment="1">
      <alignment horizontal="left" indent="3"/>
    </xf>
    <xf numFmtId="0" fontId="7" fillId="6" borderId="6" xfId="0" applyFont="1" applyFill="1" applyBorder="1" applyAlignment="1">
      <alignment horizontal="left" indent="5"/>
    </xf>
    <xf numFmtId="0" fontId="7" fillId="4" borderId="0" xfId="4" applyFont="1"/>
    <xf numFmtId="0" fontId="7" fillId="4" borderId="0" xfId="4" applyFont="1" applyAlignment="1">
      <alignment wrapText="1"/>
    </xf>
    <xf numFmtId="0" fontId="5" fillId="3" borderId="6" xfId="3" applyFont="1" applyBorder="1" applyAlignment="1">
      <alignment horizontal="left" vertical="center" wrapText="1"/>
    </xf>
    <xf numFmtId="0" fontId="7" fillId="4" borderId="6" xfId="4" applyFont="1" applyBorder="1" applyAlignment="1">
      <alignment wrapText="1"/>
    </xf>
    <xf numFmtId="0" fontId="7" fillId="6" borderId="6" xfId="0" applyFont="1" applyFill="1" applyBorder="1"/>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4" xfId="0" applyFont="1" applyBorder="1"/>
    <xf numFmtId="0" fontId="9" fillId="0" borderId="0" xfId="0" applyFont="1"/>
    <xf numFmtId="0" fontId="9" fillId="0" borderId="35" xfId="0" applyFont="1" applyBorder="1"/>
    <xf numFmtId="0" fontId="9" fillId="0" borderId="0" xfId="0" quotePrefix="1" applyFont="1"/>
    <xf numFmtId="0" fontId="9" fillId="0" borderId="39" xfId="0" quotePrefix="1" applyFont="1" applyBorder="1"/>
    <xf numFmtId="0" fontId="9" fillId="0" borderId="40" xfId="0" applyFont="1" applyBorder="1"/>
    <xf numFmtId="0" fontId="9" fillId="0" borderId="42" xfId="0" applyFont="1" applyBorder="1" applyAlignment="1">
      <alignment horizontal="center" vertical="center" wrapText="1"/>
    </xf>
    <xf numFmtId="164" fontId="9" fillId="0" borderId="42" xfId="0" applyNumberFormat="1" applyFont="1" applyBorder="1" applyAlignment="1">
      <alignment horizontal="center" vertical="center" wrapText="1"/>
    </xf>
    <xf numFmtId="0" fontId="9" fillId="0" borderId="43" xfId="0" quotePrefix="1" applyFont="1" applyBorder="1"/>
    <xf numFmtId="0" fontId="9" fillId="0" borderId="43" xfId="0" applyFont="1" applyBorder="1"/>
    <xf numFmtId="0" fontId="20" fillId="0" borderId="32"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xf numFmtId="0" fontId="9" fillId="0" borderId="47" xfId="0" applyFont="1" applyBorder="1"/>
    <xf numFmtId="0" fontId="9" fillId="0" borderId="47" xfId="0" quotePrefix="1" applyFont="1" applyBorder="1"/>
    <xf numFmtId="0" fontId="23" fillId="0" borderId="0" xfId="0" applyFont="1"/>
    <xf numFmtId="0" fontId="23" fillId="0" borderId="0" xfId="0" applyFont="1" applyAlignment="1">
      <alignment horizontal="center" vertical="center" wrapText="1"/>
    </xf>
    <xf numFmtId="0" fontId="9" fillId="0" borderId="48" xfId="0" applyFont="1" applyBorder="1"/>
    <xf numFmtId="0" fontId="9" fillId="0" borderId="49" xfId="0" applyFont="1" applyBorder="1"/>
    <xf numFmtId="0" fontId="9" fillId="0" borderId="49" xfId="0" applyFont="1" applyBorder="1" applyAlignment="1">
      <alignment horizontal="center" vertical="center" wrapText="1"/>
    </xf>
    <xf numFmtId="0" fontId="9" fillId="0" borderId="50" xfId="0" applyFont="1" applyBorder="1"/>
    <xf numFmtId="0" fontId="25" fillId="0" borderId="0" xfId="0" applyFont="1"/>
    <xf numFmtId="0" fontId="9" fillId="0" borderId="0" xfId="0" applyFont="1" applyAlignment="1">
      <alignment horizontal="center" wrapText="1"/>
    </xf>
    <xf numFmtId="0" fontId="26" fillId="0" borderId="0" xfId="0" applyFont="1"/>
    <xf numFmtId="0" fontId="9" fillId="0" borderId="51" xfId="0" applyFont="1" applyBorder="1"/>
    <xf numFmtId="0" fontId="9" fillId="0" borderId="52" xfId="0" applyFont="1" applyBorder="1"/>
    <xf numFmtId="0" fontId="9" fillId="0" borderId="53" xfId="0" applyFont="1" applyBorder="1"/>
    <xf numFmtId="0" fontId="9" fillId="0" borderId="54" xfId="0" applyFont="1" applyBorder="1"/>
    <xf numFmtId="0" fontId="9" fillId="0" borderId="54" xfId="0" applyFont="1" applyBorder="1" applyAlignment="1">
      <alignment horizontal="center" vertical="center" wrapText="1"/>
    </xf>
    <xf numFmtId="0" fontId="9" fillId="0" borderId="55" xfId="0" applyFont="1" applyBorder="1"/>
    <xf numFmtId="0" fontId="25" fillId="0" borderId="49" xfId="0" applyFont="1" applyBorder="1"/>
    <xf numFmtId="0" fontId="26" fillId="0" borderId="0" xfId="0" applyFont="1" applyAlignment="1">
      <alignment horizontal="left"/>
    </xf>
    <xf numFmtId="0" fontId="26" fillId="0" borderId="0" xfId="0" applyFont="1" applyAlignment="1">
      <alignment horizont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5" xfId="0" applyFont="1" applyBorder="1" applyAlignment="1">
      <alignment horizontal="center" vertical="center" wrapText="1"/>
    </xf>
    <xf numFmtId="0" fontId="9" fillId="0" borderId="54" xfId="0" applyFont="1" applyBorder="1" applyAlignment="1">
      <alignment vertical="center" wrapText="1"/>
    </xf>
    <xf numFmtId="0" fontId="9" fillId="0" borderId="0" xfId="0" applyFont="1" applyAlignment="1">
      <alignment vertical="center" wrapText="1"/>
    </xf>
    <xf numFmtId="0" fontId="0" fillId="0" borderId="0" xfId="0" applyAlignment="1">
      <alignment horizontal="center" vertical="center" wrapText="1"/>
    </xf>
    <xf numFmtId="0" fontId="7" fillId="6" borderId="24" xfId="0" applyFont="1" applyFill="1" applyBorder="1" applyAlignment="1">
      <alignment vertical="center"/>
    </xf>
    <xf numFmtId="9" fontId="7" fillId="6" borderId="0" xfId="14" applyFont="1" applyFill="1" applyBorder="1" applyAlignment="1" applyProtection="1">
      <alignment horizontal="right" wrapText="1"/>
    </xf>
    <xf numFmtId="0" fontId="7" fillId="6" borderId="15" xfId="0" applyFont="1" applyFill="1" applyBorder="1"/>
    <xf numFmtId="0" fontId="7" fillId="6" borderId="15" xfId="0" applyFont="1" applyFill="1" applyBorder="1" applyAlignment="1">
      <alignment wrapText="1"/>
    </xf>
    <xf numFmtId="0" fontId="7" fillId="6" borderId="15" xfId="0" applyFont="1" applyFill="1" applyBorder="1" applyAlignment="1">
      <alignment horizontal="left" wrapText="1" indent="3"/>
    </xf>
    <xf numFmtId="3" fontId="7" fillId="6" borderId="6" xfId="0" applyNumberFormat="1" applyFont="1" applyFill="1" applyBorder="1"/>
    <xf numFmtId="0" fontId="5" fillId="2" borderId="0" xfId="2" applyFont="1" applyAlignment="1">
      <alignment vertical="center"/>
    </xf>
    <xf numFmtId="3" fontId="7" fillId="6" borderId="5" xfId="0" applyNumberFormat="1" applyFont="1" applyFill="1" applyBorder="1"/>
    <xf numFmtId="0" fontId="7" fillId="6" borderId="56" xfId="0" applyFont="1" applyFill="1" applyBorder="1" applyAlignment="1">
      <alignment wrapText="1"/>
    </xf>
    <xf numFmtId="0" fontId="7" fillId="6" borderId="56" xfId="0" applyFont="1" applyFill="1" applyBorder="1"/>
    <xf numFmtId="0" fontId="5" fillId="3" borderId="6" xfId="3" applyFont="1" applyBorder="1" applyAlignment="1"/>
    <xf numFmtId="0" fontId="18" fillId="6" borderId="0" xfId="0" applyFont="1" applyFill="1" applyAlignment="1" applyProtection="1">
      <alignment horizontal="right"/>
      <protection hidden="1"/>
    </xf>
    <xf numFmtId="0" fontId="3" fillId="6" borderId="0" xfId="4" applyFill="1" applyBorder="1" applyAlignment="1" applyProtection="1">
      <alignment horizontal="center"/>
      <protection hidden="1"/>
    </xf>
    <xf numFmtId="0" fontId="31" fillId="6" borderId="0" xfId="9" applyFont="1" applyFill="1" applyAlignment="1" applyProtection="1"/>
    <xf numFmtId="0" fontId="7" fillId="6" borderId="0" xfId="0" applyFont="1" applyFill="1" applyAlignment="1">
      <alignment horizontal="center"/>
    </xf>
    <xf numFmtId="4" fontId="32" fillId="6" borderId="0" xfId="3" applyNumberFormat="1" applyFont="1" applyFill="1" applyBorder="1" applyAlignment="1" applyProtection="1">
      <alignment vertical="center" wrapText="1"/>
    </xf>
    <xf numFmtId="0" fontId="7" fillId="6" borderId="0" xfId="0" applyFont="1" applyFill="1" applyAlignment="1">
      <alignment horizontal="center" vertical="center"/>
    </xf>
    <xf numFmtId="0" fontId="5" fillId="3" borderId="6" xfId="3" applyFont="1" applyBorder="1" applyAlignment="1" applyProtection="1">
      <alignment horizontal="center" vertical="center"/>
    </xf>
    <xf numFmtId="0" fontId="5" fillId="3" borderId="6" xfId="3" applyFont="1" applyBorder="1" applyAlignment="1" applyProtection="1">
      <alignment horizontal="left" vertical="center"/>
    </xf>
    <xf numFmtId="4" fontId="5" fillId="3" borderId="6" xfId="3" applyNumberFormat="1" applyFont="1" applyBorder="1" applyAlignment="1" applyProtection="1">
      <alignment vertical="center" wrapText="1"/>
    </xf>
    <xf numFmtId="0" fontId="7" fillId="6" borderId="24" xfId="0" applyFont="1" applyFill="1" applyBorder="1" applyAlignment="1">
      <alignment horizontal="left" vertical="center" wrapText="1"/>
    </xf>
    <xf numFmtId="0" fontId="15" fillId="6" borderId="0" xfId="9" applyFill="1" applyAlignment="1" applyProtection="1">
      <alignment horizontal="center"/>
      <protection hidden="1"/>
    </xf>
    <xf numFmtId="0" fontId="0" fillId="6" borderId="0" xfId="0" applyFill="1" applyAlignment="1" applyProtection="1">
      <alignment horizontal="center" wrapText="1"/>
      <protection hidden="1"/>
    </xf>
    <xf numFmtId="0" fontId="33" fillId="6" borderId="0" xfId="2" applyFont="1" applyFill="1" applyAlignment="1" applyProtection="1">
      <alignment horizontal="center" wrapText="1"/>
      <protection hidden="1"/>
    </xf>
    <xf numFmtId="0" fontId="33" fillId="6" borderId="0" xfId="2" applyFont="1" applyFill="1" applyAlignment="1" applyProtection="1">
      <alignment horizontal="left" wrapText="1"/>
      <protection hidden="1"/>
    </xf>
    <xf numFmtId="0" fontId="0" fillId="6" borderId="1" xfId="0" applyFill="1" applyBorder="1" applyProtection="1">
      <protection hidden="1"/>
    </xf>
    <xf numFmtId="0" fontId="33" fillId="6" borderId="0" xfId="2" applyFont="1" applyFill="1" applyBorder="1" applyAlignment="1" applyProtection="1">
      <alignment horizontal="left" wrapText="1"/>
      <protection hidden="1"/>
    </xf>
    <xf numFmtId="0" fontId="0" fillId="6" borderId="0" xfId="0" applyFill="1" applyAlignment="1">
      <alignment horizontal="center"/>
    </xf>
    <xf numFmtId="4" fontId="32" fillId="6" borderId="0" xfId="3" applyNumberFormat="1" applyFont="1" applyFill="1" applyBorder="1" applyAlignment="1" applyProtection="1">
      <alignment vertical="center" wrapText="1"/>
      <protection hidden="1"/>
    </xf>
    <xf numFmtId="0" fontId="4" fillId="3" borderId="6" xfId="3" applyBorder="1" applyAlignment="1" applyProtection="1">
      <alignment horizontal="center" vertical="center"/>
    </xf>
    <xf numFmtId="0" fontId="4" fillId="3" borderId="6" xfId="3" applyBorder="1" applyAlignment="1" applyProtection="1">
      <alignment horizontal="left" vertical="center"/>
    </xf>
    <xf numFmtId="0" fontId="13" fillId="6" borderId="24" xfId="0" applyFont="1" applyFill="1" applyBorder="1" applyAlignment="1">
      <alignment horizontal="center" vertical="center" wrapText="1"/>
    </xf>
    <xf numFmtId="0" fontId="13" fillId="6" borderId="24" xfId="0" applyFont="1" applyFill="1" applyBorder="1" applyAlignment="1">
      <alignment horizontal="left" vertical="center" wrapText="1"/>
    </xf>
    <xf numFmtId="0" fontId="0" fillId="6" borderId="0" xfId="0" applyFill="1" applyAlignment="1" applyProtection="1">
      <alignment wrapText="1"/>
      <protection hidden="1"/>
    </xf>
    <xf numFmtId="0" fontId="33" fillId="6" borderId="0" xfId="2" applyFont="1" applyFill="1" applyAlignment="1" applyProtection="1">
      <alignment wrapText="1"/>
      <protection hidden="1"/>
    </xf>
    <xf numFmtId="0" fontId="4" fillId="3" borderId="6" xfId="3" applyBorder="1" applyAlignment="1" applyProtection="1">
      <alignment vertical="center"/>
    </xf>
    <xf numFmtId="0" fontId="4" fillId="3" borderId="6" xfId="3" applyBorder="1" applyAlignment="1">
      <alignment horizontal="center" vertical="center"/>
    </xf>
    <xf numFmtId="165" fontId="7" fillId="6" borderId="6" xfId="0" applyNumberFormat="1" applyFont="1" applyFill="1" applyBorder="1"/>
    <xf numFmtId="4" fontId="13" fillId="6" borderId="6" xfId="7" applyNumberFormat="1" applyBorder="1">
      <protection locked="0"/>
    </xf>
    <xf numFmtId="4" fontId="7" fillId="6" borderId="6" xfId="1" applyNumberFormat="1" applyFont="1" applyFill="1" applyBorder="1"/>
    <xf numFmtId="4" fontId="5" fillId="3" borderId="6" xfId="3" applyNumberFormat="1" applyFont="1" applyBorder="1"/>
    <xf numFmtId="166" fontId="9" fillId="0" borderId="42" xfId="0" applyNumberFormat="1" applyFont="1" applyBorder="1" applyAlignment="1">
      <alignment horizontal="center" vertical="center" wrapText="1"/>
    </xf>
    <xf numFmtId="4" fontId="9" fillId="0" borderId="45" xfId="0" applyNumberFormat="1" applyFont="1" applyBorder="1" applyAlignment="1">
      <alignment horizontal="center" vertical="center" wrapText="1"/>
    </xf>
    <xf numFmtId="4" fontId="7" fillId="6" borderId="6" xfId="0" applyNumberFormat="1" applyFont="1" applyFill="1" applyBorder="1"/>
    <xf numFmtId="4" fontId="7" fillId="6" borderId="16" xfId="13" applyNumberFormat="1" applyBorder="1" applyAlignment="1">
      <alignment vertical="center" wrapText="1"/>
      <protection locked="0"/>
    </xf>
    <xf numFmtId="0" fontId="7" fillId="6" borderId="60" xfId="0" applyFont="1" applyFill="1" applyBorder="1" applyAlignment="1">
      <alignment wrapText="1"/>
    </xf>
    <xf numFmtId="0" fontId="7" fillId="6" borderId="60" xfId="0" applyFont="1" applyFill="1" applyBorder="1"/>
    <xf numFmtId="4" fontId="7" fillId="6" borderId="60" xfId="0" applyNumberFormat="1" applyFont="1" applyFill="1" applyBorder="1"/>
    <xf numFmtId="3" fontId="18" fillId="6" borderId="0" xfId="0" applyNumberFormat="1" applyFont="1" applyFill="1" applyAlignment="1">
      <alignment vertical="center"/>
    </xf>
    <xf numFmtId="9" fontId="18" fillId="6" borderId="0" xfId="1" applyFont="1" applyFill="1" applyAlignment="1">
      <alignment vertical="center"/>
    </xf>
    <xf numFmtId="3" fontId="18" fillId="6" borderId="0" xfId="0" applyNumberFormat="1" applyFont="1" applyFill="1"/>
    <xf numFmtId="9" fontId="18" fillId="6" borderId="0" xfId="14" applyFont="1" applyFill="1" applyBorder="1" applyAlignment="1" applyProtection="1">
      <alignment horizontal="right" wrapText="1"/>
    </xf>
    <xf numFmtId="166" fontId="7" fillId="6" borderId="6" xfId="1" applyNumberFormat="1" applyFont="1" applyFill="1" applyBorder="1"/>
    <xf numFmtId="166" fontId="9" fillId="8" borderId="0" xfId="8" applyNumberFormat="1">
      <alignment horizontal="center" vertical="center" wrapText="1"/>
    </xf>
    <xf numFmtId="0" fontId="0" fillId="0" borderId="0" xfId="0" applyProtection="1">
      <protection hidden="1"/>
    </xf>
    <xf numFmtId="0" fontId="5" fillId="3" borderId="25" xfId="3" applyFont="1" applyBorder="1" applyAlignment="1">
      <alignment horizontal="center" vertical="center"/>
    </xf>
    <xf numFmtId="0" fontId="5" fillId="3" borderId="26" xfId="3" applyFont="1" applyBorder="1" applyAlignment="1">
      <alignment horizontal="center" vertical="center"/>
    </xf>
    <xf numFmtId="0" fontId="35" fillId="0" borderId="0" xfId="15"/>
    <xf numFmtId="0" fontId="21" fillId="9" borderId="0" xfId="6" applyFont="1" applyFill="1" applyAlignment="1"/>
    <xf numFmtId="0" fontId="21" fillId="9" borderId="0" xfId="6" applyFont="1" applyFill="1" applyAlignment="1">
      <alignment horizontal="left"/>
    </xf>
    <xf numFmtId="0" fontId="9" fillId="0" borderId="0" xfId="15" applyFont="1"/>
    <xf numFmtId="0" fontId="9" fillId="0" borderId="39" xfId="15" quotePrefix="1" applyFont="1" applyBorder="1"/>
    <xf numFmtId="0" fontId="9" fillId="0" borderId="39" xfId="15" applyFont="1" applyBorder="1"/>
    <xf numFmtId="0" fontId="9" fillId="0" borderId="40" xfId="15" applyFont="1" applyBorder="1"/>
    <xf numFmtId="0" fontId="9" fillId="0" borderId="43" xfId="15" quotePrefix="1" applyFont="1" applyBorder="1"/>
    <xf numFmtId="0" fontId="9" fillId="0" borderId="43" xfId="15" applyFont="1" applyBorder="1"/>
    <xf numFmtId="0" fontId="9" fillId="0" borderId="41" xfId="15" applyFont="1" applyBorder="1"/>
    <xf numFmtId="0" fontId="9" fillId="0" borderId="0" xfId="15" quotePrefix="1" applyFont="1"/>
    <xf numFmtId="0" fontId="12" fillId="0" borderId="0" xfId="15" applyFont="1"/>
    <xf numFmtId="0" fontId="22" fillId="0" borderId="0" xfId="15" applyFont="1"/>
    <xf numFmtId="0" fontId="9" fillId="0" borderId="0" xfId="15" applyFont="1" applyAlignment="1">
      <alignment horizontal="center" vertical="center" wrapText="1"/>
    </xf>
    <xf numFmtId="0" fontId="9" fillId="0" borderId="48" xfId="15" applyFont="1" applyBorder="1"/>
    <xf numFmtId="0" fontId="9" fillId="0" borderId="49" xfId="15" applyFont="1" applyBorder="1"/>
    <xf numFmtId="0" fontId="9" fillId="0" borderId="49" xfId="15" applyFont="1" applyBorder="1" applyAlignment="1">
      <alignment horizontal="center" vertical="center" wrapText="1"/>
    </xf>
    <xf numFmtId="0" fontId="9" fillId="0" borderId="50" xfId="15" applyFont="1" applyBorder="1"/>
    <xf numFmtId="0" fontId="9" fillId="0" borderId="51" xfId="15" applyFont="1" applyBorder="1"/>
    <xf numFmtId="0" fontId="27" fillId="0" borderId="0" xfId="15" applyFont="1"/>
    <xf numFmtId="0" fontId="9" fillId="0" borderId="52" xfId="15" applyFont="1" applyBorder="1"/>
    <xf numFmtId="0" fontId="9" fillId="0" borderId="32" xfId="15" applyFont="1" applyBorder="1" applyAlignment="1">
      <alignment horizontal="center" vertical="center" wrapText="1"/>
    </xf>
    <xf numFmtId="0" fontId="9" fillId="0" borderId="53" xfId="15" applyFont="1" applyBorder="1"/>
    <xf numFmtId="0" fontId="9" fillId="0" borderId="54" xfId="15" applyFont="1" applyBorder="1"/>
    <xf numFmtId="0" fontId="9" fillId="0" borderId="54" xfId="15" applyFont="1" applyBorder="1" applyAlignment="1">
      <alignment horizontal="center" vertical="center" wrapText="1"/>
    </xf>
    <xf numFmtId="0" fontId="9" fillId="0" borderId="55" xfId="15" applyFont="1" applyBorder="1"/>
    <xf numFmtId="0" fontId="9" fillId="0" borderId="31" xfId="15" applyFont="1" applyBorder="1" applyAlignment="1">
      <alignment horizontal="center" vertical="center" wrapText="1"/>
    </xf>
    <xf numFmtId="0" fontId="9" fillId="0" borderId="35" xfId="15" applyFont="1" applyBorder="1" applyAlignment="1">
      <alignment vertical="center" wrapText="1"/>
    </xf>
    <xf numFmtId="0" fontId="9" fillId="0" borderId="35" xfId="15" applyFont="1" applyBorder="1"/>
    <xf numFmtId="0" fontId="9" fillId="0" borderId="34" xfId="15" applyFont="1" applyBorder="1"/>
    <xf numFmtId="0" fontId="9" fillId="0" borderId="46" xfId="15" applyFont="1" applyBorder="1"/>
    <xf numFmtId="0" fontId="9" fillId="0" borderId="47" xfId="15" applyFont="1" applyBorder="1"/>
    <xf numFmtId="0" fontId="9" fillId="0" borderId="47" xfId="15" quotePrefix="1" applyFont="1" applyBorder="1"/>
    <xf numFmtId="0" fontId="20" fillId="0" borderId="38" xfId="15" applyFont="1" applyBorder="1" applyAlignment="1">
      <alignment horizontal="center" vertical="center" wrapText="1"/>
    </xf>
    <xf numFmtId="0" fontId="26" fillId="0" borderId="0" xfId="15" applyFont="1"/>
    <xf numFmtId="0" fontId="25" fillId="0" borderId="0" xfId="15" applyFont="1"/>
    <xf numFmtId="0" fontId="9" fillId="0" borderId="0" xfId="15" applyFont="1" applyAlignment="1">
      <alignment horizontal="center" wrapText="1"/>
    </xf>
    <xf numFmtId="0" fontId="21" fillId="9" borderId="47" xfId="6" applyFont="1" applyFill="1" applyBorder="1" applyAlignment="1"/>
    <xf numFmtId="0" fontId="20" fillId="0" borderId="32" xfId="15" applyFont="1" applyBorder="1" applyAlignment="1">
      <alignment horizontal="center" vertical="center" wrapText="1"/>
    </xf>
    <xf numFmtId="0" fontId="20" fillId="0" borderId="35" xfId="15" applyFont="1" applyBorder="1" applyAlignment="1">
      <alignment horizontal="center" vertical="center"/>
    </xf>
    <xf numFmtId="0" fontId="9" fillId="0" borderId="64" xfId="15" applyFont="1" applyBorder="1" applyAlignment="1">
      <alignment horizontal="center" vertical="center" wrapText="1"/>
    </xf>
    <xf numFmtId="0" fontId="9" fillId="0" borderId="34" xfId="15" applyFont="1" applyBorder="1" applyAlignment="1">
      <alignment vertical="center" wrapText="1"/>
    </xf>
    <xf numFmtId="0" fontId="4" fillId="3" borderId="6" xfId="3" applyBorder="1"/>
    <xf numFmtId="3" fontId="4" fillId="3" borderId="6" xfId="3" applyNumberFormat="1" applyBorder="1"/>
    <xf numFmtId="0" fontId="7" fillId="12" borderId="6" xfId="0" applyFont="1" applyFill="1" applyBorder="1"/>
    <xf numFmtId="0" fontId="7" fillId="6" borderId="6" xfId="0" applyFont="1" applyFill="1" applyBorder="1" applyAlignment="1">
      <alignment horizontal="left" indent="7"/>
    </xf>
    <xf numFmtId="4" fontId="5" fillId="3" borderId="6" xfId="3" applyNumberFormat="1" applyFont="1" applyBorder="1" applyAlignment="1">
      <alignment horizontal="center"/>
    </xf>
    <xf numFmtId="4" fontId="5" fillId="2" borderId="0" xfId="2" applyNumberFormat="1" applyFont="1" applyAlignment="1">
      <alignment vertical="center"/>
    </xf>
    <xf numFmtId="4" fontId="7" fillId="6" borderId="0" xfId="0" applyNumberFormat="1" applyFont="1" applyFill="1"/>
    <xf numFmtId="166" fontId="7" fillId="6" borderId="6" xfId="0" applyNumberFormat="1" applyFont="1" applyFill="1" applyBorder="1"/>
    <xf numFmtId="10" fontId="13" fillId="6" borderId="56" xfId="1" applyNumberFormat="1" applyFont="1" applyFill="1" applyBorder="1"/>
    <xf numFmtId="166" fontId="7" fillId="6" borderId="0" xfId="0" applyNumberFormat="1" applyFont="1" applyFill="1"/>
    <xf numFmtId="0" fontId="13" fillId="6" borderId="56" xfId="0" applyFont="1" applyFill="1" applyBorder="1"/>
    <xf numFmtId="3" fontId="5" fillId="3" borderId="5" xfId="3" applyNumberFormat="1" applyFont="1" applyBorder="1"/>
    <xf numFmtId="3" fontId="7" fillId="6" borderId="15" xfId="0" applyNumberFormat="1" applyFont="1" applyFill="1" applyBorder="1"/>
    <xf numFmtId="3" fontId="7" fillId="6" borderId="10" xfId="0" applyNumberFormat="1" applyFont="1" applyFill="1" applyBorder="1"/>
    <xf numFmtId="0" fontId="4" fillId="3" borderId="0" xfId="3" applyNumberFormat="1" applyAlignment="1">
      <alignment horizontal="center"/>
    </xf>
    <xf numFmtId="167" fontId="7" fillId="6" borderId="14" xfId="13" applyNumberFormat="1" applyAlignment="1">
      <alignment vertical="center" wrapText="1"/>
      <protection locked="0"/>
    </xf>
    <xf numFmtId="167" fontId="7" fillId="6" borderId="0" xfId="0" applyNumberFormat="1" applyFont="1" applyFill="1"/>
    <xf numFmtId="166" fontId="5" fillId="2" borderId="0" xfId="2" applyNumberFormat="1" applyFont="1" applyAlignment="1">
      <alignment vertical="center"/>
    </xf>
    <xf numFmtId="166" fontId="5" fillId="3" borderId="6" xfId="3" applyNumberFormat="1" applyFont="1" applyBorder="1" applyAlignment="1">
      <alignment horizontal="center"/>
    </xf>
    <xf numFmtId="166" fontId="13" fillId="6" borderId="6" xfId="7" applyNumberFormat="1" applyBorder="1">
      <protection locked="0"/>
    </xf>
    <xf numFmtId="166" fontId="5" fillId="3" borderId="6" xfId="3" applyNumberFormat="1" applyFont="1" applyBorder="1"/>
    <xf numFmtId="0" fontId="0" fillId="6" borderId="0" xfId="0" applyFill="1" applyAlignment="1">
      <alignment vertical="center"/>
    </xf>
    <xf numFmtId="9" fontId="7" fillId="6" borderId="0" xfId="1" applyFont="1" applyFill="1" applyBorder="1" applyAlignment="1">
      <alignment vertical="center"/>
    </xf>
    <xf numFmtId="0" fontId="7" fillId="6" borderId="0" xfId="0" applyFont="1" applyFill="1" applyAlignment="1">
      <alignment vertical="center"/>
    </xf>
    <xf numFmtId="3" fontId="5" fillId="3" borderId="6" xfId="3" applyNumberFormat="1" applyFont="1" applyBorder="1" applyAlignment="1">
      <alignment horizontal="right" vertical="center" wrapText="1"/>
    </xf>
    <xf numFmtId="9" fontId="5" fillId="3" borderId="6" xfId="1" applyFont="1" applyFill="1" applyBorder="1" applyAlignment="1">
      <alignment horizontal="right" vertical="center" wrapText="1"/>
    </xf>
    <xf numFmtId="0" fontId="0" fillId="6" borderId="0" xfId="0" applyFill="1" applyAlignment="1">
      <alignment vertical="center" wrapText="1"/>
    </xf>
    <xf numFmtId="0" fontId="5" fillId="3" borderId="6" xfId="3" applyFont="1" applyBorder="1" applyAlignment="1">
      <alignment vertical="center" wrapText="1"/>
    </xf>
    <xf numFmtId="0" fontId="5" fillId="3" borderId="10" xfId="3" applyFont="1" applyBorder="1" applyAlignment="1">
      <alignment vertical="center" wrapText="1"/>
    </xf>
    <xf numFmtId="0" fontId="4" fillId="3" borderId="6" xfId="3" applyBorder="1" applyAlignment="1">
      <alignment wrapText="1"/>
    </xf>
    <xf numFmtId="166" fontId="9" fillId="0" borderId="68" xfId="15" applyNumberFormat="1" applyFont="1" applyBorder="1" applyAlignment="1">
      <alignment horizontal="center" vertical="center" wrapText="1"/>
    </xf>
    <xf numFmtId="166" fontId="9" fillId="0" borderId="40" xfId="15" applyNumberFormat="1" applyFont="1" applyBorder="1" applyAlignment="1">
      <alignment horizontal="center" vertical="center" wrapText="1"/>
    </xf>
    <xf numFmtId="166" fontId="9" fillId="0" borderId="69" xfId="15" applyNumberFormat="1" applyFont="1" applyBorder="1" applyAlignment="1">
      <alignment horizontal="center" vertical="center" wrapText="1"/>
    </xf>
    <xf numFmtId="166" fontId="9" fillId="0" borderId="41" xfId="15" applyNumberFormat="1" applyFont="1" applyBorder="1" applyAlignment="1">
      <alignment horizontal="center" vertical="center" wrapText="1"/>
    </xf>
    <xf numFmtId="166" fontId="9" fillId="0" borderId="66" xfId="15" applyNumberFormat="1" applyFont="1" applyBorder="1" applyAlignment="1">
      <alignment horizontal="center" vertical="center" wrapText="1"/>
    </xf>
    <xf numFmtId="166" fontId="9" fillId="0" borderId="0" xfId="15" applyNumberFormat="1" applyFont="1" applyAlignment="1">
      <alignment horizontal="center" vertical="center" wrapText="1"/>
    </xf>
    <xf numFmtId="0" fontId="7" fillId="4" borderId="72" xfId="4" applyFont="1" applyBorder="1"/>
    <xf numFmtId="0" fontId="5" fillId="3" borderId="6" xfId="3" applyFont="1" applyBorder="1" applyAlignment="1" applyProtection="1">
      <alignment wrapText="1"/>
    </xf>
    <xf numFmtId="0" fontId="5" fillId="3" borderId="6" xfId="3" applyFont="1" applyBorder="1" applyAlignment="1" applyProtection="1">
      <alignment vertical="center" wrapText="1"/>
    </xf>
    <xf numFmtId="3" fontId="5" fillId="3" borderId="6" xfId="3" applyNumberFormat="1" applyFont="1" applyBorder="1" applyAlignment="1" applyProtection="1">
      <alignment vertical="center" wrapText="1"/>
    </xf>
    <xf numFmtId="9" fontId="5" fillId="3" borderId="6" xfId="1" applyFont="1" applyFill="1" applyBorder="1" applyAlignment="1" applyProtection="1">
      <alignment vertical="center" wrapText="1"/>
    </xf>
    <xf numFmtId="10" fontId="7" fillId="6" borderId="0" xfId="1" applyNumberFormat="1" applyFont="1" applyFill="1"/>
    <xf numFmtId="0" fontId="13" fillId="0" borderId="24" xfId="0" applyFont="1" applyBorder="1" applyAlignment="1">
      <alignment horizontal="left" vertical="center" wrapText="1"/>
    </xf>
    <xf numFmtId="4" fontId="7" fillId="6" borderId="71" xfId="0" applyNumberFormat="1" applyFont="1" applyFill="1" applyBorder="1"/>
    <xf numFmtId="0" fontId="2" fillId="0" borderId="0" xfId="15" applyFont="1"/>
    <xf numFmtId="166" fontId="9" fillId="0" borderId="44" xfId="15" applyNumberFormat="1" applyFont="1" applyBorder="1" applyAlignment="1">
      <alignment horizontal="center" vertical="center" wrapText="1"/>
    </xf>
    <xf numFmtId="0" fontId="23" fillId="0" borderId="0" xfId="0" applyFont="1" applyAlignment="1">
      <alignment wrapText="1"/>
    </xf>
    <xf numFmtId="0" fontId="9" fillId="0" borderId="51" xfId="15" applyFont="1" applyBorder="1" applyAlignment="1">
      <alignment wrapText="1"/>
    </xf>
    <xf numFmtId="0" fontId="9" fillId="0" borderId="27" xfId="15" applyFont="1" applyBorder="1" applyAlignment="1">
      <alignment wrapText="1"/>
    </xf>
    <xf numFmtId="0" fontId="9" fillId="0" borderId="28" xfId="15" applyFont="1" applyBorder="1" applyAlignment="1">
      <alignment wrapText="1"/>
    </xf>
    <xf numFmtId="0" fontId="9" fillId="0" borderId="29" xfId="15" applyFont="1" applyBorder="1" applyAlignment="1">
      <alignment wrapText="1"/>
    </xf>
    <xf numFmtId="0" fontId="20" fillId="0" borderId="30" xfId="15" applyFont="1" applyBorder="1" applyAlignment="1">
      <alignment horizontal="center" vertical="center" wrapText="1"/>
    </xf>
    <xf numFmtId="0" fontId="9" fillId="0" borderId="52" xfId="15" applyFont="1" applyBorder="1" applyAlignment="1">
      <alignment wrapText="1"/>
    </xf>
    <xf numFmtId="0" fontId="9" fillId="0" borderId="0" xfId="15" applyFont="1" applyAlignment="1">
      <alignment wrapText="1"/>
    </xf>
    <xf numFmtId="0" fontId="7" fillId="0" borderId="1" xfId="0" applyFont="1" applyBorder="1"/>
    <xf numFmtId="0" fontId="7" fillId="0" borderId="0" xfId="0" applyFont="1"/>
    <xf numFmtId="3" fontId="7" fillId="0" borderId="0" xfId="0" applyNumberFormat="1" applyFont="1"/>
    <xf numFmtId="0" fontId="7" fillId="0" borderId="6" xfId="0" applyFont="1" applyBorder="1"/>
    <xf numFmtId="3" fontId="7" fillId="0" borderId="6" xfId="0" applyNumberFormat="1" applyFont="1" applyBorder="1"/>
    <xf numFmtId="3" fontId="7" fillId="0" borderId="5" xfId="0" applyNumberFormat="1" applyFont="1" applyBorder="1"/>
    <xf numFmtId="0" fontId="9" fillId="0" borderId="27" xfId="0" applyFont="1" applyBorder="1"/>
    <xf numFmtId="0" fontId="9" fillId="0" borderId="28" xfId="0" applyFont="1" applyBorder="1"/>
    <xf numFmtId="0" fontId="9" fillId="0" borderId="29" xfId="0" applyFont="1" applyBorder="1"/>
    <xf numFmtId="0" fontId="20" fillId="0" borderId="30" xfId="0" applyFont="1" applyBorder="1" applyAlignment="1">
      <alignment horizontal="center" vertical="center"/>
    </xf>
    <xf numFmtId="0" fontId="12" fillId="0" borderId="30" xfId="0" applyFont="1" applyBorder="1" applyAlignment="1">
      <alignment horizontal="center" vertical="center"/>
    </xf>
    <xf numFmtId="4" fontId="7" fillId="0" borderId="0" xfId="0" applyNumberFormat="1" applyFont="1"/>
    <xf numFmtId="0" fontId="7" fillId="0" borderId="6" xfId="0" applyFont="1" applyBorder="1" applyAlignment="1">
      <alignment horizontal="left" wrapText="1" indent="7"/>
    </xf>
    <xf numFmtId="166" fontId="7" fillId="0" borderId="0" xfId="0" applyNumberFormat="1" applyFont="1"/>
    <xf numFmtId="0" fontId="7" fillId="0" borderId="0" xfId="0" applyFont="1" applyAlignment="1">
      <alignment vertical="center"/>
    </xf>
    <xf numFmtId="0" fontId="13" fillId="13" borderId="15" xfId="4" applyFont="1" applyFill="1" applyBorder="1" applyAlignment="1" applyProtection="1">
      <alignment wrapText="1"/>
      <protection hidden="1"/>
    </xf>
    <xf numFmtId="3" fontId="18" fillId="0" borderId="0" xfId="0" applyNumberFormat="1" applyFont="1" applyAlignment="1">
      <alignment vertical="center"/>
    </xf>
    <xf numFmtId="3" fontId="18" fillId="13" borderId="76" xfId="0" applyNumberFormat="1" applyFont="1" applyFill="1" applyBorder="1" applyAlignment="1">
      <alignment vertical="center"/>
    </xf>
    <xf numFmtId="4" fontId="5" fillId="14" borderId="15" xfId="3" applyNumberFormat="1" applyFont="1" applyFill="1" applyBorder="1" applyAlignment="1" applyProtection="1">
      <alignment wrapText="1"/>
      <protection hidden="1"/>
    </xf>
    <xf numFmtId="3" fontId="18" fillId="6" borderId="77" xfId="0" applyNumberFormat="1" applyFont="1" applyFill="1" applyBorder="1" applyAlignment="1">
      <alignment vertical="center"/>
    </xf>
    <xf numFmtId="0" fontId="7" fillId="4" borderId="11" xfId="4" applyFont="1" applyBorder="1" applyAlignment="1" applyProtection="1">
      <alignment wrapText="1"/>
      <protection hidden="1"/>
    </xf>
    <xf numFmtId="0" fontId="9" fillId="0" borderId="34" xfId="15" applyFont="1" applyBorder="1" applyAlignment="1">
      <alignment wrapText="1"/>
    </xf>
    <xf numFmtId="0" fontId="9" fillId="0" borderId="35" xfId="15" applyFont="1" applyBorder="1" applyAlignment="1">
      <alignment wrapText="1"/>
    </xf>
    <xf numFmtId="0" fontId="20" fillId="0" borderId="35" xfId="15" applyFont="1" applyBorder="1" applyAlignment="1">
      <alignment horizontal="center" vertical="center" wrapText="1"/>
    </xf>
    <xf numFmtId="0" fontId="9" fillId="0" borderId="29"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82" xfId="0" applyFont="1" applyBorder="1" applyAlignment="1">
      <alignment horizontal="center" vertical="center" wrapText="1"/>
    </xf>
    <xf numFmtId="164" fontId="39" fillId="0" borderId="83" xfId="0" applyNumberFormat="1" applyFont="1" applyBorder="1" applyAlignment="1">
      <alignment horizontal="center" vertical="center" wrapText="1"/>
    </xf>
    <xf numFmtId="0" fontId="9" fillId="0" borderId="27" xfId="15" applyFont="1" applyBorder="1" applyAlignment="1">
      <alignment vertical="center" wrapText="1"/>
    </xf>
    <xf numFmtId="0" fontId="9" fillId="0" borderId="29" xfId="15" applyFont="1" applyBorder="1" applyAlignment="1">
      <alignment vertical="center" wrapText="1"/>
    </xf>
    <xf numFmtId="166" fontId="9" fillId="0" borderId="84" xfId="15" applyNumberFormat="1" applyFont="1" applyBorder="1" applyAlignment="1">
      <alignment horizontal="center" vertical="center" wrapText="1"/>
    </xf>
    <xf numFmtId="164" fontId="39" fillId="0" borderId="85" xfId="0" applyNumberFormat="1" applyFont="1" applyBorder="1" applyAlignment="1">
      <alignment horizontal="center" vertical="center" wrapText="1"/>
    </xf>
    <xf numFmtId="166" fontId="9" fillId="0" borderId="32" xfId="15" applyNumberFormat="1" applyFont="1" applyBorder="1" applyAlignment="1">
      <alignment horizontal="center" vertical="center" wrapText="1"/>
    </xf>
    <xf numFmtId="166" fontId="9" fillId="0" borderId="28" xfId="15" applyNumberFormat="1" applyFont="1" applyBorder="1" applyAlignment="1">
      <alignment horizontal="center" vertical="center" wrapText="1"/>
    </xf>
    <xf numFmtId="166" fontId="9" fillId="0" borderId="47" xfId="15" applyNumberFormat="1" applyFont="1" applyBorder="1" applyAlignment="1">
      <alignment horizontal="center" vertical="center" wrapText="1"/>
    </xf>
    <xf numFmtId="3" fontId="7" fillId="6" borderId="89" xfId="0" applyNumberFormat="1" applyFont="1" applyFill="1" applyBorder="1"/>
    <xf numFmtId="0" fontId="20" fillId="0" borderId="43" xfId="0" applyFont="1" applyBorder="1" applyAlignment="1">
      <alignment horizontal="center" vertical="center" wrapText="1"/>
    </xf>
    <xf numFmtId="0" fontId="9" fillId="0" borderId="86" xfId="0" applyFont="1" applyBorder="1"/>
    <xf numFmtId="0" fontId="20" fillId="0" borderId="33"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87"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90" xfId="0" applyFont="1" applyBorder="1" applyAlignment="1">
      <alignment horizontal="center" vertical="center" wrapText="1"/>
    </xf>
    <xf numFmtId="166" fontId="9" fillId="0" borderId="90" xfId="0" applyNumberFormat="1" applyFont="1" applyBorder="1" applyAlignment="1">
      <alignment horizontal="center" vertical="center" wrapText="1"/>
    </xf>
    <xf numFmtId="0" fontId="9" fillId="0" borderId="91" xfId="0" applyFont="1" applyBorder="1"/>
    <xf numFmtId="9" fontId="13" fillId="6" borderId="56" xfId="1" applyFont="1" applyFill="1" applyBorder="1"/>
    <xf numFmtId="0" fontId="41" fillId="3" borderId="6" xfId="3" applyFont="1" applyBorder="1" applyAlignment="1">
      <alignment horizontal="center"/>
    </xf>
    <xf numFmtId="0" fontId="42" fillId="3" borderId="6" xfId="3" applyFont="1" applyBorder="1" applyAlignment="1">
      <alignment horizontal="center"/>
    </xf>
    <xf numFmtId="0" fontId="5" fillId="3" borderId="5" xfId="3" applyFont="1" applyBorder="1" applyAlignment="1">
      <alignment horizontal="center"/>
    </xf>
    <xf numFmtId="0" fontId="7" fillId="15" borderId="6" xfId="0" applyFont="1" applyFill="1" applyBorder="1"/>
    <xf numFmtId="0" fontId="5" fillId="14" borderId="5" xfId="3" applyFont="1" applyFill="1" applyBorder="1" applyAlignment="1">
      <alignment horizontal="center"/>
    </xf>
    <xf numFmtId="0" fontId="5" fillId="14" borderId="6" xfId="3" applyFont="1" applyFill="1" applyBorder="1" applyAlignment="1">
      <alignment horizontal="center" vertical="center" wrapText="1"/>
    </xf>
    <xf numFmtId="4" fontId="5" fillId="14" borderId="6" xfId="3" applyNumberFormat="1" applyFont="1" applyFill="1" applyBorder="1"/>
    <xf numFmtId="0" fontId="14" fillId="0" borderId="48" xfId="0" applyFont="1" applyBorder="1"/>
    <xf numFmtId="0" fontId="14" fillId="0" borderId="49" xfId="0" applyFont="1" applyBorder="1"/>
    <xf numFmtId="0" fontId="14" fillId="0" borderId="49" xfId="0" applyFont="1" applyBorder="1" applyAlignment="1">
      <alignment vertical="top" wrapText="1"/>
    </xf>
    <xf numFmtId="0" fontId="14" fillId="0" borderId="49" xfId="0" applyFont="1" applyBorder="1" applyAlignment="1">
      <alignment horizontal="center" vertical="center" wrapText="1"/>
    </xf>
    <xf numFmtId="0" fontId="14" fillId="0" borderId="50" xfId="0" applyFont="1" applyBorder="1"/>
    <xf numFmtId="0" fontId="14" fillId="0" borderId="51" xfId="0" applyFont="1" applyBorder="1"/>
    <xf numFmtId="0" fontId="14" fillId="0" borderId="0" xfId="0" applyFont="1"/>
    <xf numFmtId="0" fontId="28"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14" fillId="0" borderId="52" xfId="0" applyFont="1" applyBorder="1"/>
    <xf numFmtId="0" fontId="14" fillId="0" borderId="0" xfId="0" applyFont="1" applyAlignment="1">
      <alignment horizontal="left" vertical="center" wrapText="1"/>
    </xf>
    <xf numFmtId="0" fontId="39" fillId="0" borderId="51" xfId="0" applyFont="1" applyBorder="1"/>
    <xf numFmtId="0" fontId="44" fillId="0" borderId="0" xfId="0" applyFont="1"/>
    <xf numFmtId="0" fontId="45" fillId="0" borderId="0" xfId="17" applyFont="1"/>
    <xf numFmtId="0" fontId="14" fillId="0" borderId="52" xfId="0" applyFont="1" applyBorder="1" applyAlignment="1">
      <alignment horizontal="center" vertical="center" wrapText="1"/>
    </xf>
    <xf numFmtId="0" fontId="39" fillId="0" borderId="0" xfId="0" applyFont="1"/>
    <xf numFmtId="0" fontId="14" fillId="0" borderId="0" xfId="0" applyFont="1" applyAlignment="1">
      <alignment horizontal="right"/>
    </xf>
    <xf numFmtId="0" fontId="14" fillId="0" borderId="52" xfId="0" applyFont="1" applyBorder="1" applyAlignment="1">
      <alignment horizontal="left"/>
    </xf>
    <xf numFmtId="0" fontId="14" fillId="0" borderId="0" xfId="0" applyFont="1" applyAlignment="1">
      <alignment horizontal="right" vertical="top"/>
    </xf>
    <xf numFmtId="0" fontId="46" fillId="0" borderId="0" xfId="0" applyFont="1"/>
    <xf numFmtId="0" fontId="14" fillId="0" borderId="52" xfId="0" applyFont="1" applyBorder="1" applyAlignment="1">
      <alignment vertical="center" wrapText="1"/>
    </xf>
    <xf numFmtId="0" fontId="14" fillId="0" borderId="0" xfId="0" quotePrefix="1" applyFont="1" applyAlignment="1">
      <alignment horizontal="right" vertical="center"/>
    </xf>
    <xf numFmtId="0" fontId="39" fillId="0" borderId="0" xfId="0" applyFont="1" applyAlignment="1">
      <alignment horizontal="center"/>
    </xf>
    <xf numFmtId="0" fontId="14" fillId="0" borderId="0" xfId="0" applyFont="1" applyAlignment="1">
      <alignment horizontal="left" vertical="center"/>
    </xf>
    <xf numFmtId="0" fontId="39" fillId="0" borderId="0" xfId="0" applyFont="1" applyAlignment="1">
      <alignment vertical="center"/>
    </xf>
    <xf numFmtId="0" fontId="39" fillId="0" borderId="52" xfId="0" applyFont="1" applyBorder="1"/>
    <xf numFmtId="0" fontId="39" fillId="0" borderId="0" xfId="0" applyFont="1" applyAlignment="1">
      <alignment horizontal="center" vertical="center" wrapText="1"/>
    </xf>
    <xf numFmtId="0" fontId="14" fillId="0" borderId="0" xfId="0" applyFont="1" applyAlignment="1">
      <alignment horizontal="right" vertical="center"/>
    </xf>
    <xf numFmtId="0" fontId="14" fillId="0" borderId="0" xfId="0" applyFont="1" applyAlignment="1">
      <alignment vertical="center"/>
    </xf>
    <xf numFmtId="0" fontId="39" fillId="0" borderId="53" xfId="0" applyFont="1" applyBorder="1"/>
    <xf numFmtId="0" fontId="39" fillId="0" borderId="54" xfId="0" applyFont="1" applyBorder="1"/>
    <xf numFmtId="0" fontId="39" fillId="0" borderId="54" xfId="0" applyFont="1" applyBorder="1" applyAlignment="1">
      <alignment horizontal="center" vertical="center" wrapText="1"/>
    </xf>
    <xf numFmtId="0" fontId="39" fillId="0" borderId="55" xfId="0" applyFont="1" applyBorder="1" applyAlignment="1">
      <alignment horizontal="center" vertical="center" wrapText="1"/>
    </xf>
    <xf numFmtId="0" fontId="14" fillId="0" borderId="52" xfId="0" applyFont="1" applyBorder="1" applyAlignment="1">
      <alignment vertical="center"/>
    </xf>
    <xf numFmtId="0" fontId="39" fillId="0" borderId="55" xfId="0" applyFont="1" applyBorder="1"/>
    <xf numFmtId="0" fontId="4" fillId="2" borderId="0" xfId="2" applyAlignment="1" applyProtection="1">
      <alignment horizontal="center" wrapText="1"/>
      <protection hidden="1"/>
    </xf>
    <xf numFmtId="0" fontId="3" fillId="4" borderId="0" xfId="4" applyBorder="1" applyAlignment="1" applyProtection="1">
      <alignment horizontal="center"/>
      <protection hidden="1"/>
    </xf>
    <xf numFmtId="0" fontId="3" fillId="4" borderId="17" xfId="4" applyBorder="1" applyAlignment="1" applyProtection="1">
      <alignment horizontal="center"/>
      <protection hidden="1"/>
    </xf>
    <xf numFmtId="0" fontId="3" fillId="4" borderId="7" xfId="4" applyBorder="1" applyAlignment="1" applyProtection="1">
      <alignment horizontal="center"/>
      <protection hidden="1"/>
    </xf>
    <xf numFmtId="0" fontId="3" fillId="4" borderId="18" xfId="4" applyBorder="1" applyAlignment="1" applyProtection="1">
      <alignment horizontal="center"/>
      <protection hidden="1"/>
    </xf>
    <xf numFmtId="3" fontId="0" fillId="6" borderId="61" xfId="0" applyNumberFormat="1" applyFill="1" applyBorder="1" applyAlignment="1">
      <alignment horizontal="center"/>
    </xf>
    <xf numFmtId="3" fontId="0" fillId="6" borderId="62" xfId="0" applyNumberFormat="1" applyFill="1" applyBorder="1" applyAlignment="1">
      <alignment horizontal="center"/>
    </xf>
    <xf numFmtId="3" fontId="0" fillId="6" borderId="63" xfId="0" applyNumberFormat="1" applyFill="1" applyBorder="1" applyAlignment="1">
      <alignment horizontal="center"/>
    </xf>
    <xf numFmtId="0" fontId="4" fillId="2" borderId="0" xfId="2" applyAlignment="1" applyProtection="1">
      <alignment horizontal="center" vertical="center" wrapText="1"/>
      <protection hidden="1"/>
    </xf>
    <xf numFmtId="0" fontId="4" fillId="2" borderId="19" xfId="2" applyBorder="1" applyAlignment="1" applyProtection="1">
      <alignment horizontal="left" wrapText="1"/>
      <protection hidden="1"/>
    </xf>
    <xf numFmtId="0" fontId="4" fillId="2" borderId="20" xfId="2" applyBorder="1" applyAlignment="1" applyProtection="1">
      <alignment horizontal="left" wrapText="1"/>
      <protection hidden="1"/>
    </xf>
    <xf numFmtId="0" fontId="4" fillId="2" borderId="21" xfId="2" applyBorder="1" applyAlignment="1" applyProtection="1">
      <alignment horizontal="left" wrapText="1"/>
      <protection hidden="1"/>
    </xf>
    <xf numFmtId="0" fontId="7" fillId="6" borderId="24" xfId="0" applyFont="1" applyFill="1" applyBorder="1" applyAlignment="1">
      <alignment vertical="center" wrapText="1"/>
    </xf>
    <xf numFmtId="0" fontId="6" fillId="2" borderId="0" xfId="2" applyFont="1" applyAlignment="1" applyProtection="1">
      <alignment horizontal="left" wrapText="1"/>
    </xf>
    <xf numFmtId="0" fontId="33" fillId="2" borderId="0" xfId="2" applyFont="1" applyAlignment="1" applyProtection="1">
      <alignment horizontal="left" wrapText="1"/>
      <protection hidden="1"/>
    </xf>
    <xf numFmtId="0" fontId="13" fillId="6" borderId="57" xfId="2" applyFont="1" applyFill="1" applyBorder="1" applyAlignment="1" applyProtection="1">
      <alignment horizontal="left" wrapText="1"/>
      <protection hidden="1"/>
    </xf>
    <xf numFmtId="0" fontId="13" fillId="6" borderId="58" xfId="2" applyFont="1" applyFill="1" applyBorder="1" applyAlignment="1" applyProtection="1">
      <alignment horizontal="left" wrapText="1"/>
      <protection hidden="1"/>
    </xf>
    <xf numFmtId="0" fontId="13" fillId="6" borderId="59" xfId="2" applyFont="1" applyFill="1" applyBorder="1" applyAlignment="1" applyProtection="1">
      <alignment horizontal="left" wrapText="1"/>
      <protection hidden="1"/>
    </xf>
    <xf numFmtId="0" fontId="34" fillId="6" borderId="73" xfId="2" applyFont="1" applyFill="1" applyBorder="1" applyAlignment="1" applyProtection="1">
      <alignment horizontal="left" vertical="center" wrapText="1"/>
      <protection hidden="1"/>
    </xf>
    <xf numFmtId="0" fontId="34" fillId="6" borderId="74" xfId="2" applyFont="1" applyFill="1" applyBorder="1" applyAlignment="1" applyProtection="1">
      <alignment horizontal="left" vertical="center" wrapText="1"/>
      <protection hidden="1"/>
    </xf>
    <xf numFmtId="0" fontId="34" fillId="6" borderId="75" xfId="2" applyFont="1" applyFill="1" applyBorder="1" applyAlignment="1" applyProtection="1">
      <alignment horizontal="left" vertical="center" wrapText="1"/>
      <protection hidden="1"/>
    </xf>
    <xf numFmtId="0" fontId="6" fillId="3" borderId="6" xfId="3" applyFont="1" applyBorder="1" applyAlignment="1" applyProtection="1">
      <alignment horizontal="center" vertical="center" wrapText="1"/>
      <protection hidden="1"/>
    </xf>
    <xf numFmtId="0" fontId="16" fillId="4" borderId="15" xfId="4" applyFont="1" applyBorder="1" applyAlignment="1">
      <alignment horizontal="center"/>
    </xf>
    <xf numFmtId="0" fontId="16" fillId="4" borderId="11" xfId="4" applyFont="1" applyBorder="1" applyAlignment="1">
      <alignment horizontal="center"/>
    </xf>
    <xf numFmtId="0" fontId="6" fillId="3" borderId="6" xfId="3" applyFont="1" applyBorder="1" applyAlignment="1" applyProtection="1">
      <alignment horizontal="left" vertical="center" wrapText="1"/>
      <protection hidden="1"/>
    </xf>
    <xf numFmtId="0" fontId="16" fillId="4" borderId="6" xfId="4" applyFont="1" applyBorder="1" applyAlignment="1">
      <alignment horizontal="center"/>
    </xf>
    <xf numFmtId="0" fontId="5" fillId="3" borderId="8" xfId="3" applyFont="1" applyBorder="1" applyAlignment="1">
      <alignment horizontal="center"/>
    </xf>
    <xf numFmtId="0" fontId="5" fillId="3" borderId="9" xfId="3" applyFont="1" applyBorder="1" applyAlignment="1">
      <alignment horizontal="center"/>
    </xf>
    <xf numFmtId="0" fontId="5" fillId="3" borderId="2" xfId="3" applyFont="1" applyBorder="1" applyAlignment="1">
      <alignment horizontal="left" vertical="center"/>
    </xf>
    <xf numFmtId="0" fontId="5" fillId="3" borderId="8" xfId="3" applyFont="1" applyBorder="1" applyAlignment="1">
      <alignment horizontal="center" vertical="center" wrapText="1"/>
    </xf>
    <xf numFmtId="0" fontId="5" fillId="3" borderId="9" xfId="3" applyFont="1" applyBorder="1" applyAlignment="1">
      <alignment horizontal="center" vertical="center" wrapText="1"/>
    </xf>
    <xf numFmtId="0" fontId="5" fillId="3" borderId="23" xfId="3" applyFont="1" applyBorder="1" applyAlignment="1">
      <alignment horizontal="center" vertical="center" wrapText="1"/>
    </xf>
    <xf numFmtId="0" fontId="5" fillId="3" borderId="25" xfId="3" applyFont="1" applyBorder="1" applyAlignment="1">
      <alignment horizontal="center" vertical="center"/>
    </xf>
    <xf numFmtId="0" fontId="5" fillId="3" borderId="26" xfId="3" applyFont="1" applyBorder="1" applyAlignment="1">
      <alignment horizontal="center" vertical="center"/>
    </xf>
    <xf numFmtId="0" fontId="5" fillId="3" borderId="6" xfId="3" applyFont="1" applyBorder="1" applyAlignment="1">
      <alignment horizontal="center" vertical="center"/>
    </xf>
    <xf numFmtId="0" fontId="5" fillId="3" borderId="25" xfId="3" applyFont="1" applyBorder="1" applyAlignment="1">
      <alignment horizontal="center" vertical="center" wrapText="1"/>
    </xf>
    <xf numFmtId="0" fontId="5" fillId="3" borderId="26" xfId="3" applyFont="1" applyBorder="1" applyAlignment="1">
      <alignment horizontal="center" vertical="center" wrapText="1"/>
    </xf>
    <xf numFmtId="0" fontId="5" fillId="3" borderId="5" xfId="3" applyFont="1" applyBorder="1" applyAlignment="1">
      <alignment horizontal="center" vertical="center" wrapText="1"/>
    </xf>
    <xf numFmtId="0" fontId="5" fillId="3" borderId="5" xfId="3" applyFont="1" applyBorder="1" applyAlignment="1">
      <alignment horizontal="center" vertical="center"/>
    </xf>
    <xf numFmtId="0" fontId="5" fillId="3" borderId="6" xfId="3"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46" fillId="0" borderId="0" xfId="0" applyFont="1" applyAlignment="1">
      <alignment horizontal="left"/>
    </xf>
    <xf numFmtId="0" fontId="14" fillId="0" borderId="52" xfId="0" applyFont="1" applyBorder="1" applyAlignment="1">
      <alignment horizontal="left" vertical="center" wrapText="1"/>
    </xf>
    <xf numFmtId="0" fontId="14" fillId="0" borderId="0" xfId="0" applyFont="1" applyAlignment="1">
      <alignment horizontal="left"/>
    </xf>
    <xf numFmtId="0" fontId="14" fillId="0" borderId="52" xfId="0" applyFont="1" applyBorder="1" applyAlignment="1">
      <alignment horizontal="left"/>
    </xf>
    <xf numFmtId="166" fontId="9" fillId="0" borderId="87" xfId="15" applyNumberFormat="1" applyFont="1" applyBorder="1" applyAlignment="1">
      <alignment horizontal="center" vertical="center" wrapText="1"/>
    </xf>
    <xf numFmtId="166" fontId="9" fillId="0" borderId="88" xfId="15" applyNumberFormat="1" applyFont="1" applyBorder="1" applyAlignment="1">
      <alignment horizontal="center" vertical="center" wrapText="1"/>
    </xf>
    <xf numFmtId="166" fontId="9" fillId="0" borderId="66" xfId="15" applyNumberFormat="1" applyFont="1" applyBorder="1" applyAlignment="1">
      <alignment horizontal="center" vertical="center" wrapText="1"/>
    </xf>
    <xf numFmtId="166" fontId="9" fillId="0" borderId="41" xfId="15" applyNumberFormat="1" applyFont="1" applyBorder="1" applyAlignment="1">
      <alignment horizontal="center" vertical="center" wrapText="1"/>
    </xf>
    <xf numFmtId="166" fontId="9" fillId="0" borderId="67" xfId="15" applyNumberFormat="1" applyFont="1" applyBorder="1" applyAlignment="1">
      <alignment horizontal="center" vertical="center" wrapText="1"/>
    </xf>
    <xf numFmtId="166" fontId="9" fillId="0" borderId="44" xfId="15" applyNumberFormat="1" applyFont="1" applyBorder="1" applyAlignment="1">
      <alignment horizontal="center" vertical="center" wrapText="1"/>
    </xf>
    <xf numFmtId="0" fontId="24" fillId="10" borderId="0" xfId="15" applyFont="1" applyFill="1" applyAlignment="1">
      <alignment horizontal="right"/>
    </xf>
    <xf numFmtId="0" fontId="26" fillId="11" borderId="0" xfId="15" applyFont="1" applyFill="1" applyAlignment="1">
      <alignment horizontal="left"/>
    </xf>
    <xf numFmtId="0" fontId="26" fillId="11" borderId="0" xfId="0" applyFont="1" applyFill="1" applyAlignment="1">
      <alignment horizontal="center"/>
    </xf>
    <xf numFmtId="0" fontId="24" fillId="10" borderId="0" xfId="15" applyFont="1" applyFill="1" applyAlignment="1">
      <alignment horizontal="left"/>
    </xf>
    <xf numFmtId="0" fontId="9" fillId="0" borderId="33" xfId="15" applyFont="1" applyBorder="1" applyAlignment="1">
      <alignment horizontal="center" vertical="center" wrapText="1"/>
    </xf>
    <xf numFmtId="0" fontId="9" fillId="0" borderId="31" xfId="15" applyFont="1" applyBorder="1" applyAlignment="1">
      <alignment horizontal="center" vertical="center" wrapText="1"/>
    </xf>
    <xf numFmtId="0" fontId="24" fillId="10" borderId="0" xfId="15" quotePrefix="1" applyFont="1" applyFill="1" applyAlignment="1">
      <alignment horizontal="center"/>
    </xf>
    <xf numFmtId="4" fontId="9" fillId="0" borderId="66" xfId="15" applyNumberFormat="1" applyFont="1" applyBorder="1" applyAlignment="1">
      <alignment horizontal="center" vertical="center" wrapText="1"/>
    </xf>
    <xf numFmtId="4" fontId="9" fillId="0" borderId="41" xfId="15" applyNumberFormat="1" applyFont="1" applyBorder="1" applyAlignment="1">
      <alignment horizontal="center" vertical="center" wrapText="1"/>
    </xf>
    <xf numFmtId="0" fontId="28" fillId="0" borderId="49" xfId="0" applyFont="1" applyBorder="1" applyAlignment="1">
      <alignment horizontal="left" vertical="center" wrapText="1"/>
    </xf>
    <xf numFmtId="166" fontId="9" fillId="0" borderId="33" xfId="15" applyNumberFormat="1" applyFont="1" applyBorder="1" applyAlignment="1">
      <alignment horizontal="center" vertical="center" wrapText="1"/>
    </xf>
    <xf numFmtId="166" fontId="9" fillId="0" borderId="31" xfId="15" applyNumberFormat="1" applyFont="1" applyBorder="1" applyAlignment="1">
      <alignment horizontal="center" vertical="center" wrapText="1"/>
    </xf>
    <xf numFmtId="0" fontId="9" fillId="0" borderId="2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52" xfId="0" applyFont="1" applyBorder="1" applyAlignment="1">
      <alignment horizontal="center" vertical="center" wrapText="1"/>
    </xf>
    <xf numFmtId="4" fontId="5" fillId="3" borderId="6" xfId="3" applyNumberFormat="1" applyFont="1" applyBorder="1" applyAlignment="1">
      <alignment horizontal="center" vertical="center" wrapText="1"/>
    </xf>
    <xf numFmtId="0" fontId="5" fillId="3" borderId="70" xfId="3" applyFont="1" applyBorder="1" applyAlignment="1">
      <alignment horizontal="center" vertical="center" textRotation="90"/>
    </xf>
    <xf numFmtId="0" fontId="5" fillId="3" borderId="0" xfId="3" applyFont="1" applyBorder="1" applyAlignment="1">
      <alignment horizontal="center" vertical="center" textRotation="90"/>
    </xf>
    <xf numFmtId="0" fontId="5" fillId="3" borderId="6" xfId="3" applyFont="1" applyBorder="1" applyAlignment="1">
      <alignment horizontal="left" vertical="center"/>
    </xf>
    <xf numFmtId="0" fontId="5" fillId="3" borderId="25" xfId="3" applyFont="1" applyBorder="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24" fillId="10" borderId="0" xfId="0" applyFont="1" applyFill="1" applyAlignment="1">
      <alignment horizontal="left"/>
    </xf>
    <xf numFmtId="0" fontId="24" fillId="10" borderId="0" xfId="0" quotePrefix="1" applyFont="1" applyFill="1" applyAlignment="1">
      <alignment horizontal="center"/>
    </xf>
    <xf numFmtId="0" fontId="24" fillId="10" borderId="0" xfId="0" applyFont="1" applyFill="1" applyAlignment="1">
      <alignment horizontal="right"/>
    </xf>
    <xf numFmtId="0" fontId="26" fillId="11" borderId="0" xfId="0" applyFont="1" applyFill="1" applyAlignment="1">
      <alignment horizontal="left"/>
    </xf>
    <xf numFmtId="0" fontId="4" fillId="3" borderId="6" xfId="3" applyBorder="1" applyAlignment="1">
      <alignment horizontal="center" vertical="center"/>
    </xf>
    <xf numFmtId="0" fontId="5" fillId="3" borderId="6" xfId="3" applyFont="1" applyBorder="1" applyAlignment="1">
      <alignment horizontal="center"/>
    </xf>
    <xf numFmtId="0" fontId="5" fillId="3" borderId="15" xfId="3" applyFont="1" applyBorder="1" applyAlignment="1">
      <alignment horizontal="left"/>
    </xf>
    <xf numFmtId="0" fontId="5" fillId="3" borderId="10" xfId="3" applyFont="1" applyBorder="1" applyAlignment="1">
      <alignment horizontal="left"/>
    </xf>
    <xf numFmtId="0" fontId="30" fillId="4" borderId="8" xfId="4" applyFont="1" applyBorder="1" applyAlignment="1">
      <alignment horizontal="center"/>
    </xf>
    <xf numFmtId="0" fontId="30" fillId="4" borderId="23" xfId="4" applyFont="1" applyBorder="1" applyAlignment="1">
      <alignment horizontal="center"/>
    </xf>
    <xf numFmtId="0" fontId="30" fillId="4" borderId="9" xfId="4" applyFont="1" applyBorder="1" applyAlignment="1">
      <alignment horizontal="center"/>
    </xf>
    <xf numFmtId="0" fontId="30" fillId="4" borderId="92" xfId="4" applyFont="1" applyBorder="1" applyAlignment="1">
      <alignment horizontal="center"/>
    </xf>
    <xf numFmtId="0" fontId="30" fillId="4" borderId="0" xfId="4" applyFont="1" applyBorder="1" applyAlignment="1">
      <alignment horizontal="center"/>
    </xf>
    <xf numFmtId="0" fontId="30" fillId="4" borderId="93" xfId="4" applyFont="1" applyBorder="1" applyAlignment="1">
      <alignment horizontal="center"/>
    </xf>
    <xf numFmtId="0" fontId="43" fillId="14" borderId="94" xfId="0" applyFont="1" applyFill="1" applyBorder="1" applyAlignment="1">
      <alignment horizontal="center"/>
    </xf>
    <xf numFmtId="0" fontId="43" fillId="14" borderId="95" xfId="0" applyFont="1" applyFill="1" applyBorder="1" applyAlignment="1">
      <alignment horizontal="center"/>
    </xf>
    <xf numFmtId="0" fontId="43" fillId="14" borderId="96" xfId="0" applyFont="1" applyFill="1" applyBorder="1" applyAlignment="1">
      <alignment horizontal="center"/>
    </xf>
    <xf numFmtId="0" fontId="8" fillId="2" borderId="0" xfId="2" applyFont="1" applyAlignment="1">
      <alignment horizontal="left" vertical="center"/>
    </xf>
    <xf numFmtId="0" fontId="5" fillId="3" borderId="13" xfId="3" applyFont="1" applyBorder="1" applyAlignment="1">
      <alignment horizontal="left"/>
    </xf>
    <xf numFmtId="0" fontId="5" fillId="3" borderId="22" xfId="3" applyFont="1" applyBorder="1" applyAlignment="1">
      <alignment horizontal="left"/>
    </xf>
    <xf numFmtId="0" fontId="43" fillId="7" borderId="94" xfId="0" applyFont="1" applyFill="1" applyBorder="1" applyAlignment="1">
      <alignment horizontal="center"/>
    </xf>
    <xf numFmtId="0" fontId="43" fillId="7" borderId="95" xfId="0" applyFont="1" applyFill="1" applyBorder="1" applyAlignment="1">
      <alignment horizontal="center"/>
    </xf>
    <xf numFmtId="0" fontId="43" fillId="7" borderId="96" xfId="0" applyFont="1" applyFill="1" applyBorder="1" applyAlignment="1">
      <alignment horizontal="center"/>
    </xf>
  </cellXfs>
  <cellStyles count="18">
    <cellStyle name="20 % - Accent2" xfId="4" builtinId="34"/>
    <cellStyle name="Accent1" xfId="2" builtinId="29"/>
    <cellStyle name="Accent2" xfId="3" builtinId="33"/>
    <cellStyle name="Accent6" xfId="5" builtinId="49" customBuiltin="1"/>
    <cellStyle name="Lien hypertexte" xfId="9" builtinId="8"/>
    <cellStyle name="Normal" xfId="0" builtinId="0"/>
    <cellStyle name="Normal 14" xfId="17" xr:uid="{B8F8FC59-A8E4-4088-88FE-B54AAF430782}"/>
    <cellStyle name="Normal 2" xfId="15" xr:uid="{00000000-0005-0000-0000-000006000000}"/>
    <cellStyle name="Normal 3" xfId="16" xr:uid="{00000000-0005-0000-0000-000007000000}"/>
    <cellStyle name="Normal_SIBELGA 2005-tableaux2" xfId="6" xr:uid="{00000000-0005-0000-0000-000008000000}"/>
    <cellStyle name="Percent 2" xfId="14" xr:uid="{00000000-0005-0000-0000-000009000000}"/>
    <cellStyle name="Pourcentage" xfId="1" builtinId="5"/>
    <cellStyle name="Procent 2" xfId="12" xr:uid="{00000000-0005-0000-0000-00000B000000}"/>
    <cellStyle name="Standaard 3" xfId="11" xr:uid="{00000000-0005-0000-0000-00000C000000}"/>
    <cellStyle name="Standaard_Balans IL-Glob. PLAU" xfId="10" xr:uid="{00000000-0005-0000-0000-00000D000000}"/>
    <cellStyle name="Style 1" xfId="7" xr:uid="{00000000-0005-0000-0000-00000E000000}"/>
    <cellStyle name="Style 1 3" xfId="13" xr:uid="{00000000-0005-0000-0000-00000F000000}"/>
    <cellStyle name="Style 2" xfId="8" xr:uid="{00000000-0005-0000-0000-000010000000}"/>
  </cellStyles>
  <dxfs count="182">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colors>
    <mruColors>
      <color rgb="FFBE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177799</xdr:colOff>
      <xdr:row>1</xdr:row>
      <xdr:rowOff>25400</xdr:rowOff>
    </xdr:from>
    <xdr:to>
      <xdr:col>2</xdr:col>
      <xdr:colOff>485901</xdr:colOff>
      <xdr:row>4</xdr:row>
      <xdr:rowOff>123050</xdr:rowOff>
    </xdr:to>
    <xdr:pic>
      <xdr:nvPicPr>
        <xdr:cNvPr id="3" name="Image 2">
          <a:extLst>
            <a:ext uri="{FF2B5EF4-FFF2-40B4-BE49-F238E27FC236}">
              <a16:creationId xmlns:a16="http://schemas.microsoft.com/office/drawing/2014/main" id="{755507B8-20D3-4767-8400-54BD24CA6C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49" y="196850"/>
          <a:ext cx="1813052"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1554479</xdr:colOff>
      <xdr:row>36</xdr:row>
      <xdr:rowOff>34755</xdr:rowOff>
    </xdr:from>
    <xdr:to>
      <xdr:col>7</xdr:col>
      <xdr:colOff>381367</xdr:colOff>
      <xdr:row>52</xdr:row>
      <xdr:rowOff>71847</xdr:rowOff>
    </xdr:to>
    <xdr:pic>
      <xdr:nvPicPr>
        <xdr:cNvPr id="5" name="Image 4">
          <a:extLst>
            <a:ext uri="{FF2B5EF4-FFF2-40B4-BE49-F238E27FC236}">
              <a16:creationId xmlns:a16="http://schemas.microsoft.com/office/drawing/2014/main" id="{5BF09AF4-3D3F-3E14-78AA-A6762FFC6E2E}"/>
            </a:ext>
          </a:extLst>
        </xdr:cNvPr>
        <xdr:cNvPicPr>
          <a:picLocks noChangeAspect="1"/>
        </xdr:cNvPicPr>
      </xdr:nvPicPr>
      <xdr:blipFill>
        <a:blip xmlns:r="http://schemas.openxmlformats.org/officeDocument/2006/relationships" r:embed="rId1"/>
        <a:stretch>
          <a:fillRect/>
        </a:stretch>
      </xdr:blipFill>
      <xdr:spPr>
        <a:xfrm>
          <a:off x="1554479" y="7540455"/>
          <a:ext cx="8717648" cy="3079377"/>
        </a:xfrm>
        <a:prstGeom prst="rect">
          <a:avLst/>
        </a:prstGeom>
      </xdr:spPr>
    </xdr:pic>
    <xdr:clientData/>
  </xdr:twoCellAnchor>
</xdr:wsDr>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58"/>
  <sheetViews>
    <sheetView zoomScaleNormal="100" workbookViewId="0">
      <selection activeCell="I1" sqref="I1"/>
    </sheetView>
  </sheetViews>
  <sheetFormatPr baseColWidth="10" defaultColWidth="7.140625" defaultRowHeight="15" x14ac:dyDescent="0.3"/>
  <cols>
    <col min="1" max="1" width="1.28515625" style="22" customWidth="1"/>
    <col min="2" max="2" width="23.7109375" style="22" customWidth="1"/>
    <col min="3" max="3" width="27.5703125" style="22" customWidth="1"/>
    <col min="4" max="4" width="8.42578125" style="22" bestFit="1" customWidth="1"/>
    <col min="5" max="8" width="7.140625" style="22"/>
    <col min="9" max="9" width="9.85546875" style="22" customWidth="1"/>
    <col min="10" max="16384" width="7.140625" style="22"/>
  </cols>
  <sheetData>
    <row r="7" spans="2:10" ht="30.6" customHeight="1" x14ac:dyDescent="0.3">
      <c r="B7" s="354" t="s">
        <v>228</v>
      </c>
      <c r="C7" s="354"/>
      <c r="D7" s="354"/>
      <c r="E7" s="354"/>
      <c r="F7" s="354"/>
      <c r="G7" s="354"/>
      <c r="H7" s="354"/>
      <c r="I7" s="354"/>
      <c r="J7" s="354"/>
    </row>
    <row r="9" spans="2:10" x14ac:dyDescent="0.3">
      <c r="B9" s="346" t="s">
        <v>51</v>
      </c>
      <c r="C9" s="346"/>
      <c r="D9" s="346"/>
      <c r="E9" s="346"/>
      <c r="F9" s="346"/>
      <c r="G9" s="346"/>
      <c r="H9" s="346"/>
      <c r="I9" s="346"/>
      <c r="J9" s="346"/>
    </row>
    <row r="11" spans="2:10" x14ac:dyDescent="0.3">
      <c r="B11" s="22" t="s">
        <v>52</v>
      </c>
      <c r="C11" s="351"/>
      <c r="D11" s="352"/>
      <c r="E11" s="352"/>
      <c r="F11" s="352"/>
      <c r="G11" s="353"/>
    </row>
    <row r="12" spans="2:10" x14ac:dyDescent="0.3">
      <c r="B12" s="22" t="s">
        <v>53</v>
      </c>
      <c r="C12" s="351"/>
      <c r="D12" s="352"/>
      <c r="E12" s="352"/>
      <c r="F12" s="352"/>
      <c r="G12" s="353"/>
    </row>
    <row r="13" spans="2:10" x14ac:dyDescent="0.3">
      <c r="B13" s="22" t="s">
        <v>54</v>
      </c>
      <c r="C13" s="351"/>
      <c r="D13" s="352"/>
      <c r="E13" s="352"/>
      <c r="F13" s="352"/>
      <c r="G13" s="353"/>
    </row>
    <row r="14" spans="2:10" ht="15.75" thickBot="1" x14ac:dyDescent="0.35"/>
    <row r="15" spans="2:10" ht="28.9" customHeight="1" x14ac:dyDescent="0.3">
      <c r="B15" s="355" t="s">
        <v>55</v>
      </c>
      <c r="C15" s="356"/>
      <c r="D15" s="356"/>
      <c r="E15" s="356"/>
      <c r="F15" s="356"/>
      <c r="G15" s="356"/>
      <c r="H15" s="356"/>
      <c r="I15" s="356"/>
      <c r="J15" s="357"/>
    </row>
    <row r="16" spans="2:10" x14ac:dyDescent="0.3">
      <c r="B16" s="23" t="s">
        <v>56</v>
      </c>
      <c r="C16" s="347"/>
      <c r="D16" s="347"/>
      <c r="E16" s="347"/>
      <c r="F16" s="347"/>
      <c r="G16" s="347"/>
      <c r="H16" s="347"/>
      <c r="I16" s="347"/>
      <c r="J16" s="348"/>
    </row>
    <row r="17" spans="2:10" x14ac:dyDescent="0.3">
      <c r="B17" s="23" t="s">
        <v>57</v>
      </c>
      <c r="C17" s="347"/>
      <c r="D17" s="347"/>
      <c r="E17" s="347"/>
      <c r="F17" s="347"/>
      <c r="G17" s="347"/>
      <c r="H17" s="347"/>
      <c r="I17" s="347"/>
      <c r="J17" s="348"/>
    </row>
    <row r="18" spans="2:10" x14ac:dyDescent="0.3">
      <c r="B18" s="23" t="s">
        <v>58</v>
      </c>
      <c r="C18" s="347"/>
      <c r="D18" s="347"/>
      <c r="E18" s="347"/>
      <c r="F18" s="347"/>
      <c r="G18" s="347"/>
      <c r="H18" s="347"/>
      <c r="I18" s="347"/>
      <c r="J18" s="348"/>
    </row>
    <row r="19" spans="2:10" x14ac:dyDescent="0.3">
      <c r="B19" s="23" t="s">
        <v>59</v>
      </c>
      <c r="C19" s="347"/>
      <c r="D19" s="347"/>
      <c r="E19" s="347"/>
      <c r="F19" s="347"/>
      <c r="G19" s="347"/>
      <c r="H19" s="347"/>
      <c r="I19" s="347"/>
      <c r="J19" s="348"/>
    </row>
    <row r="20" spans="2:10" x14ac:dyDescent="0.3">
      <c r="B20" s="23"/>
      <c r="C20" s="24"/>
      <c r="D20" s="24"/>
      <c r="E20" s="24"/>
      <c r="F20" s="24"/>
      <c r="G20" s="24"/>
      <c r="H20" s="24"/>
      <c r="I20" s="24"/>
      <c r="J20" s="25"/>
    </row>
    <row r="21" spans="2:10" x14ac:dyDescent="0.3">
      <c r="B21" s="23" t="s">
        <v>60</v>
      </c>
      <c r="C21" s="347"/>
      <c r="D21" s="347"/>
      <c r="E21" s="347"/>
      <c r="F21" s="347"/>
      <c r="G21" s="347"/>
      <c r="H21" s="347"/>
      <c r="I21" s="347"/>
      <c r="J21" s="348"/>
    </row>
    <row r="22" spans="2:10" x14ac:dyDescent="0.3">
      <c r="B22" s="23" t="s">
        <v>61</v>
      </c>
      <c r="C22" s="347"/>
      <c r="D22" s="347"/>
      <c r="E22" s="347"/>
      <c r="F22" s="347"/>
      <c r="G22" s="347"/>
      <c r="H22" s="347"/>
      <c r="I22" s="347"/>
      <c r="J22" s="348"/>
    </row>
    <row r="23" spans="2:10" ht="15.75" thickBot="1" x14ac:dyDescent="0.35">
      <c r="B23" s="26" t="s">
        <v>62</v>
      </c>
      <c r="C23" s="349"/>
      <c r="D23" s="349"/>
      <c r="E23" s="349"/>
      <c r="F23" s="349"/>
      <c r="G23" s="349"/>
      <c r="H23" s="349"/>
      <c r="I23" s="349"/>
      <c r="J23" s="350"/>
    </row>
    <row r="24" spans="2:10" x14ac:dyDescent="0.3">
      <c r="B24" s="112"/>
      <c r="C24" s="113"/>
      <c r="D24" s="113"/>
      <c r="E24" s="113"/>
      <c r="F24" s="113"/>
      <c r="G24" s="113"/>
      <c r="H24" s="113"/>
      <c r="I24" s="113"/>
      <c r="J24" s="113"/>
    </row>
    <row r="25" spans="2:10" x14ac:dyDescent="0.3">
      <c r="B25" s="155" t="s">
        <v>147</v>
      </c>
      <c r="C25" s="113"/>
      <c r="D25" s="351"/>
      <c r="E25" s="352"/>
      <c r="F25" s="353"/>
      <c r="G25" s="113"/>
      <c r="H25" s="113"/>
      <c r="I25" s="113"/>
      <c r="J25" s="113"/>
    </row>
    <row r="26" spans="2:10" x14ac:dyDescent="0.3">
      <c r="B26" s="112"/>
      <c r="C26" s="113"/>
      <c r="D26" s="113"/>
      <c r="E26" s="113"/>
      <c r="F26" s="113"/>
      <c r="G26" s="113"/>
      <c r="H26" s="113"/>
      <c r="I26" s="113"/>
      <c r="J26" s="113"/>
    </row>
    <row r="28" spans="2:10" x14ac:dyDescent="0.3">
      <c r="B28" s="346" t="s">
        <v>63</v>
      </c>
      <c r="C28" s="346"/>
      <c r="D28" s="346"/>
      <c r="E28" s="346"/>
      <c r="F28" s="346"/>
      <c r="G28" s="346"/>
      <c r="H28" s="346"/>
      <c r="I28" s="346"/>
      <c r="J28" s="346"/>
    </row>
    <row r="30" spans="2:10" x14ac:dyDescent="0.3">
      <c r="B30" s="67" t="s">
        <v>98</v>
      </c>
      <c r="C30" s="31" t="s">
        <v>122</v>
      </c>
    </row>
    <row r="31" spans="2:10" x14ac:dyDescent="0.3">
      <c r="B31" s="30"/>
      <c r="C31" s="31" t="s">
        <v>64</v>
      </c>
    </row>
    <row r="32" spans="2:10" x14ac:dyDescent="0.3">
      <c r="B32" s="32" t="s">
        <v>74</v>
      </c>
      <c r="C32" s="31" t="s">
        <v>75</v>
      </c>
    </row>
    <row r="34" spans="2:10" x14ac:dyDescent="0.3">
      <c r="B34" s="346" t="s">
        <v>65</v>
      </c>
      <c r="C34" s="346"/>
      <c r="D34" s="346"/>
      <c r="E34" s="346"/>
      <c r="F34" s="346"/>
      <c r="G34" s="346"/>
      <c r="H34" s="346"/>
      <c r="I34" s="346"/>
      <c r="J34" s="346"/>
    </row>
    <row r="36" spans="2:10" s="1" customFormat="1" x14ac:dyDescent="0.3">
      <c r="B36" s="101" t="s">
        <v>140</v>
      </c>
      <c r="C36" s="358" t="s">
        <v>141</v>
      </c>
      <c r="D36" s="358"/>
      <c r="E36" s="358"/>
      <c r="F36" s="358"/>
      <c r="G36" s="358"/>
      <c r="H36" s="358"/>
      <c r="I36" s="358"/>
    </row>
    <row r="37" spans="2:10" s="1" customFormat="1" ht="15" customHeight="1" x14ac:dyDescent="0.3">
      <c r="B37" s="101" t="s">
        <v>142</v>
      </c>
      <c r="C37" s="358" t="s">
        <v>143</v>
      </c>
      <c r="D37" s="358"/>
      <c r="E37" s="358"/>
      <c r="F37" s="358"/>
      <c r="G37" s="358"/>
      <c r="H37" s="358"/>
      <c r="I37" s="358"/>
    </row>
    <row r="38" spans="2:10" x14ac:dyDescent="0.3">
      <c r="B38" s="101" t="s">
        <v>76</v>
      </c>
      <c r="C38" s="358" t="s">
        <v>144</v>
      </c>
      <c r="D38" s="358"/>
      <c r="E38" s="358"/>
      <c r="F38" s="358"/>
      <c r="G38" s="358"/>
      <c r="H38" s="358"/>
      <c r="I38" s="358"/>
    </row>
    <row r="39" spans="2:10" x14ac:dyDescent="0.3">
      <c r="B39" s="101" t="s">
        <v>77</v>
      </c>
      <c r="C39" s="358" t="s">
        <v>145</v>
      </c>
      <c r="D39" s="358"/>
      <c r="E39" s="358"/>
      <c r="F39" s="358"/>
      <c r="G39" s="358"/>
      <c r="H39" s="358"/>
      <c r="I39" s="358"/>
    </row>
    <row r="40" spans="2:10" ht="14.65" customHeight="1" x14ac:dyDescent="0.3">
      <c r="B40" s="101" t="s">
        <v>78</v>
      </c>
      <c r="C40" s="358" t="s">
        <v>193</v>
      </c>
      <c r="D40" s="358"/>
      <c r="E40" s="358"/>
      <c r="F40" s="358"/>
      <c r="G40" s="358"/>
      <c r="H40" s="358"/>
      <c r="I40" s="358"/>
      <c r="J40" s="27"/>
    </row>
    <row r="41" spans="2:10" ht="14.65" customHeight="1" x14ac:dyDescent="0.3">
      <c r="B41" s="101" t="s">
        <v>195</v>
      </c>
      <c r="C41" s="358" t="s">
        <v>249</v>
      </c>
      <c r="D41" s="358"/>
      <c r="E41" s="358"/>
      <c r="F41" s="358"/>
      <c r="G41" s="358"/>
      <c r="H41" s="358"/>
      <c r="I41" s="358"/>
      <c r="J41" s="27"/>
    </row>
    <row r="42" spans="2:10" ht="14.65" customHeight="1" x14ac:dyDescent="0.3">
      <c r="B42" s="101" t="s">
        <v>196</v>
      </c>
      <c r="C42" s="358" t="s">
        <v>250</v>
      </c>
      <c r="D42" s="358"/>
      <c r="E42" s="358"/>
      <c r="F42" s="358"/>
      <c r="G42" s="358"/>
      <c r="H42" s="358"/>
      <c r="I42" s="358"/>
      <c r="J42" s="27"/>
    </row>
    <row r="43" spans="2:10" ht="14.65" customHeight="1" x14ac:dyDescent="0.3">
      <c r="B43" s="101" t="s">
        <v>197</v>
      </c>
      <c r="C43" s="358" t="s">
        <v>194</v>
      </c>
      <c r="D43" s="358"/>
      <c r="E43" s="358"/>
      <c r="F43" s="358"/>
      <c r="G43" s="358"/>
      <c r="H43" s="358"/>
      <c r="I43" s="358"/>
      <c r="J43" s="27"/>
    </row>
    <row r="44" spans="2:10" ht="14.65" customHeight="1" x14ac:dyDescent="0.3">
      <c r="B44" s="101" t="s">
        <v>198</v>
      </c>
      <c r="C44" s="358" t="s">
        <v>259</v>
      </c>
      <c r="D44" s="358"/>
      <c r="E44" s="358"/>
      <c r="F44" s="358"/>
      <c r="G44" s="358"/>
      <c r="H44" s="358"/>
      <c r="I44" s="358"/>
      <c r="J44" s="27"/>
    </row>
    <row r="45" spans="2:10" ht="14.65" customHeight="1" x14ac:dyDescent="0.3">
      <c r="B45" s="101" t="s">
        <v>199</v>
      </c>
      <c r="C45" s="358" t="s">
        <v>260</v>
      </c>
      <c r="D45" s="358"/>
      <c r="E45" s="358"/>
      <c r="F45" s="358"/>
      <c r="G45" s="358"/>
      <c r="H45" s="358"/>
      <c r="I45" s="358"/>
      <c r="J45" s="27"/>
    </row>
    <row r="46" spans="2:10" ht="14.65" customHeight="1" x14ac:dyDescent="0.3">
      <c r="B46" s="101" t="s">
        <v>204</v>
      </c>
      <c r="C46" s="358" t="s">
        <v>222</v>
      </c>
      <c r="D46" s="358"/>
      <c r="E46" s="358"/>
      <c r="F46" s="358"/>
      <c r="G46" s="358"/>
      <c r="H46" s="358"/>
      <c r="I46" s="358"/>
      <c r="J46" s="27"/>
    </row>
    <row r="47" spans="2:10" x14ac:dyDescent="0.3">
      <c r="B47" s="101" t="s">
        <v>119</v>
      </c>
      <c r="C47" s="358" t="s">
        <v>148</v>
      </c>
      <c r="D47" s="358"/>
      <c r="E47" s="358"/>
      <c r="F47" s="358"/>
      <c r="G47" s="358"/>
      <c r="H47" s="358"/>
      <c r="I47" s="358"/>
      <c r="J47" s="28"/>
    </row>
    <row r="48" spans="2:10" x14ac:dyDescent="0.3">
      <c r="B48" s="101" t="s">
        <v>120</v>
      </c>
      <c r="C48" s="358" t="s">
        <v>261</v>
      </c>
      <c r="D48" s="358"/>
      <c r="E48" s="358"/>
      <c r="F48" s="358"/>
      <c r="G48" s="358"/>
      <c r="H48" s="358"/>
      <c r="I48" s="358"/>
      <c r="J48" s="28"/>
    </row>
    <row r="49" spans="2:10" x14ac:dyDescent="0.3">
      <c r="B49" s="101" t="s">
        <v>121</v>
      </c>
      <c r="C49" s="358" t="s">
        <v>149</v>
      </c>
      <c r="D49" s="358"/>
      <c r="E49" s="358"/>
      <c r="F49" s="358"/>
      <c r="G49" s="358"/>
      <c r="H49" s="358"/>
      <c r="I49" s="358"/>
      <c r="J49" s="28"/>
    </row>
    <row r="50" spans="2:10" ht="14.65" customHeight="1" x14ac:dyDescent="0.3">
      <c r="B50" s="101" t="s">
        <v>123</v>
      </c>
      <c r="C50" s="358" t="s">
        <v>150</v>
      </c>
      <c r="D50" s="358"/>
      <c r="E50" s="358"/>
      <c r="F50" s="358"/>
      <c r="G50" s="358"/>
      <c r="H50" s="358"/>
      <c r="I50" s="358"/>
      <c r="J50" s="28"/>
    </row>
    <row r="51" spans="2:10" ht="14.65" customHeight="1" x14ac:dyDescent="0.3">
      <c r="B51" s="101" t="s">
        <v>124</v>
      </c>
      <c r="C51" s="358" t="s">
        <v>151</v>
      </c>
      <c r="D51" s="358"/>
      <c r="E51" s="358"/>
      <c r="F51" s="358"/>
      <c r="G51" s="358"/>
      <c r="H51" s="358"/>
      <c r="I51" s="358"/>
      <c r="J51" s="28"/>
    </row>
    <row r="52" spans="2:10" ht="14.65" customHeight="1" x14ac:dyDescent="0.3">
      <c r="B52" s="101" t="s">
        <v>125</v>
      </c>
      <c r="C52" s="358" t="s">
        <v>152</v>
      </c>
      <c r="D52" s="358"/>
      <c r="E52" s="358"/>
      <c r="F52" s="358"/>
      <c r="G52" s="358"/>
      <c r="H52" s="358"/>
      <c r="I52" s="358"/>
      <c r="J52" s="28"/>
    </row>
    <row r="53" spans="2:10" ht="14.65" customHeight="1" x14ac:dyDescent="0.3">
      <c r="B53" s="101" t="s">
        <v>126</v>
      </c>
      <c r="C53" s="358" t="s">
        <v>153</v>
      </c>
      <c r="D53" s="358"/>
      <c r="E53" s="358"/>
      <c r="F53" s="358"/>
      <c r="G53" s="358"/>
      <c r="H53" s="358"/>
      <c r="I53" s="358"/>
      <c r="J53" s="28"/>
    </row>
    <row r="54" spans="2:10" x14ac:dyDescent="0.3">
      <c r="J54" s="28"/>
    </row>
    <row r="55" spans="2:10" x14ac:dyDescent="0.3">
      <c r="J55" s="28"/>
    </row>
    <row r="56" spans="2:10" x14ac:dyDescent="0.3">
      <c r="J56" s="28"/>
    </row>
    <row r="57" spans="2:10" x14ac:dyDescent="0.3">
      <c r="J57" s="28"/>
    </row>
    <row r="58" spans="2:10" x14ac:dyDescent="0.3">
      <c r="J58" s="28"/>
    </row>
  </sheetData>
  <mergeCells count="34">
    <mergeCell ref="C53:I53"/>
    <mergeCell ref="C49:I49"/>
    <mergeCell ref="C50:I50"/>
    <mergeCell ref="C51:I51"/>
    <mergeCell ref="C52:I52"/>
    <mergeCell ref="C36:I36"/>
    <mergeCell ref="C37:I37"/>
    <mergeCell ref="C47:I47"/>
    <mergeCell ref="C48:I48"/>
    <mergeCell ref="C42:I42"/>
    <mergeCell ref="C43:I43"/>
    <mergeCell ref="C45:I45"/>
    <mergeCell ref="C46:I46"/>
    <mergeCell ref="C38:I38"/>
    <mergeCell ref="C39:I39"/>
    <mergeCell ref="C40:I40"/>
    <mergeCell ref="C44:I44"/>
    <mergeCell ref="C41:I41"/>
    <mergeCell ref="C18:J18"/>
    <mergeCell ref="B7:J7"/>
    <mergeCell ref="B9:J9"/>
    <mergeCell ref="B15:J15"/>
    <mergeCell ref="C16:J16"/>
    <mergeCell ref="C17:J17"/>
    <mergeCell ref="C11:G11"/>
    <mergeCell ref="C12:G12"/>
    <mergeCell ref="C13:G13"/>
    <mergeCell ref="B34:J34"/>
    <mergeCell ref="C19:J19"/>
    <mergeCell ref="C21:J21"/>
    <mergeCell ref="C22:J22"/>
    <mergeCell ref="C23:J23"/>
    <mergeCell ref="B28:J28"/>
    <mergeCell ref="D25:F25"/>
  </mergeCells>
  <conditionalFormatting sqref="B31:B32">
    <cfRule type="containsText" dxfId="181" priority="7" operator="containsText" text="ntitulé">
      <formula>NOT(ISERROR(SEARCH("ntitulé",B31)))</formula>
    </cfRule>
    <cfRule type="containsBlanks" dxfId="180" priority="8">
      <formula>LEN(TRIM(B31))=0</formula>
    </cfRule>
  </conditionalFormatting>
  <conditionalFormatting sqref="D25">
    <cfRule type="containsText" dxfId="179" priority="5" operator="containsText" text="ntitulé">
      <formula>NOT(ISERROR(SEARCH("ntitulé",D25)))</formula>
    </cfRule>
    <cfRule type="containsBlanks" dxfId="178" priority="6">
      <formula>LEN(TRIM(D25))=0</formula>
    </cfRule>
  </conditionalFormatting>
  <conditionalFormatting sqref="C11">
    <cfRule type="containsText" dxfId="177" priority="3" operator="containsText" text="ntitulé">
      <formula>NOT(ISERROR(SEARCH("ntitulé",C11)))</formula>
    </cfRule>
    <cfRule type="containsBlanks" dxfId="176" priority="4">
      <formula>LEN(TRIM(C11))=0</formula>
    </cfRule>
  </conditionalFormatting>
  <conditionalFormatting sqref="C12:C13">
    <cfRule type="containsText" dxfId="175" priority="1" operator="containsText" text="ntitulé">
      <formula>NOT(ISERROR(SEARCH("ntitulé",C12)))</formula>
    </cfRule>
    <cfRule type="containsBlanks" dxfId="174" priority="2">
      <formula>LEN(TRIM(C12))=0</formula>
    </cfRule>
  </conditionalFormatting>
  <pageMargins left="0.7" right="0.7" top="0.75" bottom="0.75" header="0.3" footer="0.3"/>
  <pageSetup paperSize="9" scale="87" orientation="portrait" verticalDpi="300" r:id="rId1"/>
  <rowBreaks count="1" manualBreakCount="1">
    <brk id="3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W93"/>
  <sheetViews>
    <sheetView showGridLines="0" topLeftCell="A41" zoomScale="90" zoomScaleNormal="90" workbookViewId="0">
      <selection activeCell="K18" sqref="K18"/>
    </sheetView>
  </sheetViews>
  <sheetFormatPr baseColWidth="10" defaultColWidth="9.140625" defaultRowHeight="14.25" x14ac:dyDescent="0.2"/>
  <cols>
    <col min="1" max="1" width="2.7109375" style="76" customWidth="1"/>
    <col min="2" max="2" width="1.7109375" style="76" customWidth="1"/>
    <col min="3" max="3" width="4.5703125" style="76" customWidth="1"/>
    <col min="4" max="5" width="5.7109375" style="76" customWidth="1"/>
    <col min="6" max="6" width="8.42578125" style="76" customWidth="1"/>
    <col min="7" max="7" width="7.7109375" style="76" customWidth="1"/>
    <col min="8" max="8" width="20.7109375" style="76" customWidth="1"/>
    <col min="9" max="9" width="19.5703125" style="76" customWidth="1"/>
    <col min="10" max="10" width="21.7109375" style="76" customWidth="1"/>
    <col min="11" max="11" width="7.7109375" style="76" customWidth="1"/>
    <col min="12" max="19" width="14.7109375" style="77" customWidth="1"/>
    <col min="20" max="20" width="1.7109375" style="76" customWidth="1"/>
    <col min="21" max="21" width="2.7109375" style="76" customWidth="1"/>
    <col min="22" max="22" width="1.7109375" style="76" customWidth="1"/>
    <col min="23" max="23" width="9.140625" style="76" hidden="1" customWidth="1"/>
    <col min="24" max="16384" width="9.140625" style="76"/>
  </cols>
  <sheetData>
    <row r="2" spans="1:23" s="4" customFormat="1" ht="29.65" customHeight="1" x14ac:dyDescent="0.3">
      <c r="A2" s="14" t="str">
        <f>TAB00!B44&amp;" : "&amp;TAB00!C44</f>
        <v>TAB4.1.1 : Tarifs de prélèvement 2025</v>
      </c>
      <c r="B2" s="33"/>
      <c r="C2" s="33"/>
      <c r="D2" s="33"/>
      <c r="E2" s="33"/>
      <c r="F2" s="33"/>
      <c r="G2" s="33"/>
      <c r="H2" s="33"/>
      <c r="I2" s="33"/>
      <c r="J2" s="33"/>
      <c r="K2" s="33"/>
      <c r="L2" s="33"/>
      <c r="M2" s="33"/>
      <c r="N2" s="33"/>
      <c r="O2" s="33"/>
      <c r="P2" s="33"/>
      <c r="Q2" s="33"/>
      <c r="R2" s="33"/>
      <c r="S2" s="33"/>
      <c r="T2" s="33"/>
    </row>
    <row r="4" spans="1:23" ht="15" x14ac:dyDescent="0.25">
      <c r="B4" s="158"/>
      <c r="C4" s="158"/>
      <c r="D4" s="158"/>
      <c r="E4" s="158"/>
      <c r="F4" s="158"/>
      <c r="G4" s="158"/>
      <c r="H4" s="158"/>
      <c r="I4" s="158"/>
      <c r="J4" s="158"/>
      <c r="K4" s="158"/>
      <c r="L4" s="158"/>
      <c r="M4" s="158"/>
      <c r="N4" s="158"/>
      <c r="O4" s="244"/>
      <c r="P4" s="158"/>
      <c r="Q4" s="158"/>
      <c r="R4" s="158"/>
      <c r="S4" s="158"/>
      <c r="T4" s="158"/>
      <c r="U4" s="158"/>
      <c r="V4" s="158"/>
      <c r="W4" s="158"/>
    </row>
    <row r="5" spans="1:23" x14ac:dyDescent="0.2">
      <c r="B5" s="172"/>
      <c r="C5" s="173"/>
      <c r="D5" s="173"/>
      <c r="E5" s="173"/>
      <c r="F5" s="173"/>
      <c r="G5" s="173"/>
      <c r="H5" s="173"/>
      <c r="I5" s="173"/>
      <c r="J5" s="173"/>
      <c r="K5" s="173"/>
      <c r="L5" s="174"/>
      <c r="M5" s="174"/>
      <c r="N5" s="174"/>
      <c r="O5" s="174"/>
      <c r="P5" s="174"/>
      <c r="Q5" s="174"/>
      <c r="R5" s="174"/>
      <c r="S5" s="174"/>
      <c r="T5" s="175"/>
      <c r="U5" s="161"/>
      <c r="V5" s="161"/>
      <c r="W5" s="161"/>
    </row>
    <row r="6" spans="1:23" ht="15.75" x14ac:dyDescent="0.25">
      <c r="B6" s="176"/>
      <c r="C6" s="401" t="s">
        <v>110</v>
      </c>
      <c r="D6" s="401"/>
      <c r="E6" s="401"/>
      <c r="F6" s="401"/>
      <c r="G6" s="401"/>
      <c r="H6" s="401"/>
      <c r="I6" s="401"/>
      <c r="J6" s="404" t="s">
        <v>227</v>
      </c>
      <c r="K6" s="404"/>
      <c r="L6" s="404"/>
      <c r="M6" s="404"/>
      <c r="N6" s="398" t="str">
        <f>IF(TAB00!C11=0,"# Nom du GRD",TAB00!C11)</f>
        <v># Nom du GRD</v>
      </c>
      <c r="O6" s="398"/>
      <c r="P6" s="398"/>
      <c r="Q6" s="398"/>
      <c r="R6" s="398"/>
      <c r="S6" s="398"/>
      <c r="T6" s="178"/>
      <c r="U6" s="161"/>
      <c r="V6" s="161"/>
      <c r="W6" s="161"/>
    </row>
    <row r="7" spans="1:23" ht="7.15" customHeight="1" x14ac:dyDescent="0.25">
      <c r="B7" s="176"/>
      <c r="C7" s="161"/>
      <c r="D7" s="193"/>
      <c r="E7" s="161"/>
      <c r="F7" s="161"/>
      <c r="G7" s="161"/>
      <c r="H7" s="161"/>
      <c r="I7" s="161"/>
      <c r="J7" s="161"/>
      <c r="K7" s="161"/>
      <c r="L7" s="194"/>
      <c r="M7" s="194"/>
      <c r="N7" s="194"/>
      <c r="O7" s="194"/>
      <c r="P7" s="194"/>
      <c r="Q7" s="194"/>
      <c r="R7" s="194"/>
      <c r="S7" s="194"/>
      <c r="T7" s="178"/>
      <c r="U7" s="161"/>
      <c r="V7" s="161"/>
      <c r="W7" s="161"/>
    </row>
    <row r="8" spans="1:23" x14ac:dyDescent="0.2">
      <c r="B8" s="176"/>
      <c r="C8" s="399" t="s">
        <v>111</v>
      </c>
      <c r="D8" s="399"/>
      <c r="E8" s="399"/>
      <c r="F8" s="399"/>
      <c r="G8" s="400" t="str">
        <f>"du 01.01.20"&amp;RIGHT(A2,2)&amp;" au 31.12.20"&amp;RIGHT(A2,2)</f>
        <v>du 01.01.2025 au 31.12.2025</v>
      </c>
      <c r="H8" s="400"/>
      <c r="I8" s="192"/>
      <c r="J8" s="161"/>
      <c r="K8" s="161"/>
      <c r="L8" s="194"/>
      <c r="M8" s="194"/>
      <c r="N8" s="194"/>
      <c r="O8" s="194"/>
      <c r="P8" s="194"/>
      <c r="Q8" s="194"/>
      <c r="R8" s="194"/>
      <c r="S8" s="194"/>
      <c r="T8" s="178"/>
      <c r="U8" s="161"/>
      <c r="V8" s="161"/>
      <c r="W8" s="161"/>
    </row>
    <row r="9" spans="1:23" ht="15" thickBot="1" x14ac:dyDescent="0.25">
      <c r="B9" s="176"/>
      <c r="C9" s="161"/>
      <c r="D9" s="177"/>
      <c r="E9" s="161"/>
      <c r="F9" s="161"/>
      <c r="G9" s="161"/>
      <c r="H9" s="161"/>
      <c r="I9" s="161"/>
      <c r="J9" s="161"/>
      <c r="K9" s="161"/>
      <c r="L9" s="171"/>
      <c r="M9" s="171"/>
      <c r="N9" s="171"/>
      <c r="O9" s="171"/>
      <c r="P9" s="171"/>
      <c r="Q9" s="171"/>
      <c r="R9" s="171"/>
      <c r="S9" s="171"/>
      <c r="T9" s="178"/>
      <c r="U9" s="161"/>
      <c r="V9" s="161"/>
      <c r="W9" s="161"/>
    </row>
    <row r="10" spans="1:23" s="246" customFormat="1" ht="23.25" thickBot="1" x14ac:dyDescent="0.25">
      <c r="B10" s="247"/>
      <c r="C10" s="248"/>
      <c r="D10" s="249"/>
      <c r="E10" s="249"/>
      <c r="F10" s="249"/>
      <c r="G10" s="249"/>
      <c r="H10" s="249"/>
      <c r="I10" s="249"/>
      <c r="J10" s="250"/>
      <c r="K10" s="251" t="s">
        <v>97</v>
      </c>
      <c r="L10" s="402" t="s">
        <v>5</v>
      </c>
      <c r="M10" s="403"/>
      <c r="N10" s="402" t="s">
        <v>6</v>
      </c>
      <c r="O10" s="403"/>
      <c r="P10" s="402" t="s">
        <v>7</v>
      </c>
      <c r="Q10" s="403"/>
      <c r="R10" s="402" t="s">
        <v>8</v>
      </c>
      <c r="S10" s="403"/>
      <c r="T10" s="252"/>
      <c r="U10" s="253"/>
      <c r="V10" s="253"/>
      <c r="W10" s="253"/>
    </row>
    <row r="11" spans="1:23" s="246" customFormat="1" ht="39" customHeight="1" x14ac:dyDescent="0.2">
      <c r="B11" s="247"/>
      <c r="C11" s="275"/>
      <c r="D11" s="253"/>
      <c r="E11" s="253"/>
      <c r="F11" s="253"/>
      <c r="G11" s="253"/>
      <c r="H11" s="253"/>
      <c r="I11" s="253"/>
      <c r="J11" s="276"/>
      <c r="K11" s="277"/>
      <c r="L11" s="412" t="s">
        <v>262</v>
      </c>
      <c r="M11" s="414" t="s">
        <v>263</v>
      </c>
      <c r="N11" s="412" t="s">
        <v>262</v>
      </c>
      <c r="O11" s="414" t="s">
        <v>263</v>
      </c>
      <c r="P11" s="412" t="s">
        <v>262</v>
      </c>
      <c r="Q11" s="410" t="s">
        <v>263</v>
      </c>
      <c r="R11" s="279" t="s">
        <v>262</v>
      </c>
      <c r="S11" s="278" t="s">
        <v>263</v>
      </c>
      <c r="T11" s="252"/>
      <c r="U11" s="253"/>
      <c r="V11" s="253"/>
      <c r="W11" s="253"/>
    </row>
    <row r="12" spans="1:23" ht="41.65" customHeight="1" thickBot="1" x14ac:dyDescent="0.25">
      <c r="B12" s="176"/>
      <c r="C12" s="187"/>
      <c r="D12" s="161"/>
      <c r="E12" s="161"/>
      <c r="F12" s="161"/>
      <c r="G12" s="161"/>
      <c r="H12" s="161"/>
      <c r="I12" s="161"/>
      <c r="J12" s="186"/>
      <c r="K12" s="197"/>
      <c r="L12" s="413"/>
      <c r="M12" s="415"/>
      <c r="N12" s="413"/>
      <c r="O12" s="415"/>
      <c r="P12" s="413"/>
      <c r="Q12" s="411"/>
      <c r="R12" s="280" t="s">
        <v>264</v>
      </c>
      <c r="S12" s="281" t="s">
        <v>265</v>
      </c>
      <c r="T12" s="178"/>
      <c r="U12" s="161"/>
      <c r="V12" s="161"/>
      <c r="W12" s="161"/>
    </row>
    <row r="13" spans="1:23" ht="15" thickBot="1" x14ac:dyDescent="0.25">
      <c r="B13" s="176"/>
      <c r="C13" s="187"/>
      <c r="D13" s="161"/>
      <c r="E13" s="161"/>
      <c r="F13" s="161"/>
      <c r="G13" s="161"/>
      <c r="H13" s="161"/>
      <c r="I13" s="161"/>
      <c r="J13" s="186"/>
      <c r="K13" s="197"/>
      <c r="L13" s="198"/>
      <c r="M13" s="184"/>
      <c r="N13" s="198"/>
      <c r="O13" s="184"/>
      <c r="P13" s="198"/>
      <c r="Q13" s="184"/>
      <c r="R13" s="198"/>
      <c r="S13" s="184"/>
      <c r="T13" s="178"/>
      <c r="U13" s="161"/>
      <c r="V13" s="161"/>
      <c r="W13" s="161"/>
    </row>
    <row r="14" spans="1:23" x14ac:dyDescent="0.2">
      <c r="B14" s="176"/>
      <c r="C14" s="187"/>
      <c r="D14" s="159" t="s">
        <v>11</v>
      </c>
      <c r="E14" s="159"/>
      <c r="F14" s="159"/>
      <c r="G14" s="159"/>
      <c r="H14" s="161"/>
      <c r="I14" s="161"/>
      <c r="J14" s="186"/>
      <c r="K14" s="186"/>
      <c r="L14" s="283"/>
      <c r="M14" s="284"/>
      <c r="N14" s="283"/>
      <c r="O14" s="284"/>
      <c r="P14" s="283"/>
      <c r="Q14" s="284"/>
      <c r="R14" s="283"/>
      <c r="S14" s="284"/>
      <c r="T14" s="178"/>
      <c r="U14" s="161"/>
      <c r="V14" s="161"/>
      <c r="W14" s="161"/>
    </row>
    <row r="15" spans="1:23" x14ac:dyDescent="0.2">
      <c r="B15" s="176"/>
      <c r="C15" s="187"/>
      <c r="D15" s="159"/>
      <c r="E15" s="159" t="s">
        <v>12</v>
      </c>
      <c r="F15" s="159"/>
      <c r="G15" s="159"/>
      <c r="H15" s="161"/>
      <c r="I15" s="161"/>
      <c r="J15" s="186"/>
      <c r="K15" s="186"/>
      <c r="L15" s="199"/>
      <c r="M15" s="185"/>
      <c r="N15" s="199"/>
      <c r="O15" s="185"/>
      <c r="P15" s="199"/>
      <c r="Q15" s="185"/>
      <c r="R15" s="199"/>
      <c r="S15" s="185"/>
      <c r="T15" s="178"/>
      <c r="U15" s="161"/>
      <c r="V15" s="161"/>
      <c r="W15" s="161"/>
    </row>
    <row r="16" spans="1:23" x14ac:dyDescent="0.2">
      <c r="B16" s="176"/>
      <c r="C16" s="187"/>
      <c r="D16" s="161"/>
      <c r="E16" s="161"/>
      <c r="F16" s="160" t="s">
        <v>266</v>
      </c>
      <c r="G16" s="168"/>
      <c r="H16" s="161"/>
      <c r="I16" s="161"/>
      <c r="J16" s="186"/>
      <c r="K16" s="191"/>
      <c r="L16" s="230"/>
      <c r="M16" s="231"/>
      <c r="N16" s="230"/>
      <c r="O16" s="231"/>
      <c r="P16" s="230"/>
      <c r="Q16" s="231"/>
      <c r="R16" s="230"/>
      <c r="S16" s="231"/>
      <c r="T16" s="178"/>
      <c r="U16" s="161"/>
      <c r="V16" s="161"/>
      <c r="W16" s="161"/>
    </row>
    <row r="17" spans="2:23" x14ac:dyDescent="0.2">
      <c r="B17" s="176"/>
      <c r="C17" s="187"/>
      <c r="D17" s="161"/>
      <c r="E17" s="161"/>
      <c r="F17" s="160"/>
      <c r="G17" s="162" t="s">
        <v>267</v>
      </c>
      <c r="H17" s="162"/>
      <c r="I17" s="163"/>
      <c r="J17" s="164" t="s">
        <v>269</v>
      </c>
      <c r="K17" s="96" t="s">
        <v>287</v>
      </c>
      <c r="L17" s="232" t="s">
        <v>98</v>
      </c>
      <c r="M17" s="282" t="s">
        <v>272</v>
      </c>
      <c r="N17" s="232" t="s">
        <v>98</v>
      </c>
      <c r="O17" s="282" t="s">
        <v>272</v>
      </c>
      <c r="P17" s="232" t="s">
        <v>98</v>
      </c>
      <c r="Q17" s="282" t="s">
        <v>272</v>
      </c>
      <c r="R17" s="232" t="s">
        <v>98</v>
      </c>
      <c r="S17" s="282" t="s">
        <v>272</v>
      </c>
      <c r="T17" s="178"/>
      <c r="U17" s="161"/>
      <c r="V17" s="161"/>
      <c r="W17" s="161"/>
    </row>
    <row r="18" spans="2:23" x14ac:dyDescent="0.2">
      <c r="B18" s="176"/>
      <c r="C18" s="187"/>
      <c r="D18" s="161"/>
      <c r="E18" s="161"/>
      <c r="F18" s="161"/>
      <c r="G18" s="162" t="s">
        <v>268</v>
      </c>
      <c r="H18" s="162"/>
      <c r="I18" s="163"/>
      <c r="J18" s="164" t="s">
        <v>269</v>
      </c>
      <c r="K18" s="96" t="s">
        <v>287</v>
      </c>
      <c r="L18" s="232" t="s">
        <v>98</v>
      </c>
      <c r="M18" s="282" t="s">
        <v>272</v>
      </c>
      <c r="N18" s="232" t="s">
        <v>98</v>
      </c>
      <c r="O18" s="282" t="s">
        <v>272</v>
      </c>
      <c r="P18" s="232" t="s">
        <v>98</v>
      </c>
      <c r="Q18" s="282" t="s">
        <v>272</v>
      </c>
      <c r="R18" s="232" t="s">
        <v>98</v>
      </c>
      <c r="S18" s="282" t="s">
        <v>272</v>
      </c>
      <c r="T18" s="178"/>
      <c r="U18" s="161"/>
      <c r="V18" s="161"/>
      <c r="W18" s="161"/>
    </row>
    <row r="19" spans="2:23" x14ac:dyDescent="0.2">
      <c r="B19" s="176"/>
      <c r="C19" s="187"/>
      <c r="D19" s="161"/>
      <c r="E19" s="159" t="s">
        <v>270</v>
      </c>
      <c r="F19" s="160"/>
      <c r="G19" s="161"/>
      <c r="H19" s="161"/>
      <c r="I19" s="161"/>
      <c r="J19" s="186"/>
      <c r="K19" s="96"/>
      <c r="L19" s="234"/>
      <c r="M19" s="233"/>
      <c r="N19" s="234"/>
      <c r="O19" s="233"/>
      <c r="P19" s="234"/>
      <c r="Q19" s="233"/>
      <c r="R19" s="234"/>
      <c r="S19" s="233"/>
      <c r="T19" s="178"/>
      <c r="U19" s="161"/>
      <c r="V19" s="161"/>
      <c r="W19" s="161"/>
    </row>
    <row r="20" spans="2:23" x14ac:dyDescent="0.2">
      <c r="B20" s="176"/>
      <c r="C20" s="187"/>
      <c r="D20" s="161"/>
      <c r="E20" s="161"/>
      <c r="F20" s="160"/>
      <c r="G20" s="162" t="s">
        <v>271</v>
      </c>
      <c r="H20" s="163"/>
      <c r="I20" s="163"/>
      <c r="J20" s="164" t="s">
        <v>99</v>
      </c>
      <c r="K20" s="291" t="s">
        <v>288</v>
      </c>
      <c r="L20" s="232" t="s">
        <v>272</v>
      </c>
      <c r="M20" s="282" t="s">
        <v>272</v>
      </c>
      <c r="N20" s="232" t="s">
        <v>272</v>
      </c>
      <c r="O20" s="282" t="s">
        <v>272</v>
      </c>
      <c r="P20" s="232" t="s">
        <v>272</v>
      </c>
      <c r="Q20" s="282" t="s">
        <v>272</v>
      </c>
      <c r="R20" s="232" t="s">
        <v>272</v>
      </c>
      <c r="S20" s="233" t="s">
        <v>98</v>
      </c>
      <c r="T20" s="178"/>
      <c r="U20" s="161"/>
      <c r="V20" s="161"/>
      <c r="W20" s="161"/>
    </row>
    <row r="21" spans="2:23" x14ac:dyDescent="0.2">
      <c r="B21" s="176"/>
      <c r="C21" s="187"/>
      <c r="D21" s="161"/>
      <c r="E21" s="159" t="s">
        <v>285</v>
      </c>
      <c r="F21" s="160"/>
      <c r="G21" s="165"/>
      <c r="H21" s="166"/>
      <c r="I21" s="166"/>
      <c r="J21" s="167" t="s">
        <v>100</v>
      </c>
      <c r="K21" s="96" t="s">
        <v>289</v>
      </c>
      <c r="L21" s="405" t="s">
        <v>98</v>
      </c>
      <c r="M21" s="406"/>
      <c r="N21" s="405" t="s">
        <v>98</v>
      </c>
      <c r="O21" s="406"/>
      <c r="P21" s="405" t="s">
        <v>98</v>
      </c>
      <c r="Q21" s="406"/>
      <c r="R21" s="405" t="s">
        <v>98</v>
      </c>
      <c r="S21" s="406"/>
      <c r="T21" s="178"/>
      <c r="U21" s="161"/>
      <c r="V21" s="161"/>
      <c r="W21" s="161"/>
    </row>
    <row r="22" spans="2:23" x14ac:dyDescent="0.2">
      <c r="B22" s="176"/>
      <c r="C22" s="187"/>
      <c r="D22" s="161"/>
      <c r="E22" s="159" t="s">
        <v>286</v>
      </c>
      <c r="F22" s="168"/>
      <c r="G22" s="161"/>
      <c r="H22" s="161"/>
      <c r="I22" s="161"/>
      <c r="J22" s="186"/>
      <c r="K22" s="292"/>
      <c r="L22" s="234"/>
      <c r="M22" s="233"/>
      <c r="N22" s="234"/>
      <c r="O22" s="233"/>
      <c r="P22" s="234"/>
      <c r="Q22" s="233"/>
      <c r="R22" s="234"/>
      <c r="S22" s="233"/>
      <c r="T22" s="178"/>
      <c r="U22" s="161"/>
      <c r="V22" s="161"/>
      <c r="W22" s="161"/>
    </row>
    <row r="23" spans="2:23" x14ac:dyDescent="0.2">
      <c r="B23" s="176"/>
      <c r="C23" s="187"/>
      <c r="D23" s="161"/>
      <c r="E23" s="159"/>
      <c r="F23" s="168"/>
      <c r="G23" s="162" t="s">
        <v>87</v>
      </c>
      <c r="H23" s="163"/>
      <c r="I23" s="163"/>
      <c r="J23" s="164" t="s">
        <v>101</v>
      </c>
      <c r="K23" s="96" t="s">
        <v>287</v>
      </c>
      <c r="L23" s="232" t="s">
        <v>272</v>
      </c>
      <c r="M23" s="282" t="s">
        <v>272</v>
      </c>
      <c r="N23" s="232" t="s">
        <v>272</v>
      </c>
      <c r="O23" s="282" t="s">
        <v>272</v>
      </c>
      <c r="P23" s="232" t="s">
        <v>272</v>
      </c>
      <c r="Q23" s="282" t="s">
        <v>272</v>
      </c>
      <c r="R23" s="232" t="s">
        <v>98</v>
      </c>
      <c r="S23" s="233" t="s">
        <v>98</v>
      </c>
      <c r="T23" s="178"/>
      <c r="U23" s="161"/>
      <c r="V23" s="161"/>
      <c r="W23" s="161"/>
    </row>
    <row r="24" spans="2:23" x14ac:dyDescent="0.2">
      <c r="B24" s="176"/>
      <c r="C24" s="187"/>
      <c r="D24" s="161"/>
      <c r="E24" s="161"/>
      <c r="F24" s="161"/>
      <c r="G24" s="162" t="s">
        <v>88</v>
      </c>
      <c r="H24" s="163"/>
      <c r="I24" s="163"/>
      <c r="J24" s="164" t="s">
        <v>101</v>
      </c>
      <c r="K24" s="96" t="s">
        <v>287</v>
      </c>
      <c r="L24" s="232" t="s">
        <v>98</v>
      </c>
      <c r="M24" s="233" t="s">
        <v>98</v>
      </c>
      <c r="N24" s="232" t="s">
        <v>98</v>
      </c>
      <c r="O24" s="233" t="s">
        <v>98</v>
      </c>
      <c r="P24" s="232" t="s">
        <v>98</v>
      </c>
      <c r="Q24" s="233" t="s">
        <v>98</v>
      </c>
      <c r="R24" s="232" t="s">
        <v>98</v>
      </c>
      <c r="S24" s="233" t="s">
        <v>98</v>
      </c>
      <c r="T24" s="178"/>
      <c r="U24" s="161"/>
      <c r="V24" s="161"/>
      <c r="W24" s="161"/>
    </row>
    <row r="25" spans="2:23" x14ac:dyDescent="0.2">
      <c r="B25" s="176"/>
      <c r="C25" s="187"/>
      <c r="D25" s="161"/>
      <c r="E25" s="161"/>
      <c r="F25" s="161"/>
      <c r="G25" s="165" t="s">
        <v>15</v>
      </c>
      <c r="H25" s="166"/>
      <c r="I25" s="166"/>
      <c r="J25" s="167" t="s">
        <v>101</v>
      </c>
      <c r="K25" s="96" t="s">
        <v>287</v>
      </c>
      <c r="L25" s="232" t="s">
        <v>98</v>
      </c>
      <c r="M25" s="233" t="s">
        <v>98</v>
      </c>
      <c r="N25" s="232" t="s">
        <v>98</v>
      </c>
      <c r="O25" s="233" t="s">
        <v>98</v>
      </c>
      <c r="P25" s="232" t="s">
        <v>98</v>
      </c>
      <c r="Q25" s="233" t="s">
        <v>98</v>
      </c>
      <c r="R25" s="232" t="s">
        <v>98</v>
      </c>
      <c r="S25" s="233" t="s">
        <v>98</v>
      </c>
      <c r="T25" s="178"/>
      <c r="U25" s="161"/>
      <c r="V25" s="161"/>
      <c r="W25" s="161"/>
    </row>
    <row r="26" spans="2:23" ht="15" thickBot="1" x14ac:dyDescent="0.25">
      <c r="B26" s="176"/>
      <c r="C26" s="187"/>
      <c r="D26" s="161"/>
      <c r="E26" s="161"/>
      <c r="F26" s="161"/>
      <c r="G26" s="165" t="s">
        <v>89</v>
      </c>
      <c r="H26" s="166"/>
      <c r="I26" s="166"/>
      <c r="J26" s="167" t="s">
        <v>101</v>
      </c>
      <c r="K26" s="96" t="s">
        <v>287</v>
      </c>
      <c r="L26" s="285" t="s">
        <v>272</v>
      </c>
      <c r="M26" s="286" t="s">
        <v>272</v>
      </c>
      <c r="N26" s="285" t="s">
        <v>272</v>
      </c>
      <c r="O26" s="286" t="s">
        <v>272</v>
      </c>
      <c r="P26" s="285" t="s">
        <v>272</v>
      </c>
      <c r="Q26" s="286" t="s">
        <v>272</v>
      </c>
      <c r="R26" s="285" t="s">
        <v>98</v>
      </c>
      <c r="S26" s="245" t="s">
        <v>98</v>
      </c>
      <c r="T26" s="178"/>
      <c r="U26" s="161"/>
      <c r="V26" s="161"/>
      <c r="W26" s="161"/>
    </row>
    <row r="27" spans="2:23" ht="15" thickBot="1" x14ac:dyDescent="0.25">
      <c r="B27" s="176"/>
      <c r="C27" s="187"/>
      <c r="D27" s="161"/>
      <c r="E27" s="161"/>
      <c r="F27" s="161"/>
      <c r="G27" s="161"/>
      <c r="H27" s="161"/>
      <c r="I27" s="161"/>
      <c r="J27" s="161"/>
      <c r="K27" s="71"/>
      <c r="L27" s="287"/>
      <c r="M27" s="287"/>
      <c r="N27" s="287"/>
      <c r="O27" s="287"/>
      <c r="P27" s="287"/>
      <c r="Q27" s="287"/>
      <c r="R27" s="287"/>
      <c r="S27" s="287"/>
      <c r="T27" s="178"/>
      <c r="U27" s="161"/>
      <c r="V27" s="161"/>
      <c r="W27" s="161"/>
    </row>
    <row r="28" spans="2:23" ht="15" thickBot="1" x14ac:dyDescent="0.25">
      <c r="B28" s="176"/>
      <c r="C28" s="187"/>
      <c r="D28" s="169" t="s">
        <v>102</v>
      </c>
      <c r="E28" s="169"/>
      <c r="F28" s="161"/>
      <c r="G28" s="165"/>
      <c r="H28" s="165"/>
      <c r="I28" s="165"/>
      <c r="J28" s="167" t="s">
        <v>101</v>
      </c>
      <c r="K28" s="293" t="s">
        <v>103</v>
      </c>
      <c r="L28" s="408" t="s">
        <v>98</v>
      </c>
      <c r="M28" s="409"/>
      <c r="N28" s="408" t="s">
        <v>98</v>
      </c>
      <c r="O28" s="409"/>
      <c r="P28" s="408" t="s">
        <v>98</v>
      </c>
      <c r="Q28" s="409"/>
      <c r="R28" s="408" t="s">
        <v>98</v>
      </c>
      <c r="S28" s="409"/>
      <c r="T28" s="178"/>
      <c r="U28" s="161"/>
      <c r="V28" s="161"/>
      <c r="W28" s="161"/>
    </row>
    <row r="29" spans="2:23" x14ac:dyDescent="0.2">
      <c r="B29" s="176"/>
      <c r="C29" s="187"/>
      <c r="D29" s="169"/>
      <c r="E29" s="169"/>
      <c r="F29" s="161"/>
      <c r="G29" s="161"/>
      <c r="H29" s="161"/>
      <c r="I29" s="161"/>
      <c r="J29" s="161"/>
      <c r="K29" s="294"/>
      <c r="L29" s="288"/>
      <c r="M29" s="288"/>
      <c r="N29" s="288"/>
      <c r="O29" s="288"/>
      <c r="P29" s="288"/>
      <c r="Q29" s="288"/>
      <c r="R29" s="288"/>
      <c r="S29" s="288"/>
      <c r="T29" s="178"/>
      <c r="U29" s="161"/>
      <c r="V29" s="161"/>
      <c r="W29" s="161"/>
    </row>
    <row r="30" spans="2:23" ht="15" thickBot="1" x14ac:dyDescent="0.25">
      <c r="B30" s="176"/>
      <c r="C30" s="187"/>
      <c r="D30" s="169" t="s">
        <v>104</v>
      </c>
      <c r="E30" s="169"/>
      <c r="F30" s="161"/>
      <c r="G30" s="161"/>
      <c r="H30" s="161"/>
      <c r="I30" s="161"/>
      <c r="J30" s="161"/>
      <c r="K30" s="295"/>
      <c r="L30" s="289"/>
      <c r="M30" s="289"/>
      <c r="N30" s="289"/>
      <c r="O30" s="289"/>
      <c r="P30" s="289"/>
      <c r="Q30" s="289"/>
      <c r="R30" s="289"/>
      <c r="S30" s="289"/>
      <c r="T30" s="178"/>
      <c r="U30" s="161"/>
      <c r="V30" s="161"/>
      <c r="W30" s="161"/>
    </row>
    <row r="31" spans="2:23" x14ac:dyDescent="0.2">
      <c r="B31" s="176"/>
      <c r="C31" s="187"/>
      <c r="D31" s="169"/>
      <c r="E31" s="169"/>
      <c r="F31" s="161"/>
      <c r="G31" s="165" t="s">
        <v>4</v>
      </c>
      <c r="H31" s="166"/>
      <c r="I31" s="166"/>
      <c r="J31" s="167" t="s">
        <v>101</v>
      </c>
      <c r="K31" s="296" t="s">
        <v>105</v>
      </c>
      <c r="L31" s="392" t="s">
        <v>98</v>
      </c>
      <c r="M31" s="393"/>
      <c r="N31" s="392" t="s">
        <v>98</v>
      </c>
      <c r="O31" s="393"/>
      <c r="P31" s="392" t="s">
        <v>98</v>
      </c>
      <c r="Q31" s="393"/>
      <c r="R31" s="392" t="s">
        <v>98</v>
      </c>
      <c r="S31" s="393"/>
      <c r="T31" s="178"/>
      <c r="U31" s="161"/>
      <c r="V31" s="161"/>
      <c r="W31" s="161"/>
    </row>
    <row r="32" spans="2:23" x14ac:dyDescent="0.2">
      <c r="B32" s="176"/>
      <c r="C32" s="187"/>
      <c r="D32" s="169"/>
      <c r="E32" s="169"/>
      <c r="F32" s="161"/>
      <c r="G32" s="165" t="s">
        <v>106</v>
      </c>
      <c r="H32" s="166"/>
      <c r="I32" s="166"/>
      <c r="J32" s="167" t="s">
        <v>101</v>
      </c>
      <c r="K32" s="297" t="s">
        <v>107</v>
      </c>
      <c r="L32" s="394" t="s">
        <v>98</v>
      </c>
      <c r="M32" s="395"/>
      <c r="N32" s="394" t="s">
        <v>98</v>
      </c>
      <c r="O32" s="395"/>
      <c r="P32" s="394" t="s">
        <v>98</v>
      </c>
      <c r="Q32" s="395"/>
      <c r="R32" s="394" t="s">
        <v>98</v>
      </c>
      <c r="S32" s="395"/>
      <c r="T32" s="178"/>
      <c r="U32" s="161"/>
      <c r="V32" s="161"/>
      <c r="W32" s="161"/>
    </row>
    <row r="33" spans="2:23" ht="15" thickBot="1" x14ac:dyDescent="0.25">
      <c r="B33" s="176"/>
      <c r="C33" s="187"/>
      <c r="D33" s="169"/>
      <c r="E33" s="169"/>
      <c r="F33" s="161"/>
      <c r="G33" s="165" t="s">
        <v>108</v>
      </c>
      <c r="H33" s="166"/>
      <c r="I33" s="166"/>
      <c r="J33" s="167" t="s">
        <v>101</v>
      </c>
      <c r="K33" s="298" t="s">
        <v>109</v>
      </c>
      <c r="L33" s="396" t="s">
        <v>98</v>
      </c>
      <c r="M33" s="397"/>
      <c r="N33" s="396" t="s">
        <v>98</v>
      </c>
      <c r="O33" s="397"/>
      <c r="P33" s="396" t="s">
        <v>98</v>
      </c>
      <c r="Q33" s="397"/>
      <c r="R33" s="396" t="s">
        <v>98</v>
      </c>
      <c r="S33" s="397"/>
      <c r="T33" s="178"/>
      <c r="U33" s="161"/>
      <c r="V33" s="161"/>
      <c r="W33" s="161"/>
    </row>
    <row r="34" spans="2:23" ht="15" thickBot="1" x14ac:dyDescent="0.25">
      <c r="B34" s="176"/>
      <c r="C34" s="187"/>
      <c r="D34" s="169"/>
      <c r="E34" s="169"/>
      <c r="F34" s="161"/>
      <c r="G34" s="161"/>
      <c r="H34" s="161"/>
      <c r="I34" s="161"/>
      <c r="J34" s="161"/>
      <c r="K34" s="71"/>
      <c r="L34" s="235"/>
      <c r="M34" s="235"/>
      <c r="N34" s="235"/>
      <c r="O34" s="235"/>
      <c r="P34" s="235"/>
      <c r="Q34" s="235"/>
      <c r="R34" s="235"/>
      <c r="S34" s="235"/>
      <c r="T34" s="178"/>
      <c r="U34" s="161"/>
      <c r="V34" s="161"/>
      <c r="W34" s="161"/>
    </row>
    <row r="35" spans="2:23" ht="15" thickBot="1" x14ac:dyDescent="0.25">
      <c r="B35" s="176"/>
      <c r="C35" s="187"/>
      <c r="D35" s="170" t="s">
        <v>91</v>
      </c>
      <c r="E35" s="169"/>
      <c r="F35" s="161"/>
      <c r="G35" s="162"/>
      <c r="H35" s="163"/>
      <c r="I35" s="163"/>
      <c r="J35" s="164" t="s">
        <v>101</v>
      </c>
      <c r="K35" s="71" t="s">
        <v>290</v>
      </c>
      <c r="L35" s="408" t="s">
        <v>98</v>
      </c>
      <c r="M35" s="409"/>
      <c r="N35" s="408" t="s">
        <v>98</v>
      </c>
      <c r="O35" s="409"/>
      <c r="P35" s="408" t="s">
        <v>98</v>
      </c>
      <c r="Q35" s="409"/>
      <c r="R35" s="408" t="s">
        <v>98</v>
      </c>
      <c r="S35" s="409"/>
      <c r="T35" s="178"/>
      <c r="U35" s="161"/>
      <c r="V35" s="161"/>
      <c r="W35" s="161"/>
    </row>
    <row r="36" spans="2:23" ht="15" thickBot="1" x14ac:dyDescent="0.25">
      <c r="B36" s="176"/>
      <c r="C36" s="188"/>
      <c r="D36" s="189"/>
      <c r="E36" s="189"/>
      <c r="F36" s="189"/>
      <c r="G36" s="190"/>
      <c r="H36" s="189"/>
      <c r="I36" s="189"/>
      <c r="J36" s="189"/>
      <c r="K36" s="196"/>
      <c r="L36" s="179"/>
      <c r="M36" s="179"/>
      <c r="N36" s="179"/>
      <c r="O36" s="179"/>
      <c r="P36" s="179"/>
      <c r="Q36" s="179"/>
      <c r="R36" s="179"/>
      <c r="S36" s="179"/>
      <c r="T36" s="178"/>
      <c r="U36" s="161"/>
      <c r="V36" s="161"/>
      <c r="W36" s="161"/>
    </row>
    <row r="37" spans="2:23" x14ac:dyDescent="0.2">
      <c r="B37" s="180"/>
      <c r="C37" s="181"/>
      <c r="D37" s="181"/>
      <c r="E37" s="181"/>
      <c r="F37" s="181"/>
      <c r="G37" s="181"/>
      <c r="H37" s="181"/>
      <c r="I37" s="181"/>
      <c r="J37" s="181"/>
      <c r="K37" s="181"/>
      <c r="L37" s="182"/>
      <c r="M37" s="182"/>
      <c r="N37" s="182"/>
      <c r="O37" s="182"/>
      <c r="P37" s="182"/>
      <c r="Q37" s="182"/>
      <c r="R37" s="182"/>
      <c r="S37" s="182"/>
      <c r="T37" s="183"/>
      <c r="U37" s="161"/>
      <c r="V37" s="161"/>
      <c r="W37" s="161"/>
    </row>
    <row r="38" spans="2:23" x14ac:dyDescent="0.2">
      <c r="B38" s="161"/>
      <c r="C38" s="161"/>
      <c r="D38" s="168"/>
      <c r="E38" s="168"/>
      <c r="F38" s="161"/>
      <c r="G38" s="161"/>
      <c r="H38" s="161"/>
      <c r="I38" s="161"/>
      <c r="J38" s="161"/>
      <c r="K38" s="161"/>
      <c r="L38" s="171"/>
      <c r="M38" s="171"/>
      <c r="N38" s="171"/>
      <c r="O38" s="171"/>
      <c r="P38" s="171"/>
      <c r="Q38" s="171"/>
      <c r="R38" s="171"/>
      <c r="S38" s="171"/>
      <c r="T38" s="161"/>
      <c r="U38" s="161"/>
      <c r="V38" s="161"/>
      <c r="W38" s="161"/>
    </row>
    <row r="39" spans="2:23" ht="14.25" customHeight="1" x14ac:dyDescent="0.2">
      <c r="B39" s="310"/>
      <c r="C39" s="311"/>
      <c r="D39" s="407" t="s">
        <v>112</v>
      </c>
      <c r="E39" s="407"/>
      <c r="F39" s="407"/>
      <c r="G39" s="407"/>
      <c r="H39" s="407"/>
      <c r="I39" s="407"/>
      <c r="J39" s="312"/>
      <c r="K39" s="312"/>
      <c r="L39" s="312"/>
      <c r="M39" s="312"/>
      <c r="N39" s="313"/>
      <c r="O39" s="313"/>
      <c r="P39" s="313"/>
      <c r="Q39" s="313"/>
      <c r="R39" s="313"/>
      <c r="S39" s="313"/>
      <c r="T39" s="314"/>
      <c r="U39" s="161"/>
      <c r="V39" s="161"/>
      <c r="W39" s="161"/>
    </row>
    <row r="40" spans="2:23" ht="5.0999999999999996" customHeight="1" x14ac:dyDescent="0.2">
      <c r="B40" s="315"/>
      <c r="C40" s="316"/>
      <c r="D40" s="317"/>
      <c r="E40" s="317"/>
      <c r="F40" s="317"/>
      <c r="G40" s="317"/>
      <c r="H40" s="317"/>
      <c r="I40" s="317"/>
      <c r="J40" s="318"/>
      <c r="K40" s="318"/>
      <c r="L40" s="318"/>
      <c r="M40" s="318"/>
      <c r="N40" s="319"/>
      <c r="O40" s="319"/>
      <c r="P40" s="319"/>
      <c r="Q40" s="319"/>
      <c r="R40" s="319"/>
      <c r="S40" s="319"/>
      <c r="T40" s="320"/>
      <c r="U40" s="161"/>
      <c r="V40" s="161"/>
      <c r="W40" s="161"/>
    </row>
    <row r="41" spans="2:23" ht="14.25" customHeight="1" x14ac:dyDescent="0.2">
      <c r="B41" s="315"/>
      <c r="C41" s="316"/>
      <c r="D41" s="386" t="s">
        <v>335</v>
      </c>
      <c r="E41" s="386"/>
      <c r="F41" s="386"/>
      <c r="G41" s="386"/>
      <c r="H41" s="386"/>
      <c r="I41" s="386"/>
      <c r="J41" s="386"/>
      <c r="K41" s="386"/>
      <c r="L41" s="386"/>
      <c r="M41" s="386"/>
      <c r="N41" s="386"/>
      <c r="O41" s="386"/>
      <c r="P41" s="386"/>
      <c r="Q41" s="386"/>
      <c r="R41" s="386"/>
      <c r="S41" s="319"/>
      <c r="T41" s="320"/>
      <c r="U41" s="161"/>
      <c r="V41" s="161"/>
      <c r="W41" s="161"/>
    </row>
    <row r="42" spans="2:23" ht="5.0999999999999996" customHeight="1" x14ac:dyDescent="0.2">
      <c r="B42" s="315"/>
      <c r="C42" s="316"/>
      <c r="D42" s="317"/>
      <c r="E42" s="317"/>
      <c r="F42" s="317"/>
      <c r="G42" s="317"/>
      <c r="H42" s="317"/>
      <c r="I42" s="317"/>
      <c r="J42" s="318"/>
      <c r="K42" s="318"/>
      <c r="L42" s="318"/>
      <c r="M42" s="318"/>
      <c r="N42" s="319"/>
      <c r="O42" s="319"/>
      <c r="P42" s="319"/>
      <c r="Q42" s="319"/>
      <c r="R42" s="319"/>
      <c r="S42" s="319"/>
      <c r="T42" s="320"/>
      <c r="U42" s="161"/>
      <c r="V42" s="161"/>
      <c r="W42" s="161"/>
    </row>
    <row r="43" spans="2:23" x14ac:dyDescent="0.2">
      <c r="B43" s="322"/>
      <c r="C43" s="323" t="s">
        <v>336</v>
      </c>
      <c r="D43" s="324" t="s">
        <v>337</v>
      </c>
      <c r="E43" s="323"/>
      <c r="F43" s="323"/>
      <c r="G43" s="323"/>
      <c r="H43" s="323"/>
      <c r="I43" s="323"/>
      <c r="J43" s="323"/>
      <c r="K43" s="316"/>
      <c r="L43" s="319"/>
      <c r="M43" s="319"/>
      <c r="N43" s="319"/>
      <c r="O43" s="319"/>
      <c r="P43" s="319"/>
      <c r="Q43" s="319"/>
      <c r="R43" s="319"/>
      <c r="S43" s="319"/>
      <c r="T43" s="325"/>
      <c r="U43" s="161"/>
      <c r="V43" s="161"/>
      <c r="W43" s="161"/>
    </row>
    <row r="44" spans="2:23" ht="5.0999999999999996" customHeight="1" x14ac:dyDescent="0.2">
      <c r="B44" s="322"/>
      <c r="C44" s="323"/>
      <c r="D44" s="324"/>
      <c r="E44" s="323"/>
      <c r="F44" s="323"/>
      <c r="G44" s="323"/>
      <c r="H44" s="323"/>
      <c r="I44" s="323"/>
      <c r="J44" s="323"/>
      <c r="K44" s="316"/>
      <c r="L44" s="319"/>
      <c r="M44" s="319"/>
      <c r="N44" s="319"/>
      <c r="O44" s="319"/>
      <c r="P44" s="319"/>
      <c r="Q44" s="319"/>
      <c r="R44" s="319"/>
      <c r="S44" s="319"/>
      <c r="T44" s="325"/>
      <c r="U44" s="161"/>
      <c r="V44" s="161"/>
      <c r="W44" s="161"/>
    </row>
    <row r="45" spans="2:23" ht="15" customHeight="1" x14ac:dyDescent="0.25">
      <c r="B45" s="322"/>
      <c r="C45" s="323"/>
      <c r="D45" s="386" t="s">
        <v>338</v>
      </c>
      <c r="E45" s="386"/>
      <c r="F45" s="386"/>
      <c r="G45" s="386"/>
      <c r="H45" s="386"/>
      <c r="I45" s="386"/>
      <c r="J45" s="386"/>
      <c r="K45" s="386"/>
      <c r="L45" s="386"/>
      <c r="M45" s="386"/>
      <c r="N45" s="386"/>
      <c r="O45" s="386"/>
      <c r="P45" s="386"/>
      <c r="Q45" s="386"/>
      <c r="R45" s="386"/>
      <c r="S45" s="319"/>
      <c r="T45" s="325"/>
      <c r="U45" s="158"/>
      <c r="V45" s="158"/>
      <c r="W45" s="158"/>
    </row>
    <row r="46" spans="2:23" ht="5.0999999999999996" customHeight="1" x14ac:dyDescent="0.2">
      <c r="B46" s="322"/>
      <c r="C46" s="323"/>
      <c r="D46" s="321"/>
      <c r="E46" s="321"/>
      <c r="F46" s="321"/>
      <c r="G46" s="321"/>
      <c r="H46" s="321"/>
      <c r="I46" s="321"/>
      <c r="J46" s="321"/>
      <c r="K46" s="321"/>
      <c r="L46" s="321"/>
      <c r="M46" s="321"/>
      <c r="N46" s="319"/>
      <c r="O46" s="319"/>
      <c r="P46" s="319"/>
      <c r="Q46" s="319"/>
      <c r="R46" s="319"/>
      <c r="S46" s="319"/>
      <c r="T46" s="325"/>
    </row>
    <row r="47" spans="2:23" ht="15" customHeight="1" x14ac:dyDescent="0.2">
      <c r="B47" s="322"/>
      <c r="C47" s="326"/>
      <c r="D47" s="327" t="s">
        <v>272</v>
      </c>
      <c r="E47" s="390" t="s">
        <v>339</v>
      </c>
      <c r="F47" s="390"/>
      <c r="G47" s="390"/>
      <c r="H47" s="390"/>
      <c r="I47" s="390"/>
      <c r="J47" s="390"/>
      <c r="K47" s="390"/>
      <c r="L47" s="390"/>
      <c r="M47" s="390"/>
      <c r="N47" s="390"/>
      <c r="O47" s="390"/>
      <c r="P47" s="390"/>
      <c r="Q47" s="390"/>
      <c r="R47" s="390"/>
      <c r="S47" s="390"/>
      <c r="T47" s="391"/>
    </row>
    <row r="48" spans="2:23" ht="15" customHeight="1" x14ac:dyDescent="0.2">
      <c r="B48" s="322"/>
      <c r="C48" s="326"/>
      <c r="D48" s="327" t="s">
        <v>272</v>
      </c>
      <c r="E48" s="390" t="s">
        <v>340</v>
      </c>
      <c r="F48" s="390"/>
      <c r="G48" s="390"/>
      <c r="H48" s="390"/>
      <c r="I48" s="390"/>
      <c r="J48" s="390"/>
      <c r="K48" s="390"/>
      <c r="L48" s="390"/>
      <c r="M48" s="390"/>
      <c r="N48" s="390"/>
      <c r="O48" s="390"/>
      <c r="P48" s="390"/>
      <c r="Q48" s="390"/>
      <c r="R48" s="390"/>
      <c r="S48" s="390"/>
      <c r="T48" s="391"/>
    </row>
    <row r="49" spans="2:20" ht="15" customHeight="1" x14ac:dyDescent="0.2">
      <c r="B49" s="322"/>
      <c r="C49" s="326"/>
      <c r="D49" s="329" t="s">
        <v>272</v>
      </c>
      <c r="E49" s="386" t="s">
        <v>341</v>
      </c>
      <c r="F49" s="386"/>
      <c r="G49" s="386"/>
      <c r="H49" s="386"/>
      <c r="I49" s="386"/>
      <c r="J49" s="386"/>
      <c r="K49" s="386"/>
      <c r="L49" s="386"/>
      <c r="M49" s="386"/>
      <c r="N49" s="386"/>
      <c r="O49" s="386"/>
      <c r="P49" s="386"/>
      <c r="Q49" s="386"/>
      <c r="R49" s="386"/>
      <c r="S49" s="386"/>
      <c r="T49" s="328"/>
    </row>
    <row r="50" spans="2:20" ht="5.0999999999999996" customHeight="1" x14ac:dyDescent="0.2">
      <c r="B50" s="322"/>
      <c r="C50" s="323"/>
      <c r="D50" s="321"/>
      <c r="E50" s="321"/>
      <c r="F50" s="321"/>
      <c r="G50" s="321"/>
      <c r="H50" s="321"/>
      <c r="I50" s="321"/>
      <c r="J50" s="321"/>
      <c r="K50" s="321"/>
      <c r="L50" s="321"/>
      <c r="M50" s="321"/>
      <c r="N50" s="319"/>
      <c r="O50" s="319"/>
      <c r="P50" s="319"/>
      <c r="Q50" s="319"/>
      <c r="R50" s="319"/>
      <c r="S50" s="319"/>
      <c r="T50" s="325"/>
    </row>
    <row r="51" spans="2:20" x14ac:dyDescent="0.2">
      <c r="B51" s="322"/>
      <c r="C51" s="326"/>
      <c r="D51" s="330" t="s">
        <v>342</v>
      </c>
      <c r="E51" s="388" t="s">
        <v>343</v>
      </c>
      <c r="F51" s="388"/>
      <c r="G51" s="388"/>
      <c r="H51" s="388"/>
      <c r="I51" s="388"/>
      <c r="J51" s="388"/>
      <c r="K51" s="388"/>
      <c r="L51" s="388"/>
      <c r="M51" s="388"/>
      <c r="N51" s="388"/>
      <c r="O51" s="388"/>
      <c r="P51" s="388"/>
      <c r="Q51" s="388"/>
      <c r="R51" s="388"/>
      <c r="S51" s="319"/>
      <c r="T51" s="325"/>
    </row>
    <row r="52" spans="2:20" ht="5.0999999999999996" customHeight="1" x14ac:dyDescent="0.2">
      <c r="B52" s="322"/>
      <c r="C52" s="326"/>
      <c r="D52" s="386"/>
      <c r="E52" s="386"/>
      <c r="F52" s="386"/>
      <c r="G52" s="386"/>
      <c r="H52" s="386"/>
      <c r="I52" s="386"/>
      <c r="J52" s="386"/>
      <c r="K52" s="386"/>
      <c r="L52" s="386"/>
      <c r="M52" s="386"/>
      <c r="N52" s="386"/>
      <c r="O52" s="386"/>
      <c r="P52" s="386"/>
      <c r="Q52" s="386"/>
      <c r="R52" s="386"/>
      <c r="S52" s="386"/>
      <c r="T52" s="389"/>
    </row>
    <row r="53" spans="2:20" ht="45.75" customHeight="1" x14ac:dyDescent="0.2">
      <c r="B53" s="322"/>
      <c r="C53" s="326"/>
      <c r="D53" s="329" t="s">
        <v>272</v>
      </c>
      <c r="E53" s="386" t="s">
        <v>344</v>
      </c>
      <c r="F53" s="386"/>
      <c r="G53" s="386"/>
      <c r="H53" s="386"/>
      <c r="I53" s="386"/>
      <c r="J53" s="386"/>
      <c r="K53" s="386"/>
      <c r="L53" s="386"/>
      <c r="M53" s="386"/>
      <c r="N53" s="386"/>
      <c r="O53" s="386"/>
      <c r="P53" s="386"/>
      <c r="Q53" s="386"/>
      <c r="R53" s="386"/>
      <c r="S53" s="386"/>
      <c r="T53" s="331"/>
    </row>
    <row r="54" spans="2:20" ht="14.25" customHeight="1" x14ac:dyDescent="0.2">
      <c r="B54" s="322"/>
      <c r="C54" s="326"/>
      <c r="D54" s="329" t="s">
        <v>272</v>
      </c>
      <c r="E54" s="386" t="s">
        <v>345</v>
      </c>
      <c r="F54" s="386"/>
      <c r="G54" s="386"/>
      <c r="H54" s="386"/>
      <c r="I54" s="386"/>
      <c r="J54" s="386"/>
      <c r="K54" s="386"/>
      <c r="L54" s="386"/>
      <c r="M54" s="386"/>
      <c r="N54" s="386"/>
      <c r="O54" s="386"/>
      <c r="P54" s="386"/>
      <c r="Q54" s="386"/>
      <c r="R54" s="386"/>
      <c r="S54" s="386"/>
      <c r="T54" s="331"/>
    </row>
    <row r="55" spans="2:20" ht="14.25" customHeight="1" x14ac:dyDescent="0.2">
      <c r="B55" s="322"/>
      <c r="C55" s="326"/>
      <c r="D55" s="329" t="s">
        <v>272</v>
      </c>
      <c r="E55" s="386" t="s">
        <v>346</v>
      </c>
      <c r="F55" s="386"/>
      <c r="G55" s="386"/>
      <c r="H55" s="386"/>
      <c r="I55" s="386"/>
      <c r="J55" s="386"/>
      <c r="K55" s="386"/>
      <c r="L55" s="386"/>
      <c r="M55" s="386"/>
      <c r="N55" s="386"/>
      <c r="O55" s="386"/>
      <c r="P55" s="386"/>
      <c r="Q55" s="386"/>
      <c r="R55" s="386"/>
      <c r="S55" s="386"/>
      <c r="T55" s="331"/>
    </row>
    <row r="56" spans="2:20" ht="5.0999999999999996" customHeight="1" x14ac:dyDescent="0.2">
      <c r="B56" s="322"/>
      <c r="C56" s="326"/>
      <c r="D56" s="329"/>
      <c r="E56" s="316"/>
      <c r="F56" s="316"/>
      <c r="G56" s="316"/>
      <c r="H56" s="316"/>
      <c r="I56" s="316"/>
      <c r="J56" s="316"/>
      <c r="K56" s="316"/>
      <c r="L56" s="319"/>
      <c r="M56" s="319"/>
      <c r="N56" s="319"/>
      <c r="O56" s="319"/>
      <c r="P56" s="319"/>
      <c r="Q56" s="319"/>
      <c r="R56" s="319"/>
      <c r="S56" s="319"/>
      <c r="T56" s="325"/>
    </row>
    <row r="57" spans="2:20" x14ac:dyDescent="0.2">
      <c r="B57" s="322"/>
      <c r="C57" s="323" t="s">
        <v>347</v>
      </c>
      <c r="D57" s="324" t="s">
        <v>348</v>
      </c>
      <c r="E57" s="323"/>
      <c r="F57" s="323"/>
      <c r="G57" s="323"/>
      <c r="H57" s="326"/>
      <c r="I57" s="326"/>
      <c r="J57" s="321"/>
      <c r="K57" s="321"/>
      <c r="L57" s="321"/>
      <c r="M57" s="321"/>
      <c r="N57" s="321"/>
      <c r="O57" s="319"/>
      <c r="P57" s="319"/>
      <c r="Q57" s="319"/>
      <c r="R57" s="319"/>
      <c r="S57" s="319"/>
      <c r="T57" s="325"/>
    </row>
    <row r="58" spans="2:20" ht="5.0999999999999996" customHeight="1" x14ac:dyDescent="0.2">
      <c r="B58" s="322"/>
      <c r="C58" s="326"/>
      <c r="D58" s="329"/>
      <c r="E58" s="321"/>
      <c r="F58" s="321"/>
      <c r="G58" s="321"/>
      <c r="H58" s="321"/>
      <c r="I58" s="321"/>
      <c r="J58" s="321"/>
      <c r="K58" s="321"/>
      <c r="L58" s="321"/>
      <c r="M58" s="321"/>
      <c r="N58" s="321"/>
      <c r="O58" s="319"/>
      <c r="P58" s="319"/>
      <c r="Q58" s="319"/>
      <c r="R58" s="319"/>
      <c r="S58" s="319"/>
      <c r="T58" s="325"/>
    </row>
    <row r="59" spans="2:20" ht="14.25" customHeight="1" x14ac:dyDescent="0.2">
      <c r="B59" s="322"/>
      <c r="C59" s="326"/>
      <c r="D59" s="332" t="s">
        <v>272</v>
      </c>
      <c r="E59" s="386" t="s">
        <v>349</v>
      </c>
      <c r="F59" s="386"/>
      <c r="G59" s="386"/>
      <c r="H59" s="386"/>
      <c r="I59" s="386"/>
      <c r="J59" s="386"/>
      <c r="K59" s="386"/>
      <c r="L59" s="386"/>
      <c r="M59" s="386"/>
      <c r="N59" s="386"/>
      <c r="O59" s="386"/>
      <c r="P59" s="386"/>
      <c r="Q59" s="386"/>
      <c r="R59" s="386"/>
      <c r="S59" s="386"/>
      <c r="T59" s="325"/>
    </row>
    <row r="60" spans="2:20" ht="14.25" customHeight="1" x14ac:dyDescent="0.2">
      <c r="B60" s="322"/>
      <c r="C60" s="326"/>
      <c r="D60" s="332" t="s">
        <v>272</v>
      </c>
      <c r="E60" s="386" t="s">
        <v>350</v>
      </c>
      <c r="F60" s="386"/>
      <c r="G60" s="386"/>
      <c r="H60" s="386"/>
      <c r="I60" s="386"/>
      <c r="J60" s="386"/>
      <c r="K60" s="386"/>
      <c r="L60" s="386"/>
      <c r="M60" s="386"/>
      <c r="N60" s="386"/>
      <c r="O60" s="386"/>
      <c r="P60" s="386"/>
      <c r="Q60" s="386"/>
      <c r="R60" s="386"/>
      <c r="S60" s="386"/>
      <c r="T60" s="325"/>
    </row>
    <row r="61" spans="2:20" ht="5.0999999999999996" customHeight="1" x14ac:dyDescent="0.2">
      <c r="B61" s="322"/>
      <c r="C61" s="326"/>
      <c r="D61" s="327"/>
      <c r="E61" s="316"/>
      <c r="F61" s="316"/>
      <c r="G61" s="316"/>
      <c r="H61" s="316"/>
      <c r="I61" s="316"/>
      <c r="J61" s="316"/>
      <c r="K61" s="316"/>
      <c r="L61" s="319"/>
      <c r="M61" s="319"/>
      <c r="N61" s="319"/>
      <c r="O61" s="319"/>
      <c r="P61" s="319"/>
      <c r="Q61" s="319"/>
      <c r="R61" s="319"/>
      <c r="S61" s="319"/>
      <c r="T61" s="325"/>
    </row>
    <row r="62" spans="2:20" x14ac:dyDescent="0.2">
      <c r="B62" s="322"/>
      <c r="C62" s="323" t="s">
        <v>351</v>
      </c>
      <c r="D62" s="324" t="s">
        <v>352</v>
      </c>
      <c r="E62" s="323"/>
      <c r="F62" s="323"/>
      <c r="G62" s="323"/>
      <c r="H62" s="326"/>
      <c r="I62" s="326"/>
      <c r="J62" s="321"/>
      <c r="K62" s="321"/>
      <c r="L62" s="321"/>
      <c r="M62" s="321"/>
      <c r="N62" s="321"/>
      <c r="O62" s="319"/>
      <c r="P62" s="319"/>
      <c r="Q62" s="319"/>
      <c r="R62" s="319"/>
      <c r="S62" s="319"/>
      <c r="T62" s="325"/>
    </row>
    <row r="63" spans="2:20" ht="5.0999999999999996" customHeight="1" x14ac:dyDescent="0.2">
      <c r="B63" s="322"/>
      <c r="C63" s="326"/>
      <c r="D63" s="327"/>
      <c r="E63" s="316"/>
      <c r="F63" s="316"/>
      <c r="G63" s="316"/>
      <c r="H63" s="316"/>
      <c r="I63" s="316"/>
      <c r="J63" s="316"/>
      <c r="K63" s="316"/>
      <c r="L63" s="319"/>
      <c r="M63" s="319"/>
      <c r="N63" s="319"/>
      <c r="O63" s="319"/>
      <c r="P63" s="319"/>
      <c r="Q63" s="319"/>
      <c r="R63" s="319"/>
      <c r="S63" s="319"/>
      <c r="T63" s="325"/>
    </row>
    <row r="64" spans="2:20" ht="14.25" customHeight="1" x14ac:dyDescent="0.2">
      <c r="B64" s="322"/>
      <c r="C64" s="326"/>
      <c r="D64" s="332" t="s">
        <v>272</v>
      </c>
      <c r="E64" s="386" t="s">
        <v>353</v>
      </c>
      <c r="F64" s="386"/>
      <c r="G64" s="386"/>
      <c r="H64" s="386"/>
      <c r="I64" s="386"/>
      <c r="J64" s="386"/>
      <c r="K64" s="386"/>
      <c r="L64" s="386"/>
      <c r="M64" s="386"/>
      <c r="N64" s="386"/>
      <c r="O64" s="386"/>
      <c r="P64" s="386"/>
      <c r="Q64" s="386"/>
      <c r="R64" s="386"/>
      <c r="S64" s="386"/>
      <c r="T64" s="325"/>
    </row>
    <row r="65" spans="2:20" ht="5.0999999999999996" customHeight="1" x14ac:dyDescent="0.2">
      <c r="B65" s="322"/>
      <c r="C65" s="326"/>
      <c r="D65" s="327"/>
      <c r="E65" s="316"/>
      <c r="F65" s="316"/>
      <c r="G65" s="316"/>
      <c r="H65" s="316"/>
      <c r="I65" s="316"/>
      <c r="J65" s="316"/>
      <c r="K65" s="316"/>
      <c r="L65" s="319"/>
      <c r="M65" s="319"/>
      <c r="N65" s="319"/>
      <c r="O65" s="319"/>
      <c r="P65" s="319"/>
      <c r="Q65" s="319"/>
      <c r="R65" s="319"/>
      <c r="S65" s="319"/>
      <c r="T65" s="325"/>
    </row>
    <row r="66" spans="2:20" x14ac:dyDescent="0.2">
      <c r="B66" s="322"/>
      <c r="C66" s="323" t="s">
        <v>354</v>
      </c>
      <c r="D66" s="324" t="s">
        <v>355</v>
      </c>
      <c r="E66" s="323"/>
      <c r="F66" s="323"/>
      <c r="G66" s="323"/>
      <c r="H66" s="326"/>
      <c r="I66" s="333"/>
      <c r="J66" s="321"/>
      <c r="K66" s="321"/>
      <c r="L66" s="321"/>
      <c r="M66" s="321"/>
      <c r="N66" s="321"/>
      <c r="O66" s="319"/>
      <c r="P66" s="319"/>
      <c r="Q66" s="319"/>
      <c r="R66" s="319"/>
      <c r="S66" s="319"/>
      <c r="T66" s="325"/>
    </row>
    <row r="67" spans="2:20" ht="5.0999999999999996" customHeight="1" x14ac:dyDescent="0.2">
      <c r="B67" s="322"/>
      <c r="C67" s="326"/>
      <c r="D67" s="316"/>
      <c r="E67" s="316"/>
      <c r="F67" s="316"/>
      <c r="G67" s="316"/>
      <c r="H67" s="316"/>
      <c r="I67" s="316"/>
      <c r="J67" s="316"/>
      <c r="K67" s="316"/>
      <c r="L67" s="319"/>
      <c r="M67" s="319"/>
      <c r="N67" s="319"/>
      <c r="O67" s="319"/>
      <c r="P67" s="319"/>
      <c r="Q67" s="319"/>
      <c r="R67" s="319"/>
      <c r="S67" s="319"/>
      <c r="T67" s="325"/>
    </row>
    <row r="68" spans="2:20" ht="14.25" customHeight="1" x14ac:dyDescent="0.2">
      <c r="B68" s="322"/>
      <c r="C68" s="326"/>
      <c r="D68" s="329" t="s">
        <v>272</v>
      </c>
      <c r="E68" s="386" t="s">
        <v>356</v>
      </c>
      <c r="F68" s="387"/>
      <c r="G68" s="387"/>
      <c r="H68" s="387"/>
      <c r="I68" s="387"/>
      <c r="J68" s="387"/>
      <c r="K68" s="387"/>
      <c r="L68" s="387"/>
      <c r="M68" s="387"/>
      <c r="N68" s="387"/>
      <c r="O68" s="387"/>
      <c r="P68" s="387"/>
      <c r="Q68" s="319"/>
      <c r="R68" s="319"/>
      <c r="S68" s="319"/>
      <c r="T68" s="325"/>
    </row>
    <row r="69" spans="2:20" ht="14.25" customHeight="1" x14ac:dyDescent="0.2">
      <c r="B69" s="322"/>
      <c r="C69" s="326"/>
      <c r="D69" s="332" t="s">
        <v>272</v>
      </c>
      <c r="E69" s="386" t="s">
        <v>357</v>
      </c>
      <c r="F69" s="386"/>
      <c r="G69" s="386"/>
      <c r="H69" s="386"/>
      <c r="I69" s="386"/>
      <c r="J69" s="386"/>
      <c r="K69" s="386"/>
      <c r="L69" s="386"/>
      <c r="M69" s="386"/>
      <c r="N69" s="386"/>
      <c r="O69" s="335"/>
      <c r="P69" s="335"/>
      <c r="Q69" s="326"/>
      <c r="R69" s="326"/>
      <c r="S69" s="326"/>
      <c r="T69" s="336"/>
    </row>
    <row r="70" spans="2:20" ht="14.25" customHeight="1" x14ac:dyDescent="0.2">
      <c r="B70" s="322"/>
      <c r="C70" s="326"/>
      <c r="D70" s="332" t="s">
        <v>272</v>
      </c>
      <c r="E70" s="386" t="s">
        <v>358</v>
      </c>
      <c r="F70" s="386"/>
      <c r="G70" s="386"/>
      <c r="H70" s="386"/>
      <c r="I70" s="386"/>
      <c r="J70" s="386"/>
      <c r="K70" s="386"/>
      <c r="L70" s="386"/>
      <c r="M70" s="386"/>
      <c r="N70" s="386"/>
      <c r="O70" s="386"/>
      <c r="P70" s="386"/>
      <c r="Q70" s="386"/>
      <c r="R70" s="386"/>
      <c r="S70" s="326"/>
      <c r="T70" s="336"/>
    </row>
    <row r="71" spans="2:20" ht="5.0999999999999996" customHeight="1" x14ac:dyDescent="0.2">
      <c r="B71" s="322"/>
      <c r="C71" s="326"/>
      <c r="D71" s="326"/>
      <c r="E71" s="326"/>
      <c r="F71" s="326"/>
      <c r="G71" s="326"/>
      <c r="H71" s="326"/>
      <c r="I71" s="326"/>
      <c r="J71" s="326"/>
      <c r="K71" s="326"/>
      <c r="L71" s="337"/>
      <c r="M71" s="337"/>
      <c r="N71" s="337"/>
      <c r="O71" s="337"/>
      <c r="P71" s="337"/>
      <c r="Q71" s="337"/>
      <c r="R71" s="337"/>
      <c r="S71" s="337"/>
      <c r="T71" s="336"/>
    </row>
    <row r="72" spans="2:20" x14ac:dyDescent="0.2">
      <c r="B72" s="322"/>
      <c r="C72" s="326"/>
      <c r="D72" s="388" t="s">
        <v>359</v>
      </c>
      <c r="E72" s="388"/>
      <c r="F72" s="388"/>
      <c r="G72" s="388"/>
      <c r="H72" s="388"/>
      <c r="I72" s="388"/>
      <c r="J72" s="388"/>
      <c r="K72" s="388"/>
      <c r="L72" s="388"/>
      <c r="M72" s="388"/>
      <c r="N72" s="388"/>
      <c r="O72" s="388"/>
      <c r="P72" s="388"/>
      <c r="Q72" s="388"/>
      <c r="R72" s="388"/>
      <c r="S72" s="319"/>
      <c r="T72" s="336"/>
    </row>
    <row r="73" spans="2:20" ht="5.0999999999999996" customHeight="1" x14ac:dyDescent="0.2">
      <c r="B73" s="322"/>
      <c r="C73" s="326"/>
      <c r="D73" s="326"/>
      <c r="E73" s="326"/>
      <c r="F73" s="326"/>
      <c r="G73" s="326"/>
      <c r="H73" s="326"/>
      <c r="I73" s="326"/>
      <c r="J73" s="326"/>
      <c r="K73" s="326"/>
      <c r="L73" s="326"/>
      <c r="M73" s="337"/>
      <c r="N73" s="337"/>
      <c r="O73" s="326"/>
      <c r="P73" s="326"/>
      <c r="Q73" s="326"/>
      <c r="R73" s="326"/>
      <c r="S73" s="326"/>
      <c r="T73" s="336"/>
    </row>
    <row r="74" spans="2:20" ht="14.25" customHeight="1" x14ac:dyDescent="0.2">
      <c r="B74" s="322"/>
      <c r="C74" s="326"/>
      <c r="D74" s="338" t="s">
        <v>272</v>
      </c>
      <c r="E74" s="386" t="s">
        <v>360</v>
      </c>
      <c r="F74" s="386"/>
      <c r="G74" s="386"/>
      <c r="H74" s="386"/>
      <c r="I74" s="386"/>
      <c r="J74" s="386"/>
      <c r="K74" s="386"/>
      <c r="L74" s="386"/>
      <c r="M74" s="386"/>
      <c r="N74" s="386"/>
      <c r="O74" s="326"/>
      <c r="P74" s="326"/>
      <c r="Q74" s="326"/>
      <c r="R74" s="326"/>
      <c r="S74" s="326"/>
      <c r="T74" s="336"/>
    </row>
    <row r="75" spans="2:20" x14ac:dyDescent="0.2">
      <c r="B75" s="322"/>
      <c r="C75" s="326"/>
      <c r="D75" s="338"/>
      <c r="E75" s="338" t="s">
        <v>272</v>
      </c>
      <c r="F75" s="334" t="s">
        <v>361</v>
      </c>
      <c r="G75" s="334"/>
      <c r="H75" s="334"/>
      <c r="I75" s="334"/>
      <c r="J75" s="321"/>
      <c r="K75" s="321"/>
      <c r="L75" s="321"/>
      <c r="M75" s="321"/>
      <c r="N75" s="321"/>
      <c r="O75" s="326"/>
      <c r="P75" s="326"/>
      <c r="Q75" s="326"/>
      <c r="R75" s="326"/>
      <c r="S75" s="326"/>
      <c r="T75" s="336"/>
    </row>
    <row r="76" spans="2:20" x14ac:dyDescent="0.2">
      <c r="B76" s="322"/>
      <c r="C76" s="326"/>
      <c r="D76" s="338"/>
      <c r="E76" s="338" t="s">
        <v>272</v>
      </c>
      <c r="F76" s="334" t="s">
        <v>362</v>
      </c>
      <c r="G76" s="321"/>
      <c r="H76" s="321"/>
      <c r="I76" s="321"/>
      <c r="J76" s="321"/>
      <c r="K76" s="321"/>
      <c r="L76" s="321"/>
      <c r="M76" s="321"/>
      <c r="N76" s="321"/>
      <c r="O76" s="326"/>
      <c r="P76" s="326"/>
      <c r="Q76" s="326"/>
      <c r="R76" s="326"/>
      <c r="S76" s="326"/>
      <c r="T76" s="336"/>
    </row>
    <row r="77" spans="2:20" x14ac:dyDescent="0.2">
      <c r="B77" s="322"/>
      <c r="C77" s="326"/>
      <c r="D77" s="338"/>
      <c r="E77" s="338" t="s">
        <v>272</v>
      </c>
      <c r="F77" s="334" t="s">
        <v>363</v>
      </c>
      <c r="G77" s="321"/>
      <c r="H77" s="339"/>
      <c r="I77" s="339"/>
      <c r="J77" s="339"/>
      <c r="K77" s="339"/>
      <c r="L77" s="339"/>
      <c r="M77" s="339"/>
      <c r="N77" s="339"/>
      <c r="O77" s="339"/>
      <c r="P77" s="339"/>
      <c r="Q77" s="339"/>
      <c r="R77" s="339"/>
      <c r="S77" s="339"/>
      <c r="T77" s="336"/>
    </row>
    <row r="78" spans="2:20" ht="14.25" customHeight="1" x14ac:dyDescent="0.2">
      <c r="B78" s="322"/>
      <c r="C78" s="326"/>
      <c r="D78" s="338" t="s">
        <v>272</v>
      </c>
      <c r="E78" s="386" t="s">
        <v>364</v>
      </c>
      <c r="F78" s="386"/>
      <c r="G78" s="386"/>
      <c r="H78" s="386"/>
      <c r="I78" s="386"/>
      <c r="J78" s="386"/>
      <c r="K78" s="386"/>
      <c r="L78" s="386"/>
      <c r="M78" s="386"/>
      <c r="N78" s="386"/>
      <c r="O78" s="326"/>
      <c r="P78" s="326"/>
      <c r="Q78" s="326"/>
      <c r="R78" s="326"/>
      <c r="S78" s="326"/>
      <c r="T78" s="336"/>
    </row>
    <row r="79" spans="2:20" ht="14.25" customHeight="1" x14ac:dyDescent="0.2">
      <c r="B79" s="322"/>
      <c r="C79" s="326"/>
      <c r="D79" s="332" t="s">
        <v>272</v>
      </c>
      <c r="E79" s="386" t="s">
        <v>357</v>
      </c>
      <c r="F79" s="386"/>
      <c r="G79" s="386"/>
      <c r="H79" s="386"/>
      <c r="I79" s="386"/>
      <c r="J79" s="386"/>
      <c r="K79" s="386"/>
      <c r="L79" s="386"/>
      <c r="M79" s="386"/>
      <c r="N79" s="386"/>
      <c r="O79" s="326"/>
      <c r="P79" s="326"/>
      <c r="Q79" s="326"/>
      <c r="R79" s="326"/>
      <c r="S79" s="326"/>
      <c r="T79" s="336"/>
    </row>
    <row r="80" spans="2:20" ht="14.25" customHeight="1" x14ac:dyDescent="0.2">
      <c r="B80" s="322"/>
      <c r="C80" s="326"/>
      <c r="D80" s="329" t="s">
        <v>272</v>
      </c>
      <c r="E80" s="386" t="s">
        <v>365</v>
      </c>
      <c r="F80" s="387"/>
      <c r="G80" s="387"/>
      <c r="H80" s="387"/>
      <c r="I80" s="387"/>
      <c r="J80" s="387"/>
      <c r="K80" s="387"/>
      <c r="L80" s="387"/>
      <c r="M80" s="387"/>
      <c r="N80" s="387"/>
      <c r="O80" s="387"/>
      <c r="P80" s="387"/>
      <c r="Q80" s="319"/>
      <c r="R80" s="319"/>
      <c r="S80" s="319"/>
      <c r="T80" s="325"/>
    </row>
    <row r="81" spans="2:20" ht="5.0999999999999996" customHeight="1" x14ac:dyDescent="0.2">
      <c r="B81" s="322"/>
      <c r="C81" s="326"/>
      <c r="D81" s="329"/>
      <c r="E81" s="321"/>
      <c r="F81" s="334"/>
      <c r="G81" s="334"/>
      <c r="H81" s="334"/>
      <c r="I81" s="334"/>
      <c r="J81" s="334"/>
      <c r="K81" s="334"/>
      <c r="L81" s="334"/>
      <c r="M81" s="334"/>
      <c r="N81" s="334"/>
      <c r="O81" s="334"/>
      <c r="P81" s="334"/>
      <c r="Q81" s="319"/>
      <c r="R81" s="319"/>
      <c r="S81" s="319"/>
      <c r="T81" s="325"/>
    </row>
    <row r="82" spans="2:20" x14ac:dyDescent="0.2">
      <c r="B82" s="322"/>
      <c r="C82" s="326"/>
      <c r="D82" s="388" t="s">
        <v>366</v>
      </c>
      <c r="E82" s="388"/>
      <c r="F82" s="388"/>
      <c r="G82" s="388"/>
      <c r="H82" s="388"/>
      <c r="I82" s="388"/>
      <c r="J82" s="388"/>
      <c r="K82" s="388"/>
      <c r="L82" s="388"/>
      <c r="M82" s="388"/>
      <c r="N82" s="388"/>
      <c r="O82" s="388"/>
      <c r="P82" s="388"/>
      <c r="Q82" s="388"/>
      <c r="R82" s="388"/>
      <c r="S82" s="319"/>
      <c r="T82" s="325"/>
    </row>
    <row r="83" spans="2:20" ht="14.25" customHeight="1" x14ac:dyDescent="0.2">
      <c r="B83" s="322"/>
      <c r="C83" s="326"/>
      <c r="D83" s="329" t="s">
        <v>272</v>
      </c>
      <c r="E83" s="386" t="s">
        <v>367</v>
      </c>
      <c r="F83" s="387"/>
      <c r="G83" s="387"/>
      <c r="H83" s="387"/>
      <c r="I83" s="387"/>
      <c r="J83" s="387"/>
      <c r="K83" s="387"/>
      <c r="L83" s="387"/>
      <c r="M83" s="387"/>
      <c r="N83" s="387"/>
      <c r="O83" s="387"/>
      <c r="P83" s="387"/>
      <c r="Q83" s="319"/>
      <c r="R83" s="319"/>
      <c r="S83" s="319"/>
      <c r="T83" s="325"/>
    </row>
    <row r="84" spans="2:20" ht="5.0999999999999996" customHeight="1" x14ac:dyDescent="0.2">
      <c r="B84" s="322"/>
      <c r="C84" s="326"/>
      <c r="D84" s="329"/>
      <c r="E84" s="386"/>
      <c r="F84" s="386"/>
      <c r="G84" s="386"/>
      <c r="H84" s="386"/>
      <c r="I84" s="386"/>
      <c r="J84" s="386"/>
      <c r="K84" s="386"/>
      <c r="L84" s="386"/>
      <c r="M84" s="386"/>
      <c r="N84" s="386"/>
      <c r="O84" s="386"/>
      <c r="P84" s="386"/>
      <c r="Q84" s="386"/>
      <c r="R84" s="386"/>
      <c r="S84" s="386"/>
      <c r="T84" s="325"/>
    </row>
    <row r="85" spans="2:20" x14ac:dyDescent="0.2">
      <c r="B85" s="322"/>
      <c r="C85" s="323" t="s">
        <v>368</v>
      </c>
      <c r="D85" s="324" t="s">
        <v>369</v>
      </c>
      <c r="E85" s="323"/>
      <c r="F85" s="323"/>
      <c r="G85" s="326"/>
      <c r="H85" s="326"/>
      <c r="I85" s="326"/>
      <c r="J85" s="326"/>
      <c r="K85" s="326"/>
      <c r="L85" s="326"/>
      <c r="M85" s="326"/>
      <c r="N85" s="326"/>
      <c r="O85" s="326"/>
      <c r="P85" s="326"/>
      <c r="Q85" s="326"/>
      <c r="R85" s="326"/>
      <c r="S85" s="319"/>
      <c r="T85" s="325"/>
    </row>
    <row r="86" spans="2:20" x14ac:dyDescent="0.2">
      <c r="B86" s="322"/>
      <c r="C86" s="326"/>
      <c r="D86" s="326"/>
      <c r="E86" s="326" t="s">
        <v>370</v>
      </c>
      <c r="F86" s="326"/>
      <c r="G86" s="326"/>
      <c r="H86" s="326"/>
      <c r="I86" s="326"/>
      <c r="J86" s="326"/>
      <c r="K86" s="326"/>
      <c r="L86" s="326"/>
      <c r="M86" s="326"/>
      <c r="N86" s="326"/>
      <c r="O86" s="326"/>
      <c r="P86" s="326"/>
      <c r="Q86" s="326"/>
      <c r="R86" s="326"/>
      <c r="S86" s="319"/>
      <c r="T86" s="325"/>
    </row>
    <row r="87" spans="2:20" ht="5.0999999999999996" customHeight="1" x14ac:dyDescent="0.2">
      <c r="B87" s="322"/>
      <c r="C87" s="326"/>
      <c r="D87" s="326"/>
      <c r="E87" s="326"/>
      <c r="F87" s="326"/>
      <c r="G87" s="326"/>
      <c r="H87" s="326"/>
      <c r="I87" s="326"/>
      <c r="J87" s="326"/>
      <c r="K87" s="326"/>
      <c r="L87" s="326"/>
      <c r="M87" s="326"/>
      <c r="N87" s="326"/>
      <c r="O87" s="326"/>
      <c r="P87" s="326"/>
      <c r="Q87" s="326"/>
      <c r="R87" s="326"/>
      <c r="S87" s="319"/>
      <c r="T87" s="325"/>
    </row>
    <row r="88" spans="2:20" x14ac:dyDescent="0.2">
      <c r="B88" s="322"/>
      <c r="C88" s="323" t="s">
        <v>371</v>
      </c>
      <c r="D88" s="324" t="s">
        <v>372</v>
      </c>
      <c r="E88" s="323"/>
      <c r="F88" s="326"/>
      <c r="G88" s="326"/>
      <c r="H88" s="326"/>
      <c r="I88" s="326"/>
      <c r="J88" s="326"/>
      <c r="K88" s="326"/>
      <c r="L88" s="326"/>
      <c r="M88" s="326"/>
      <c r="N88" s="326"/>
      <c r="O88" s="326"/>
      <c r="P88" s="326"/>
      <c r="Q88" s="326"/>
      <c r="R88" s="326"/>
      <c r="S88" s="319"/>
      <c r="T88" s="325"/>
    </row>
    <row r="89" spans="2:20" ht="14.25" customHeight="1" x14ac:dyDescent="0.2">
      <c r="B89" s="322"/>
      <c r="C89" s="326"/>
      <c r="D89" s="329"/>
      <c r="E89" s="386" t="s">
        <v>373</v>
      </c>
      <c r="F89" s="386"/>
      <c r="G89" s="386"/>
      <c r="H89" s="386"/>
      <c r="I89" s="386"/>
      <c r="J89" s="386"/>
      <c r="K89" s="386"/>
      <c r="L89" s="386"/>
      <c r="M89" s="386"/>
      <c r="N89" s="386"/>
      <c r="O89" s="386"/>
      <c r="P89" s="386"/>
      <c r="Q89" s="386"/>
      <c r="R89" s="386"/>
      <c r="S89" s="319"/>
      <c r="T89" s="325"/>
    </row>
    <row r="90" spans="2:20" ht="5.0999999999999996" customHeight="1" x14ac:dyDescent="0.2">
      <c r="B90" s="322"/>
      <c r="C90" s="326"/>
      <c r="D90" s="329"/>
      <c r="E90" s="321"/>
      <c r="F90" s="334"/>
      <c r="G90" s="334"/>
      <c r="H90" s="334"/>
      <c r="I90" s="334"/>
      <c r="J90" s="334"/>
      <c r="K90" s="334"/>
      <c r="L90" s="334"/>
      <c r="M90" s="334"/>
      <c r="N90" s="334"/>
      <c r="O90" s="334"/>
      <c r="P90" s="334"/>
      <c r="Q90" s="319"/>
      <c r="R90" s="319"/>
      <c r="S90" s="319"/>
      <c r="T90" s="325"/>
    </row>
    <row r="91" spans="2:20" x14ac:dyDescent="0.2">
      <c r="B91" s="322"/>
      <c r="C91" s="323" t="s">
        <v>374</v>
      </c>
      <c r="D91" s="324" t="s">
        <v>375</v>
      </c>
      <c r="E91" s="323"/>
      <c r="F91" s="323"/>
      <c r="G91" s="323"/>
      <c r="H91" s="326"/>
      <c r="I91" s="333"/>
      <c r="J91" s="321"/>
      <c r="K91" s="334"/>
      <c r="L91" s="334"/>
      <c r="M91" s="334"/>
      <c r="N91" s="334"/>
      <c r="O91" s="334"/>
      <c r="P91" s="334"/>
      <c r="Q91" s="319"/>
      <c r="R91" s="319"/>
      <c r="S91" s="319"/>
      <c r="T91" s="325"/>
    </row>
    <row r="92" spans="2:20" x14ac:dyDescent="0.2">
      <c r="B92" s="322"/>
      <c r="C92" s="326"/>
      <c r="D92" s="329"/>
      <c r="E92" s="386"/>
      <c r="F92" s="386"/>
      <c r="G92" s="386"/>
      <c r="H92" s="386"/>
      <c r="I92" s="386"/>
      <c r="J92" s="386"/>
      <c r="K92" s="386"/>
      <c r="L92" s="386"/>
      <c r="M92" s="386"/>
      <c r="N92" s="386"/>
      <c r="O92" s="386"/>
      <c r="P92" s="386"/>
      <c r="Q92" s="386"/>
      <c r="R92" s="386"/>
      <c r="S92" s="319"/>
      <c r="T92" s="325"/>
    </row>
    <row r="93" spans="2:20" x14ac:dyDescent="0.2">
      <c r="B93" s="340"/>
      <c r="C93" s="341"/>
      <c r="D93" s="341"/>
      <c r="E93" s="341"/>
      <c r="F93" s="341"/>
      <c r="G93" s="341"/>
      <c r="H93" s="341"/>
      <c r="I93" s="341"/>
      <c r="J93" s="341"/>
      <c r="K93" s="341"/>
      <c r="L93" s="342"/>
      <c r="M93" s="342"/>
      <c r="N93" s="342"/>
      <c r="O93" s="342"/>
      <c r="P93" s="342"/>
      <c r="Q93" s="342"/>
      <c r="R93" s="342"/>
      <c r="S93" s="342"/>
      <c r="T93" s="343"/>
    </row>
  </sheetData>
  <mergeCells count="67">
    <mergeCell ref="Q11:Q12"/>
    <mergeCell ref="L11:L12"/>
    <mergeCell ref="M11:M12"/>
    <mergeCell ref="N11:N12"/>
    <mergeCell ref="O11:O12"/>
    <mergeCell ref="P11:P12"/>
    <mergeCell ref="N21:O21"/>
    <mergeCell ref="P21:Q21"/>
    <mergeCell ref="R21:S21"/>
    <mergeCell ref="L21:M21"/>
    <mergeCell ref="D39:I39"/>
    <mergeCell ref="L28:M28"/>
    <mergeCell ref="L31:M31"/>
    <mergeCell ref="L32:M32"/>
    <mergeCell ref="L33:M33"/>
    <mergeCell ref="L35:M35"/>
    <mergeCell ref="N28:O28"/>
    <mergeCell ref="R28:S28"/>
    <mergeCell ref="P28:Q28"/>
    <mergeCell ref="N35:O35"/>
    <mergeCell ref="P35:Q35"/>
    <mergeCell ref="R35:S35"/>
    <mergeCell ref="N6:S6"/>
    <mergeCell ref="C8:F8"/>
    <mergeCell ref="G8:H8"/>
    <mergeCell ref="C6:I6"/>
    <mergeCell ref="L10:M10"/>
    <mergeCell ref="N10:O10"/>
    <mergeCell ref="P10:Q10"/>
    <mergeCell ref="R10:S10"/>
    <mergeCell ref="J6:M6"/>
    <mergeCell ref="R31:S31"/>
    <mergeCell ref="R32:S32"/>
    <mergeCell ref="R33:S33"/>
    <mergeCell ref="N31:O31"/>
    <mergeCell ref="N32:O32"/>
    <mergeCell ref="N33:O33"/>
    <mergeCell ref="P31:Q31"/>
    <mergeCell ref="P32:Q32"/>
    <mergeCell ref="P33:Q33"/>
    <mergeCell ref="D41:R41"/>
    <mergeCell ref="D45:R45"/>
    <mergeCell ref="E47:T47"/>
    <mergeCell ref="E48:T48"/>
    <mergeCell ref="E49:S49"/>
    <mergeCell ref="E51:R51"/>
    <mergeCell ref="D52:M52"/>
    <mergeCell ref="N52:T52"/>
    <mergeCell ref="E53:S53"/>
    <mergeCell ref="E54:S54"/>
    <mergeCell ref="E55:S55"/>
    <mergeCell ref="E59:S59"/>
    <mergeCell ref="E60:S60"/>
    <mergeCell ref="E64:S64"/>
    <mergeCell ref="E68:P68"/>
    <mergeCell ref="E69:N69"/>
    <mergeCell ref="E70:R70"/>
    <mergeCell ref="D72:R72"/>
    <mergeCell ref="E74:N74"/>
    <mergeCell ref="E78:N78"/>
    <mergeCell ref="E89:R89"/>
    <mergeCell ref="E92:R92"/>
    <mergeCell ref="E79:N79"/>
    <mergeCell ref="E80:P80"/>
    <mergeCell ref="D82:R82"/>
    <mergeCell ref="E83:P83"/>
    <mergeCell ref="E84:S84"/>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Q46"/>
  <sheetViews>
    <sheetView showGridLines="0" zoomScaleNormal="100" workbookViewId="0">
      <pane xSplit="2" ySplit="6" topLeftCell="I31" activePane="bottomRight" state="frozen"/>
      <selection activeCell="B10" sqref="A10:XFD10"/>
      <selection pane="topRight" activeCell="B10" sqref="A10:XFD10"/>
      <selection pane="bottomLeft" activeCell="B10" sqref="A10:XFD10"/>
      <selection pane="bottomRight" activeCell="B36" sqref="A36:XFD36"/>
    </sheetView>
  </sheetViews>
  <sheetFormatPr baseColWidth="10" defaultColWidth="8.85546875" defaultRowHeight="15" x14ac:dyDescent="0.3"/>
  <cols>
    <col min="1" max="1" width="6.7109375" style="1" customWidth="1"/>
    <col min="2" max="2" width="77" style="1" customWidth="1"/>
    <col min="3" max="3" width="16.7109375" style="206" customWidth="1"/>
    <col min="4" max="4" width="9" style="209" customWidth="1"/>
    <col min="5" max="6" width="16.7109375" style="206" customWidth="1"/>
    <col min="7" max="7" width="9" style="209" customWidth="1"/>
    <col min="8" max="9" width="16.7109375" style="206" customWidth="1"/>
    <col min="10" max="10" width="9" style="209" customWidth="1"/>
    <col min="11" max="12" width="16.7109375" style="206" customWidth="1"/>
    <col min="13" max="13" width="9" style="209" customWidth="1"/>
    <col min="14" max="15" width="16.7109375" style="206" customWidth="1"/>
    <col min="16" max="16" width="0.5703125" style="206" customWidth="1"/>
    <col min="17" max="17" width="0.85546875" style="206" hidden="1" customWidth="1"/>
    <col min="18" max="16384" width="8.85546875" style="1"/>
  </cols>
  <sheetData>
    <row r="3" spans="1:17" ht="29.65" customHeight="1" x14ac:dyDescent="0.3">
      <c r="A3" s="14" t="str">
        <f>TAB00!B45&amp;" : "&amp;TAB00!C45</f>
        <v>TAB4.1.2 : Synthèse des produits prévisionnels issus des tarifs de prélèvement 2025</v>
      </c>
      <c r="B3" s="14"/>
      <c r="C3" s="205"/>
      <c r="D3" s="217"/>
      <c r="E3" s="205"/>
      <c r="F3" s="205"/>
      <c r="G3" s="217"/>
      <c r="H3" s="205"/>
      <c r="I3" s="205"/>
      <c r="J3" s="217"/>
      <c r="K3" s="205"/>
      <c r="L3" s="205"/>
      <c r="M3" s="217"/>
      <c r="N3" s="205"/>
      <c r="O3" s="205"/>
    </row>
    <row r="5" spans="1:17" ht="25.15" customHeight="1" x14ac:dyDescent="0.3">
      <c r="B5" s="419" t="s">
        <v>0</v>
      </c>
      <c r="C5" s="204" t="s">
        <v>17</v>
      </c>
      <c r="D5" s="416" t="s">
        <v>5</v>
      </c>
      <c r="E5" s="416"/>
      <c r="F5" s="416"/>
      <c r="G5" s="416" t="s">
        <v>6</v>
      </c>
      <c r="H5" s="416"/>
      <c r="I5" s="416"/>
      <c r="J5" s="416" t="s">
        <v>7</v>
      </c>
      <c r="K5" s="416"/>
      <c r="L5" s="416"/>
      <c r="M5" s="416" t="s">
        <v>8</v>
      </c>
      <c r="N5" s="416"/>
      <c r="O5" s="416"/>
    </row>
    <row r="6" spans="1:17" ht="14.65" customHeight="1" x14ac:dyDescent="0.3">
      <c r="B6" s="420"/>
      <c r="C6" s="204" t="s">
        <v>9</v>
      </c>
      <c r="D6" s="218" t="s">
        <v>41</v>
      </c>
      <c r="E6" s="204" t="s">
        <v>128</v>
      </c>
      <c r="F6" s="204" t="s">
        <v>42</v>
      </c>
      <c r="G6" s="218" t="s">
        <v>41</v>
      </c>
      <c r="H6" s="204" t="s">
        <v>128</v>
      </c>
      <c r="I6" s="204" t="s">
        <v>42</v>
      </c>
      <c r="J6" s="218" t="s">
        <v>41</v>
      </c>
      <c r="K6" s="204" t="s">
        <v>128</v>
      </c>
      <c r="L6" s="204" t="s">
        <v>42</v>
      </c>
      <c r="M6" s="218" t="s">
        <v>41</v>
      </c>
      <c r="N6" s="204" t="s">
        <v>128</v>
      </c>
      <c r="O6" s="204" t="s">
        <v>42</v>
      </c>
    </row>
    <row r="7" spans="1:17" ht="14.65" customHeight="1" x14ac:dyDescent="0.3">
      <c r="A7" s="417" t="s">
        <v>262</v>
      </c>
      <c r="B7" s="202" t="s">
        <v>11</v>
      </c>
      <c r="C7" s="139">
        <f>SUM(F7,I7,L7,O7)</f>
        <v>0</v>
      </c>
      <c r="D7" s="219"/>
      <c r="E7" s="139"/>
      <c r="F7" s="139">
        <f>SUM(F8,F14,F15)</f>
        <v>0</v>
      </c>
      <c r="G7" s="219"/>
      <c r="H7" s="139"/>
      <c r="I7" s="139">
        <f>SUM(I8,I14,I15)</f>
        <v>0</v>
      </c>
      <c r="J7" s="219"/>
      <c r="K7" s="139"/>
      <c r="L7" s="139">
        <f>SUM(L8,L14,L15)</f>
        <v>0</v>
      </c>
      <c r="M7" s="219"/>
      <c r="N7" s="139"/>
      <c r="O7" s="139">
        <f>SUM(O8,O14,O15)</f>
        <v>0</v>
      </c>
    </row>
    <row r="8" spans="1:17" x14ac:dyDescent="0.3">
      <c r="A8" s="418"/>
      <c r="B8" s="52" t="s">
        <v>12</v>
      </c>
      <c r="C8" s="206">
        <f t="shared" ref="C8:C46" si="0">SUM(F8,I8,L8,O8)</f>
        <v>0</v>
      </c>
      <c r="F8" s="206">
        <f>SUM(F9,F12)</f>
        <v>0</v>
      </c>
      <c r="I8" s="206">
        <f>SUM(I9,I12)</f>
        <v>0</v>
      </c>
      <c r="L8" s="206">
        <f>SUM(L9,L12)</f>
        <v>0</v>
      </c>
      <c r="O8" s="206">
        <f>SUM(O9,O12)</f>
        <v>0</v>
      </c>
    </row>
    <row r="9" spans="1:17" x14ac:dyDescent="0.3">
      <c r="A9" s="418"/>
      <c r="B9" s="53" t="s">
        <v>266</v>
      </c>
      <c r="C9" s="206">
        <f t="shared" si="0"/>
        <v>0</v>
      </c>
      <c r="F9" s="206">
        <f>SUM(F10:F11)</f>
        <v>0</v>
      </c>
      <c r="I9" s="206">
        <f>SUM(I10:I11)</f>
        <v>0</v>
      </c>
      <c r="L9" s="206">
        <f>SUM(L10:L11)</f>
        <v>0</v>
      </c>
      <c r="O9" s="206">
        <f>SUM(O10:O11)</f>
        <v>0</v>
      </c>
    </row>
    <row r="10" spans="1:17" customFormat="1" x14ac:dyDescent="0.3">
      <c r="A10" s="418"/>
      <c r="B10" s="266" t="s">
        <v>267</v>
      </c>
      <c r="C10" s="265">
        <f t="shared" si="0"/>
        <v>0</v>
      </c>
      <c r="D10" s="267">
        <f>IF('TAB4.1.1'!L17="v",0,'TAB4.1.1'!L17)</f>
        <v>0</v>
      </c>
      <c r="E10" s="265">
        <f>'TAB3.1'!D65</f>
        <v>0</v>
      </c>
      <c r="F10" s="265">
        <f>D10*E10*12</f>
        <v>0</v>
      </c>
      <c r="G10" s="267">
        <f>IF('TAB4.1.1'!N17="v",0,'TAB4.1.1'!N17)</f>
        <v>0</v>
      </c>
      <c r="H10" s="265">
        <f>'TAB3.1'!D67</f>
        <v>0</v>
      </c>
      <c r="I10" s="265">
        <f>G10*H10*12</f>
        <v>0</v>
      </c>
      <c r="J10" s="267">
        <f>IF('TAB4.1.1'!P17="v",0,'TAB4.1.1'!P17)</f>
        <v>0</v>
      </c>
      <c r="K10" s="265">
        <f>'TAB3.1'!D69</f>
        <v>0</v>
      </c>
      <c r="L10" s="265">
        <f>J10*K10*12</f>
        <v>0</v>
      </c>
      <c r="M10" s="267">
        <f>IF('TAB4.1.1'!R17="v",0,'TAB4.1.1'!R17)</f>
        <v>0</v>
      </c>
      <c r="N10" s="265">
        <f>'TAB3.1'!D71</f>
        <v>0</v>
      </c>
      <c r="O10" s="265">
        <f>M10*N10*12</f>
        <v>0</v>
      </c>
      <c r="P10" s="265"/>
      <c r="Q10" s="265"/>
    </row>
    <row r="11" spans="1:17" x14ac:dyDescent="0.3">
      <c r="A11" s="418"/>
      <c r="B11" s="203" t="s">
        <v>268</v>
      </c>
      <c r="C11" s="206">
        <f t="shared" si="0"/>
        <v>0</v>
      </c>
      <c r="D11" s="209">
        <f>IF('TAB4.1.1'!L18="v",0,'TAB4.1.1'!L18)</f>
        <v>0</v>
      </c>
      <c r="E11" s="206">
        <f>'TAB3.1'!D66</f>
        <v>0</v>
      </c>
      <c r="F11" s="206">
        <f>D11*E11*12</f>
        <v>0</v>
      </c>
      <c r="G11" s="209">
        <f>IF('TAB4.1.1'!N18="v",0,'TAB4.1.1'!N18)</f>
        <v>0</v>
      </c>
      <c r="H11" s="206">
        <f>'TAB3.1'!D68</f>
        <v>0</v>
      </c>
      <c r="I11" s="206">
        <f>G11*H11*12</f>
        <v>0</v>
      </c>
      <c r="J11" s="209">
        <f>IF('TAB4.1.1'!P18="v",0,'TAB4.1.1'!P18)</f>
        <v>0</v>
      </c>
      <c r="K11" s="206">
        <f>'TAB3.1'!D70</f>
        <v>0</v>
      </c>
      <c r="L11" s="206">
        <f>J11*K11*12</f>
        <v>0</v>
      </c>
      <c r="M11" s="209">
        <f>IF('TAB4.1.1'!R18="v",0,'TAB4.1.1'!R18)</f>
        <v>0</v>
      </c>
      <c r="N11" s="206">
        <f>'TAB3.1'!D72</f>
        <v>0</v>
      </c>
      <c r="O11" s="206">
        <f>M11*N11*12</f>
        <v>0</v>
      </c>
    </row>
    <row r="12" spans="1:17" x14ac:dyDescent="0.3">
      <c r="A12" s="418"/>
      <c r="B12" s="52" t="s">
        <v>270</v>
      </c>
      <c r="C12" s="206">
        <f t="shared" si="0"/>
        <v>0</v>
      </c>
      <c r="D12" s="154"/>
      <c r="E12" s="21"/>
      <c r="F12" s="21"/>
      <c r="G12" s="154"/>
      <c r="H12" s="21"/>
      <c r="I12" s="21"/>
      <c r="J12" s="154"/>
      <c r="K12" s="21"/>
      <c r="L12" s="21"/>
      <c r="M12" s="154"/>
      <c r="N12" s="21"/>
      <c r="O12" s="21"/>
    </row>
    <row r="13" spans="1:17" x14ac:dyDescent="0.3">
      <c r="A13" s="418"/>
      <c r="B13" s="203" t="s">
        <v>284</v>
      </c>
      <c r="C13" s="206">
        <f t="shared" si="0"/>
        <v>0</v>
      </c>
      <c r="D13" s="154"/>
      <c r="E13" s="21"/>
      <c r="F13" s="21"/>
      <c r="G13" s="154"/>
      <c r="H13" s="21"/>
      <c r="I13" s="21"/>
      <c r="J13" s="154"/>
      <c r="K13" s="21"/>
      <c r="L13" s="21"/>
      <c r="M13" s="154"/>
      <c r="N13" s="21"/>
      <c r="O13" s="21"/>
    </row>
    <row r="14" spans="1:17" x14ac:dyDescent="0.3">
      <c r="A14" s="418"/>
      <c r="B14" s="52" t="s">
        <v>285</v>
      </c>
      <c r="C14" s="206">
        <f t="shared" si="0"/>
        <v>0</v>
      </c>
      <c r="D14" s="206">
        <f>IF('TAB4.1.1'!L21="v",0,'TAB4.1.1'!L21)</f>
        <v>0</v>
      </c>
      <c r="E14" s="206">
        <f>'TAB3.1'!D8</f>
        <v>0</v>
      </c>
      <c r="F14" s="206">
        <f>D14*E14</f>
        <v>0</v>
      </c>
      <c r="G14" s="206">
        <f>IF('TAB4.1.1'!N21="v",0,'TAB4.1.1'!N21)</f>
        <v>0</v>
      </c>
      <c r="H14" s="206">
        <f>'TAB3.1'!D9</f>
        <v>0</v>
      </c>
      <c r="I14" s="206">
        <f>G14*H14</f>
        <v>0</v>
      </c>
      <c r="J14" s="206">
        <f>IF('TAB4.1.1'!P21="v",0,'TAB4.1.1'!P21)</f>
        <v>0</v>
      </c>
      <c r="K14" s="206">
        <f>'TAB3.1'!D10</f>
        <v>0</v>
      </c>
      <c r="L14" s="206">
        <f>J14*K14</f>
        <v>0</v>
      </c>
      <c r="M14" s="206">
        <f>IF('TAB4.1.1'!R21="v",0,'TAB4.1.1'!R21)</f>
        <v>0</v>
      </c>
      <c r="N14" s="206">
        <f>'TAB3.1'!D11</f>
        <v>0</v>
      </c>
      <c r="O14" s="206">
        <f>M14*N14</f>
        <v>0</v>
      </c>
    </row>
    <row r="15" spans="1:17" x14ac:dyDescent="0.3">
      <c r="A15" s="418"/>
      <c r="B15" s="52" t="s">
        <v>291</v>
      </c>
      <c r="C15" s="206">
        <f t="shared" si="0"/>
        <v>0</v>
      </c>
      <c r="F15" s="206">
        <f>SUM(F16:F19)</f>
        <v>0</v>
      </c>
      <c r="I15" s="206">
        <f>SUM(I16:I19)</f>
        <v>0</v>
      </c>
      <c r="L15" s="206">
        <f>SUM(L16:L19)</f>
        <v>0</v>
      </c>
      <c r="O15" s="206">
        <f>SUM(O16:O19)</f>
        <v>0</v>
      </c>
    </row>
    <row r="16" spans="1:17" x14ac:dyDescent="0.3">
      <c r="A16" s="418"/>
      <c r="B16" s="53" t="s">
        <v>87</v>
      </c>
      <c r="C16" s="206">
        <f t="shared" si="0"/>
        <v>0</v>
      </c>
      <c r="D16" s="154"/>
      <c r="E16" s="21"/>
      <c r="F16" s="21"/>
      <c r="G16" s="154"/>
      <c r="H16" s="21"/>
      <c r="I16" s="21"/>
      <c r="J16" s="154"/>
      <c r="K16" s="21"/>
      <c r="L16" s="21"/>
      <c r="M16" s="209">
        <f>IF('TAB4.1.1'!R23="v",0,'TAB4.1.1'!R23)</f>
        <v>0</v>
      </c>
      <c r="N16" s="206">
        <f>'TAB3.1'!D34</f>
        <v>0</v>
      </c>
      <c r="O16" s="206">
        <f t="shared" ref="O16:O25" si="1">M16*N16</f>
        <v>0</v>
      </c>
    </row>
    <row r="17" spans="1:15" x14ac:dyDescent="0.3">
      <c r="A17" s="418"/>
      <c r="B17" s="53" t="s">
        <v>88</v>
      </c>
      <c r="C17" s="206">
        <f t="shared" si="0"/>
        <v>0</v>
      </c>
      <c r="D17" s="209">
        <f>IF('TAB4.1.1'!L24="v",0,'TAB4.1.1'!L24)</f>
        <v>0</v>
      </c>
      <c r="E17" s="206">
        <f>'TAB3.1'!D19</f>
        <v>0</v>
      </c>
      <c r="F17" s="206">
        <f>D17*E17</f>
        <v>0</v>
      </c>
      <c r="G17" s="209">
        <f>IF('TAB4.1.1'!N24="v",0,'TAB4.1.1'!N24)</f>
        <v>0</v>
      </c>
      <c r="H17" s="206">
        <f>'TAB3.1'!D23</f>
        <v>0</v>
      </c>
      <c r="I17" s="206">
        <f t="shared" ref="I17:I18" si="2">G17*H17</f>
        <v>0</v>
      </c>
      <c r="J17" s="209">
        <f>IF('TAB4.1.1'!P24="v",0,'TAB4.1.1'!P24)</f>
        <v>0</v>
      </c>
      <c r="K17" s="206">
        <f>'TAB3.1'!D27</f>
        <v>0</v>
      </c>
      <c r="L17" s="206">
        <f t="shared" ref="L17" si="3">J17*K17</f>
        <v>0</v>
      </c>
      <c r="M17" s="209">
        <f>IF('TAB4.1.1'!R24="v",0,'TAB4.1.1'!R24)</f>
        <v>0</v>
      </c>
      <c r="N17" s="206">
        <f>'TAB3.1'!D35</f>
        <v>0</v>
      </c>
      <c r="O17" s="206">
        <f t="shared" si="1"/>
        <v>0</v>
      </c>
    </row>
    <row r="18" spans="1:15" x14ac:dyDescent="0.3">
      <c r="A18" s="418"/>
      <c r="B18" s="53" t="s">
        <v>15</v>
      </c>
      <c r="C18" s="206">
        <f t="shared" si="0"/>
        <v>0</v>
      </c>
      <c r="D18" s="209">
        <f>IF('TAB4.1.1'!L25="v",0,'TAB4.1.1'!L25)</f>
        <v>0</v>
      </c>
      <c r="E18" s="206">
        <f>'TAB3.1'!D20</f>
        <v>0</v>
      </c>
      <c r="F18" s="206">
        <f t="shared" ref="F18" si="4">D18*E18</f>
        <v>0</v>
      </c>
      <c r="G18" s="209">
        <f>IF('TAB4.1.1'!N25="v",0,'TAB4.1.1'!N25)</f>
        <v>0</v>
      </c>
      <c r="H18" s="206">
        <f>'TAB3.1'!D24</f>
        <v>0</v>
      </c>
      <c r="I18" s="206">
        <f t="shared" si="2"/>
        <v>0</v>
      </c>
      <c r="J18" s="209">
        <f>IF('TAB4.1.1'!P25="v",0,'TAB4.1.1'!P25)</f>
        <v>0</v>
      </c>
      <c r="K18" s="206">
        <f>'TAB3.1'!D28</f>
        <v>0</v>
      </c>
      <c r="L18" s="206">
        <f>J18*K18</f>
        <v>0</v>
      </c>
      <c r="M18" s="209">
        <f>IF('TAB4.1.1'!R25="v",0,'TAB4.1.1'!R25)</f>
        <v>0</v>
      </c>
      <c r="N18" s="206">
        <f>'TAB3.1'!D36</f>
        <v>0</v>
      </c>
      <c r="O18" s="206">
        <f t="shared" si="1"/>
        <v>0</v>
      </c>
    </row>
    <row r="19" spans="1:15" x14ac:dyDescent="0.3">
      <c r="A19" s="418"/>
      <c r="B19" s="53" t="s">
        <v>89</v>
      </c>
      <c r="C19" s="206">
        <f t="shared" si="0"/>
        <v>0</v>
      </c>
      <c r="D19" s="154"/>
      <c r="E19" s="21"/>
      <c r="F19" s="21"/>
      <c r="G19" s="154"/>
      <c r="H19" s="21"/>
      <c r="I19" s="21"/>
      <c r="J19" s="154"/>
      <c r="K19" s="21"/>
      <c r="L19" s="21"/>
      <c r="M19" s="209">
        <f>IF('TAB4.1.1'!R26="v",0,'TAB4.1.1'!R26)</f>
        <v>0</v>
      </c>
      <c r="N19" s="206">
        <f>'TAB3.1'!D37</f>
        <v>0</v>
      </c>
      <c r="O19" s="206">
        <f t="shared" si="1"/>
        <v>0</v>
      </c>
    </row>
    <row r="20" spans="1:15" x14ac:dyDescent="0.3">
      <c r="A20" s="418"/>
      <c r="B20" s="202" t="s">
        <v>18</v>
      </c>
      <c r="C20" s="206">
        <f t="shared" si="0"/>
        <v>0</v>
      </c>
      <c r="D20" s="209">
        <f>IF('TAB4.1.1'!L28="v",0,'TAB4.1.1'!L28)</f>
        <v>0</v>
      </c>
      <c r="E20" s="206">
        <f>SUM(E16:E19)</f>
        <v>0</v>
      </c>
      <c r="F20" s="206">
        <f>SUM(F21:F24)</f>
        <v>0</v>
      </c>
      <c r="G20" s="209">
        <f>IF('TAB4.1.1'!N28="v",0,'TAB4.1.1'!N28)</f>
        <v>0</v>
      </c>
      <c r="H20" s="206">
        <f>SUM(H16:H19)</f>
        <v>0</v>
      </c>
      <c r="I20" s="206">
        <f>SUM(I21:I24)</f>
        <v>0</v>
      </c>
      <c r="J20" s="209">
        <f>IF('TAB4.1.1'!P28="v",0,'TAB4.1.1'!P28)</f>
        <v>0</v>
      </c>
      <c r="K20" s="206">
        <f>SUM(K16:K19)</f>
        <v>0</v>
      </c>
      <c r="L20" s="206">
        <f>SUM(L21:L24)</f>
        <v>0</v>
      </c>
      <c r="M20" s="209">
        <f>IF('TAB4.1.1'!R28="v",0,'TAB4.1.1'!R28)</f>
        <v>0</v>
      </c>
      <c r="N20" s="206">
        <f>SUM(N16:N19)</f>
        <v>0</v>
      </c>
      <c r="O20" s="206">
        <f t="shared" si="1"/>
        <v>0</v>
      </c>
    </row>
    <row r="21" spans="1:15" x14ac:dyDescent="0.3">
      <c r="A21" s="418"/>
      <c r="B21" s="202" t="s">
        <v>90</v>
      </c>
      <c r="C21" s="206">
        <f t="shared" si="0"/>
        <v>0</v>
      </c>
      <c r="F21" s="206">
        <f>SUM(F22:F24)</f>
        <v>0</v>
      </c>
      <c r="I21" s="206">
        <f>SUM(I22:I24)</f>
        <v>0</v>
      </c>
      <c r="L21" s="206">
        <f>SUM(L22:L24)</f>
        <v>0</v>
      </c>
      <c r="O21" s="206">
        <f>SUM(O22:O24)</f>
        <v>0</v>
      </c>
    </row>
    <row r="22" spans="1:15" x14ac:dyDescent="0.3">
      <c r="A22" s="418"/>
      <c r="B22" s="52" t="s">
        <v>4</v>
      </c>
      <c r="C22" s="206">
        <f t="shared" si="0"/>
        <v>0</v>
      </c>
      <c r="D22" s="209">
        <f>IF('TAB4.1.1'!L31="v",0,'TAB4.1.1'!L31)</f>
        <v>0</v>
      </c>
      <c r="E22" s="206">
        <f>E20-'TAB3.1'!D56</f>
        <v>0</v>
      </c>
      <c r="F22" s="206">
        <f t="shared" ref="F22:F24" si="5">D22*E22</f>
        <v>0</v>
      </c>
      <c r="G22" s="209">
        <f>IF('TAB4.1.1'!N31="v",0,'TAB4.1.1'!N31)</f>
        <v>0</v>
      </c>
      <c r="H22" s="206">
        <f>H20-'TAB3.1'!D57</f>
        <v>0</v>
      </c>
      <c r="I22" s="206">
        <f t="shared" ref="I22:I24" si="6">G22*H22</f>
        <v>0</v>
      </c>
      <c r="J22" s="209">
        <f>IF('TAB4.1.1'!P31="v",0,'TAB4.1.1'!P31)</f>
        <v>0</v>
      </c>
      <c r="K22" s="206">
        <f>K20-'TAB3.1'!D58</f>
        <v>0</v>
      </c>
      <c r="L22" s="206">
        <f t="shared" ref="L22:L24" si="7">J22*K22</f>
        <v>0</v>
      </c>
      <c r="M22" s="209">
        <f>IF('TAB4.1.1'!R31="v",0,'TAB4.1.1'!R31)</f>
        <v>0</v>
      </c>
      <c r="N22" s="206">
        <f>N20-'TAB3.1'!D59</f>
        <v>0</v>
      </c>
      <c r="O22" s="206">
        <f>M22*N22</f>
        <v>0</v>
      </c>
    </row>
    <row r="23" spans="1:15" x14ac:dyDescent="0.3">
      <c r="A23" s="418"/>
      <c r="B23" s="52" t="s">
        <v>106</v>
      </c>
      <c r="C23" s="206">
        <f t="shared" si="0"/>
        <v>0</v>
      </c>
      <c r="D23" s="209">
        <f>IF('TAB4.1.1'!L32="v",0,'TAB4.1.1'!L32)</f>
        <v>0</v>
      </c>
      <c r="E23" s="206">
        <f>E20</f>
        <v>0</v>
      </c>
      <c r="F23" s="206">
        <f t="shared" si="5"/>
        <v>0</v>
      </c>
      <c r="G23" s="209">
        <f>IF('TAB4.1.1'!N32="v",0,'TAB4.1.1'!N32)</f>
        <v>0</v>
      </c>
      <c r="H23" s="206">
        <f>H20</f>
        <v>0</v>
      </c>
      <c r="I23" s="206">
        <f t="shared" si="6"/>
        <v>0</v>
      </c>
      <c r="J23" s="209">
        <f>IF('TAB4.1.1'!P32="v",0,'TAB4.1.1'!P32)</f>
        <v>0</v>
      </c>
      <c r="K23" s="206">
        <f>K20</f>
        <v>0</v>
      </c>
      <c r="L23" s="206">
        <f t="shared" si="7"/>
        <v>0</v>
      </c>
      <c r="M23" s="209">
        <f>IF('TAB4.1.1'!R32="v",0,'TAB4.1.1'!R32)</f>
        <v>0</v>
      </c>
      <c r="N23" s="206">
        <f>N20</f>
        <v>0</v>
      </c>
      <c r="O23" s="206">
        <f>M23*N23</f>
        <v>0</v>
      </c>
    </row>
    <row r="24" spans="1:15" x14ac:dyDescent="0.3">
      <c r="A24" s="418"/>
      <c r="B24" s="52" t="s">
        <v>108</v>
      </c>
      <c r="C24" s="206">
        <f t="shared" si="0"/>
        <v>0</v>
      </c>
      <c r="D24" s="209">
        <f>IF('TAB4.1.1'!L33="v",0,'TAB4.1.1'!L33)</f>
        <v>0</v>
      </c>
      <c r="E24" s="206">
        <f>E23</f>
        <v>0</v>
      </c>
      <c r="F24" s="206">
        <f t="shared" si="5"/>
        <v>0</v>
      </c>
      <c r="G24" s="209">
        <f>IF('TAB4.1.1'!N33="v",0,'TAB4.1.1'!N33)</f>
        <v>0</v>
      </c>
      <c r="H24" s="206">
        <f>H23</f>
        <v>0</v>
      </c>
      <c r="I24" s="206">
        <f t="shared" si="6"/>
        <v>0</v>
      </c>
      <c r="J24" s="209">
        <f>IF('TAB4.1.1'!P33="v",0,'TAB4.1.1'!P33)</f>
        <v>0</v>
      </c>
      <c r="K24" s="206">
        <f>K23</f>
        <v>0</v>
      </c>
      <c r="L24" s="206">
        <f t="shared" si="7"/>
        <v>0</v>
      </c>
      <c r="M24" s="209">
        <f>IF('TAB4.1.1'!R33="v",0,'TAB4.1.1'!R33)</f>
        <v>0</v>
      </c>
      <c r="N24" s="206">
        <f>N23</f>
        <v>0</v>
      </c>
      <c r="O24" s="206">
        <f t="shared" si="1"/>
        <v>0</v>
      </c>
    </row>
    <row r="25" spans="1:15" x14ac:dyDescent="0.3">
      <c r="A25" s="418"/>
      <c r="B25" s="202" t="s">
        <v>91</v>
      </c>
      <c r="C25" s="206">
        <f t="shared" si="0"/>
        <v>0</v>
      </c>
      <c r="D25" s="209">
        <f>IF('TAB4.1.1'!L35="v",0,'TAB4.1.1'!L35)</f>
        <v>0</v>
      </c>
      <c r="E25" s="206">
        <f>E24</f>
        <v>0</v>
      </c>
      <c r="F25" s="206">
        <f>D25*E25</f>
        <v>0</v>
      </c>
      <c r="G25" s="209">
        <f>IF('TAB4.1.1'!N35="v",0,'TAB4.1.1'!N35)</f>
        <v>0</v>
      </c>
      <c r="H25" s="206">
        <f>H24</f>
        <v>0</v>
      </c>
      <c r="I25" s="206">
        <f>G25*H25</f>
        <v>0</v>
      </c>
      <c r="J25" s="209">
        <f>IF('TAB4.1.1'!P35="v",0,'TAB4.1.1'!P35)</f>
        <v>0</v>
      </c>
      <c r="K25" s="206">
        <f>K24</f>
        <v>0</v>
      </c>
      <c r="L25" s="206">
        <f>J25*K25</f>
        <v>0</v>
      </c>
      <c r="M25" s="209">
        <f>IF('TAB4.1.1'!R35="v",0,'TAB4.1.1'!R35)</f>
        <v>0</v>
      </c>
      <c r="N25" s="206">
        <f>N24</f>
        <v>0</v>
      </c>
      <c r="O25" s="206">
        <f t="shared" si="1"/>
        <v>0</v>
      </c>
    </row>
    <row r="26" spans="1:15" x14ac:dyDescent="0.3">
      <c r="A26" s="418"/>
      <c r="B26" s="200" t="s">
        <v>17</v>
      </c>
      <c r="C26" s="141">
        <f t="shared" si="0"/>
        <v>0</v>
      </c>
      <c r="D26" s="220"/>
      <c r="E26" s="141"/>
      <c r="F26" s="141">
        <f>SUM(F7,F20,F21,F25)</f>
        <v>0</v>
      </c>
      <c r="G26" s="220"/>
      <c r="H26" s="141"/>
      <c r="I26" s="141">
        <f>SUM(I7,I20,I21,I25)</f>
        <v>0</v>
      </c>
      <c r="J26" s="220"/>
      <c r="K26" s="141"/>
      <c r="L26" s="141">
        <f>SUM(L7,L20,L21,L25)</f>
        <v>0</v>
      </c>
      <c r="M26" s="220"/>
      <c r="N26" s="141"/>
      <c r="O26" s="141">
        <f>SUM(O7,O20,O21,O25)</f>
        <v>0</v>
      </c>
    </row>
    <row r="27" spans="1:15" ht="14.65" customHeight="1" x14ac:dyDescent="0.3">
      <c r="A27" s="417" t="s">
        <v>263</v>
      </c>
      <c r="B27" s="202" t="s">
        <v>11</v>
      </c>
      <c r="C27" s="139">
        <f>SUM(F27,I27,L27,O27)</f>
        <v>0</v>
      </c>
      <c r="D27" s="219"/>
      <c r="E27" s="139"/>
      <c r="F27" s="139">
        <f>SUM(F28,F34,F35)</f>
        <v>0</v>
      </c>
      <c r="G27" s="219"/>
      <c r="H27" s="139"/>
      <c r="I27" s="139">
        <f>SUM(I28,I34,I35)</f>
        <v>0</v>
      </c>
      <c r="J27" s="219"/>
      <c r="K27" s="139"/>
      <c r="L27" s="139">
        <f>SUM(L28,L34,L35)</f>
        <v>0</v>
      </c>
      <c r="M27" s="219"/>
      <c r="N27" s="139"/>
      <c r="O27" s="139">
        <f>SUM(O28,O32,O34,O35)</f>
        <v>0</v>
      </c>
    </row>
    <row r="28" spans="1:15" x14ac:dyDescent="0.3">
      <c r="A28" s="418"/>
      <c r="B28" s="52" t="s">
        <v>12</v>
      </c>
      <c r="C28" s="206">
        <f t="shared" si="0"/>
        <v>0</v>
      </c>
      <c r="D28" s="154"/>
      <c r="E28" s="21"/>
      <c r="F28" s="21"/>
      <c r="G28" s="154"/>
      <c r="H28" s="21"/>
      <c r="I28" s="21"/>
      <c r="J28" s="154"/>
      <c r="K28" s="21"/>
      <c r="L28" s="21"/>
      <c r="M28" s="219"/>
      <c r="N28" s="219"/>
      <c r="O28" s="139">
        <f>O32</f>
        <v>0</v>
      </c>
    </row>
    <row r="29" spans="1:15" x14ac:dyDescent="0.3">
      <c r="A29" s="418"/>
      <c r="B29" s="53" t="s">
        <v>266</v>
      </c>
      <c r="C29" s="206">
        <f>SUM(F29,I29,L29,O29)</f>
        <v>0</v>
      </c>
      <c r="D29" s="154"/>
      <c r="E29" s="21"/>
      <c r="F29" s="21"/>
      <c r="G29" s="154"/>
      <c r="H29" s="21"/>
      <c r="I29" s="21"/>
      <c r="J29" s="154"/>
      <c r="K29" s="21"/>
      <c r="L29" s="21"/>
      <c r="M29" s="154"/>
      <c r="N29" s="21"/>
      <c r="O29" s="21"/>
    </row>
    <row r="30" spans="1:15" x14ac:dyDescent="0.3">
      <c r="A30" s="418"/>
      <c r="B30" s="266" t="s">
        <v>267</v>
      </c>
      <c r="C30" s="206">
        <f t="shared" si="0"/>
        <v>0</v>
      </c>
      <c r="D30" s="154"/>
      <c r="E30" s="21"/>
      <c r="F30" s="21"/>
      <c r="G30" s="154"/>
      <c r="H30" s="21"/>
      <c r="I30" s="21"/>
      <c r="J30" s="154"/>
      <c r="K30" s="21"/>
      <c r="L30" s="21"/>
      <c r="M30" s="154"/>
      <c r="N30" s="21"/>
      <c r="O30" s="21"/>
    </row>
    <row r="31" spans="1:15" x14ac:dyDescent="0.3">
      <c r="A31" s="418"/>
      <c r="B31" s="203" t="s">
        <v>268</v>
      </c>
      <c r="C31" s="206">
        <f t="shared" si="0"/>
        <v>0</v>
      </c>
      <c r="D31" s="154"/>
      <c r="E31" s="21"/>
      <c r="F31" s="21"/>
      <c r="G31" s="154"/>
      <c r="H31" s="21"/>
      <c r="I31" s="21"/>
      <c r="J31" s="154"/>
      <c r="K31" s="21"/>
      <c r="L31" s="21"/>
      <c r="M31" s="154"/>
      <c r="N31" s="21"/>
      <c r="O31" s="21"/>
    </row>
    <row r="32" spans="1:15" x14ac:dyDescent="0.3">
      <c r="A32" s="418"/>
      <c r="B32" s="52" t="s">
        <v>270</v>
      </c>
      <c r="C32" s="206">
        <f t="shared" si="0"/>
        <v>0</v>
      </c>
      <c r="D32" s="154"/>
      <c r="E32" s="21"/>
      <c r="F32" s="21"/>
      <c r="G32" s="154"/>
      <c r="H32" s="21"/>
      <c r="I32" s="21"/>
      <c r="J32" s="154"/>
      <c r="K32" s="21"/>
      <c r="L32" s="21"/>
      <c r="O32" s="206">
        <f>O33</f>
        <v>0</v>
      </c>
    </row>
    <row r="33" spans="1:15" x14ac:dyDescent="0.3">
      <c r="A33" s="418"/>
      <c r="B33" s="203" t="s">
        <v>284</v>
      </c>
      <c r="C33" s="206">
        <f t="shared" si="0"/>
        <v>0</v>
      </c>
      <c r="D33" s="154"/>
      <c r="E33" s="21"/>
      <c r="F33" s="21"/>
      <c r="G33" s="154"/>
      <c r="H33" s="21"/>
      <c r="I33" s="21"/>
      <c r="J33" s="154"/>
      <c r="K33" s="21"/>
      <c r="L33" s="21"/>
      <c r="M33" s="209">
        <f>IF('TAB4.1.1'!S20="v",0,'TAB4.1.1'!S20)</f>
        <v>0</v>
      </c>
      <c r="N33" s="206">
        <f>'TAB3.2'!D76</f>
        <v>0</v>
      </c>
      <c r="O33" s="206">
        <f t="shared" ref="O33:O45" si="8">M33*N33</f>
        <v>0</v>
      </c>
    </row>
    <row r="34" spans="1:15" x14ac:dyDescent="0.3">
      <c r="A34" s="418"/>
      <c r="B34" s="52" t="s">
        <v>285</v>
      </c>
      <c r="C34" s="206">
        <f t="shared" si="0"/>
        <v>0</v>
      </c>
      <c r="D34" s="206">
        <f>IF('TAB4.1.1'!L21="v",0,'TAB4.1.1'!L21)</f>
        <v>0</v>
      </c>
      <c r="E34" s="206">
        <f>'TAB3.2'!D9</f>
        <v>0</v>
      </c>
      <c r="F34" s="206">
        <f>D34*E34</f>
        <v>0</v>
      </c>
      <c r="G34" s="206">
        <f>IF('TAB4.1.1'!N21="v",0,'TAB4.1.1'!N21)</f>
        <v>0</v>
      </c>
      <c r="H34" s="206">
        <f>'TAB3.2'!D10</f>
        <v>0</v>
      </c>
      <c r="I34" s="206">
        <f>G34*H34</f>
        <v>0</v>
      </c>
      <c r="J34" s="206">
        <f>IF('TAB4.1.1'!P21="v",0,'TAB4.1.1'!P21)</f>
        <v>0</v>
      </c>
      <c r="K34" s="206">
        <f>'TAB3.2'!D11</f>
        <v>0</v>
      </c>
      <c r="L34" s="206">
        <f>J34*K34</f>
        <v>0</v>
      </c>
      <c r="M34" s="206">
        <f>IF('TAB4.1.1'!R21="v",0,'TAB4.1.1'!R21)</f>
        <v>0</v>
      </c>
      <c r="N34" s="206">
        <f>'TAB3.2'!D12</f>
        <v>0</v>
      </c>
      <c r="O34" s="206">
        <f t="shared" si="8"/>
        <v>0</v>
      </c>
    </row>
    <row r="35" spans="1:15" x14ac:dyDescent="0.3">
      <c r="A35" s="418"/>
      <c r="B35" s="52" t="s">
        <v>291</v>
      </c>
      <c r="C35" s="206">
        <f t="shared" si="0"/>
        <v>0</v>
      </c>
      <c r="F35" s="206">
        <f>SUM(F36:F39)</f>
        <v>0</v>
      </c>
      <c r="I35" s="206">
        <f>SUM(I36:I39)</f>
        <v>0</v>
      </c>
      <c r="L35" s="206">
        <f>SUM(L36:L39)</f>
        <v>0</v>
      </c>
      <c r="O35" s="206">
        <f>SUM(O36:O39)</f>
        <v>0</v>
      </c>
    </row>
    <row r="36" spans="1:15" x14ac:dyDescent="0.3">
      <c r="A36" s="418"/>
      <c r="B36" s="53" t="s">
        <v>87</v>
      </c>
      <c r="C36" s="206">
        <f t="shared" si="0"/>
        <v>0</v>
      </c>
      <c r="D36" s="154"/>
      <c r="E36" s="21"/>
      <c r="F36" s="21"/>
      <c r="G36" s="154"/>
      <c r="H36" s="21"/>
      <c r="I36" s="21"/>
      <c r="J36" s="154"/>
      <c r="K36" s="21"/>
      <c r="L36" s="21"/>
      <c r="M36" s="209">
        <f>IF('TAB4.1.1'!S23="v",0,'TAB4.1.1'!S23)</f>
        <v>0</v>
      </c>
      <c r="N36" s="206">
        <f>'TAB3.2'!D41</f>
        <v>0</v>
      </c>
      <c r="O36" s="206">
        <f t="shared" si="8"/>
        <v>0</v>
      </c>
    </row>
    <row r="37" spans="1:15" x14ac:dyDescent="0.3">
      <c r="A37" s="418"/>
      <c r="B37" s="53" t="s">
        <v>88</v>
      </c>
      <c r="C37" s="206">
        <f t="shared" si="0"/>
        <v>0</v>
      </c>
      <c r="D37" s="209">
        <f>IF('TAB4.1.1'!M24="v",0,'TAB4.1.1'!M24)</f>
        <v>0</v>
      </c>
      <c r="E37" s="206">
        <f>'TAB3.2'!D20</f>
        <v>0</v>
      </c>
      <c r="F37" s="206">
        <f t="shared" ref="F37:F40" si="9">D37*E37</f>
        <v>0</v>
      </c>
      <c r="G37" s="209">
        <f>IF('TAB4.1.1'!O24="v",0,'TAB4.1.1'!O24)</f>
        <v>0</v>
      </c>
      <c r="H37" s="206">
        <f>'TAB3.2'!D26</f>
        <v>0</v>
      </c>
      <c r="I37" s="206">
        <f t="shared" ref="I37:I40" si="10">G37*H37</f>
        <v>0</v>
      </c>
      <c r="J37" s="209">
        <f>IF('TAB4.1.1'!Q24="v",0,'TAB4.1.1'!Q24)</f>
        <v>0</v>
      </c>
      <c r="K37" s="206">
        <f>'TAB3.2'!D32</f>
        <v>0</v>
      </c>
      <c r="L37" s="206">
        <f t="shared" ref="L37:L40" si="11">J37*K37</f>
        <v>0</v>
      </c>
      <c r="M37" s="209">
        <f>IF('TAB4.1.1'!S24="v",0,'TAB4.1.1'!S24)</f>
        <v>0</v>
      </c>
      <c r="N37" s="206">
        <f>'TAB3.2'!D42</f>
        <v>0</v>
      </c>
      <c r="O37" s="206">
        <f t="shared" si="8"/>
        <v>0</v>
      </c>
    </row>
    <row r="38" spans="1:15" x14ac:dyDescent="0.3">
      <c r="A38" s="418"/>
      <c r="B38" s="53" t="s">
        <v>15</v>
      </c>
      <c r="C38" s="206">
        <f t="shared" si="0"/>
        <v>0</v>
      </c>
      <c r="D38" s="209">
        <f>IF('TAB4.1.1'!M25="v",0,'TAB4.1.1'!M25)</f>
        <v>0</v>
      </c>
      <c r="E38" s="206">
        <f>'TAB3.2'!D21</f>
        <v>0</v>
      </c>
      <c r="F38" s="206">
        <f t="shared" si="9"/>
        <v>0</v>
      </c>
      <c r="G38" s="209">
        <f>IF('TAB4.1.1'!O25="v",0,'TAB4.1.1'!O25)</f>
        <v>0</v>
      </c>
      <c r="H38" s="206">
        <f>'TAB3.2'!D27</f>
        <v>0</v>
      </c>
      <c r="I38" s="206">
        <f t="shared" si="10"/>
        <v>0</v>
      </c>
      <c r="J38" s="209">
        <f>IF('TAB4.1.1'!Q25="v",0,'TAB4.1.1'!Q25)</f>
        <v>0</v>
      </c>
      <c r="K38" s="206">
        <f>'TAB3.2'!D33</f>
        <v>0</v>
      </c>
      <c r="L38" s="206">
        <f t="shared" si="11"/>
        <v>0</v>
      </c>
      <c r="M38" s="209">
        <f>IF('TAB4.1.1'!S25="v",0,'TAB4.1.1'!S25)</f>
        <v>0</v>
      </c>
      <c r="N38" s="206">
        <f>'TAB3.2'!D43</f>
        <v>0</v>
      </c>
      <c r="O38" s="206">
        <f t="shared" si="8"/>
        <v>0</v>
      </c>
    </row>
    <row r="39" spans="1:15" x14ac:dyDescent="0.3">
      <c r="A39" s="418"/>
      <c r="B39" s="53" t="s">
        <v>89</v>
      </c>
      <c r="C39" s="206">
        <f t="shared" si="0"/>
        <v>0</v>
      </c>
      <c r="D39" s="154"/>
      <c r="E39" s="21"/>
      <c r="F39" s="21"/>
      <c r="G39" s="154"/>
      <c r="H39" s="21"/>
      <c r="I39" s="21"/>
      <c r="J39" s="154"/>
      <c r="K39" s="21"/>
      <c r="L39" s="21"/>
      <c r="M39" s="209">
        <f>IF('TAB4.1.1'!S26="v",0,'TAB4.1.1'!S26)</f>
        <v>0</v>
      </c>
      <c r="N39" s="206">
        <f>'TAB3.2'!D44</f>
        <v>0</v>
      </c>
      <c r="O39" s="206">
        <f t="shared" si="8"/>
        <v>0</v>
      </c>
    </row>
    <row r="40" spans="1:15" x14ac:dyDescent="0.3">
      <c r="A40" s="418"/>
      <c r="B40" s="202" t="s">
        <v>18</v>
      </c>
      <c r="C40" s="206">
        <f t="shared" si="0"/>
        <v>0</v>
      </c>
      <c r="D40" s="209">
        <f>IF('TAB4.1.1'!L28="v",0,'TAB4.1.1'!L28)</f>
        <v>0</v>
      </c>
      <c r="E40" s="206">
        <f>SUM(E36:E39)</f>
        <v>0</v>
      </c>
      <c r="F40" s="206">
        <f t="shared" si="9"/>
        <v>0</v>
      </c>
      <c r="G40" s="209">
        <f>IF('TAB4.1.1'!N28="v",0,'TAB4.1.1'!N28)</f>
        <v>0</v>
      </c>
      <c r="H40" s="206">
        <f>SUM(H36:H39)</f>
        <v>0</v>
      </c>
      <c r="I40" s="206">
        <f t="shared" si="10"/>
        <v>0</v>
      </c>
      <c r="J40" s="209">
        <f>IF('TAB4.1.1'!P28="v",0,'TAB4.1.1'!P28)</f>
        <v>0</v>
      </c>
      <c r="K40" s="206">
        <f>SUM(K36:K39)</f>
        <v>0</v>
      </c>
      <c r="L40" s="206">
        <f t="shared" si="11"/>
        <v>0</v>
      </c>
      <c r="M40" s="209">
        <f>IF('TAB4.1.1'!R28="v",0,'TAB4.1.1'!R28)</f>
        <v>0</v>
      </c>
      <c r="N40" s="206">
        <f>SUM(N36:N39)</f>
        <v>0</v>
      </c>
      <c r="O40" s="206">
        <f t="shared" si="8"/>
        <v>0</v>
      </c>
    </row>
    <row r="41" spans="1:15" x14ac:dyDescent="0.3">
      <c r="A41" s="418"/>
      <c r="B41" s="202" t="s">
        <v>90</v>
      </c>
      <c r="C41" s="206">
        <f t="shared" si="0"/>
        <v>0</v>
      </c>
      <c r="F41" s="206">
        <f>SUM(F42:F44)</f>
        <v>0</v>
      </c>
      <c r="I41" s="206">
        <f>SUM(I42:I44)</f>
        <v>0</v>
      </c>
      <c r="L41" s="206">
        <f>SUM(L42:L44)</f>
        <v>0</v>
      </c>
      <c r="O41" s="206">
        <f>SUM(O42:O44)</f>
        <v>0</v>
      </c>
    </row>
    <row r="42" spans="1:15" x14ac:dyDescent="0.3">
      <c r="A42" s="418"/>
      <c r="B42" s="52" t="s">
        <v>4</v>
      </c>
      <c r="C42" s="206">
        <f t="shared" si="0"/>
        <v>0</v>
      </c>
      <c r="D42" s="209">
        <f>IF('TAB4.1.1'!L31="v",0,'TAB4.1.1'!L31)</f>
        <v>0</v>
      </c>
      <c r="E42" s="206">
        <f>E40-'TAB3.2'!D67</f>
        <v>0</v>
      </c>
      <c r="F42" s="206">
        <f>D42*E42</f>
        <v>0</v>
      </c>
      <c r="G42" s="209">
        <f>IF('TAB4.1.1'!N31="v",0,'TAB4.1.1'!N31)</f>
        <v>0</v>
      </c>
      <c r="H42" s="206">
        <f>H40-'TAB3.2'!D68</f>
        <v>0</v>
      </c>
      <c r="I42" s="206">
        <f>G42*H42</f>
        <v>0</v>
      </c>
      <c r="J42" s="209">
        <f>IF('TAB4.1.1'!P31="v",0,'TAB4.1.1'!P31)</f>
        <v>0</v>
      </c>
      <c r="K42" s="206">
        <f>K40-'TAB3.2'!D69</f>
        <v>0</v>
      </c>
      <c r="L42" s="206">
        <f>J42*K42</f>
        <v>0</v>
      </c>
      <c r="M42" s="209">
        <f>IF('TAB4.1.1'!R31="v",0,'TAB4.1.1'!R31)</f>
        <v>0</v>
      </c>
      <c r="N42" s="206">
        <f>N40-'TAB3.2'!D70</f>
        <v>0</v>
      </c>
      <c r="O42" s="206">
        <f t="shared" si="8"/>
        <v>0</v>
      </c>
    </row>
    <row r="43" spans="1:15" x14ac:dyDescent="0.3">
      <c r="A43" s="418"/>
      <c r="B43" s="52" t="s">
        <v>106</v>
      </c>
      <c r="C43" s="206">
        <f t="shared" si="0"/>
        <v>0</v>
      </c>
      <c r="D43" s="209">
        <f>IF('TAB4.1.1'!L32="v",0,'TAB4.1.1'!L32)</f>
        <v>0</v>
      </c>
      <c r="E43" s="206">
        <f>E40</f>
        <v>0</v>
      </c>
      <c r="F43" s="206">
        <f>D43*E43</f>
        <v>0</v>
      </c>
      <c r="G43" s="209">
        <f>IF('TAB4.1.1'!N32="v",0,'TAB4.1.1'!N32)</f>
        <v>0</v>
      </c>
      <c r="H43" s="206">
        <f>H40</f>
        <v>0</v>
      </c>
      <c r="I43" s="206">
        <f>G43*H43</f>
        <v>0</v>
      </c>
      <c r="J43" s="209">
        <f>IF('TAB4.1.1'!P32="v",0,'TAB4.1.1'!P32)</f>
        <v>0</v>
      </c>
      <c r="K43" s="206">
        <f>K40</f>
        <v>0</v>
      </c>
      <c r="L43" s="206">
        <f>J43*K43</f>
        <v>0</v>
      </c>
      <c r="M43" s="209">
        <f>IF('TAB4.1.1'!R32="v",0,'TAB4.1.1'!R32)</f>
        <v>0</v>
      </c>
      <c r="N43" s="206">
        <f>N40</f>
        <v>0</v>
      </c>
      <c r="O43" s="206">
        <f t="shared" si="8"/>
        <v>0</v>
      </c>
    </row>
    <row r="44" spans="1:15" x14ac:dyDescent="0.3">
      <c r="A44" s="418"/>
      <c r="B44" s="52" t="s">
        <v>108</v>
      </c>
      <c r="C44" s="206">
        <f t="shared" si="0"/>
        <v>0</v>
      </c>
      <c r="D44" s="209">
        <f>IF('TAB4.1.1'!L33="v",0,'TAB4.1.1'!L33)</f>
        <v>0</v>
      </c>
      <c r="E44" s="206">
        <f>E43</f>
        <v>0</v>
      </c>
      <c r="F44" s="206">
        <f>D44*E44</f>
        <v>0</v>
      </c>
      <c r="G44" s="209">
        <f>IF('TAB4.1.1'!N33="v",0,'TAB4.1.1'!N33)</f>
        <v>0</v>
      </c>
      <c r="H44" s="206">
        <f>H43</f>
        <v>0</v>
      </c>
      <c r="I44" s="206">
        <f>G44*H44</f>
        <v>0</v>
      </c>
      <c r="J44" s="209">
        <f>IF('TAB4.1.1'!P33="v",0,'TAB4.1.1'!P33)</f>
        <v>0</v>
      </c>
      <c r="K44" s="206">
        <f>K43</f>
        <v>0</v>
      </c>
      <c r="L44" s="206">
        <f>J44*K44</f>
        <v>0</v>
      </c>
      <c r="M44" s="209">
        <f>IF('TAB4.1.1'!R33="v",0,'TAB4.1.1'!R33)</f>
        <v>0</v>
      </c>
      <c r="N44" s="206">
        <f>N43</f>
        <v>0</v>
      </c>
      <c r="O44" s="206">
        <f t="shared" si="8"/>
        <v>0</v>
      </c>
    </row>
    <row r="45" spans="1:15" x14ac:dyDescent="0.3">
      <c r="A45" s="418"/>
      <c r="B45" s="202" t="s">
        <v>91</v>
      </c>
      <c r="C45" s="206">
        <f t="shared" si="0"/>
        <v>0</v>
      </c>
      <c r="D45" s="209">
        <f>IF('TAB4.1.1'!L35="v",0,'TAB4.1.1'!L35)</f>
        <v>0</v>
      </c>
      <c r="E45" s="206">
        <f>E44</f>
        <v>0</v>
      </c>
      <c r="F45" s="206">
        <f>D45*E45</f>
        <v>0</v>
      </c>
      <c r="G45" s="209">
        <f>IF('TAB4.1.1'!N35="v",0,'TAB4.1.1'!N35)</f>
        <v>0</v>
      </c>
      <c r="H45" s="206">
        <f>H44</f>
        <v>0</v>
      </c>
      <c r="I45" s="206">
        <f>G45*H45</f>
        <v>0</v>
      </c>
      <c r="J45" s="209">
        <f>IF('TAB4.1.1'!P35="v",0,'TAB4.1.1'!P35)</f>
        <v>0</v>
      </c>
      <c r="K45" s="206">
        <f>K44</f>
        <v>0</v>
      </c>
      <c r="L45" s="206">
        <f>J45*K45</f>
        <v>0</v>
      </c>
      <c r="M45" s="209">
        <f>IF('TAB4.1.1'!R35="v",0,'TAB4.1.1'!R35)</f>
        <v>0</v>
      </c>
      <c r="N45" s="206">
        <f>N44</f>
        <v>0</v>
      </c>
      <c r="O45" s="206">
        <f t="shared" si="8"/>
        <v>0</v>
      </c>
    </row>
    <row r="46" spans="1:15" x14ac:dyDescent="0.3">
      <c r="A46" s="418"/>
      <c r="B46" s="200" t="s">
        <v>17</v>
      </c>
      <c r="C46" s="141">
        <f t="shared" si="0"/>
        <v>0</v>
      </c>
      <c r="D46" s="220"/>
      <c r="E46" s="141"/>
      <c r="F46" s="141">
        <f>SUM(F27,F40,F41,F45,)</f>
        <v>0</v>
      </c>
      <c r="G46" s="220"/>
      <c r="H46" s="141"/>
      <c r="I46" s="141">
        <f>SUM(I27,I40,I41,I45,)</f>
        <v>0</v>
      </c>
      <c r="J46" s="220"/>
      <c r="K46" s="141"/>
      <c r="L46" s="141">
        <f>SUM(L27,L40,L41,L45,)</f>
        <v>0</v>
      </c>
      <c r="M46" s="220"/>
      <c r="N46" s="141"/>
      <c r="O46" s="141">
        <f>SUM(O27,O40,O41,O45,)</f>
        <v>0</v>
      </c>
    </row>
  </sheetData>
  <mergeCells count="7">
    <mergeCell ref="J5:L5"/>
    <mergeCell ref="M5:O5"/>
    <mergeCell ref="A7:A26"/>
    <mergeCell ref="A27:A46"/>
    <mergeCell ref="B5:B6"/>
    <mergeCell ref="D5:F5"/>
    <mergeCell ref="G5:I5"/>
  </mergeCells>
  <pageMargins left="0.7" right="0.7" top="0.75" bottom="0.75" header="0.3" footer="0.3"/>
  <pageSetup paperSize="8"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M13"/>
  <sheetViews>
    <sheetView showGridLines="0" zoomScaleNormal="100" workbookViewId="0">
      <selection activeCell="C13" sqref="C13"/>
    </sheetView>
  </sheetViews>
  <sheetFormatPr baseColWidth="10" defaultColWidth="8.85546875" defaultRowHeight="15" x14ac:dyDescent="0.3"/>
  <cols>
    <col min="1" max="1" width="6.7109375" style="1" customWidth="1"/>
    <col min="2" max="2" width="49.5703125" style="1" bestFit="1" customWidth="1"/>
    <col min="3" max="11" width="16.7109375" style="206" customWidth="1"/>
    <col min="12" max="13" width="8.85546875" style="206"/>
    <col min="14" max="16384" width="8.85546875" style="1"/>
  </cols>
  <sheetData>
    <row r="3" spans="1:13" ht="29.65" customHeight="1" x14ac:dyDescent="0.3">
      <c r="A3" s="14" t="str">
        <f>TAB00!B46&amp;" : "&amp;TAB00!C46</f>
        <v>TAB4.6 : Contrôle calcul tarif capacitaire prosumers</v>
      </c>
      <c r="B3" s="14"/>
      <c r="C3" s="205"/>
      <c r="D3" s="205"/>
      <c r="E3" s="205"/>
      <c r="F3" s="205"/>
      <c r="G3" s="205"/>
      <c r="H3" s="205"/>
      <c r="I3" s="205"/>
      <c r="J3" s="205"/>
      <c r="K3" s="205"/>
    </row>
    <row r="5" spans="1:13" x14ac:dyDescent="0.3">
      <c r="C5" s="214">
        <v>2025</v>
      </c>
    </row>
    <row r="6" spans="1:13" x14ac:dyDescent="0.3">
      <c r="B6" s="4" t="s">
        <v>208</v>
      </c>
      <c r="C6" s="7">
        <v>1000</v>
      </c>
    </row>
    <row r="7" spans="1:13" x14ac:dyDescent="0.3">
      <c r="B7" s="4" t="s">
        <v>292</v>
      </c>
      <c r="C7" s="241">
        <f>1-0.4026</f>
        <v>0.59739999999999993</v>
      </c>
    </row>
    <row r="8" spans="1:13" x14ac:dyDescent="0.3">
      <c r="B8" s="4" t="s">
        <v>205</v>
      </c>
      <c r="C8" s="216">
        <f>SUM('TAB4.1.2'!M36+'TAB4.1.2'!M40+'TAB4.1.2'!M42+'TAB4.1.2'!M43+'TAB4.1.2'!M44+'TAB4.1.2'!M45)</f>
        <v>0</v>
      </c>
    </row>
    <row r="9" spans="1:13" x14ac:dyDescent="0.3">
      <c r="B9" s="4" t="s">
        <v>206</v>
      </c>
      <c r="C9" s="215"/>
    </row>
    <row r="10" spans="1:13" customFormat="1" x14ac:dyDescent="0.3">
      <c r="B10" s="255" t="s">
        <v>220</v>
      </c>
      <c r="C10" s="265">
        <f>IFERROR(C6*C7*SUM(C8:C9),0)</f>
        <v>0</v>
      </c>
      <c r="D10" s="265"/>
      <c r="E10" s="265"/>
      <c r="F10" s="265"/>
      <c r="G10" s="265"/>
      <c r="H10" s="265"/>
      <c r="I10" s="265"/>
      <c r="J10" s="265"/>
      <c r="K10" s="265"/>
      <c r="L10" s="265"/>
      <c r="M10" s="265"/>
    </row>
    <row r="11" spans="1:13" x14ac:dyDescent="0.3">
      <c r="B11" s="4" t="s">
        <v>221</v>
      </c>
      <c r="C11" s="206">
        <f>IF('TAB4.1.1'!S20="v",0,'TAB4.1.1'!S20)</f>
        <v>0</v>
      </c>
    </row>
    <row r="12" spans="1:13" ht="15.75" thickBot="1" x14ac:dyDescent="0.35">
      <c r="B12" s="4" t="s">
        <v>207</v>
      </c>
      <c r="C12" s="243">
        <f>C10-C11</f>
        <v>0</v>
      </c>
    </row>
    <row r="13" spans="1:13" ht="15.75" thickTop="1" x14ac:dyDescent="0.3"/>
  </sheetData>
  <conditionalFormatting sqref="C9">
    <cfRule type="containsText" dxfId="31" priority="3" operator="containsText" text="ntitulé">
      <formula>NOT(ISERROR(SEARCH("ntitulé",C9)))</formula>
    </cfRule>
    <cfRule type="containsBlanks" dxfId="30" priority="4">
      <formula>LEN(TRIM(C9))=0</formula>
    </cfRule>
  </conditionalFormatting>
  <pageMargins left="0.7" right="0.7" top="0.75" bottom="0.75" header="0.3" footer="0.3"/>
  <pageSetup paperSize="9"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N13"/>
  <sheetViews>
    <sheetView zoomScaleNormal="100" workbookViewId="0">
      <selection activeCell="J19" sqref="J19"/>
    </sheetView>
  </sheetViews>
  <sheetFormatPr baseColWidth="10" defaultColWidth="8.85546875" defaultRowHeight="15" x14ac:dyDescent="0.3"/>
  <cols>
    <col min="1" max="1" width="38.140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3" width="16.7109375" style="1" customWidth="1"/>
    <col min="14" max="14" width="16.7109375" style="17" customWidth="1"/>
    <col min="15" max="16384" width="8.85546875" style="1"/>
  </cols>
  <sheetData>
    <row r="3" spans="1:14" ht="29.65" customHeight="1" x14ac:dyDescent="0.3">
      <c r="A3" s="14" t="str">
        <f>TAB00!B47&amp;" : "&amp;TAB00!C47</f>
        <v>TAB5 : Synthèse des produits prévisionnels issus des tarifs d'injection</v>
      </c>
      <c r="B3" s="14"/>
      <c r="C3" s="14"/>
      <c r="D3" s="14"/>
      <c r="E3" s="14"/>
      <c r="F3" s="14"/>
      <c r="G3" s="14"/>
      <c r="H3" s="14"/>
      <c r="I3" s="14"/>
      <c r="J3" s="14"/>
      <c r="K3" s="14"/>
      <c r="L3" s="14"/>
      <c r="M3" s="14"/>
      <c r="N3" s="16"/>
    </row>
    <row r="5" spans="1:14" ht="25.15" customHeight="1" x14ac:dyDescent="0.35">
      <c r="A5" s="371" t="s">
        <v>229</v>
      </c>
      <c r="B5" s="371"/>
      <c r="C5" s="371"/>
      <c r="D5" s="371"/>
      <c r="E5" s="371"/>
      <c r="F5" s="371"/>
      <c r="G5" s="371"/>
      <c r="H5" s="371"/>
      <c r="I5" s="371"/>
      <c r="J5" s="371"/>
      <c r="K5" s="371"/>
      <c r="L5" s="371"/>
      <c r="M5" s="371"/>
      <c r="N5" s="371"/>
    </row>
    <row r="6" spans="1:14" ht="14.65" customHeight="1" x14ac:dyDescent="0.3">
      <c r="A6" s="419" t="s">
        <v>0</v>
      </c>
      <c r="B6" s="6" t="s">
        <v>17</v>
      </c>
      <c r="C6" s="385" t="s">
        <v>5</v>
      </c>
      <c r="D6" s="385"/>
      <c r="E6" s="385"/>
      <c r="F6" s="385" t="s">
        <v>6</v>
      </c>
      <c r="G6" s="385"/>
      <c r="H6" s="385"/>
      <c r="I6" s="385" t="s">
        <v>7</v>
      </c>
      <c r="J6" s="385"/>
      <c r="K6" s="385"/>
      <c r="L6" s="385" t="s">
        <v>8</v>
      </c>
      <c r="M6" s="385"/>
      <c r="N6" s="385"/>
    </row>
    <row r="7" spans="1:14" ht="14.65" customHeight="1" x14ac:dyDescent="0.3">
      <c r="A7" s="419"/>
      <c r="B7" s="6" t="s">
        <v>9</v>
      </c>
      <c r="C7" s="6" t="s">
        <v>41</v>
      </c>
      <c r="D7" s="6" t="s">
        <v>128</v>
      </c>
      <c r="E7" s="6" t="s">
        <v>42</v>
      </c>
      <c r="F7" s="6" t="s">
        <v>41</v>
      </c>
      <c r="G7" s="6" t="s">
        <v>128</v>
      </c>
      <c r="H7" s="6" t="s">
        <v>42</v>
      </c>
      <c r="I7" s="6" t="s">
        <v>41</v>
      </c>
      <c r="J7" s="6" t="s">
        <v>128</v>
      </c>
      <c r="K7" s="6" t="s">
        <v>42</v>
      </c>
      <c r="L7" s="6" t="s">
        <v>41</v>
      </c>
      <c r="M7" s="6" t="s">
        <v>128</v>
      </c>
      <c r="N7" s="48" t="s">
        <v>42</v>
      </c>
    </row>
    <row r="8" spans="1:14" ht="14.65" customHeight="1" x14ac:dyDescent="0.3">
      <c r="A8" s="49" t="s">
        <v>11</v>
      </c>
      <c r="B8" s="140">
        <f>SUM(E8,H8,K8,N8)</f>
        <v>0</v>
      </c>
      <c r="C8" s="51"/>
      <c r="D8" s="50"/>
      <c r="E8" s="140">
        <f>SUM(E9,E12)</f>
        <v>0</v>
      </c>
      <c r="F8" s="51"/>
      <c r="G8" s="51"/>
      <c r="H8" s="140">
        <f>SUM(H9,H12)</f>
        <v>0</v>
      </c>
      <c r="I8" s="51"/>
      <c r="J8" s="51"/>
      <c r="K8" s="140">
        <f>SUM(K9,K12)</f>
        <v>0</v>
      </c>
      <c r="L8" s="51"/>
      <c r="M8" s="51"/>
      <c r="N8" s="140">
        <f>SUM(N9,N12)</f>
        <v>0</v>
      </c>
    </row>
    <row r="9" spans="1:14" ht="14.65" customHeight="1" x14ac:dyDescent="0.3">
      <c r="A9" s="52" t="s">
        <v>12</v>
      </c>
      <c r="B9" s="140">
        <f>SUM(E9,H9,K9,N9)</f>
        <v>0</v>
      </c>
      <c r="C9" s="51"/>
      <c r="D9" s="51"/>
      <c r="E9" s="140">
        <f>SUM(E10:E11)</f>
        <v>0</v>
      </c>
      <c r="F9" s="51"/>
      <c r="G9" s="51"/>
      <c r="H9" s="140">
        <f>SUM(H10:H11)</f>
        <v>0</v>
      </c>
      <c r="I9" s="51"/>
      <c r="J9" s="51"/>
      <c r="K9" s="140">
        <f>SUM(K10:K11)</f>
        <v>0</v>
      </c>
      <c r="L9" s="51"/>
      <c r="M9" s="51"/>
      <c r="N9" s="140">
        <f>SUM(N10:N11)</f>
        <v>0</v>
      </c>
    </row>
    <row r="10" spans="1:14" ht="14.65" customHeight="1" x14ac:dyDescent="0.3">
      <c r="A10" s="53" t="s">
        <v>115</v>
      </c>
      <c r="B10" s="140">
        <f t="shared" ref="B10:B13" si="0">SUM(E10,H10,K10,N10)</f>
        <v>0</v>
      </c>
      <c r="C10" s="153"/>
      <c r="D10" s="140"/>
      <c r="E10" s="140"/>
      <c r="F10" s="153"/>
      <c r="G10" s="140"/>
      <c r="H10" s="140"/>
      <c r="I10" s="153"/>
      <c r="J10" s="140"/>
      <c r="K10" s="140"/>
      <c r="L10" s="153"/>
      <c r="M10" s="140"/>
      <c r="N10" s="140"/>
    </row>
    <row r="11" spans="1:14" ht="14.65" customHeight="1" x14ac:dyDescent="0.3">
      <c r="A11" s="53" t="s">
        <v>117</v>
      </c>
      <c r="B11" s="140">
        <f t="shared" si="0"/>
        <v>0</v>
      </c>
      <c r="C11" s="153">
        <f>IF('TAB5.1'!L$14="v",0,'TAB5.1'!L$14)</f>
        <v>0</v>
      </c>
      <c r="D11" s="140">
        <f>'TAB3.3'!$D$40</f>
        <v>0</v>
      </c>
      <c r="E11" s="140">
        <f>C11*D11</f>
        <v>0</v>
      </c>
      <c r="F11" s="153">
        <f>IF('TAB5.1'!M$14="v",0,'TAB5.1'!M$14)</f>
        <v>0</v>
      </c>
      <c r="G11" s="140">
        <f>'TAB3.3'!$D$41</f>
        <v>0</v>
      </c>
      <c r="H11" s="140">
        <f>F11*G11</f>
        <v>0</v>
      </c>
      <c r="I11" s="153">
        <f>IF('TAB5.1'!N$14="v",0,'TAB5.1'!N$14)</f>
        <v>0</v>
      </c>
      <c r="J11" s="140">
        <f>'TAB3.3'!$D$42</f>
        <v>0</v>
      </c>
      <c r="K11" s="140">
        <f>I11*J11</f>
        <v>0</v>
      </c>
      <c r="L11" s="153">
        <f>IF('TAB5.1'!O$14="v",0,'TAB5.1'!O$14)</f>
        <v>0</v>
      </c>
      <c r="M11" s="140">
        <f>'TAB3.3'!$D$43</f>
        <v>0</v>
      </c>
      <c r="N11" s="140">
        <f>L11*M11</f>
        <v>0</v>
      </c>
    </row>
    <row r="12" spans="1:14" ht="14.65" customHeight="1" x14ac:dyDescent="0.3">
      <c r="A12" s="52" t="s">
        <v>14</v>
      </c>
      <c r="B12" s="140">
        <f t="shared" si="0"/>
        <v>0</v>
      </c>
      <c r="C12" s="153">
        <f>IF('TAB5.1'!L$16="v",0,'TAB5.1'!L$16)</f>
        <v>0</v>
      </c>
      <c r="D12" s="139">
        <f>'TAB3.3'!$D$9</f>
        <v>0</v>
      </c>
      <c r="E12" s="140">
        <f>C12*D12</f>
        <v>0</v>
      </c>
      <c r="F12" s="153">
        <f>IF('TAB5.1'!M$16="v",0,'TAB5.1'!M$16)</f>
        <v>0</v>
      </c>
      <c r="G12" s="139">
        <f>'TAB3.3'!$D$10</f>
        <v>0</v>
      </c>
      <c r="H12" s="140">
        <f>F12*G12</f>
        <v>0</v>
      </c>
      <c r="I12" s="153">
        <f>IF('TAB5.1'!N$16="v",0,'TAB5.1'!N$16)</f>
        <v>0</v>
      </c>
      <c r="J12" s="139">
        <f>'TAB3.3'!$D$11</f>
        <v>0</v>
      </c>
      <c r="K12" s="140">
        <f>I12*J12</f>
        <v>0</v>
      </c>
      <c r="L12" s="153">
        <f>IF('TAB5.1'!O$16="v",0,'TAB5.1'!O$16)</f>
        <v>0</v>
      </c>
      <c r="M12" s="139">
        <f>'TAB3.3'!$D$11</f>
        <v>0</v>
      </c>
      <c r="N12" s="140">
        <f>L12*M12</f>
        <v>0</v>
      </c>
    </row>
    <row r="13" spans="1:14" ht="14.65" customHeight="1" x14ac:dyDescent="0.3">
      <c r="A13" s="44" t="s">
        <v>17</v>
      </c>
      <c r="B13" s="141">
        <f t="shared" si="0"/>
        <v>0</v>
      </c>
      <c r="C13" s="12"/>
      <c r="D13" s="12"/>
      <c r="E13" s="141">
        <f>E8</f>
        <v>0</v>
      </c>
      <c r="F13" s="12"/>
      <c r="G13" s="12"/>
      <c r="H13" s="141">
        <f>H8</f>
        <v>0</v>
      </c>
      <c r="I13" s="12"/>
      <c r="J13" s="12"/>
      <c r="K13" s="141">
        <f>K8</f>
        <v>0</v>
      </c>
      <c r="L13" s="12"/>
      <c r="M13" s="12"/>
      <c r="N13" s="141">
        <f>N8</f>
        <v>0</v>
      </c>
    </row>
  </sheetData>
  <mergeCells count="6">
    <mergeCell ref="A5:N5"/>
    <mergeCell ref="A6:A7"/>
    <mergeCell ref="C6:E6"/>
    <mergeCell ref="F6:H6"/>
    <mergeCell ref="I6:K6"/>
    <mergeCell ref="L6:N6"/>
  </mergeCells>
  <pageMargins left="0.7" right="0.7" top="0.75" bottom="0.75" header="0.3" footer="0.3"/>
  <pageSetup paperSize="9" scale="62"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26"/>
  <sheetViews>
    <sheetView showGridLines="0" zoomScaleNormal="100" workbookViewId="0">
      <selection activeCell="R20" sqref="R20"/>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00" customWidth="1"/>
    <col min="16" max="16" width="1.7109375" customWidth="1"/>
    <col min="17" max="17" width="2.7109375" customWidth="1"/>
  </cols>
  <sheetData>
    <row r="1" spans="1:18" s="76" customFormat="1" ht="14.25" x14ac:dyDescent="0.2">
      <c r="L1" s="77"/>
      <c r="M1" s="77"/>
      <c r="N1" s="77"/>
      <c r="O1" s="77"/>
    </row>
    <row r="2" spans="1:18" s="4" customFormat="1" ht="29.65" customHeight="1" x14ac:dyDescent="0.3">
      <c r="A2" s="14" t="str">
        <f>TAB00!B48&amp;" : "&amp;TAB00!C48</f>
        <v>TAB5.1 : Tarifs d'injection 2025</v>
      </c>
      <c r="B2" s="33"/>
      <c r="C2" s="33"/>
      <c r="D2" s="33"/>
      <c r="E2" s="33"/>
      <c r="F2" s="33"/>
      <c r="G2" s="33"/>
      <c r="H2" s="33"/>
      <c r="I2" s="33"/>
      <c r="J2" s="33"/>
      <c r="K2" s="33"/>
      <c r="L2" s="33"/>
      <c r="M2" s="33"/>
      <c r="N2" s="33"/>
      <c r="O2" s="33"/>
      <c r="P2" s="33"/>
    </row>
    <row r="3" spans="1:18" s="76" customFormat="1" ht="14.25" x14ac:dyDescent="0.2">
      <c r="L3" s="77"/>
      <c r="M3" s="77"/>
      <c r="N3" s="77"/>
      <c r="O3" s="77"/>
    </row>
    <row r="4" spans="1:18" s="76" customFormat="1" ht="14.25" customHeight="1" x14ac:dyDescent="0.2">
      <c r="L4" s="77"/>
      <c r="M4" s="77"/>
      <c r="N4" s="77"/>
      <c r="O4" s="77"/>
    </row>
    <row r="5" spans="1:18" ht="16.5" x14ac:dyDescent="0.3">
      <c r="B5" s="78"/>
      <c r="C5" s="79"/>
      <c r="D5" s="91"/>
      <c r="E5" s="79"/>
      <c r="F5" s="79"/>
      <c r="G5" s="79"/>
      <c r="H5" s="79"/>
      <c r="I5" s="79"/>
      <c r="J5" s="79"/>
      <c r="K5" s="79"/>
      <c r="L5" s="80"/>
      <c r="M5" s="80"/>
      <c r="N5" s="80"/>
      <c r="O5" s="80"/>
      <c r="P5" s="81"/>
      <c r="Q5" s="62"/>
      <c r="R5" s="62"/>
    </row>
    <row r="6" spans="1:18" ht="16.5" x14ac:dyDescent="0.3">
      <c r="B6" s="85"/>
      <c r="C6" s="423" t="s">
        <v>110</v>
      </c>
      <c r="D6" s="423"/>
      <c r="E6" s="423"/>
      <c r="F6" s="423"/>
      <c r="G6" s="423"/>
      <c r="H6" s="423"/>
      <c r="I6" s="423"/>
      <c r="J6" s="424" t="s">
        <v>113</v>
      </c>
      <c r="K6" s="424"/>
      <c r="L6" s="424"/>
      <c r="M6" s="425" t="str">
        <f>IF(TAB00!C11=0,"# Nom du GRD",TAB00!C11)</f>
        <v># Nom du GRD</v>
      </c>
      <c r="N6" s="425"/>
      <c r="O6" s="425"/>
      <c r="P6" s="86"/>
      <c r="Q6" s="62"/>
      <c r="R6" s="62"/>
    </row>
    <row r="7" spans="1:18" ht="16.5" x14ac:dyDescent="0.3">
      <c r="B7" s="85"/>
      <c r="C7" s="62"/>
      <c r="D7" s="82"/>
      <c r="E7" s="62"/>
      <c r="F7" s="62"/>
      <c r="G7" s="62"/>
      <c r="H7" s="62"/>
      <c r="I7" s="62"/>
      <c r="J7" s="62"/>
      <c r="K7" s="62"/>
      <c r="L7" s="83"/>
      <c r="M7" s="83"/>
      <c r="N7" s="83"/>
      <c r="O7" s="83"/>
      <c r="P7" s="86"/>
      <c r="Q7" s="62"/>
      <c r="R7" s="62"/>
    </row>
    <row r="8" spans="1:18" x14ac:dyDescent="0.3">
      <c r="A8" s="62"/>
      <c r="B8" s="85"/>
      <c r="C8" s="426" t="s">
        <v>111</v>
      </c>
      <c r="D8" s="426"/>
      <c r="E8" s="426"/>
      <c r="F8" s="426"/>
      <c r="G8" s="400" t="str">
        <f>"du 01.01.20"&amp;RIGHT(A2,2)&amp;" au 31.12.20"&amp;RIGHT(A2,2)</f>
        <v>du 01.01.2025 au 31.12.2025</v>
      </c>
      <c r="H8" s="400"/>
      <c r="I8" s="84"/>
      <c r="J8" s="62"/>
      <c r="K8" s="62"/>
      <c r="L8" s="83"/>
      <c r="M8" s="83"/>
      <c r="N8" s="83"/>
      <c r="O8" s="83"/>
      <c r="P8" s="86"/>
      <c r="Q8" s="62"/>
      <c r="R8" s="62"/>
    </row>
    <row r="9" spans="1:18" ht="15.75" thickBot="1" x14ac:dyDescent="0.35">
      <c r="A9" s="62"/>
      <c r="B9" s="85"/>
      <c r="C9" s="92"/>
      <c r="D9" s="92"/>
      <c r="E9" s="92"/>
      <c r="F9" s="92"/>
      <c r="G9" s="93"/>
      <c r="H9" s="93"/>
      <c r="I9" s="84"/>
      <c r="J9" s="62"/>
      <c r="K9" s="62"/>
      <c r="L9" s="83"/>
      <c r="M9" s="83"/>
      <c r="N9" s="83"/>
      <c r="O9" s="83"/>
      <c r="P9" s="86"/>
      <c r="Q9" s="62"/>
      <c r="R9" s="62"/>
    </row>
    <row r="10" spans="1:18" ht="15.75" thickBot="1" x14ac:dyDescent="0.35">
      <c r="A10" s="62"/>
      <c r="B10" s="85"/>
      <c r="C10" s="260"/>
      <c r="D10" s="261"/>
      <c r="E10" s="261"/>
      <c r="F10" s="261"/>
      <c r="G10" s="261"/>
      <c r="H10" s="261"/>
      <c r="I10" s="261"/>
      <c r="J10" s="262"/>
      <c r="K10" s="263" t="s">
        <v>97</v>
      </c>
      <c r="L10" s="264" t="s">
        <v>5</v>
      </c>
      <c r="M10" s="264" t="s">
        <v>6</v>
      </c>
      <c r="N10" s="264" t="s">
        <v>7</v>
      </c>
      <c r="O10" s="264" t="s">
        <v>114</v>
      </c>
      <c r="P10" s="86"/>
      <c r="Q10" s="62"/>
      <c r="R10" s="62"/>
    </row>
    <row r="11" spans="1:18" x14ac:dyDescent="0.3">
      <c r="A11" s="62"/>
      <c r="B11" s="85"/>
      <c r="C11" s="61"/>
      <c r="D11" s="159" t="s">
        <v>11</v>
      </c>
      <c r="E11" s="159"/>
      <c r="F11" s="62"/>
      <c r="G11" s="62"/>
      <c r="H11" s="62"/>
      <c r="I11" s="62"/>
      <c r="J11" s="63"/>
      <c r="K11" s="94"/>
      <c r="L11" s="95"/>
      <c r="M11" s="95"/>
      <c r="N11" s="95"/>
      <c r="O11" s="95"/>
      <c r="P11" s="86"/>
      <c r="Q11" s="62"/>
      <c r="R11" s="62"/>
    </row>
    <row r="12" spans="1:18" x14ac:dyDescent="0.3">
      <c r="A12" s="62"/>
      <c r="B12" s="85"/>
      <c r="C12" s="61"/>
      <c r="D12" s="159"/>
      <c r="E12" s="159" t="s">
        <v>12</v>
      </c>
      <c r="F12" s="62"/>
      <c r="G12" s="62"/>
      <c r="H12" s="62"/>
      <c r="I12" s="62"/>
      <c r="J12" s="63"/>
      <c r="K12" s="95"/>
      <c r="L12" s="95"/>
      <c r="M12" s="95"/>
      <c r="N12" s="95"/>
      <c r="O12" s="95"/>
      <c r="P12" s="86"/>
      <c r="Q12" s="62"/>
      <c r="R12" s="62"/>
    </row>
    <row r="13" spans="1:18" x14ac:dyDescent="0.3">
      <c r="A13" s="62"/>
      <c r="B13" s="85"/>
      <c r="C13" s="61"/>
      <c r="D13" s="62"/>
      <c r="E13" s="62"/>
      <c r="F13" s="65" t="s">
        <v>115</v>
      </c>
      <c r="G13" s="70"/>
      <c r="H13" s="70"/>
      <c r="I13" s="70"/>
      <c r="J13" s="70" t="s">
        <v>116</v>
      </c>
      <c r="K13" s="96" t="s">
        <v>293</v>
      </c>
      <c r="L13" s="68">
        <v>0</v>
      </c>
      <c r="M13" s="68">
        <v>0</v>
      </c>
      <c r="N13" s="68">
        <v>0</v>
      </c>
      <c r="O13" s="68">
        <v>0</v>
      </c>
      <c r="P13" s="86"/>
      <c r="Q13" s="62"/>
      <c r="R13" s="62"/>
    </row>
    <row r="14" spans="1:18" x14ac:dyDescent="0.3">
      <c r="A14" s="62"/>
      <c r="B14" s="85"/>
      <c r="C14" s="61"/>
      <c r="D14" s="62"/>
      <c r="E14" s="62"/>
      <c r="F14" s="69" t="s">
        <v>117</v>
      </c>
      <c r="G14" s="301"/>
      <c r="H14" s="301"/>
      <c r="I14" s="301"/>
      <c r="J14" s="66" t="s">
        <v>116</v>
      </c>
      <c r="K14" s="96" t="s">
        <v>294</v>
      </c>
      <c r="L14" s="142" t="s">
        <v>98</v>
      </c>
      <c r="M14" s="142" t="s">
        <v>98</v>
      </c>
      <c r="N14" s="142" t="s">
        <v>98</v>
      </c>
      <c r="O14" s="142" t="s">
        <v>98</v>
      </c>
      <c r="P14" s="86"/>
      <c r="Q14" s="62"/>
      <c r="R14" s="62"/>
    </row>
    <row r="15" spans="1:18" x14ac:dyDescent="0.3">
      <c r="A15" s="62"/>
      <c r="B15" s="85"/>
      <c r="C15" s="61"/>
      <c r="D15" s="62"/>
      <c r="E15" s="62"/>
      <c r="F15" s="64"/>
      <c r="G15" s="62"/>
      <c r="H15" s="62"/>
      <c r="I15" s="62"/>
      <c r="J15" s="66"/>
      <c r="K15" s="299"/>
      <c r="L15" s="300"/>
      <c r="M15" s="300"/>
      <c r="N15" s="300"/>
      <c r="O15" s="300"/>
      <c r="P15" s="86"/>
      <c r="Q15" s="62"/>
      <c r="R15" s="62"/>
    </row>
    <row r="16" spans="1:18" ht="15.75" thickBot="1" x14ac:dyDescent="0.35">
      <c r="A16" s="62"/>
      <c r="B16" s="85"/>
      <c r="C16" s="61"/>
      <c r="D16" s="62"/>
      <c r="E16" s="159" t="s">
        <v>14</v>
      </c>
      <c r="F16" s="64"/>
      <c r="G16" s="62"/>
      <c r="H16" s="62"/>
      <c r="I16" s="62"/>
      <c r="J16" s="66" t="s">
        <v>118</v>
      </c>
      <c r="K16" s="97" t="s">
        <v>289</v>
      </c>
      <c r="L16" s="143" t="s">
        <v>98</v>
      </c>
      <c r="M16" s="143" t="s">
        <v>98</v>
      </c>
      <c r="N16" s="143" t="s">
        <v>98</v>
      </c>
      <c r="O16" s="143" t="s">
        <v>98</v>
      </c>
      <c r="P16" s="86"/>
      <c r="Q16" s="62"/>
      <c r="R16" s="62"/>
    </row>
    <row r="17" spans="1:18" ht="15.75" thickBot="1" x14ac:dyDescent="0.35">
      <c r="A17" s="62"/>
      <c r="B17" s="85"/>
      <c r="C17" s="73"/>
      <c r="D17" s="74"/>
      <c r="E17" s="195"/>
      <c r="F17" s="75"/>
      <c r="G17" s="75"/>
      <c r="H17" s="75"/>
      <c r="I17" s="75"/>
      <c r="J17" s="74"/>
      <c r="K17" s="71"/>
      <c r="L17" s="60"/>
      <c r="M17" s="60"/>
      <c r="N17" s="60"/>
      <c r="O17" s="59"/>
      <c r="P17" s="86"/>
      <c r="Q17" s="62"/>
      <c r="R17" s="62"/>
    </row>
    <row r="18" spans="1:18" x14ac:dyDescent="0.3">
      <c r="A18" s="62"/>
      <c r="B18" s="87"/>
      <c r="C18" s="88"/>
      <c r="D18" s="88"/>
      <c r="E18" s="88"/>
      <c r="F18" s="88"/>
      <c r="G18" s="88"/>
      <c r="H18" s="88"/>
      <c r="I18" s="88"/>
      <c r="J18" s="88"/>
      <c r="K18" s="88"/>
      <c r="L18" s="98"/>
      <c r="M18" s="89"/>
      <c r="N18" s="89"/>
      <c r="O18" s="89"/>
      <c r="P18" s="90"/>
      <c r="Q18" s="62"/>
      <c r="R18" s="62"/>
    </row>
    <row r="19" spans="1:18" ht="14.65" customHeight="1" x14ac:dyDescent="0.3">
      <c r="A19" s="62"/>
      <c r="B19" s="62"/>
      <c r="C19" s="62"/>
      <c r="D19" s="62"/>
      <c r="E19" s="62"/>
      <c r="F19" s="62"/>
      <c r="G19" s="62"/>
      <c r="H19" s="62"/>
      <c r="I19" s="62"/>
      <c r="J19" s="62"/>
      <c r="K19" s="62"/>
      <c r="L19" s="99"/>
      <c r="M19" s="72"/>
      <c r="N19" s="72"/>
      <c r="O19" s="72"/>
      <c r="P19" s="62"/>
      <c r="Q19" s="62"/>
      <c r="R19" s="62"/>
    </row>
    <row r="20" spans="1:18" ht="15" customHeight="1" x14ac:dyDescent="0.3">
      <c r="A20" s="62"/>
      <c r="B20" s="310"/>
      <c r="C20" s="311"/>
      <c r="D20" s="407" t="s">
        <v>112</v>
      </c>
      <c r="E20" s="407"/>
      <c r="F20" s="407"/>
      <c r="G20" s="407"/>
      <c r="H20" s="407"/>
      <c r="I20" s="407"/>
      <c r="J20" s="312"/>
      <c r="K20" s="312"/>
      <c r="L20" s="312"/>
      <c r="M20" s="313"/>
      <c r="N20" s="313"/>
      <c r="O20" s="313"/>
      <c r="P20" s="314"/>
      <c r="Q20" s="62"/>
      <c r="R20" s="62"/>
    </row>
    <row r="21" spans="1:18" ht="5.0999999999999996" customHeight="1" x14ac:dyDescent="0.3">
      <c r="A21" s="62"/>
      <c r="B21" s="315"/>
      <c r="C21" s="316"/>
      <c r="D21" s="317"/>
      <c r="E21" s="317"/>
      <c r="F21" s="317"/>
      <c r="G21" s="317"/>
      <c r="H21" s="317"/>
      <c r="I21" s="317"/>
      <c r="J21" s="318"/>
      <c r="K21" s="318"/>
      <c r="L21" s="318"/>
      <c r="M21" s="319"/>
      <c r="N21" s="319"/>
      <c r="O21" s="319"/>
      <c r="P21" s="320"/>
      <c r="Q21" s="62"/>
      <c r="R21" s="62"/>
    </row>
    <row r="22" spans="1:18" x14ac:dyDescent="0.3">
      <c r="A22" s="62"/>
      <c r="B22" s="315"/>
      <c r="C22" s="316"/>
      <c r="D22" s="338" t="s">
        <v>272</v>
      </c>
      <c r="E22" s="339" t="s">
        <v>335</v>
      </c>
      <c r="F22" s="339"/>
      <c r="G22" s="339"/>
      <c r="H22" s="339"/>
      <c r="I22" s="339"/>
      <c r="J22" s="339"/>
      <c r="K22" s="339"/>
      <c r="L22" s="339"/>
      <c r="M22" s="339"/>
      <c r="N22" s="339"/>
      <c r="O22" s="339"/>
      <c r="P22" s="344"/>
      <c r="Q22" s="62"/>
      <c r="R22" s="62"/>
    </row>
    <row r="23" spans="1:18" ht="34.5" customHeight="1" x14ac:dyDescent="0.3">
      <c r="A23" s="62"/>
      <c r="B23" s="322"/>
      <c r="C23" s="326"/>
      <c r="D23" s="338" t="s">
        <v>272</v>
      </c>
      <c r="E23" s="386" t="s">
        <v>376</v>
      </c>
      <c r="F23" s="386"/>
      <c r="G23" s="386"/>
      <c r="H23" s="386"/>
      <c r="I23" s="386"/>
      <c r="J23" s="386"/>
      <c r="K23" s="386"/>
      <c r="L23" s="386"/>
      <c r="M23" s="386"/>
      <c r="N23" s="386"/>
      <c r="O23" s="386"/>
      <c r="P23" s="336"/>
      <c r="Q23" s="62"/>
      <c r="R23" s="62"/>
    </row>
    <row r="24" spans="1:18" ht="45.75" customHeight="1" x14ac:dyDescent="0.3">
      <c r="B24" s="322"/>
      <c r="C24" s="326"/>
      <c r="D24" s="338" t="s">
        <v>272</v>
      </c>
      <c r="E24" s="421" t="s">
        <v>377</v>
      </c>
      <c r="F24" s="422"/>
      <c r="G24" s="422"/>
      <c r="H24" s="422"/>
      <c r="I24" s="422"/>
      <c r="J24" s="422"/>
      <c r="K24" s="422"/>
      <c r="L24" s="422"/>
      <c r="M24" s="422"/>
      <c r="N24" s="422"/>
      <c r="O24" s="422"/>
      <c r="P24" s="336"/>
    </row>
    <row r="25" spans="1:18" ht="38.25" customHeight="1" x14ac:dyDescent="0.3">
      <c r="B25" s="322"/>
      <c r="C25" s="326"/>
      <c r="D25" s="338" t="s">
        <v>272</v>
      </c>
      <c r="E25" s="421" t="s">
        <v>378</v>
      </c>
      <c r="F25" s="421"/>
      <c r="G25" s="421"/>
      <c r="H25" s="421"/>
      <c r="I25" s="421"/>
      <c r="J25" s="421"/>
      <c r="K25" s="421"/>
      <c r="L25" s="421"/>
      <c r="M25" s="421"/>
      <c r="N25" s="421"/>
      <c r="O25" s="421"/>
      <c r="P25" s="336"/>
    </row>
    <row r="26" spans="1:18" x14ac:dyDescent="0.3">
      <c r="B26" s="340"/>
      <c r="C26" s="341"/>
      <c r="D26" s="341"/>
      <c r="E26" s="341"/>
      <c r="F26" s="341"/>
      <c r="G26" s="341"/>
      <c r="H26" s="341"/>
      <c r="I26" s="341"/>
      <c r="J26" s="341"/>
      <c r="K26" s="341"/>
      <c r="L26" s="342"/>
      <c r="M26" s="342"/>
      <c r="N26" s="342"/>
      <c r="O26" s="342"/>
      <c r="P26" s="345"/>
    </row>
  </sheetData>
  <mergeCells count="9">
    <mergeCell ref="E23:O23"/>
    <mergeCell ref="E24:O24"/>
    <mergeCell ref="E25:O25"/>
    <mergeCell ref="D20:I20"/>
    <mergeCell ref="C6:I6"/>
    <mergeCell ref="J6:L6"/>
    <mergeCell ref="M6:O6"/>
    <mergeCell ref="C8:F8"/>
    <mergeCell ref="G8:H8"/>
  </mergeCells>
  <pageMargins left="0.70866141732283472" right="0.70866141732283472" top="0.74803149606299213" bottom="0.74803149606299213" header="0.31496062992125984" footer="0.31496062992125984"/>
  <pageSetup paperSize="9" scale="94"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3:Q18"/>
  <sheetViews>
    <sheetView zoomScale="85" zoomScaleNormal="85" workbookViewId="0">
      <selection activeCell="C33" sqref="C33"/>
    </sheetView>
  </sheetViews>
  <sheetFormatPr baseColWidth="10" defaultColWidth="8.85546875" defaultRowHeight="15" x14ac:dyDescent="0.3"/>
  <cols>
    <col min="1" max="1" width="12" style="1" customWidth="1"/>
    <col min="2" max="2" width="44.7109375" style="1" customWidth="1"/>
    <col min="3" max="20" width="16.7109375" style="1" customWidth="1"/>
    <col min="21" max="16384" width="8.85546875" style="1"/>
  </cols>
  <sheetData>
    <row r="3" spans="1:17" ht="29.65" customHeight="1" x14ac:dyDescent="0.3">
      <c r="A3" s="33" t="str">
        <f>TAB00!B49&amp;" : "&amp;TAB00!C49</f>
        <v>TAB6 : Réconciliation des charges et produits (prélèvement et injection)</v>
      </c>
      <c r="B3" s="14"/>
      <c r="C3" s="14"/>
      <c r="D3" s="14"/>
      <c r="E3" s="14"/>
      <c r="F3" s="14"/>
      <c r="G3" s="14"/>
      <c r="H3" s="14"/>
      <c r="I3" s="14"/>
      <c r="J3" s="14"/>
      <c r="K3" s="14"/>
      <c r="L3" s="14"/>
      <c r="M3" s="14"/>
      <c r="N3" s="14"/>
      <c r="O3" s="14"/>
      <c r="P3" s="14"/>
      <c r="Q3" s="14"/>
    </row>
    <row r="5" spans="1:17" ht="21" x14ac:dyDescent="0.35">
      <c r="B5" s="371" t="s">
        <v>229</v>
      </c>
      <c r="C5" s="371"/>
      <c r="D5" s="371"/>
      <c r="E5" s="371"/>
      <c r="F5" s="371"/>
      <c r="G5" s="371"/>
      <c r="H5" s="371"/>
      <c r="I5" s="371"/>
      <c r="J5" s="371"/>
      <c r="K5" s="371"/>
      <c r="L5" s="371"/>
      <c r="M5" s="371"/>
      <c r="N5" s="371"/>
      <c r="O5" s="371"/>
      <c r="P5" s="371"/>
      <c r="Q5" s="371"/>
    </row>
    <row r="6" spans="1:17" s="4" customFormat="1" ht="13.5" x14ac:dyDescent="0.3">
      <c r="B6" s="419" t="s">
        <v>0</v>
      </c>
      <c r="C6" s="428" t="s">
        <v>17</v>
      </c>
      <c r="D6" s="428"/>
      <c r="E6" s="428"/>
      <c r="F6" s="428" t="s">
        <v>39</v>
      </c>
      <c r="G6" s="428"/>
      <c r="H6" s="428"/>
      <c r="I6" s="428" t="s">
        <v>6</v>
      </c>
      <c r="J6" s="428"/>
      <c r="K6" s="428"/>
      <c r="L6" s="428" t="s">
        <v>40</v>
      </c>
      <c r="M6" s="428"/>
      <c r="N6" s="428"/>
      <c r="O6" s="428" t="s">
        <v>8</v>
      </c>
      <c r="P6" s="428"/>
      <c r="Q6" s="428"/>
    </row>
    <row r="7" spans="1:17" s="4" customFormat="1" ht="13.5" x14ac:dyDescent="0.3">
      <c r="B7" s="419"/>
      <c r="C7" s="6" t="s">
        <v>43</v>
      </c>
      <c r="D7" s="6" t="s">
        <v>44</v>
      </c>
      <c r="E7" s="6" t="s">
        <v>45</v>
      </c>
      <c r="F7" s="6" t="s">
        <v>43</v>
      </c>
      <c r="G7" s="6" t="s">
        <v>44</v>
      </c>
      <c r="H7" s="6" t="s">
        <v>45</v>
      </c>
      <c r="I7" s="6" t="s">
        <v>43</v>
      </c>
      <c r="J7" s="6" t="s">
        <v>44</v>
      </c>
      <c r="K7" s="6" t="s">
        <v>45</v>
      </c>
      <c r="L7" s="6" t="s">
        <v>43</v>
      </c>
      <c r="M7" s="6" t="s">
        <v>44</v>
      </c>
      <c r="N7" s="6" t="s">
        <v>45</v>
      </c>
      <c r="O7" s="6" t="s">
        <v>43</v>
      </c>
      <c r="P7" s="6" t="s">
        <v>44</v>
      </c>
      <c r="Q7" s="6" t="s">
        <v>45</v>
      </c>
    </row>
    <row r="8" spans="1:17" s="4" customFormat="1" ht="14.65" customHeight="1" x14ac:dyDescent="0.3">
      <c r="A8" s="427" t="s">
        <v>27</v>
      </c>
      <c r="B8" s="49" t="s">
        <v>11</v>
      </c>
      <c r="C8" s="106">
        <f>'TAB2'!B11</f>
        <v>0</v>
      </c>
      <c r="D8" s="106">
        <f>SUM('TAB4.1.2'!C7,'TAB4.1.2'!C27)</f>
        <v>0</v>
      </c>
      <c r="E8" s="106">
        <f>C8-D8</f>
        <v>0</v>
      </c>
      <c r="F8" s="106">
        <f>'TAB2'!D11</f>
        <v>0</v>
      </c>
      <c r="G8" s="106">
        <f>SUM('TAB4.1.2'!F7,'TAB4.1.2'!F27)</f>
        <v>0</v>
      </c>
      <c r="H8" s="106">
        <f>F8-G8</f>
        <v>0</v>
      </c>
      <c r="I8" s="106">
        <f>'TAB2'!F11</f>
        <v>0</v>
      </c>
      <c r="J8" s="106">
        <f>SUM('TAB4.1.2'!I7,'TAB4.1.2'!I27)</f>
        <v>0</v>
      </c>
      <c r="K8" s="106">
        <f>I8-J8</f>
        <v>0</v>
      </c>
      <c r="L8" s="106">
        <f>'TAB2'!H11</f>
        <v>0</v>
      </c>
      <c r="M8" s="106">
        <f>SUM('TAB4.1.2'!L7,'TAB4.1.2'!L27)</f>
        <v>0</v>
      </c>
      <c r="N8" s="106">
        <f>L8-M8</f>
        <v>0</v>
      </c>
      <c r="O8" s="106">
        <f>'TAB2'!J11</f>
        <v>0</v>
      </c>
      <c r="P8" s="106">
        <f>SUM('TAB4.1.2'!O7,'TAB4.1.2'!O27)</f>
        <v>0</v>
      </c>
      <c r="Q8" s="106">
        <f>O8-P8</f>
        <v>0</v>
      </c>
    </row>
    <row r="9" spans="1:17" x14ac:dyDescent="0.3">
      <c r="A9" s="427"/>
      <c r="B9" s="49" t="s">
        <v>18</v>
      </c>
      <c r="C9" s="106">
        <f>'TAB2'!B12</f>
        <v>0</v>
      </c>
      <c r="D9" s="106">
        <f>SUM('TAB4.1.2'!C20,'TAB4.1.2'!C40)</f>
        <v>0</v>
      </c>
      <c r="E9" s="106">
        <f t="shared" ref="E9:E14" si="0">C9-D9</f>
        <v>0</v>
      </c>
      <c r="F9" s="106">
        <f>'TAB2'!D12</f>
        <v>0</v>
      </c>
      <c r="G9" s="106">
        <f>SUM('TAB4.1.2'!F20,'TAB4.1.2'!F40)</f>
        <v>0</v>
      </c>
      <c r="H9" s="106">
        <f t="shared" ref="H9:H14" si="1">F9-G9</f>
        <v>0</v>
      </c>
      <c r="I9" s="106">
        <f>'TAB2'!F12</f>
        <v>0</v>
      </c>
      <c r="J9" s="106">
        <f>SUM('TAB4.1.2'!I20,'TAB4.1.2'!I40)</f>
        <v>0</v>
      </c>
      <c r="K9" s="106">
        <f t="shared" ref="K9:K14" si="2">I9-J9</f>
        <v>0</v>
      </c>
      <c r="L9" s="106">
        <f>'TAB2'!H12</f>
        <v>0</v>
      </c>
      <c r="M9" s="106">
        <f>SUM('TAB4.1.2'!L20,'TAB4.1.2'!L40)</f>
        <v>0</v>
      </c>
      <c r="N9" s="106">
        <f t="shared" ref="N9:N14" si="3">L9-M9</f>
        <v>0</v>
      </c>
      <c r="O9" s="106">
        <f>'TAB2'!J12</f>
        <v>0</v>
      </c>
      <c r="P9" s="106">
        <f>SUM('TAB4.1.2'!O20,'TAB4.1.2'!O40)</f>
        <v>0</v>
      </c>
      <c r="Q9" s="106">
        <f t="shared" ref="Q9:Q14" si="4">O9-P9</f>
        <v>0</v>
      </c>
    </row>
    <row r="10" spans="1:17" customFormat="1" x14ac:dyDescent="0.3">
      <c r="A10" s="427"/>
      <c r="B10" s="49" t="s">
        <v>90</v>
      </c>
      <c r="C10" s="258">
        <f>'TAB2'!B13</f>
        <v>0</v>
      </c>
      <c r="D10" s="258">
        <f>SUM(D11:D13)</f>
        <v>0</v>
      </c>
      <c r="E10" s="258">
        <f t="shared" si="0"/>
        <v>0</v>
      </c>
      <c r="F10" s="258">
        <f>'TAB2'!D13</f>
        <v>0</v>
      </c>
      <c r="G10" s="258">
        <f>SUM(G11:G13)</f>
        <v>0</v>
      </c>
      <c r="H10" s="258">
        <f t="shared" si="1"/>
        <v>0</v>
      </c>
      <c r="I10" s="258">
        <f>'TAB2'!F13</f>
        <v>0</v>
      </c>
      <c r="J10" s="258">
        <f>SUM(J11:J13)</f>
        <v>0</v>
      </c>
      <c r="K10" s="258">
        <f t="shared" si="2"/>
        <v>0</v>
      </c>
      <c r="L10" s="258">
        <f>'TAB2'!H13</f>
        <v>0</v>
      </c>
      <c r="M10" s="258">
        <f>SUM(M11:M13)</f>
        <v>0</v>
      </c>
      <c r="N10" s="258">
        <f t="shared" si="3"/>
        <v>0</v>
      </c>
      <c r="O10" s="258">
        <f>'TAB2'!J13</f>
        <v>0</v>
      </c>
      <c r="P10" s="258">
        <f>SUM(P11:P13)</f>
        <v>0</v>
      </c>
      <c r="Q10" s="258">
        <f t="shared" si="4"/>
        <v>0</v>
      </c>
    </row>
    <row r="11" spans="1:17" x14ac:dyDescent="0.3">
      <c r="A11" s="427"/>
      <c r="B11" s="52" t="s">
        <v>4</v>
      </c>
      <c r="C11" s="106">
        <f>'TAB2'!B14</f>
        <v>0</v>
      </c>
      <c r="D11" s="106">
        <f>SUM('TAB4.1.2'!C22,'TAB4.1.2'!C42)</f>
        <v>0</v>
      </c>
      <c r="E11" s="106">
        <f t="shared" si="0"/>
        <v>0</v>
      </c>
      <c r="F11" s="106">
        <f>'TAB2'!D14</f>
        <v>0</v>
      </c>
      <c r="G11" s="106">
        <f>SUM('TAB4.1.2'!F22,'TAB4.1.2'!F42)</f>
        <v>0</v>
      </c>
      <c r="H11" s="106">
        <f t="shared" si="1"/>
        <v>0</v>
      </c>
      <c r="I11" s="106">
        <f>'TAB2'!F14</f>
        <v>0</v>
      </c>
      <c r="J11" s="106">
        <f>SUM('TAB4.1.2'!I22,'TAB4.1.2'!I42)</f>
        <v>0</v>
      </c>
      <c r="K11" s="106">
        <f t="shared" si="2"/>
        <v>0</v>
      </c>
      <c r="L11" s="106">
        <f>'TAB2'!H14</f>
        <v>0</v>
      </c>
      <c r="M11" s="106">
        <f>SUM('TAB4.1.2'!L22,'TAB4.1.2'!L42)</f>
        <v>0</v>
      </c>
      <c r="N11" s="106">
        <f t="shared" si="3"/>
        <v>0</v>
      </c>
      <c r="O11" s="106">
        <f>'TAB2'!J14</f>
        <v>0</v>
      </c>
      <c r="P11" s="106">
        <f>SUM('TAB4.1.2'!O22,'TAB4.1.2'!O42)</f>
        <v>0</v>
      </c>
      <c r="Q11" s="106">
        <f t="shared" si="4"/>
        <v>0</v>
      </c>
    </row>
    <row r="12" spans="1:17" x14ac:dyDescent="0.3">
      <c r="A12" s="427"/>
      <c r="B12" s="52" t="s">
        <v>16</v>
      </c>
      <c r="C12" s="106">
        <f>'TAB2'!B15</f>
        <v>0</v>
      </c>
      <c r="D12" s="106">
        <f>SUM('TAB4.1.2'!C23,'TAB4.1.2'!C43)</f>
        <v>0</v>
      </c>
      <c r="E12" s="106">
        <f t="shared" si="0"/>
        <v>0</v>
      </c>
      <c r="F12" s="106">
        <f>'TAB2'!D15</f>
        <v>0</v>
      </c>
      <c r="G12" s="106">
        <f>SUM('TAB4.1.2'!F23,'TAB4.1.2'!F43)</f>
        <v>0</v>
      </c>
      <c r="H12" s="106">
        <f t="shared" si="1"/>
        <v>0</v>
      </c>
      <c r="I12" s="106">
        <f>'TAB2'!F15</f>
        <v>0</v>
      </c>
      <c r="J12" s="106">
        <f>SUM('TAB4.1.2'!I23,'TAB4.1.2'!I43)</f>
        <v>0</v>
      </c>
      <c r="K12" s="106">
        <f t="shared" si="2"/>
        <v>0</v>
      </c>
      <c r="L12" s="106">
        <f>'TAB2'!H15</f>
        <v>0</v>
      </c>
      <c r="M12" s="106">
        <f>SUM('TAB4.1.2'!L23,'TAB4.1.2'!L43)</f>
        <v>0</v>
      </c>
      <c r="N12" s="106">
        <f t="shared" si="3"/>
        <v>0</v>
      </c>
      <c r="O12" s="106">
        <f>'TAB2'!J15</f>
        <v>0</v>
      </c>
      <c r="P12" s="106">
        <f>SUM('TAB4.1.2'!O23,'TAB4.1.2'!O43)</f>
        <v>0</v>
      </c>
      <c r="Q12" s="106">
        <f t="shared" si="4"/>
        <v>0</v>
      </c>
    </row>
    <row r="13" spans="1:17" x14ac:dyDescent="0.3">
      <c r="A13" s="427"/>
      <c r="B13" s="52" t="s">
        <v>37</v>
      </c>
      <c r="C13" s="106">
        <f>'TAB2'!B16</f>
        <v>0</v>
      </c>
      <c r="D13" s="106">
        <f>SUM('TAB4.1.2'!C24,'TAB4.1.2'!C44)</f>
        <v>0</v>
      </c>
      <c r="E13" s="106">
        <f t="shared" si="0"/>
        <v>0</v>
      </c>
      <c r="F13" s="106">
        <f>'TAB2'!D16</f>
        <v>0</v>
      </c>
      <c r="G13" s="106">
        <f>SUM('TAB4.1.2'!F24,'TAB4.1.2'!F44)</f>
        <v>0</v>
      </c>
      <c r="H13" s="106">
        <f t="shared" si="1"/>
        <v>0</v>
      </c>
      <c r="I13" s="106">
        <f>'TAB2'!F16</f>
        <v>0</v>
      </c>
      <c r="J13" s="106">
        <f>SUM('TAB4.1.2'!I24,'TAB4.1.2'!I44)</f>
        <v>0</v>
      </c>
      <c r="K13" s="106">
        <f t="shared" si="2"/>
        <v>0</v>
      </c>
      <c r="L13" s="106">
        <f>'TAB2'!H16</f>
        <v>0</v>
      </c>
      <c r="M13" s="106">
        <f>SUM('TAB4.1.2'!L24,'TAB4.1.2'!L44)</f>
        <v>0</v>
      </c>
      <c r="N13" s="106">
        <f t="shared" si="3"/>
        <v>0</v>
      </c>
      <c r="O13" s="106">
        <f>'TAB2'!J16</f>
        <v>0</v>
      </c>
      <c r="P13" s="106">
        <f>SUM('TAB4.1.2'!O24,'TAB4.1.2'!O44)</f>
        <v>0</v>
      </c>
      <c r="Q13" s="106">
        <f t="shared" si="4"/>
        <v>0</v>
      </c>
    </row>
    <row r="14" spans="1:17" x14ac:dyDescent="0.3">
      <c r="A14" s="427"/>
      <c r="B14" s="49" t="s">
        <v>91</v>
      </c>
      <c r="C14" s="106">
        <f>'TAB2'!B17</f>
        <v>0</v>
      </c>
      <c r="D14" s="106">
        <f>SUM('TAB4.1.2'!C25,'TAB4.1.2'!C45)</f>
        <v>0</v>
      </c>
      <c r="E14" s="106">
        <f t="shared" si="0"/>
        <v>0</v>
      </c>
      <c r="F14" s="106">
        <f>'TAB2'!D17</f>
        <v>0</v>
      </c>
      <c r="G14" s="106">
        <f>SUM('TAB4.1.2'!F25,'TAB4.1.2'!F45)</f>
        <v>0</v>
      </c>
      <c r="H14" s="106">
        <f t="shared" si="1"/>
        <v>0</v>
      </c>
      <c r="I14" s="106">
        <f>'TAB2'!F17</f>
        <v>0</v>
      </c>
      <c r="J14" s="106">
        <f>SUM('TAB4.1.2'!I25,'TAB4.1.2'!I45)</f>
        <v>0</v>
      </c>
      <c r="K14" s="106">
        <f t="shared" si="2"/>
        <v>0</v>
      </c>
      <c r="L14" s="106">
        <f>'TAB2'!H17</f>
        <v>0</v>
      </c>
      <c r="M14" s="106">
        <f>SUM('TAB4.1.2'!L25,'TAB4.1.2'!L45)</f>
        <v>0</v>
      </c>
      <c r="N14" s="106">
        <f t="shared" si="3"/>
        <v>0</v>
      </c>
      <c r="O14" s="106">
        <f>'TAB2'!J17</f>
        <v>0</v>
      </c>
      <c r="P14" s="106">
        <f>SUM('TAB4.1.2'!O25,'TAB4.1.2'!O45)</f>
        <v>0</v>
      </c>
      <c r="Q14" s="106">
        <f t="shared" si="4"/>
        <v>0</v>
      </c>
    </row>
    <row r="15" spans="1:17" x14ac:dyDescent="0.3">
      <c r="A15" s="427"/>
      <c r="B15" s="44" t="s">
        <v>17</v>
      </c>
      <c r="C15" s="12">
        <f t="shared" ref="C15:Q15" si="5">SUM(C8:C10,C14:C14)</f>
        <v>0</v>
      </c>
      <c r="D15" s="12">
        <f t="shared" si="5"/>
        <v>0</v>
      </c>
      <c r="E15" s="12">
        <f t="shared" si="5"/>
        <v>0</v>
      </c>
      <c r="F15" s="12">
        <f t="shared" si="5"/>
        <v>0</v>
      </c>
      <c r="G15" s="12">
        <f t="shared" si="5"/>
        <v>0</v>
      </c>
      <c r="H15" s="12">
        <f t="shared" si="5"/>
        <v>0</v>
      </c>
      <c r="I15" s="12">
        <f t="shared" si="5"/>
        <v>0</v>
      </c>
      <c r="J15" s="12">
        <f t="shared" si="5"/>
        <v>0</v>
      </c>
      <c r="K15" s="12">
        <f t="shared" si="5"/>
        <v>0</v>
      </c>
      <c r="L15" s="12">
        <f t="shared" si="5"/>
        <v>0</v>
      </c>
      <c r="M15" s="12">
        <f t="shared" si="5"/>
        <v>0</v>
      </c>
      <c r="N15" s="12">
        <f t="shared" si="5"/>
        <v>0</v>
      </c>
      <c r="O15" s="12">
        <f t="shared" si="5"/>
        <v>0</v>
      </c>
      <c r="P15" s="12">
        <f t="shared" si="5"/>
        <v>0</v>
      </c>
      <c r="Q15" s="12">
        <f t="shared" si="5"/>
        <v>0</v>
      </c>
    </row>
    <row r="16" spans="1:17" x14ac:dyDescent="0.3">
      <c r="A16" s="427" t="s">
        <v>28</v>
      </c>
      <c r="B16" s="49" t="s">
        <v>11</v>
      </c>
      <c r="C16" s="41">
        <f>SUM(F16,I16,L16,O16)</f>
        <v>0</v>
      </c>
      <c r="D16" s="106">
        <f>'TAB5'!B13</f>
        <v>0</v>
      </c>
      <c r="E16" s="212">
        <f>C16-D16</f>
        <v>0</v>
      </c>
      <c r="F16" s="41"/>
      <c r="G16" s="213">
        <f>'TAB5'!E13</f>
        <v>0</v>
      </c>
      <c r="H16" s="212">
        <f>F16-G16</f>
        <v>0</v>
      </c>
      <c r="I16" s="41"/>
      <c r="J16" s="213">
        <f>'TAB5'!H13</f>
        <v>0</v>
      </c>
      <c r="K16" s="212">
        <f>I16-J16</f>
        <v>0</v>
      </c>
      <c r="L16" s="41"/>
      <c r="M16" s="213">
        <f>'TAB5'!K13</f>
        <v>0</v>
      </c>
      <c r="N16" s="212">
        <f>L16-M16</f>
        <v>0</v>
      </c>
      <c r="O16" s="41"/>
      <c r="P16" s="213">
        <f>'TAB5'!N13</f>
        <v>0</v>
      </c>
      <c r="Q16" s="106">
        <f>O16-P16</f>
        <v>0</v>
      </c>
    </row>
    <row r="17" spans="1:17" x14ac:dyDescent="0.3">
      <c r="A17" s="427"/>
      <c r="B17" s="44" t="s">
        <v>17</v>
      </c>
      <c r="C17" s="12">
        <f>C16</f>
        <v>0</v>
      </c>
      <c r="D17" s="12">
        <f>D16</f>
        <v>0</v>
      </c>
      <c r="E17" s="12">
        <f>E16</f>
        <v>0</v>
      </c>
      <c r="F17" s="211">
        <f>F16</f>
        <v>0</v>
      </c>
      <c r="G17" s="12">
        <f t="shared" ref="G17:Q17" si="6">G16</f>
        <v>0</v>
      </c>
      <c r="H17" s="12">
        <f t="shared" si="6"/>
        <v>0</v>
      </c>
      <c r="I17" s="211">
        <f t="shared" si="6"/>
        <v>0</v>
      </c>
      <c r="J17" s="12">
        <f t="shared" si="6"/>
        <v>0</v>
      </c>
      <c r="K17" s="12">
        <f t="shared" si="6"/>
        <v>0</v>
      </c>
      <c r="L17" s="211">
        <f t="shared" si="6"/>
        <v>0</v>
      </c>
      <c r="M17" s="12">
        <f t="shared" si="6"/>
        <v>0</v>
      </c>
      <c r="N17" s="12">
        <f t="shared" si="6"/>
        <v>0</v>
      </c>
      <c r="O17" s="211">
        <f t="shared" si="6"/>
        <v>0</v>
      </c>
      <c r="P17" s="12">
        <f t="shared" si="6"/>
        <v>0</v>
      </c>
      <c r="Q17" s="12">
        <f t="shared" si="6"/>
        <v>0</v>
      </c>
    </row>
    <row r="18" spans="1:17" x14ac:dyDescent="0.3">
      <c r="A18" s="137" t="s">
        <v>17</v>
      </c>
      <c r="B18" s="44"/>
      <c r="C18" s="12">
        <f>C15+C17</f>
        <v>0</v>
      </c>
      <c r="D18" s="12">
        <f>D15+D17</f>
        <v>0</v>
      </c>
      <c r="E18" s="12">
        <f>E15+E17</f>
        <v>0</v>
      </c>
      <c r="F18" s="12">
        <f t="shared" ref="F18:O18" si="7">F15+F17</f>
        <v>0</v>
      </c>
      <c r="G18" s="12">
        <f t="shared" si="7"/>
        <v>0</v>
      </c>
      <c r="H18" s="12">
        <f t="shared" si="7"/>
        <v>0</v>
      </c>
      <c r="I18" s="12">
        <f t="shared" si="7"/>
        <v>0</v>
      </c>
      <c r="J18" s="12">
        <f t="shared" si="7"/>
        <v>0</v>
      </c>
      <c r="K18" s="12">
        <f t="shared" si="7"/>
        <v>0</v>
      </c>
      <c r="L18" s="12">
        <f>L15+L17</f>
        <v>0</v>
      </c>
      <c r="M18" s="12">
        <f t="shared" si="7"/>
        <v>0</v>
      </c>
      <c r="N18" s="12">
        <f t="shared" si="7"/>
        <v>0</v>
      </c>
      <c r="O18" s="12">
        <f t="shared" si="7"/>
        <v>0</v>
      </c>
      <c r="P18" s="12">
        <f>P15+P17</f>
        <v>0</v>
      </c>
      <c r="Q18" s="12">
        <f>Q15+Q17</f>
        <v>0</v>
      </c>
    </row>
  </sheetData>
  <mergeCells count="9">
    <mergeCell ref="A8:A15"/>
    <mergeCell ref="A16:A17"/>
    <mergeCell ref="B5:Q5"/>
    <mergeCell ref="O6:Q6"/>
    <mergeCell ref="F6:H6"/>
    <mergeCell ref="C6:E6"/>
    <mergeCell ref="I6:K6"/>
    <mergeCell ref="L6:N6"/>
    <mergeCell ref="B6:B7"/>
  </mergeCells>
  <conditionalFormatting sqref="C16">
    <cfRule type="containsText" dxfId="29" priority="27" operator="containsText" text="ntitulé">
      <formula>NOT(ISERROR(SEARCH("ntitulé",C16)))</formula>
    </cfRule>
    <cfRule type="containsBlanks" dxfId="28" priority="28">
      <formula>LEN(TRIM(C16))=0</formula>
    </cfRule>
  </conditionalFormatting>
  <conditionalFormatting sqref="O16">
    <cfRule type="containsText" dxfId="27" priority="19" operator="containsText" text="ntitulé">
      <formula>NOT(ISERROR(SEARCH("ntitulé",O16)))</formula>
    </cfRule>
    <cfRule type="containsBlanks" dxfId="26" priority="20">
      <formula>LEN(TRIM(O16))=0</formula>
    </cfRule>
  </conditionalFormatting>
  <conditionalFormatting sqref="L16">
    <cfRule type="containsText" dxfId="25" priority="17" operator="containsText" text="ntitulé">
      <formula>NOT(ISERROR(SEARCH("ntitulé",L16)))</formula>
    </cfRule>
    <cfRule type="containsBlanks" dxfId="24" priority="18">
      <formula>LEN(TRIM(L16))=0</formula>
    </cfRule>
  </conditionalFormatting>
  <conditionalFormatting sqref="I16">
    <cfRule type="containsText" dxfId="23" priority="15" operator="containsText" text="ntitulé">
      <formula>NOT(ISERROR(SEARCH("ntitulé",I16)))</formula>
    </cfRule>
    <cfRule type="containsBlanks" dxfId="22" priority="16">
      <formula>LEN(TRIM(I16))=0</formula>
    </cfRule>
  </conditionalFormatting>
  <conditionalFormatting sqref="F16">
    <cfRule type="containsText" dxfId="21" priority="13" operator="containsText" text="ntitulé">
      <formula>NOT(ISERROR(SEARCH("ntitulé",F16)))</formula>
    </cfRule>
    <cfRule type="containsBlanks" dxfId="20" priority="14">
      <formula>LEN(TRIM(F16))=0</formula>
    </cfRule>
  </conditionalFormatting>
  <pageMargins left="0.7" right="0.7" top="0.75" bottom="0.75" header="0.3" footer="0.3"/>
  <pageSetup paperSize="8" scale="68" orientation="landscape" verticalDpi="300" r:id="rId1"/>
  <colBreaks count="1" manualBreakCount="1">
    <brk id="1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3:J70"/>
  <sheetViews>
    <sheetView zoomScaleNormal="100" workbookViewId="0">
      <pane ySplit="13" topLeftCell="A14" activePane="bottomLeft" state="frozen"/>
      <selection activeCell="B10" sqref="A10:XFD10"/>
      <selection pane="bottomLeft" activeCell="A12" sqref="A12"/>
    </sheetView>
  </sheetViews>
  <sheetFormatPr baseColWidth="10" defaultColWidth="8.85546875" defaultRowHeight="13.5" x14ac:dyDescent="0.3"/>
  <cols>
    <col min="1" max="1" width="65.7109375" style="4" customWidth="1"/>
    <col min="2" max="2" width="15.85546875" style="4" customWidth="1"/>
    <col min="3" max="6" width="16.5703125" style="4" customWidth="1"/>
    <col min="7" max="10" width="16.7109375" style="4" customWidth="1"/>
    <col min="11" max="16384" width="8.85546875" style="4"/>
  </cols>
  <sheetData>
    <row r="3" spans="1:10" ht="29.65" customHeight="1" x14ac:dyDescent="0.3">
      <c r="A3" s="33" t="str">
        <f>TAB00!B50&amp;" : "&amp;TAB00!C50</f>
        <v>TAB7.1 : Simulations des coûts de distribution pour les clients-type - niveau TMT</v>
      </c>
      <c r="B3" s="107"/>
      <c r="C3" s="107"/>
      <c r="D3" s="107"/>
      <c r="E3" s="107"/>
      <c r="F3" s="107"/>
    </row>
    <row r="5" spans="1:10" x14ac:dyDescent="0.3">
      <c r="A5" s="429" t="s">
        <v>274</v>
      </c>
      <c r="B5" s="430"/>
      <c r="C5" s="6" t="s">
        <v>173</v>
      </c>
      <c r="D5" s="6" t="s">
        <v>174</v>
      </c>
      <c r="E5" s="6" t="s">
        <v>175</v>
      </c>
      <c r="F5" s="6" t="s">
        <v>176</v>
      </c>
    </row>
    <row r="6" spans="1:10" x14ac:dyDescent="0.3">
      <c r="A6" s="429" t="s">
        <v>275</v>
      </c>
      <c r="B6" s="430"/>
      <c r="C6" s="6" t="s">
        <v>276</v>
      </c>
      <c r="D6" s="6" t="s">
        <v>277</v>
      </c>
      <c r="E6" s="6" t="s">
        <v>278</v>
      </c>
      <c r="F6" s="6" t="s">
        <v>279</v>
      </c>
      <c r="G6" s="6" t="s">
        <v>280</v>
      </c>
      <c r="H6" s="6" t="s">
        <v>281</v>
      </c>
      <c r="I6" s="6" t="s">
        <v>282</v>
      </c>
      <c r="J6" s="6" t="s">
        <v>283</v>
      </c>
    </row>
    <row r="7" spans="1:10" x14ac:dyDescent="0.3">
      <c r="A7" s="10" t="s">
        <v>127</v>
      </c>
      <c r="C7" s="7">
        <v>37500000</v>
      </c>
      <c r="D7" s="7">
        <v>25000000</v>
      </c>
      <c r="E7" s="7">
        <v>52500000</v>
      </c>
      <c r="F7" s="108">
        <v>35000000</v>
      </c>
      <c r="G7" s="108">
        <f>G11*0.5</f>
        <v>47500000</v>
      </c>
      <c r="H7" s="108">
        <f t="shared" ref="H7:J7" si="0">H11*0.5</f>
        <v>14000000</v>
      </c>
      <c r="I7" s="108">
        <f t="shared" si="0"/>
        <v>6500000</v>
      </c>
      <c r="J7" s="108">
        <f t="shared" si="0"/>
        <v>250000</v>
      </c>
    </row>
    <row r="8" spans="1:10" x14ac:dyDescent="0.3">
      <c r="A8" s="10" t="s">
        <v>20</v>
      </c>
      <c r="C8" s="7">
        <v>12500000</v>
      </c>
      <c r="D8" s="7">
        <v>25000000</v>
      </c>
      <c r="E8" s="7">
        <v>17500000</v>
      </c>
      <c r="F8" s="108">
        <v>35000000</v>
      </c>
      <c r="G8" s="108">
        <f>G7</f>
        <v>47500000</v>
      </c>
      <c r="H8" s="108">
        <f t="shared" ref="H8:J8" si="1">H7</f>
        <v>14000000</v>
      </c>
      <c r="I8" s="108">
        <f t="shared" si="1"/>
        <v>6500000</v>
      </c>
      <c r="J8" s="108">
        <f t="shared" si="1"/>
        <v>250000</v>
      </c>
    </row>
    <row r="9" spans="1:10" x14ac:dyDescent="0.3">
      <c r="A9" s="10" t="s">
        <v>21</v>
      </c>
      <c r="C9" s="7">
        <v>0</v>
      </c>
      <c r="D9" s="7">
        <v>0</v>
      </c>
      <c r="E9" s="7">
        <v>0</v>
      </c>
      <c r="F9" s="106">
        <v>0</v>
      </c>
      <c r="G9" s="106">
        <v>0</v>
      </c>
      <c r="H9" s="106">
        <v>0</v>
      </c>
      <c r="I9" s="106">
        <v>0</v>
      </c>
      <c r="J9" s="106">
        <v>0</v>
      </c>
    </row>
    <row r="10" spans="1:10" x14ac:dyDescent="0.3">
      <c r="A10" s="10" t="s">
        <v>22</v>
      </c>
      <c r="C10" s="256">
        <v>12500000</v>
      </c>
      <c r="D10" s="256">
        <v>25000000</v>
      </c>
      <c r="E10" s="256">
        <v>17500000</v>
      </c>
      <c r="F10" s="259">
        <v>35000000</v>
      </c>
      <c r="G10" s="259">
        <f>G8</f>
        <v>47500000</v>
      </c>
      <c r="H10" s="259">
        <f t="shared" ref="H10:J10" si="2">H8</f>
        <v>14000000</v>
      </c>
      <c r="I10" s="259">
        <f t="shared" si="2"/>
        <v>6500000</v>
      </c>
      <c r="J10" s="259">
        <f t="shared" si="2"/>
        <v>250000</v>
      </c>
    </row>
    <row r="11" spans="1:10" x14ac:dyDescent="0.3">
      <c r="A11" s="10" t="s">
        <v>23</v>
      </c>
      <c r="C11" s="7">
        <v>50000000</v>
      </c>
      <c r="D11" s="7">
        <v>50000000</v>
      </c>
      <c r="E11" s="7">
        <v>70000000</v>
      </c>
      <c r="F11" s="7">
        <v>70000000</v>
      </c>
      <c r="G11" s="7">
        <v>95000000</v>
      </c>
      <c r="H11" s="7">
        <v>28000000</v>
      </c>
      <c r="I11" s="7">
        <v>13000000</v>
      </c>
      <c r="J11" s="7">
        <v>500000</v>
      </c>
    </row>
    <row r="12" spans="1:10" x14ac:dyDescent="0.3">
      <c r="A12" s="10" t="s">
        <v>317</v>
      </c>
      <c r="C12" s="7">
        <f>9800*85%</f>
        <v>8330</v>
      </c>
      <c r="D12" s="7">
        <f>9800*85%</f>
        <v>8330</v>
      </c>
      <c r="E12" s="7">
        <f>13719.6243333333*85%</f>
        <v>11661.680683333305</v>
      </c>
      <c r="F12" s="7">
        <f>13719.6243333333*85%</f>
        <v>11661.680683333305</v>
      </c>
      <c r="G12" s="7">
        <v>14000</v>
      </c>
      <c r="H12" s="7">
        <v>7300</v>
      </c>
      <c r="I12" s="7">
        <v>3400</v>
      </c>
      <c r="J12" s="7">
        <v>500</v>
      </c>
    </row>
    <row r="13" spans="1:10" x14ac:dyDescent="0.3">
      <c r="A13" s="10" t="s">
        <v>24</v>
      </c>
      <c r="C13" s="7">
        <v>0</v>
      </c>
      <c r="D13" s="7">
        <v>0</v>
      </c>
      <c r="E13" s="7">
        <v>0</v>
      </c>
      <c r="F13" s="106">
        <v>0</v>
      </c>
      <c r="G13" s="106">
        <v>0</v>
      </c>
      <c r="H13" s="106">
        <v>0</v>
      </c>
      <c r="I13" s="106">
        <v>0</v>
      </c>
      <c r="J13" s="106">
        <v>0</v>
      </c>
    </row>
    <row r="14" spans="1:10" s="58" customFormat="1" ht="18" x14ac:dyDescent="0.35">
      <c r="A14" s="431" t="s">
        <v>273</v>
      </c>
      <c r="B14" s="432"/>
      <c r="C14" s="432"/>
      <c r="D14" s="432"/>
      <c r="E14" s="432"/>
      <c r="F14" s="432"/>
      <c r="G14" s="432"/>
      <c r="H14" s="432"/>
      <c r="I14" s="432"/>
      <c r="J14" s="433"/>
    </row>
    <row r="15" spans="1:10" s="8" customFormat="1" ht="27" x14ac:dyDescent="0.3">
      <c r="B15" s="9" t="s">
        <v>25</v>
      </c>
      <c r="C15" s="9" t="str">
        <f t="shared" ref="C15:J15" si="3">"Coût annuel estimé      "&amp;C$6</f>
        <v>Coût annuel estimé      TMT1</v>
      </c>
      <c r="D15" s="9" t="str">
        <f t="shared" si="3"/>
        <v>Coût annuel estimé      TMT2</v>
      </c>
      <c r="E15" s="9" t="str">
        <f t="shared" si="3"/>
        <v>Coût annuel estimé      TMT3</v>
      </c>
      <c r="F15" s="9" t="str">
        <f t="shared" si="3"/>
        <v>Coût annuel estimé      TMT4</v>
      </c>
      <c r="G15" s="9" t="str">
        <f t="shared" si="3"/>
        <v>Coût annuel estimé      TMT5</v>
      </c>
      <c r="H15" s="9" t="str">
        <f t="shared" si="3"/>
        <v>Coût annuel estimé      TMT6</v>
      </c>
      <c r="I15" s="9" t="str">
        <f t="shared" si="3"/>
        <v>Coût annuel estimé      TMT7</v>
      </c>
      <c r="J15" s="9" t="str">
        <f t="shared" si="3"/>
        <v>Coût annuel estimé      TMT8</v>
      </c>
    </row>
    <row r="16" spans="1:10" s="1" customFormat="1" ht="15" x14ac:dyDescent="0.3">
      <c r="A16" s="202" t="s">
        <v>11</v>
      </c>
      <c r="B16" s="106"/>
      <c r="C16" s="144">
        <f>SUM(C17,C22:C23)</f>
        <v>0</v>
      </c>
      <c r="D16" s="144">
        <f t="shared" ref="D16:J16" si="4">SUM(D17,D22:D23)</f>
        <v>0</v>
      </c>
      <c r="E16" s="144">
        <f t="shared" si="4"/>
        <v>0</v>
      </c>
      <c r="F16" s="144">
        <f t="shared" si="4"/>
        <v>0</v>
      </c>
      <c r="G16" s="144">
        <f t="shared" si="4"/>
        <v>0</v>
      </c>
      <c r="H16" s="144">
        <f t="shared" si="4"/>
        <v>0</v>
      </c>
      <c r="I16" s="144">
        <f t="shared" si="4"/>
        <v>0</v>
      </c>
      <c r="J16" s="144">
        <f t="shared" si="4"/>
        <v>0</v>
      </c>
    </row>
    <row r="17" spans="1:10" s="1" customFormat="1" ht="15" x14ac:dyDescent="0.3">
      <c r="A17" s="52" t="s">
        <v>12</v>
      </c>
      <c r="B17" s="106"/>
      <c r="C17" s="144">
        <f>C18</f>
        <v>0</v>
      </c>
      <c r="D17" s="144">
        <f t="shared" ref="D17:J17" si="5">D18</f>
        <v>0</v>
      </c>
      <c r="E17" s="144">
        <f t="shared" si="5"/>
        <v>0</v>
      </c>
      <c r="F17" s="144">
        <f t="shared" si="5"/>
        <v>0</v>
      </c>
      <c r="G17" s="144">
        <f t="shared" si="5"/>
        <v>0</v>
      </c>
      <c r="H17" s="144">
        <f t="shared" si="5"/>
        <v>0</v>
      </c>
      <c r="I17" s="144">
        <f t="shared" si="5"/>
        <v>0</v>
      </c>
      <c r="J17" s="144">
        <f t="shared" si="5"/>
        <v>0</v>
      </c>
    </row>
    <row r="18" spans="1:10" s="1" customFormat="1" ht="15" x14ac:dyDescent="0.3">
      <c r="A18" s="53" t="s">
        <v>13</v>
      </c>
      <c r="B18" s="106"/>
      <c r="C18" s="144">
        <f>SUM(C19:C20)</f>
        <v>0</v>
      </c>
      <c r="D18" s="144">
        <f t="shared" ref="D18:J18" si="6">SUM(D19:D20)</f>
        <v>0</v>
      </c>
      <c r="E18" s="144">
        <f t="shared" si="6"/>
        <v>0</v>
      </c>
      <c r="F18" s="144">
        <f t="shared" si="6"/>
        <v>0</v>
      </c>
      <c r="G18" s="144">
        <f t="shared" si="6"/>
        <v>0</v>
      </c>
      <c r="H18" s="144">
        <f t="shared" si="6"/>
        <v>0</v>
      </c>
      <c r="I18" s="144">
        <f t="shared" si="6"/>
        <v>0</v>
      </c>
      <c r="J18" s="144">
        <f t="shared" si="6"/>
        <v>0</v>
      </c>
    </row>
    <row r="19" spans="1:10" s="1" customFormat="1" ht="15" x14ac:dyDescent="0.3">
      <c r="A19" s="203" t="s">
        <v>189</v>
      </c>
      <c r="B19" s="207">
        <f>'TAB4.1.2'!D$10</f>
        <v>0</v>
      </c>
      <c r="C19" s="144">
        <f>$B19*C$12*12</f>
        <v>0</v>
      </c>
      <c r="D19" s="144">
        <f t="shared" ref="D19:J20" si="7">$B19*D$12*12</f>
        <v>0</v>
      </c>
      <c r="E19" s="144">
        <f t="shared" si="7"/>
        <v>0</v>
      </c>
      <c r="F19" s="144">
        <f t="shared" si="7"/>
        <v>0</v>
      </c>
      <c r="G19" s="144">
        <f t="shared" si="7"/>
        <v>0</v>
      </c>
      <c r="H19" s="144">
        <f t="shared" si="7"/>
        <v>0</v>
      </c>
      <c r="I19" s="144">
        <f t="shared" si="7"/>
        <v>0</v>
      </c>
      <c r="J19" s="144">
        <f t="shared" si="7"/>
        <v>0</v>
      </c>
    </row>
    <row r="20" spans="1:10" s="1" customFormat="1" ht="15" x14ac:dyDescent="0.3">
      <c r="A20" s="203" t="s">
        <v>190</v>
      </c>
      <c r="B20" s="207">
        <f>'TAB4.1.2'!D$11</f>
        <v>0</v>
      </c>
      <c r="C20" s="144">
        <f>$B20*C$12*12</f>
        <v>0</v>
      </c>
      <c r="D20" s="144">
        <f t="shared" si="7"/>
        <v>0</v>
      </c>
      <c r="E20" s="144">
        <f t="shared" si="7"/>
        <v>0</v>
      </c>
      <c r="F20" s="144">
        <f t="shared" si="7"/>
        <v>0</v>
      </c>
      <c r="G20" s="144">
        <f t="shared" si="7"/>
        <v>0</v>
      </c>
      <c r="H20" s="144">
        <f t="shared" si="7"/>
        <v>0</v>
      </c>
      <c r="I20" s="144">
        <f t="shared" si="7"/>
        <v>0</v>
      </c>
      <c r="J20" s="144">
        <f t="shared" si="7"/>
        <v>0</v>
      </c>
    </row>
    <row r="21" spans="1:10" s="1" customFormat="1" ht="15" x14ac:dyDescent="0.3">
      <c r="A21" s="52" t="s">
        <v>270</v>
      </c>
      <c r="B21" s="154"/>
      <c r="C21" s="154"/>
      <c r="D21" s="154"/>
      <c r="E21" s="154"/>
      <c r="F21" s="154"/>
      <c r="G21" s="154"/>
      <c r="H21" s="154"/>
      <c r="I21" s="154"/>
      <c r="J21" s="154"/>
    </row>
    <row r="22" spans="1:10" s="1" customFormat="1" ht="15" x14ac:dyDescent="0.3">
      <c r="A22" s="52" t="s">
        <v>285</v>
      </c>
      <c r="B22" s="144">
        <f>'TAB4.1.2'!D$14</f>
        <v>0</v>
      </c>
      <c r="C22" s="144">
        <f>$B22</f>
        <v>0</v>
      </c>
      <c r="D22" s="144">
        <f t="shared" ref="D22:J22" si="8">$B22</f>
        <v>0</v>
      </c>
      <c r="E22" s="144">
        <f t="shared" si="8"/>
        <v>0</v>
      </c>
      <c r="F22" s="144">
        <f t="shared" si="8"/>
        <v>0</v>
      </c>
      <c r="G22" s="144">
        <f t="shared" si="8"/>
        <v>0</v>
      </c>
      <c r="H22" s="144">
        <f t="shared" si="8"/>
        <v>0</v>
      </c>
      <c r="I22" s="144">
        <f t="shared" si="8"/>
        <v>0</v>
      </c>
      <c r="J22" s="144">
        <f t="shared" si="8"/>
        <v>0</v>
      </c>
    </row>
    <row r="23" spans="1:10" s="1" customFormat="1" ht="15" x14ac:dyDescent="0.3">
      <c r="A23" s="52" t="s">
        <v>291</v>
      </c>
      <c r="B23" s="106"/>
      <c r="C23" s="144">
        <f>SUM(C24:C25)</f>
        <v>0</v>
      </c>
      <c r="D23" s="144">
        <f t="shared" ref="D23:J23" si="9">SUM(D24:D25)</f>
        <v>0</v>
      </c>
      <c r="E23" s="144">
        <f t="shared" si="9"/>
        <v>0</v>
      </c>
      <c r="F23" s="144">
        <f t="shared" si="9"/>
        <v>0</v>
      </c>
      <c r="G23" s="144">
        <f t="shared" si="9"/>
        <v>0</v>
      </c>
      <c r="H23" s="144">
        <f t="shared" si="9"/>
        <v>0</v>
      </c>
      <c r="I23" s="144">
        <f t="shared" si="9"/>
        <v>0</v>
      </c>
      <c r="J23" s="144">
        <f t="shared" si="9"/>
        <v>0</v>
      </c>
    </row>
    <row r="24" spans="1:10" s="1" customFormat="1" ht="15" x14ac:dyDescent="0.3">
      <c r="A24" s="53" t="s">
        <v>88</v>
      </c>
      <c r="B24" s="207">
        <f>'TAB4.1.2'!D$17</f>
        <v>0</v>
      </c>
      <c r="C24" s="144">
        <f>$B24*C$7</f>
        <v>0</v>
      </c>
      <c r="D24" s="144">
        <f t="shared" ref="D24:J24" si="10">$B24*D$7</f>
        <v>0</v>
      </c>
      <c r="E24" s="144">
        <f t="shared" si="10"/>
        <v>0</v>
      </c>
      <c r="F24" s="144">
        <f t="shared" si="10"/>
        <v>0</v>
      </c>
      <c r="G24" s="144">
        <f t="shared" si="10"/>
        <v>0</v>
      </c>
      <c r="H24" s="144">
        <f t="shared" si="10"/>
        <v>0</v>
      </c>
      <c r="I24" s="144">
        <f t="shared" si="10"/>
        <v>0</v>
      </c>
      <c r="J24" s="144">
        <f t="shared" si="10"/>
        <v>0</v>
      </c>
    </row>
    <row r="25" spans="1:10" s="1" customFormat="1" ht="15" x14ac:dyDescent="0.3">
      <c r="A25" s="53" t="s">
        <v>15</v>
      </c>
      <c r="B25" s="207">
        <f>'TAB4.1.2'!D$18</f>
        <v>0</v>
      </c>
      <c r="C25" s="144">
        <f>$B25*C$8</f>
        <v>0</v>
      </c>
      <c r="D25" s="144">
        <f t="shared" ref="D25:J25" si="11">$B25*D$8</f>
        <v>0</v>
      </c>
      <c r="E25" s="144">
        <f t="shared" si="11"/>
        <v>0</v>
      </c>
      <c r="F25" s="144">
        <f t="shared" si="11"/>
        <v>0</v>
      </c>
      <c r="G25" s="144">
        <f t="shared" si="11"/>
        <v>0</v>
      </c>
      <c r="H25" s="144">
        <f t="shared" si="11"/>
        <v>0</v>
      </c>
      <c r="I25" s="144">
        <f t="shared" si="11"/>
        <v>0</v>
      </c>
      <c r="J25" s="144">
        <f t="shared" si="11"/>
        <v>0</v>
      </c>
    </row>
    <row r="26" spans="1:10" s="1" customFormat="1" ht="15" x14ac:dyDescent="0.3">
      <c r="A26" s="202" t="s">
        <v>18</v>
      </c>
      <c r="B26" s="207">
        <f>'TAB4.1.2'!D$20</f>
        <v>0</v>
      </c>
      <c r="C26" s="144">
        <f>$B26*C$11</f>
        <v>0</v>
      </c>
      <c r="D26" s="144">
        <f t="shared" ref="D26:J26" si="12">$B26*D$11</f>
        <v>0</v>
      </c>
      <c r="E26" s="144">
        <f t="shared" si="12"/>
        <v>0</v>
      </c>
      <c r="F26" s="144">
        <f t="shared" si="12"/>
        <v>0</v>
      </c>
      <c r="G26" s="144">
        <f t="shared" si="12"/>
        <v>0</v>
      </c>
      <c r="H26" s="144">
        <f t="shared" si="12"/>
        <v>0</v>
      </c>
      <c r="I26" s="144">
        <f t="shared" si="12"/>
        <v>0</v>
      </c>
      <c r="J26" s="144">
        <f t="shared" si="12"/>
        <v>0</v>
      </c>
    </row>
    <row r="27" spans="1:10" s="1" customFormat="1" ht="15" x14ac:dyDescent="0.3">
      <c r="A27" s="202" t="s">
        <v>90</v>
      </c>
      <c r="B27" s="207"/>
      <c r="C27" s="144">
        <f>SUM(C28:C30)</f>
        <v>0</v>
      </c>
      <c r="D27" s="144">
        <f t="shared" ref="D27:J27" si="13">SUM(D28:D30)</f>
        <v>0</v>
      </c>
      <c r="E27" s="144">
        <f t="shared" si="13"/>
        <v>0</v>
      </c>
      <c r="F27" s="144">
        <f t="shared" si="13"/>
        <v>0</v>
      </c>
      <c r="G27" s="144">
        <f t="shared" si="13"/>
        <v>0</v>
      </c>
      <c r="H27" s="144">
        <f t="shared" si="13"/>
        <v>0</v>
      </c>
      <c r="I27" s="144">
        <f t="shared" si="13"/>
        <v>0</v>
      </c>
      <c r="J27" s="144">
        <f t="shared" si="13"/>
        <v>0</v>
      </c>
    </row>
    <row r="28" spans="1:10" s="1" customFormat="1" ht="15" x14ac:dyDescent="0.3">
      <c r="A28" s="52" t="s">
        <v>4</v>
      </c>
      <c r="B28" s="207">
        <f>'TAB4.1.2'!D$22</f>
        <v>0</v>
      </c>
      <c r="C28" s="144">
        <f>$B28*C$11</f>
        <v>0</v>
      </c>
      <c r="D28" s="144">
        <f t="shared" ref="D28:J31" si="14">$B28*D$11</f>
        <v>0</v>
      </c>
      <c r="E28" s="144">
        <f t="shared" si="14"/>
        <v>0</v>
      </c>
      <c r="F28" s="144">
        <f t="shared" si="14"/>
        <v>0</v>
      </c>
      <c r="G28" s="144">
        <f t="shared" si="14"/>
        <v>0</v>
      </c>
      <c r="H28" s="144">
        <f t="shared" si="14"/>
        <v>0</v>
      </c>
      <c r="I28" s="144">
        <f t="shared" si="14"/>
        <v>0</v>
      </c>
      <c r="J28" s="144">
        <f t="shared" si="14"/>
        <v>0</v>
      </c>
    </row>
    <row r="29" spans="1:10" s="1" customFormat="1" ht="15" x14ac:dyDescent="0.3">
      <c r="A29" s="52" t="s">
        <v>106</v>
      </c>
      <c r="B29" s="207">
        <f>'TAB4.1.2'!D$23</f>
        <v>0</v>
      </c>
      <c r="C29" s="144">
        <f>$B29*C$11</f>
        <v>0</v>
      </c>
      <c r="D29" s="144">
        <f t="shared" si="14"/>
        <v>0</v>
      </c>
      <c r="E29" s="144">
        <f t="shared" si="14"/>
        <v>0</v>
      </c>
      <c r="F29" s="144">
        <f t="shared" si="14"/>
        <v>0</v>
      </c>
      <c r="G29" s="144">
        <f t="shared" si="14"/>
        <v>0</v>
      </c>
      <c r="H29" s="144">
        <f t="shared" si="14"/>
        <v>0</v>
      </c>
      <c r="I29" s="144">
        <f t="shared" si="14"/>
        <v>0</v>
      </c>
      <c r="J29" s="144">
        <f t="shared" si="14"/>
        <v>0</v>
      </c>
    </row>
    <row r="30" spans="1:10" s="1" customFormat="1" ht="15" x14ac:dyDescent="0.3">
      <c r="A30" s="52" t="s">
        <v>108</v>
      </c>
      <c r="B30" s="207">
        <f>'TAB4.1.2'!D$24</f>
        <v>0</v>
      </c>
      <c r="C30" s="144">
        <f>$B30*C$11</f>
        <v>0</v>
      </c>
      <c r="D30" s="144">
        <f t="shared" si="14"/>
        <v>0</v>
      </c>
      <c r="E30" s="144">
        <f t="shared" si="14"/>
        <v>0</v>
      </c>
      <c r="F30" s="144">
        <f t="shared" si="14"/>
        <v>0</v>
      </c>
      <c r="G30" s="144">
        <f t="shared" si="14"/>
        <v>0</v>
      </c>
      <c r="H30" s="144">
        <f t="shared" si="14"/>
        <v>0</v>
      </c>
      <c r="I30" s="144">
        <f t="shared" si="14"/>
        <v>0</v>
      </c>
      <c r="J30" s="144">
        <f t="shared" si="14"/>
        <v>0</v>
      </c>
    </row>
    <row r="31" spans="1:10" s="1" customFormat="1" ht="15" x14ac:dyDescent="0.3">
      <c r="A31" s="202" t="s">
        <v>91</v>
      </c>
      <c r="B31" s="207">
        <f>'TAB4.1.2'!D$25</f>
        <v>0</v>
      </c>
      <c r="C31" s="144">
        <f>$B31*C$11</f>
        <v>0</v>
      </c>
      <c r="D31" s="144">
        <f t="shared" si="14"/>
        <v>0</v>
      </c>
      <c r="E31" s="144">
        <f t="shared" si="14"/>
        <v>0</v>
      </c>
      <c r="F31" s="144">
        <f t="shared" si="14"/>
        <v>0</v>
      </c>
      <c r="G31" s="144">
        <f t="shared" si="14"/>
        <v>0</v>
      </c>
      <c r="H31" s="144">
        <f t="shared" si="14"/>
        <v>0</v>
      </c>
      <c r="I31" s="144">
        <f t="shared" si="14"/>
        <v>0</v>
      </c>
      <c r="J31" s="144">
        <f t="shared" si="14"/>
        <v>0</v>
      </c>
    </row>
    <row r="32" spans="1:10" s="1" customFormat="1" ht="15" x14ac:dyDescent="0.3">
      <c r="A32" s="229" t="s">
        <v>214</v>
      </c>
      <c r="B32" s="201"/>
      <c r="C32" s="141">
        <f>SUM(C16,C26:C27,C31:C31)</f>
        <v>0</v>
      </c>
      <c r="D32" s="141">
        <f t="shared" ref="D32:J32" si="15">SUM(D16,D26:D27,D31:D31)</f>
        <v>0</v>
      </c>
      <c r="E32" s="141">
        <f t="shared" si="15"/>
        <v>0</v>
      </c>
      <c r="F32" s="141">
        <f t="shared" si="15"/>
        <v>0</v>
      </c>
      <c r="G32" s="141">
        <f t="shared" si="15"/>
        <v>0</v>
      </c>
      <c r="H32" s="141">
        <f t="shared" si="15"/>
        <v>0</v>
      </c>
      <c r="I32" s="141">
        <f t="shared" si="15"/>
        <v>0</v>
      </c>
      <c r="J32" s="141">
        <f t="shared" si="15"/>
        <v>0</v>
      </c>
    </row>
    <row r="33" spans="1:10" s="1" customFormat="1" ht="15" x14ac:dyDescent="0.3">
      <c r="A33" s="200" t="s">
        <v>213</v>
      </c>
      <c r="C33" s="215"/>
      <c r="D33" s="215"/>
      <c r="E33" s="215"/>
      <c r="F33" s="215"/>
      <c r="G33" s="215"/>
      <c r="H33" s="215"/>
      <c r="I33" s="215"/>
      <c r="J33" s="215"/>
    </row>
    <row r="34" spans="1:10" s="1" customFormat="1" ht="15" x14ac:dyDescent="0.3">
      <c r="A34" s="200" t="s">
        <v>17</v>
      </c>
      <c r="B34" s="201"/>
      <c r="C34" s="141">
        <f>SUM(C31,C26:C27,C22,C23)+C18*C33</f>
        <v>0</v>
      </c>
      <c r="D34" s="141">
        <f t="shared" ref="D34:J34" si="16">SUM(D31,D26:D27,D22,D23)+D18*D33</f>
        <v>0</v>
      </c>
      <c r="E34" s="141">
        <f t="shared" si="16"/>
        <v>0</v>
      </c>
      <c r="F34" s="141">
        <f t="shared" si="16"/>
        <v>0</v>
      </c>
      <c r="G34" s="141">
        <f t="shared" si="16"/>
        <v>0</v>
      </c>
      <c r="H34" s="141">
        <f t="shared" si="16"/>
        <v>0</v>
      </c>
      <c r="I34" s="141">
        <f t="shared" si="16"/>
        <v>0</v>
      </c>
      <c r="J34" s="141">
        <f t="shared" si="16"/>
        <v>0</v>
      </c>
    </row>
    <row r="35" spans="1:10" s="1" customFormat="1" ht="15" x14ac:dyDescent="0.3">
      <c r="A35" s="20" t="s">
        <v>295</v>
      </c>
      <c r="B35" s="4"/>
      <c r="C35" s="145"/>
      <c r="D35" s="145"/>
      <c r="E35" s="145"/>
      <c r="F35" s="145"/>
      <c r="G35" s="145"/>
      <c r="H35" s="145"/>
      <c r="I35" s="145"/>
      <c r="J35" s="145"/>
    </row>
    <row r="36" spans="1:10" s="1" customFormat="1" ht="15" x14ac:dyDescent="0.3">
      <c r="A36" s="146" t="s">
        <v>296</v>
      </c>
      <c r="B36" s="147"/>
      <c r="C36" s="148">
        <f>C34-C35</f>
        <v>0</v>
      </c>
      <c r="D36" s="148">
        <f t="shared" ref="D36:J36" si="17">D34-D35</f>
        <v>0</v>
      </c>
      <c r="E36" s="148">
        <f t="shared" si="17"/>
        <v>0</v>
      </c>
      <c r="F36" s="148">
        <f t="shared" si="17"/>
        <v>0</v>
      </c>
      <c r="G36" s="148">
        <f t="shared" si="17"/>
        <v>0</v>
      </c>
      <c r="H36" s="148">
        <f t="shared" si="17"/>
        <v>0</v>
      </c>
      <c r="I36" s="148">
        <f t="shared" si="17"/>
        <v>0</v>
      </c>
      <c r="J36" s="148">
        <f t="shared" si="17"/>
        <v>0</v>
      </c>
    </row>
    <row r="37" spans="1:10" s="1" customFormat="1" ht="15.75" thickBot="1" x14ac:dyDescent="0.35">
      <c r="A37" s="109" t="s">
        <v>297</v>
      </c>
      <c r="B37" s="110"/>
      <c r="C37" s="302" t="str">
        <f>IFERROR((C36/C35)," ")</f>
        <v xml:space="preserve"> </v>
      </c>
      <c r="D37" s="302" t="str">
        <f t="shared" ref="D37:J37" si="18">IFERROR((D36/D35)," ")</f>
        <v xml:space="preserve"> </v>
      </c>
      <c r="E37" s="302" t="str">
        <f t="shared" si="18"/>
        <v xml:space="preserve"> </v>
      </c>
      <c r="F37" s="302" t="str">
        <f t="shared" si="18"/>
        <v xml:space="preserve"> </v>
      </c>
      <c r="G37" s="302" t="str">
        <f t="shared" si="18"/>
        <v xml:space="preserve"> </v>
      </c>
      <c r="H37" s="302" t="str">
        <f t="shared" si="18"/>
        <v xml:space="preserve"> </v>
      </c>
      <c r="I37" s="302" t="str">
        <f t="shared" si="18"/>
        <v xml:space="preserve"> </v>
      </c>
      <c r="J37" s="302" t="str">
        <f t="shared" si="18"/>
        <v xml:space="preserve"> </v>
      </c>
    </row>
    <row r="38" spans="1:10" s="1" customFormat="1" ht="15.75" thickTop="1" x14ac:dyDescent="0.3"/>
    <row r="39" spans="1:10" s="1" customFormat="1" ht="15" x14ac:dyDescent="0.3"/>
    <row r="40" spans="1:10" s="1" customFormat="1" ht="15" x14ac:dyDescent="0.3"/>
    <row r="41" spans="1:10" s="1" customFormat="1" ht="15" x14ac:dyDescent="0.3"/>
    <row r="42" spans="1:10" s="1" customFormat="1" ht="15" x14ac:dyDescent="0.3"/>
    <row r="43" spans="1:10" s="1" customFormat="1" ht="15" x14ac:dyDescent="0.3"/>
    <row r="44" spans="1:10" s="1" customFormat="1" ht="15" x14ac:dyDescent="0.3"/>
    <row r="45" spans="1:10" s="1" customFormat="1" ht="15.75" thickTop="1" x14ac:dyDescent="0.3"/>
    <row r="46" spans="1:10" s="1" customFormat="1" ht="15" x14ac:dyDescent="0.3"/>
    <row r="47" spans="1:10" s="1" customFormat="1" ht="15" x14ac:dyDescent="0.3"/>
    <row r="48" spans="1:10" s="1" customFormat="1" ht="15" x14ac:dyDescent="0.3"/>
    <row r="49" s="1" customFormat="1" ht="15" x14ac:dyDescent="0.3"/>
    <row r="50" s="1" customFormat="1" ht="15" x14ac:dyDescent="0.3"/>
    <row r="51" s="1" customFormat="1" ht="15" x14ac:dyDescent="0.3"/>
    <row r="52" s="1" customFormat="1" ht="15" x14ac:dyDescent="0.3"/>
    <row r="53" s="1" customFormat="1" ht="15" x14ac:dyDescent="0.3"/>
    <row r="54" s="1" customFormat="1" ht="15" x14ac:dyDescent="0.3"/>
    <row r="55" s="1" customFormat="1" ht="15" x14ac:dyDescent="0.3"/>
    <row r="56" s="1" customFormat="1" ht="15" x14ac:dyDescent="0.3"/>
    <row r="57" s="1" customFormat="1" ht="15" x14ac:dyDescent="0.3"/>
    <row r="58" s="1" customFormat="1" ht="15" x14ac:dyDescent="0.3"/>
    <row r="59" s="1" customFormat="1" ht="15" x14ac:dyDescent="0.3"/>
    <row r="60" s="1" customFormat="1" ht="15" x14ac:dyDescent="0.3"/>
    <row r="61" s="1" customFormat="1" ht="15" x14ac:dyDescent="0.3"/>
    <row r="62" s="1" customFormat="1" ht="15" x14ac:dyDescent="0.3"/>
    <row r="63" s="1" customFormat="1" ht="15" x14ac:dyDescent="0.3"/>
    <row r="64" s="1" customFormat="1" ht="15" x14ac:dyDescent="0.3"/>
    <row r="65" s="1" customFormat="1" ht="15" x14ac:dyDescent="0.3"/>
    <row r="66" s="1" customFormat="1" ht="15" x14ac:dyDescent="0.3"/>
    <row r="67" s="1" customFormat="1" ht="15" x14ac:dyDescent="0.3"/>
    <row r="68" s="1" customFormat="1" ht="15" x14ac:dyDescent="0.3"/>
    <row r="69" s="1" customFormat="1" ht="15" x14ac:dyDescent="0.3"/>
    <row r="70" s="1" customFormat="1" ht="15" x14ac:dyDescent="0.3"/>
  </sheetData>
  <mergeCells count="3">
    <mergeCell ref="A5:B5"/>
    <mergeCell ref="A14:J14"/>
    <mergeCell ref="A6:B6"/>
  </mergeCells>
  <conditionalFormatting sqref="C35:J35">
    <cfRule type="containsText" dxfId="19" priority="21" operator="containsText" text="ntitulé">
      <formula>NOT(ISERROR(SEARCH("ntitulé",C35)))</formula>
    </cfRule>
    <cfRule type="containsBlanks" dxfId="18" priority="22">
      <formula>LEN(TRIM(C35))=0</formula>
    </cfRule>
  </conditionalFormatting>
  <conditionalFormatting sqref="C33:J33">
    <cfRule type="containsText" dxfId="17" priority="11" operator="containsText" text="ntitulé">
      <formula>NOT(ISERROR(SEARCH("ntitulé",C33)))</formula>
    </cfRule>
    <cfRule type="containsBlanks" dxfId="16" priority="12">
      <formula>LEN(TRIM(C33))=0</formula>
    </cfRule>
  </conditionalFormatting>
  <conditionalFormatting sqref="C33:J33">
    <cfRule type="containsText" dxfId="15" priority="9" operator="containsText" text="ntitulé">
      <formula>NOT(ISERROR(SEARCH("ntitulé",C33)))</formula>
    </cfRule>
    <cfRule type="containsBlanks" dxfId="14" priority="10">
      <formula>LEN(TRIM(C33))=0</formula>
    </cfRule>
  </conditionalFormatting>
  <pageMargins left="0.7" right="0.7" top="0.75" bottom="0.75" header="0.3" footer="0.3"/>
  <pageSetup paperSize="9" scale="94" orientation="landscape" r:id="rId1"/>
  <colBreaks count="1" manualBreakCount="1">
    <brk id="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3:L38"/>
  <sheetViews>
    <sheetView showGridLines="0" zoomScaleNormal="100" workbookViewId="0">
      <selection activeCell="B21" sqref="B21"/>
    </sheetView>
  </sheetViews>
  <sheetFormatPr baseColWidth="10" defaultColWidth="8.85546875" defaultRowHeight="15" x14ac:dyDescent="0.3"/>
  <cols>
    <col min="1" max="1" width="65.7109375" style="1" customWidth="1"/>
    <col min="2" max="2" width="10.28515625" style="1" bestFit="1" customWidth="1"/>
    <col min="3" max="7" width="16.5703125" style="1" customWidth="1"/>
    <col min="8" max="12" width="16.7109375" style="1" customWidth="1"/>
    <col min="13" max="16384" width="8.85546875" style="1"/>
  </cols>
  <sheetData>
    <row r="3" spans="1:12" ht="29.65" customHeight="1" x14ac:dyDescent="0.3">
      <c r="A3" s="33" t="str">
        <f>TAB00!B51&amp;" : "&amp;TAB00!C51</f>
        <v>TAB7.2 : Simulations des coûts de distribution pour les clients-type - niveau MT</v>
      </c>
      <c r="B3" s="14"/>
      <c r="C3" s="14"/>
      <c r="D3" s="14"/>
      <c r="E3" s="14"/>
      <c r="F3" s="14"/>
      <c r="G3" s="14"/>
      <c r="H3" s="14"/>
    </row>
    <row r="5" spans="1:12" x14ac:dyDescent="0.3">
      <c r="A5" s="429" t="s">
        <v>19</v>
      </c>
      <c r="B5" s="430"/>
      <c r="C5" s="6" t="s">
        <v>177</v>
      </c>
      <c r="D5" s="6" t="s">
        <v>178</v>
      </c>
      <c r="E5" s="6" t="s">
        <v>179</v>
      </c>
      <c r="F5" s="6" t="s">
        <v>180</v>
      </c>
      <c r="G5" s="6" t="s">
        <v>181</v>
      </c>
      <c r="H5" s="6" t="s">
        <v>182</v>
      </c>
    </row>
    <row r="6" spans="1:12" s="4" customFormat="1" ht="13.5" x14ac:dyDescent="0.3">
      <c r="A6" s="429" t="s">
        <v>49</v>
      </c>
      <c r="B6" s="430"/>
      <c r="C6" s="6" t="s">
        <v>298</v>
      </c>
      <c r="D6" s="6" t="s">
        <v>299</v>
      </c>
      <c r="E6" s="6" t="s">
        <v>300</v>
      </c>
      <c r="F6" s="6" t="s">
        <v>301</v>
      </c>
      <c r="G6" s="6" t="s">
        <v>302</v>
      </c>
      <c r="H6" s="6" t="s">
        <v>303</v>
      </c>
      <c r="I6" s="6" t="s">
        <v>304</v>
      </c>
      <c r="J6" s="6" t="s">
        <v>305</v>
      </c>
      <c r="K6" s="6" t="s">
        <v>306</v>
      </c>
      <c r="L6" s="6" t="s">
        <v>307</v>
      </c>
    </row>
    <row r="7" spans="1:12" s="4" customFormat="1" ht="13.5" x14ac:dyDescent="0.3">
      <c r="A7" s="58" t="s">
        <v>127</v>
      </c>
      <c r="B7" s="58"/>
      <c r="C7" s="106">
        <v>30000</v>
      </c>
      <c r="D7" s="106">
        <v>50000</v>
      </c>
      <c r="E7" s="106">
        <v>160000</v>
      </c>
      <c r="F7" s="106">
        <v>1250000</v>
      </c>
      <c r="G7" s="106">
        <v>2000000</v>
      </c>
      <c r="H7" s="106">
        <v>10000000</v>
      </c>
      <c r="I7" s="106">
        <f>I11</f>
        <v>6000000</v>
      </c>
      <c r="J7" s="106">
        <f t="shared" ref="J7:L7" si="0">J11</f>
        <v>1600000</v>
      </c>
      <c r="K7" s="106">
        <f t="shared" si="0"/>
        <v>475000</v>
      </c>
      <c r="L7" s="106">
        <f t="shared" si="0"/>
        <v>94000</v>
      </c>
    </row>
    <row r="8" spans="1:12" s="4" customFormat="1" ht="13.5" x14ac:dyDescent="0.3">
      <c r="A8" s="58" t="s">
        <v>20</v>
      </c>
      <c r="B8" s="58"/>
      <c r="C8" s="106">
        <v>0</v>
      </c>
      <c r="D8" s="106">
        <v>0</v>
      </c>
      <c r="E8" s="106">
        <v>0</v>
      </c>
      <c r="F8" s="106">
        <v>0</v>
      </c>
      <c r="G8" s="106">
        <v>0</v>
      </c>
      <c r="H8" s="106">
        <v>0</v>
      </c>
      <c r="I8" s="106">
        <v>0</v>
      </c>
      <c r="J8" s="106">
        <v>0</v>
      </c>
      <c r="K8" s="106">
        <v>0</v>
      </c>
      <c r="L8" s="106">
        <v>0</v>
      </c>
    </row>
    <row r="9" spans="1:12" s="4" customFormat="1" ht="13.5" x14ac:dyDescent="0.3">
      <c r="A9" s="58" t="s">
        <v>21</v>
      </c>
      <c r="B9" s="58"/>
      <c r="C9" s="106">
        <v>0</v>
      </c>
      <c r="D9" s="106">
        <v>0</v>
      </c>
      <c r="E9" s="106">
        <v>0</v>
      </c>
      <c r="F9" s="106">
        <v>0</v>
      </c>
      <c r="G9" s="106">
        <v>0</v>
      </c>
      <c r="H9" s="106">
        <v>0</v>
      </c>
      <c r="I9" s="106">
        <v>0</v>
      </c>
      <c r="J9" s="106">
        <v>0</v>
      </c>
      <c r="K9" s="106">
        <v>0</v>
      </c>
      <c r="L9" s="106">
        <v>0</v>
      </c>
    </row>
    <row r="10" spans="1:12" s="255" customFormat="1" ht="13.5" x14ac:dyDescent="0.3">
      <c r="A10" s="257" t="s">
        <v>22</v>
      </c>
      <c r="B10" s="257"/>
      <c r="C10" s="258">
        <v>0</v>
      </c>
      <c r="D10" s="258">
        <v>0</v>
      </c>
      <c r="E10" s="258">
        <v>0</v>
      </c>
      <c r="F10" s="258">
        <v>0</v>
      </c>
      <c r="G10" s="258">
        <v>0</v>
      </c>
      <c r="H10" s="258">
        <v>0</v>
      </c>
      <c r="I10" s="258">
        <v>0</v>
      </c>
      <c r="J10" s="258">
        <v>0</v>
      </c>
      <c r="K10" s="258">
        <v>0</v>
      </c>
      <c r="L10" s="258">
        <v>0</v>
      </c>
    </row>
    <row r="11" spans="1:12" s="4" customFormat="1" ht="13.5" x14ac:dyDescent="0.3">
      <c r="A11" s="58" t="s">
        <v>23</v>
      </c>
      <c r="B11" s="58"/>
      <c r="C11" s="106">
        <v>30000</v>
      </c>
      <c r="D11" s="106">
        <v>50000</v>
      </c>
      <c r="E11" s="106">
        <v>160000</v>
      </c>
      <c r="F11" s="106">
        <v>1250000</v>
      </c>
      <c r="G11" s="106">
        <v>2000000</v>
      </c>
      <c r="H11" s="106">
        <v>10000000</v>
      </c>
      <c r="I11" s="106">
        <v>6000000</v>
      </c>
      <c r="J11" s="106">
        <v>1600000</v>
      </c>
      <c r="K11" s="106">
        <v>475000</v>
      </c>
      <c r="L11" s="106">
        <v>94000</v>
      </c>
    </row>
    <row r="12" spans="1:12" s="4" customFormat="1" ht="13.5" x14ac:dyDescent="0.3">
      <c r="A12" s="10" t="s">
        <v>317</v>
      </c>
      <c r="B12" s="58"/>
      <c r="C12" s="138">
        <f>5.9*85%</f>
        <v>5.0150000000000006</v>
      </c>
      <c r="D12" s="138">
        <f>9.8*85%</f>
        <v>8.33</v>
      </c>
      <c r="E12" s="138">
        <f>31.4*85%</f>
        <v>26.689999999999998</v>
      </c>
      <c r="F12" s="138">
        <f>245*85%</f>
        <v>208.25</v>
      </c>
      <c r="G12" s="138">
        <f>392*85%</f>
        <v>333.2</v>
      </c>
      <c r="H12" s="138">
        <f>1959.9*85%</f>
        <v>1665.915</v>
      </c>
      <c r="I12" s="106">
        <v>1700</v>
      </c>
      <c r="J12" s="106">
        <v>500</v>
      </c>
      <c r="K12" s="106">
        <v>160</v>
      </c>
      <c r="L12" s="106">
        <v>44</v>
      </c>
    </row>
    <row r="13" spans="1:12" s="4" customFormat="1" ht="14.25" thickBot="1" x14ac:dyDescent="0.35">
      <c r="A13" s="58" t="s">
        <v>24</v>
      </c>
      <c r="B13" s="58"/>
      <c r="C13" s="106">
        <v>0</v>
      </c>
      <c r="D13" s="106">
        <v>0</v>
      </c>
      <c r="E13" s="106">
        <v>0</v>
      </c>
      <c r="F13" s="106">
        <v>0</v>
      </c>
      <c r="G13" s="106">
        <v>0</v>
      </c>
      <c r="H13" s="106">
        <v>0</v>
      </c>
      <c r="I13" s="290">
        <f>ROUND(I11/1000000,0)*1000000</f>
        <v>6000000</v>
      </c>
      <c r="J13" s="290">
        <f t="shared" ref="J13:L13" si="1">ROUND(J11/1000000,0)*1000000</f>
        <v>2000000</v>
      </c>
      <c r="K13" s="290">
        <f t="shared" si="1"/>
        <v>0</v>
      </c>
      <c r="L13" s="290">
        <f t="shared" si="1"/>
        <v>0</v>
      </c>
    </row>
    <row r="14" spans="1:12" s="58" customFormat="1" ht="18.75" thickTop="1" x14ac:dyDescent="0.35">
      <c r="A14" s="431" t="s">
        <v>273</v>
      </c>
      <c r="B14" s="432"/>
      <c r="C14" s="432"/>
      <c r="D14" s="432"/>
      <c r="E14" s="432"/>
      <c r="F14" s="432"/>
      <c r="G14" s="432"/>
      <c r="H14" s="432"/>
      <c r="I14" s="432"/>
      <c r="J14" s="432"/>
      <c r="K14" s="432"/>
      <c r="L14" s="433"/>
    </row>
    <row r="15" spans="1:12" s="8" customFormat="1" ht="27" x14ac:dyDescent="0.3">
      <c r="B15" s="9" t="s">
        <v>25</v>
      </c>
      <c r="C15" s="9" t="str">
        <f t="shared" ref="C15:L15" si="2">"Coût annuel estimé      "&amp;C$6</f>
        <v>Coût annuel estimé      MT1</v>
      </c>
      <c r="D15" s="9" t="str">
        <f t="shared" si="2"/>
        <v>Coût annuel estimé      MT2</v>
      </c>
      <c r="E15" s="9" t="str">
        <f t="shared" si="2"/>
        <v>Coût annuel estimé      MT3</v>
      </c>
      <c r="F15" s="9" t="str">
        <f t="shared" si="2"/>
        <v>Coût annuel estimé      MT4</v>
      </c>
      <c r="G15" s="9" t="str">
        <f t="shared" si="2"/>
        <v>Coût annuel estimé      MT5</v>
      </c>
      <c r="H15" s="9" t="str">
        <f t="shared" si="2"/>
        <v>Coût annuel estimé      MT6</v>
      </c>
      <c r="I15" s="9" t="str">
        <f t="shared" si="2"/>
        <v>Coût annuel estimé      MT7</v>
      </c>
      <c r="J15" s="9" t="str">
        <f t="shared" si="2"/>
        <v>Coût annuel estimé      MT8</v>
      </c>
      <c r="K15" s="9" t="str">
        <f t="shared" si="2"/>
        <v>Coût annuel estimé      MT9</v>
      </c>
      <c r="L15" s="9" t="str">
        <f t="shared" si="2"/>
        <v>Coût annuel estimé      MT10</v>
      </c>
    </row>
    <row r="16" spans="1:12" x14ac:dyDescent="0.3">
      <c r="A16" s="202" t="s">
        <v>11</v>
      </c>
      <c r="B16" s="106"/>
      <c r="C16" s="144">
        <f>SUM(C17,C22:C23)</f>
        <v>0</v>
      </c>
      <c r="D16" s="144">
        <f t="shared" ref="D16:L16" si="3">SUM(D17,D22:D23)</f>
        <v>0</v>
      </c>
      <c r="E16" s="144">
        <f t="shared" si="3"/>
        <v>0</v>
      </c>
      <c r="F16" s="144">
        <f t="shared" si="3"/>
        <v>0</v>
      </c>
      <c r="G16" s="144">
        <f t="shared" si="3"/>
        <v>0</v>
      </c>
      <c r="H16" s="144">
        <f t="shared" si="3"/>
        <v>0</v>
      </c>
      <c r="I16" s="144">
        <f t="shared" si="3"/>
        <v>0</v>
      </c>
      <c r="J16" s="144">
        <f t="shared" si="3"/>
        <v>0</v>
      </c>
      <c r="K16" s="144">
        <f t="shared" si="3"/>
        <v>0</v>
      </c>
      <c r="L16" s="144">
        <f t="shared" si="3"/>
        <v>0</v>
      </c>
    </row>
    <row r="17" spans="1:12" x14ac:dyDescent="0.3">
      <c r="A17" s="52" t="s">
        <v>12</v>
      </c>
      <c r="B17" s="106"/>
      <c r="C17" s="144">
        <f>C18</f>
        <v>0</v>
      </c>
      <c r="D17" s="144">
        <f t="shared" ref="D17:L17" si="4">D18</f>
        <v>0</v>
      </c>
      <c r="E17" s="144">
        <f t="shared" si="4"/>
        <v>0</v>
      </c>
      <c r="F17" s="144">
        <f t="shared" si="4"/>
        <v>0</v>
      </c>
      <c r="G17" s="144">
        <f t="shared" si="4"/>
        <v>0</v>
      </c>
      <c r="H17" s="144">
        <f t="shared" si="4"/>
        <v>0</v>
      </c>
      <c r="I17" s="144">
        <f t="shared" si="4"/>
        <v>0</v>
      </c>
      <c r="J17" s="144">
        <f t="shared" si="4"/>
        <v>0</v>
      </c>
      <c r="K17" s="144">
        <f t="shared" si="4"/>
        <v>0</v>
      </c>
      <c r="L17" s="144">
        <f t="shared" si="4"/>
        <v>0</v>
      </c>
    </row>
    <row r="18" spans="1:12" x14ac:dyDescent="0.3">
      <c r="A18" s="53" t="s">
        <v>13</v>
      </c>
      <c r="B18" s="106"/>
      <c r="C18" s="144">
        <f>SUM(C19:C20)</f>
        <v>0</v>
      </c>
      <c r="D18" s="144">
        <f t="shared" ref="D18:L18" si="5">SUM(D19:D20)</f>
        <v>0</v>
      </c>
      <c r="E18" s="144">
        <f t="shared" si="5"/>
        <v>0</v>
      </c>
      <c r="F18" s="144">
        <f t="shared" si="5"/>
        <v>0</v>
      </c>
      <c r="G18" s="144">
        <f t="shared" si="5"/>
        <v>0</v>
      </c>
      <c r="H18" s="144">
        <f t="shared" si="5"/>
        <v>0</v>
      </c>
      <c r="I18" s="144">
        <f t="shared" si="5"/>
        <v>0</v>
      </c>
      <c r="J18" s="144">
        <f t="shared" si="5"/>
        <v>0</v>
      </c>
      <c r="K18" s="144">
        <f t="shared" si="5"/>
        <v>0</v>
      </c>
      <c r="L18" s="144">
        <f t="shared" si="5"/>
        <v>0</v>
      </c>
    </row>
    <row r="19" spans="1:12" x14ac:dyDescent="0.3">
      <c r="A19" s="203" t="s">
        <v>189</v>
      </c>
      <c r="B19" s="207">
        <f>'TAB4.1.2'!G$10</f>
        <v>0</v>
      </c>
      <c r="C19" s="144">
        <f>$B19*C$12*12</f>
        <v>0</v>
      </c>
      <c r="D19" s="144">
        <f t="shared" ref="D19:L20" si="6">$B19*D$12*12</f>
        <v>0</v>
      </c>
      <c r="E19" s="144">
        <f t="shared" si="6"/>
        <v>0</v>
      </c>
      <c r="F19" s="144">
        <f t="shared" si="6"/>
        <v>0</v>
      </c>
      <c r="G19" s="144">
        <f t="shared" si="6"/>
        <v>0</v>
      </c>
      <c r="H19" s="144">
        <f t="shared" si="6"/>
        <v>0</v>
      </c>
      <c r="I19" s="144">
        <f t="shared" si="6"/>
        <v>0</v>
      </c>
      <c r="J19" s="144">
        <f t="shared" si="6"/>
        <v>0</v>
      </c>
      <c r="K19" s="144">
        <f t="shared" si="6"/>
        <v>0</v>
      </c>
      <c r="L19" s="144">
        <f t="shared" si="6"/>
        <v>0</v>
      </c>
    </row>
    <row r="20" spans="1:12" x14ac:dyDescent="0.3">
      <c r="A20" s="203" t="s">
        <v>190</v>
      </c>
      <c r="B20" s="207">
        <f>'TAB4.1.2'!G$11</f>
        <v>0</v>
      </c>
      <c r="C20" s="144">
        <f>$B20*C$12*12</f>
        <v>0</v>
      </c>
      <c r="D20" s="144">
        <f t="shared" si="6"/>
        <v>0</v>
      </c>
      <c r="E20" s="144">
        <f t="shared" si="6"/>
        <v>0</v>
      </c>
      <c r="F20" s="144">
        <f t="shared" si="6"/>
        <v>0</v>
      </c>
      <c r="G20" s="144">
        <f t="shared" si="6"/>
        <v>0</v>
      </c>
      <c r="H20" s="144">
        <f t="shared" si="6"/>
        <v>0</v>
      </c>
      <c r="I20" s="144">
        <f t="shared" si="6"/>
        <v>0</v>
      </c>
      <c r="J20" s="144">
        <f t="shared" si="6"/>
        <v>0</v>
      </c>
      <c r="K20" s="144">
        <f t="shared" si="6"/>
        <v>0</v>
      </c>
      <c r="L20" s="144">
        <f t="shared" si="6"/>
        <v>0</v>
      </c>
    </row>
    <row r="21" spans="1:12" x14ac:dyDescent="0.3">
      <c r="A21" s="52" t="s">
        <v>270</v>
      </c>
      <c r="B21" s="154"/>
      <c r="C21" s="154"/>
      <c r="D21" s="154"/>
      <c r="E21" s="154"/>
      <c r="F21" s="154"/>
      <c r="G21" s="154"/>
      <c r="H21" s="154"/>
      <c r="I21" s="154"/>
      <c r="J21" s="154"/>
      <c r="K21" s="154"/>
      <c r="L21" s="154"/>
    </row>
    <row r="22" spans="1:12" x14ac:dyDescent="0.3">
      <c r="A22" s="52" t="s">
        <v>285</v>
      </c>
      <c r="B22" s="144">
        <f>'TAB4.1.2'!G$14</f>
        <v>0</v>
      </c>
      <c r="C22" s="144">
        <f>$B22</f>
        <v>0</v>
      </c>
      <c r="D22" s="144">
        <f t="shared" ref="D22:L22" si="7">$B22</f>
        <v>0</v>
      </c>
      <c r="E22" s="144">
        <f t="shared" si="7"/>
        <v>0</v>
      </c>
      <c r="F22" s="144">
        <f t="shared" si="7"/>
        <v>0</v>
      </c>
      <c r="G22" s="144">
        <f t="shared" si="7"/>
        <v>0</v>
      </c>
      <c r="H22" s="144">
        <f t="shared" si="7"/>
        <v>0</v>
      </c>
      <c r="I22" s="144">
        <f t="shared" si="7"/>
        <v>0</v>
      </c>
      <c r="J22" s="144">
        <f t="shared" si="7"/>
        <v>0</v>
      </c>
      <c r="K22" s="144">
        <f t="shared" si="7"/>
        <v>0</v>
      </c>
      <c r="L22" s="144">
        <f t="shared" si="7"/>
        <v>0</v>
      </c>
    </row>
    <row r="23" spans="1:12" x14ac:dyDescent="0.3">
      <c r="A23" s="52" t="s">
        <v>291</v>
      </c>
      <c r="B23" s="106"/>
      <c r="C23" s="144">
        <f>SUM(C24:C25)</f>
        <v>0</v>
      </c>
      <c r="D23" s="144">
        <f t="shared" ref="D23:L23" si="8">SUM(D24:D25)</f>
        <v>0</v>
      </c>
      <c r="E23" s="144">
        <f t="shared" si="8"/>
        <v>0</v>
      </c>
      <c r="F23" s="144">
        <f t="shared" si="8"/>
        <v>0</v>
      </c>
      <c r="G23" s="144">
        <f t="shared" si="8"/>
        <v>0</v>
      </c>
      <c r="H23" s="144">
        <f t="shared" si="8"/>
        <v>0</v>
      </c>
      <c r="I23" s="144">
        <f t="shared" si="8"/>
        <v>0</v>
      </c>
      <c r="J23" s="144">
        <f t="shared" si="8"/>
        <v>0</v>
      </c>
      <c r="K23" s="144">
        <f t="shared" si="8"/>
        <v>0</v>
      </c>
      <c r="L23" s="144">
        <f t="shared" si="8"/>
        <v>0</v>
      </c>
    </row>
    <row r="24" spans="1:12" x14ac:dyDescent="0.3">
      <c r="A24" s="53" t="s">
        <v>88</v>
      </c>
      <c r="B24" s="207">
        <f>'TAB4.1.2'!G$17</f>
        <v>0</v>
      </c>
      <c r="C24" s="144">
        <f>$B24*C$7</f>
        <v>0</v>
      </c>
      <c r="D24" s="144">
        <f t="shared" ref="D24:L24" si="9">$B24*D$7</f>
        <v>0</v>
      </c>
      <c r="E24" s="144">
        <f t="shared" si="9"/>
        <v>0</v>
      </c>
      <c r="F24" s="144">
        <f t="shared" si="9"/>
        <v>0</v>
      </c>
      <c r="G24" s="144">
        <f t="shared" si="9"/>
        <v>0</v>
      </c>
      <c r="H24" s="144">
        <f t="shared" si="9"/>
        <v>0</v>
      </c>
      <c r="I24" s="144">
        <f t="shared" si="9"/>
        <v>0</v>
      </c>
      <c r="J24" s="144">
        <f t="shared" si="9"/>
        <v>0</v>
      </c>
      <c r="K24" s="144">
        <f t="shared" si="9"/>
        <v>0</v>
      </c>
      <c r="L24" s="144">
        <f t="shared" si="9"/>
        <v>0</v>
      </c>
    </row>
    <row r="25" spans="1:12" x14ac:dyDescent="0.3">
      <c r="A25" s="53" t="s">
        <v>15</v>
      </c>
      <c r="B25" s="207">
        <f>'TAB4.1.2'!G$18</f>
        <v>0</v>
      </c>
      <c r="C25" s="144">
        <f>$B25*C$8</f>
        <v>0</v>
      </c>
      <c r="D25" s="144">
        <f t="shared" ref="D25:L25" si="10">$B25*D$8</f>
        <v>0</v>
      </c>
      <c r="E25" s="144">
        <f t="shared" si="10"/>
        <v>0</v>
      </c>
      <c r="F25" s="144">
        <f t="shared" si="10"/>
        <v>0</v>
      </c>
      <c r="G25" s="144">
        <f t="shared" si="10"/>
        <v>0</v>
      </c>
      <c r="H25" s="144">
        <f t="shared" si="10"/>
        <v>0</v>
      </c>
      <c r="I25" s="144">
        <f t="shared" si="10"/>
        <v>0</v>
      </c>
      <c r="J25" s="144">
        <f t="shared" si="10"/>
        <v>0</v>
      </c>
      <c r="K25" s="144">
        <f t="shared" si="10"/>
        <v>0</v>
      </c>
      <c r="L25" s="144">
        <f t="shared" si="10"/>
        <v>0</v>
      </c>
    </row>
    <row r="26" spans="1:12" x14ac:dyDescent="0.3">
      <c r="A26" s="202" t="s">
        <v>18</v>
      </c>
      <c r="B26" s="207">
        <f>'TAB4.1.2'!G$20</f>
        <v>0</v>
      </c>
      <c r="C26" s="144">
        <f>$B26*C$11</f>
        <v>0</v>
      </c>
      <c r="D26" s="144">
        <f t="shared" ref="D26:L26" si="11">$B26*D$11</f>
        <v>0</v>
      </c>
      <c r="E26" s="144">
        <f t="shared" si="11"/>
        <v>0</v>
      </c>
      <c r="F26" s="144">
        <f t="shared" si="11"/>
        <v>0</v>
      </c>
      <c r="G26" s="144">
        <f t="shared" si="11"/>
        <v>0</v>
      </c>
      <c r="H26" s="144">
        <f t="shared" si="11"/>
        <v>0</v>
      </c>
      <c r="I26" s="144">
        <f t="shared" si="11"/>
        <v>0</v>
      </c>
      <c r="J26" s="144">
        <f t="shared" si="11"/>
        <v>0</v>
      </c>
      <c r="K26" s="144">
        <f t="shared" si="11"/>
        <v>0</v>
      </c>
      <c r="L26" s="144">
        <f t="shared" si="11"/>
        <v>0</v>
      </c>
    </row>
    <row r="27" spans="1:12" x14ac:dyDescent="0.3">
      <c r="A27" s="202" t="s">
        <v>90</v>
      </c>
      <c r="B27" s="207"/>
      <c r="C27" s="144">
        <f>SUM(C28:C30)</f>
        <v>0</v>
      </c>
      <c r="D27" s="144">
        <f t="shared" ref="D27:L27" si="12">SUM(D28:D30)</f>
        <v>0</v>
      </c>
      <c r="E27" s="144">
        <f t="shared" si="12"/>
        <v>0</v>
      </c>
      <c r="F27" s="144">
        <f t="shared" si="12"/>
        <v>0</v>
      </c>
      <c r="G27" s="144">
        <f t="shared" si="12"/>
        <v>0</v>
      </c>
      <c r="H27" s="144">
        <f t="shared" si="12"/>
        <v>0</v>
      </c>
      <c r="I27" s="144">
        <f>SUM(I28:I30)</f>
        <v>0</v>
      </c>
      <c r="J27" s="144">
        <f t="shared" si="12"/>
        <v>0</v>
      </c>
      <c r="K27" s="144">
        <f t="shared" si="12"/>
        <v>0</v>
      </c>
      <c r="L27" s="144">
        <f t="shared" si="12"/>
        <v>0</v>
      </c>
    </row>
    <row r="28" spans="1:12" x14ac:dyDescent="0.3">
      <c r="A28" s="52" t="s">
        <v>4</v>
      </c>
      <c r="B28" s="207">
        <f>'TAB4.1.2'!G$22</f>
        <v>0</v>
      </c>
      <c r="C28" s="144">
        <f>$B28*C$11</f>
        <v>0</v>
      </c>
      <c r="D28" s="144">
        <f t="shared" ref="D28:L31" si="13">$B28*D$11</f>
        <v>0</v>
      </c>
      <c r="E28" s="144">
        <f t="shared" si="13"/>
        <v>0</v>
      </c>
      <c r="F28" s="144">
        <f t="shared" si="13"/>
        <v>0</v>
      </c>
      <c r="G28" s="144">
        <f t="shared" si="13"/>
        <v>0</v>
      </c>
      <c r="H28" s="144">
        <f t="shared" si="13"/>
        <v>0</v>
      </c>
      <c r="I28" s="144">
        <f t="shared" si="13"/>
        <v>0</v>
      </c>
      <c r="J28" s="144">
        <f t="shared" si="13"/>
        <v>0</v>
      </c>
      <c r="K28" s="144">
        <f t="shared" si="13"/>
        <v>0</v>
      </c>
      <c r="L28" s="144">
        <f t="shared" si="13"/>
        <v>0</v>
      </c>
    </row>
    <row r="29" spans="1:12" x14ac:dyDescent="0.3">
      <c r="A29" s="52" t="s">
        <v>106</v>
      </c>
      <c r="B29" s="207">
        <f>'TAB4.1.2'!G$23</f>
        <v>0</v>
      </c>
      <c r="C29" s="144">
        <f>$B29*C$11</f>
        <v>0</v>
      </c>
      <c r="D29" s="144">
        <f t="shared" si="13"/>
        <v>0</v>
      </c>
      <c r="E29" s="144">
        <f t="shared" si="13"/>
        <v>0</v>
      </c>
      <c r="F29" s="144">
        <f t="shared" si="13"/>
        <v>0</v>
      </c>
      <c r="G29" s="144">
        <f t="shared" si="13"/>
        <v>0</v>
      </c>
      <c r="H29" s="144">
        <f t="shared" si="13"/>
        <v>0</v>
      </c>
      <c r="I29" s="144">
        <f>$B29*I$11</f>
        <v>0</v>
      </c>
      <c r="J29" s="144">
        <f t="shared" si="13"/>
        <v>0</v>
      </c>
      <c r="K29" s="144">
        <f t="shared" si="13"/>
        <v>0</v>
      </c>
      <c r="L29" s="144">
        <f t="shared" si="13"/>
        <v>0</v>
      </c>
    </row>
    <row r="30" spans="1:12" x14ac:dyDescent="0.3">
      <c r="A30" s="52" t="s">
        <v>108</v>
      </c>
      <c r="B30" s="207">
        <f>'TAB4.1.2'!G$24</f>
        <v>0</v>
      </c>
      <c r="C30" s="144">
        <f>$B30*C$11</f>
        <v>0</v>
      </c>
      <c r="D30" s="144">
        <f t="shared" si="13"/>
        <v>0</v>
      </c>
      <c r="E30" s="144">
        <f t="shared" si="13"/>
        <v>0</v>
      </c>
      <c r="F30" s="144">
        <f t="shared" si="13"/>
        <v>0</v>
      </c>
      <c r="G30" s="144">
        <f t="shared" si="13"/>
        <v>0</v>
      </c>
      <c r="H30" s="144">
        <f t="shared" si="13"/>
        <v>0</v>
      </c>
      <c r="I30" s="144">
        <f t="shared" si="13"/>
        <v>0</v>
      </c>
      <c r="J30" s="144">
        <f t="shared" si="13"/>
        <v>0</v>
      </c>
      <c r="K30" s="144">
        <f t="shared" si="13"/>
        <v>0</v>
      </c>
      <c r="L30" s="144">
        <f t="shared" si="13"/>
        <v>0</v>
      </c>
    </row>
    <row r="31" spans="1:12" x14ac:dyDescent="0.3">
      <c r="A31" s="202" t="s">
        <v>91</v>
      </c>
      <c r="B31" s="207">
        <f>'TAB4.1.2'!G$25</f>
        <v>0</v>
      </c>
      <c r="C31" s="144">
        <f>$B31*C$11</f>
        <v>0</v>
      </c>
      <c r="D31" s="144">
        <f t="shared" si="13"/>
        <v>0</v>
      </c>
      <c r="E31" s="144">
        <f t="shared" si="13"/>
        <v>0</v>
      </c>
      <c r="F31" s="144">
        <f t="shared" si="13"/>
        <v>0</v>
      </c>
      <c r="G31" s="144">
        <f t="shared" si="13"/>
        <v>0</v>
      </c>
      <c r="H31" s="144">
        <f t="shared" si="13"/>
        <v>0</v>
      </c>
      <c r="I31" s="144">
        <f t="shared" si="13"/>
        <v>0</v>
      </c>
      <c r="J31" s="144">
        <f t="shared" si="13"/>
        <v>0</v>
      </c>
      <c r="K31" s="144">
        <f t="shared" si="13"/>
        <v>0</v>
      </c>
      <c r="L31" s="144">
        <f t="shared" si="13"/>
        <v>0</v>
      </c>
    </row>
    <row r="32" spans="1:12" x14ac:dyDescent="0.3">
      <c r="A32" s="229" t="s">
        <v>214</v>
      </c>
      <c r="B32" s="201"/>
      <c r="C32" s="141">
        <f>SUM(C16,C26:C27,C31:C31)</f>
        <v>0</v>
      </c>
      <c r="D32" s="141">
        <f t="shared" ref="D32:L32" si="14">SUM(D16,D26:D27,D31:D31)</f>
        <v>0</v>
      </c>
      <c r="E32" s="141">
        <f t="shared" si="14"/>
        <v>0</v>
      </c>
      <c r="F32" s="141">
        <f t="shared" si="14"/>
        <v>0</v>
      </c>
      <c r="G32" s="141">
        <f t="shared" si="14"/>
        <v>0</v>
      </c>
      <c r="H32" s="141">
        <f t="shared" si="14"/>
        <v>0</v>
      </c>
      <c r="I32" s="141">
        <f t="shared" si="14"/>
        <v>0</v>
      </c>
      <c r="J32" s="141">
        <f t="shared" si="14"/>
        <v>0</v>
      </c>
      <c r="K32" s="141">
        <f t="shared" si="14"/>
        <v>0</v>
      </c>
      <c r="L32" s="141">
        <f t="shared" si="14"/>
        <v>0</v>
      </c>
    </row>
    <row r="33" spans="1:12" x14ac:dyDescent="0.3">
      <c r="A33" s="200" t="s">
        <v>213</v>
      </c>
      <c r="C33" s="215"/>
      <c r="D33" s="215"/>
      <c r="E33" s="215"/>
      <c r="F33" s="215"/>
      <c r="G33" s="215"/>
      <c r="H33" s="215"/>
      <c r="I33" s="215"/>
      <c r="J33" s="215"/>
      <c r="K33" s="215"/>
      <c r="L33" s="215"/>
    </row>
    <row r="34" spans="1:12" x14ac:dyDescent="0.3">
      <c r="A34" s="200" t="s">
        <v>17</v>
      </c>
      <c r="B34" s="201"/>
      <c r="C34" s="141">
        <f>SUM(C26:C27,C31:C31,C22:C23)+C18*C33</f>
        <v>0</v>
      </c>
      <c r="D34" s="141">
        <f t="shared" ref="D34:L34" si="15">SUM(D26:D27,D31:D31,D22:D23)+D18*D33</f>
        <v>0</v>
      </c>
      <c r="E34" s="141">
        <f t="shared" si="15"/>
        <v>0</v>
      </c>
      <c r="F34" s="141">
        <f t="shared" si="15"/>
        <v>0</v>
      </c>
      <c r="G34" s="141">
        <f t="shared" si="15"/>
        <v>0</v>
      </c>
      <c r="H34" s="141">
        <f t="shared" si="15"/>
        <v>0</v>
      </c>
      <c r="I34" s="141">
        <f t="shared" si="15"/>
        <v>0</v>
      </c>
      <c r="J34" s="141">
        <f t="shared" si="15"/>
        <v>0</v>
      </c>
      <c r="K34" s="141">
        <f t="shared" si="15"/>
        <v>0</v>
      </c>
      <c r="L34" s="141">
        <f t="shared" si="15"/>
        <v>0</v>
      </c>
    </row>
    <row r="35" spans="1:12" x14ac:dyDescent="0.3">
      <c r="A35" s="20" t="s">
        <v>295</v>
      </c>
      <c r="B35" s="4"/>
      <c r="C35" s="145"/>
      <c r="D35" s="145"/>
      <c r="E35" s="145"/>
      <c r="F35" s="145"/>
      <c r="G35" s="145"/>
      <c r="H35" s="145"/>
      <c r="I35" s="145"/>
      <c r="J35" s="145"/>
      <c r="K35" s="145"/>
      <c r="L35" s="145"/>
    </row>
    <row r="36" spans="1:12" x14ac:dyDescent="0.3">
      <c r="A36" s="146" t="s">
        <v>296</v>
      </c>
      <c r="B36" s="147"/>
      <c r="C36" s="148">
        <f>C34-C35</f>
        <v>0</v>
      </c>
      <c r="D36" s="148">
        <f t="shared" ref="D36:L36" si="16">D34-D35</f>
        <v>0</v>
      </c>
      <c r="E36" s="148">
        <f t="shared" si="16"/>
        <v>0</v>
      </c>
      <c r="F36" s="148">
        <f t="shared" si="16"/>
        <v>0</v>
      </c>
      <c r="G36" s="148">
        <f t="shared" si="16"/>
        <v>0</v>
      </c>
      <c r="H36" s="148">
        <f t="shared" si="16"/>
        <v>0</v>
      </c>
      <c r="I36" s="148">
        <f t="shared" si="16"/>
        <v>0</v>
      </c>
      <c r="J36" s="148">
        <f t="shared" si="16"/>
        <v>0</v>
      </c>
      <c r="K36" s="148">
        <f t="shared" si="16"/>
        <v>0</v>
      </c>
      <c r="L36" s="148">
        <f t="shared" si="16"/>
        <v>0</v>
      </c>
    </row>
    <row r="37" spans="1:12" ht="15.75" thickBot="1" x14ac:dyDescent="0.35">
      <c r="A37" s="109" t="s">
        <v>297</v>
      </c>
      <c r="B37" s="110"/>
      <c r="C37" s="208" t="str">
        <f>IFERROR((C36/C35)," ")</f>
        <v xml:space="preserve"> </v>
      </c>
      <c r="D37" s="208" t="str">
        <f t="shared" ref="D37:L37" si="17">IFERROR((D36/D35)," ")</f>
        <v xml:space="preserve"> </v>
      </c>
      <c r="E37" s="208" t="str">
        <f t="shared" si="17"/>
        <v xml:space="preserve"> </v>
      </c>
      <c r="F37" s="208" t="str">
        <f t="shared" si="17"/>
        <v xml:space="preserve"> </v>
      </c>
      <c r="G37" s="208" t="str">
        <f t="shared" si="17"/>
        <v xml:space="preserve"> </v>
      </c>
      <c r="H37" s="208" t="str">
        <f t="shared" si="17"/>
        <v xml:space="preserve"> </v>
      </c>
      <c r="I37" s="208" t="str">
        <f t="shared" si="17"/>
        <v xml:space="preserve"> </v>
      </c>
      <c r="J37" s="208" t="str">
        <f t="shared" si="17"/>
        <v xml:space="preserve"> </v>
      </c>
      <c r="K37" s="208" t="str">
        <f t="shared" si="17"/>
        <v xml:space="preserve"> </v>
      </c>
      <c r="L37" s="208" t="str">
        <f t="shared" si="17"/>
        <v xml:space="preserve"> </v>
      </c>
    </row>
    <row r="38" spans="1:12" ht="15.75" thickTop="1" x14ac:dyDescent="0.3"/>
  </sheetData>
  <mergeCells count="3">
    <mergeCell ref="A5:B5"/>
    <mergeCell ref="A6:B6"/>
    <mergeCell ref="A14:L14"/>
  </mergeCells>
  <phoneticPr fontId="13" type="noConversion"/>
  <conditionalFormatting sqref="C35:L35">
    <cfRule type="containsText" dxfId="13" priority="41" operator="containsText" text="ntitulé">
      <formula>NOT(ISERROR(SEARCH("ntitulé",C35)))</formula>
    </cfRule>
    <cfRule type="containsBlanks" dxfId="12" priority="42">
      <formula>LEN(TRIM(C35))=0</formula>
    </cfRule>
  </conditionalFormatting>
  <conditionalFormatting sqref="C33:L33">
    <cfRule type="containsText" dxfId="11" priority="35" operator="containsText" text="ntitulé">
      <formula>NOT(ISERROR(SEARCH("ntitulé",C33)))</formula>
    </cfRule>
    <cfRule type="containsBlanks" dxfId="10" priority="36">
      <formula>LEN(TRIM(C33))=0</formula>
    </cfRule>
  </conditionalFormatting>
  <conditionalFormatting sqref="C33:L33">
    <cfRule type="containsText" dxfId="9" priority="33" operator="containsText" text="ntitulé">
      <formula>NOT(ISERROR(SEARCH("ntitulé",C33)))</formula>
    </cfRule>
    <cfRule type="containsBlanks" dxfId="8" priority="34">
      <formula>LEN(TRIM(C33))=0</formula>
    </cfRule>
  </conditionalFormatting>
  <pageMargins left="0.7" right="0.7" top="0.75" bottom="0.75" header="0.3" footer="0.3"/>
  <pageSetup paperSize="9" scale="85" orientation="landscape" verticalDpi="300" r:id="rId1"/>
  <colBreaks count="1" manualBreakCount="1">
    <brk id="9" max="13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3:K38"/>
  <sheetViews>
    <sheetView showGridLines="0" topLeftCell="A17" zoomScaleNormal="100" workbookViewId="0">
      <selection activeCell="A35" sqref="A35:A37"/>
    </sheetView>
  </sheetViews>
  <sheetFormatPr baseColWidth="10" defaultColWidth="8.85546875" defaultRowHeight="15" x14ac:dyDescent="0.3"/>
  <cols>
    <col min="1" max="1" width="46.28515625" style="1" bestFit="1" customWidth="1"/>
    <col min="2" max="2" width="15.85546875" style="1" customWidth="1"/>
    <col min="3" max="7" width="16.5703125" style="1" customWidth="1"/>
    <col min="8" max="11" width="16.7109375" style="1" customWidth="1"/>
    <col min="12" max="16384" width="8.85546875" style="1"/>
  </cols>
  <sheetData>
    <row r="3" spans="1:11" ht="29.65" customHeight="1" x14ac:dyDescent="0.3">
      <c r="A3" s="33" t="s">
        <v>26</v>
      </c>
      <c r="B3" s="14"/>
      <c r="C3" s="14"/>
      <c r="D3" s="14"/>
      <c r="E3" s="14"/>
      <c r="F3" s="14"/>
      <c r="G3" s="14"/>
    </row>
    <row r="5" spans="1:11" s="4" customFormat="1" ht="13.5" x14ac:dyDescent="0.3">
      <c r="A5" s="111" t="s">
        <v>19</v>
      </c>
      <c r="B5" s="111"/>
      <c r="C5" s="6" t="s">
        <v>177</v>
      </c>
      <c r="D5" s="6" t="s">
        <v>178</v>
      </c>
      <c r="E5" s="6" t="s">
        <v>179</v>
      </c>
      <c r="F5" s="6" t="s">
        <v>187</v>
      </c>
      <c r="G5" s="6" t="s">
        <v>188</v>
      </c>
    </row>
    <row r="6" spans="1:11" s="4" customFormat="1" ht="13.5" x14ac:dyDescent="0.3">
      <c r="A6" s="111" t="s">
        <v>49</v>
      </c>
      <c r="B6" s="111"/>
      <c r="C6" s="303" t="s">
        <v>308</v>
      </c>
      <c r="D6" s="6" t="s">
        <v>309</v>
      </c>
      <c r="E6" s="6" t="s">
        <v>310</v>
      </c>
      <c r="F6" s="6" t="s">
        <v>311</v>
      </c>
      <c r="G6" s="6" t="s">
        <v>312</v>
      </c>
      <c r="H6" s="6" t="s">
        <v>313</v>
      </c>
      <c r="I6" s="6" t="s">
        <v>314</v>
      </c>
      <c r="J6" s="304" t="s">
        <v>315</v>
      </c>
      <c r="K6" s="6" t="s">
        <v>316</v>
      </c>
    </row>
    <row r="7" spans="1:11" s="4" customFormat="1" ht="13.5" x14ac:dyDescent="0.3">
      <c r="A7" s="58" t="s">
        <v>127</v>
      </c>
      <c r="B7" s="58"/>
      <c r="C7" s="106">
        <v>30000</v>
      </c>
      <c r="D7" s="106">
        <v>50000</v>
      </c>
      <c r="E7" s="106">
        <v>160000</v>
      </c>
      <c r="F7" s="106">
        <v>250000</v>
      </c>
      <c r="G7" s="106">
        <v>350000</v>
      </c>
      <c r="H7" s="7">
        <f>H11</f>
        <v>1200000</v>
      </c>
      <c r="I7" s="7">
        <f t="shared" ref="I7:K7" si="0">I11</f>
        <v>570000</v>
      </c>
      <c r="J7" s="7">
        <f t="shared" si="0"/>
        <v>140000</v>
      </c>
      <c r="K7" s="7">
        <f t="shared" si="0"/>
        <v>37000</v>
      </c>
    </row>
    <row r="8" spans="1:11" s="4" customFormat="1" ht="13.5" x14ac:dyDescent="0.3">
      <c r="A8" s="58" t="s">
        <v>20</v>
      </c>
      <c r="B8" s="58"/>
      <c r="C8" s="106">
        <v>0</v>
      </c>
      <c r="D8" s="106">
        <v>0</v>
      </c>
      <c r="E8" s="106">
        <v>0</v>
      </c>
      <c r="F8" s="106">
        <v>0</v>
      </c>
      <c r="G8" s="106">
        <v>0</v>
      </c>
      <c r="H8" s="106">
        <v>0</v>
      </c>
      <c r="I8" s="106">
        <v>0</v>
      </c>
      <c r="J8" s="106">
        <v>0</v>
      </c>
      <c r="K8" s="106">
        <v>0</v>
      </c>
    </row>
    <row r="9" spans="1:11" s="4" customFormat="1" ht="13.5" x14ac:dyDescent="0.3">
      <c r="A9" s="58" t="s">
        <v>21</v>
      </c>
      <c r="B9" s="58"/>
      <c r="C9" s="106">
        <v>0</v>
      </c>
      <c r="D9" s="106">
        <v>0</v>
      </c>
      <c r="E9" s="106">
        <v>0</v>
      </c>
      <c r="F9" s="106">
        <v>0</v>
      </c>
      <c r="G9" s="106">
        <v>0</v>
      </c>
      <c r="H9" s="106">
        <v>0</v>
      </c>
      <c r="I9" s="106">
        <v>0</v>
      </c>
      <c r="J9" s="106">
        <v>0</v>
      </c>
      <c r="K9" s="106">
        <v>0</v>
      </c>
    </row>
    <row r="10" spans="1:11" s="255" customFormat="1" ht="13.5" x14ac:dyDescent="0.3">
      <c r="A10" s="257" t="s">
        <v>22</v>
      </c>
      <c r="B10" s="257"/>
      <c r="C10" s="258">
        <v>0</v>
      </c>
      <c r="D10" s="258">
        <v>0</v>
      </c>
      <c r="E10" s="258">
        <v>0</v>
      </c>
      <c r="F10" s="258">
        <v>0</v>
      </c>
      <c r="G10" s="258">
        <v>0</v>
      </c>
      <c r="H10" s="258">
        <v>0</v>
      </c>
      <c r="I10" s="258">
        <v>0</v>
      </c>
      <c r="J10" s="258">
        <v>0</v>
      </c>
      <c r="K10" s="258">
        <v>0</v>
      </c>
    </row>
    <row r="11" spans="1:11" s="4" customFormat="1" ht="13.5" x14ac:dyDescent="0.3">
      <c r="A11" s="58" t="s">
        <v>23</v>
      </c>
      <c r="B11" s="58"/>
      <c r="C11" s="106">
        <v>30000</v>
      </c>
      <c r="D11" s="106">
        <v>50000</v>
      </c>
      <c r="E11" s="106">
        <v>160000</v>
      </c>
      <c r="F11" s="106">
        <v>250000</v>
      </c>
      <c r="G11" s="106">
        <v>350000</v>
      </c>
      <c r="H11" s="106">
        <v>1200000</v>
      </c>
      <c r="I11" s="106">
        <v>570000</v>
      </c>
      <c r="J11" s="106">
        <v>140000</v>
      </c>
      <c r="K11" s="106">
        <v>37000</v>
      </c>
    </row>
    <row r="12" spans="1:11" s="4" customFormat="1" ht="13.5" x14ac:dyDescent="0.3">
      <c r="A12" s="10" t="s">
        <v>317</v>
      </c>
      <c r="B12" s="58"/>
      <c r="C12" s="138">
        <f>5.9*90%</f>
        <v>5.3100000000000005</v>
      </c>
      <c r="D12" s="138">
        <f>9.8*90%</f>
        <v>8.82</v>
      </c>
      <c r="E12" s="138">
        <f>31.4*90%</f>
        <v>28.259999999999998</v>
      </c>
      <c r="F12" s="138">
        <f>49*90%</f>
        <v>44.1</v>
      </c>
      <c r="G12" s="138">
        <f>68.6*90%</f>
        <v>61.739999999999995</v>
      </c>
      <c r="H12" s="106">
        <v>300</v>
      </c>
      <c r="I12" s="106">
        <v>160</v>
      </c>
      <c r="J12" s="106">
        <v>60</v>
      </c>
      <c r="K12" s="106">
        <v>20</v>
      </c>
    </row>
    <row r="13" spans="1:11" s="4" customFormat="1" ht="14.25" thickBot="1" x14ac:dyDescent="0.35">
      <c r="A13" s="58" t="s">
        <v>24</v>
      </c>
      <c r="B13" s="58"/>
      <c r="C13" s="106">
        <v>0</v>
      </c>
      <c r="D13" s="106">
        <v>0</v>
      </c>
      <c r="E13" s="106">
        <v>0</v>
      </c>
      <c r="F13" s="106">
        <v>0</v>
      </c>
      <c r="G13" s="106">
        <v>0</v>
      </c>
      <c r="H13" s="290">
        <v>0</v>
      </c>
      <c r="I13" s="290">
        <v>0</v>
      </c>
      <c r="J13" s="290">
        <v>0</v>
      </c>
      <c r="K13" s="290">
        <v>0</v>
      </c>
    </row>
    <row r="14" spans="1:11" s="58" customFormat="1" ht="18.75" thickTop="1" x14ac:dyDescent="0.35">
      <c r="A14" s="434" t="s">
        <v>273</v>
      </c>
      <c r="B14" s="435"/>
      <c r="C14" s="435"/>
      <c r="D14" s="435"/>
      <c r="E14" s="435"/>
      <c r="F14" s="435"/>
      <c r="G14" s="435"/>
      <c r="H14" s="435"/>
      <c r="I14" s="435"/>
      <c r="J14" s="435"/>
      <c r="K14" s="436"/>
    </row>
    <row r="15" spans="1:11" s="8" customFormat="1" ht="27" x14ac:dyDescent="0.3">
      <c r="B15" s="9" t="s">
        <v>25</v>
      </c>
      <c r="C15" s="9" t="str">
        <f t="shared" ref="C15:K15" si="1">"Coût annuel estimé      "&amp;C$6</f>
        <v>Coût annuel estimé      TBT1</v>
      </c>
      <c r="D15" s="9" t="str">
        <f t="shared" si="1"/>
        <v>Coût annuel estimé      TBT2</v>
      </c>
      <c r="E15" s="9" t="str">
        <f t="shared" si="1"/>
        <v>Coût annuel estimé      TBT3</v>
      </c>
      <c r="F15" s="9" t="str">
        <f t="shared" si="1"/>
        <v>Coût annuel estimé      TBT4</v>
      </c>
      <c r="G15" s="9" t="str">
        <f t="shared" si="1"/>
        <v>Coût annuel estimé      TBT5</v>
      </c>
      <c r="H15" s="9" t="str">
        <f t="shared" si="1"/>
        <v>Coût annuel estimé      TBT6</v>
      </c>
      <c r="I15" s="9" t="str">
        <f t="shared" si="1"/>
        <v>Coût annuel estimé      TBT7</v>
      </c>
      <c r="J15" s="9" t="str">
        <f t="shared" si="1"/>
        <v>Coût annuel estimé      TBT8</v>
      </c>
      <c r="K15" s="9" t="str">
        <f t="shared" si="1"/>
        <v>Coût annuel estimé      TBT9</v>
      </c>
    </row>
    <row r="16" spans="1:11" s="58" customFormat="1" ht="13.5" x14ac:dyDescent="0.3">
      <c r="A16" s="202" t="s">
        <v>11</v>
      </c>
      <c r="B16" s="106"/>
      <c r="C16" s="144">
        <f>SUM(C17,C22:C23)</f>
        <v>0</v>
      </c>
      <c r="D16" s="144">
        <f t="shared" ref="D16:K16" si="2">SUM(D17,D22:D23)</f>
        <v>0</v>
      </c>
      <c r="E16" s="144">
        <f t="shared" si="2"/>
        <v>0</v>
      </c>
      <c r="F16" s="144">
        <f t="shared" si="2"/>
        <v>0</v>
      </c>
      <c r="G16" s="144">
        <f t="shared" si="2"/>
        <v>0</v>
      </c>
      <c r="H16" s="144">
        <f t="shared" si="2"/>
        <v>0</v>
      </c>
      <c r="I16" s="144">
        <f t="shared" si="2"/>
        <v>0</v>
      </c>
      <c r="J16" s="144">
        <f t="shared" si="2"/>
        <v>0</v>
      </c>
      <c r="K16" s="144">
        <f t="shared" si="2"/>
        <v>0</v>
      </c>
    </row>
    <row r="17" spans="1:11" s="58" customFormat="1" ht="13.5" x14ac:dyDescent="0.3">
      <c r="A17" s="52" t="s">
        <v>12</v>
      </c>
      <c r="B17" s="106"/>
      <c r="C17" s="144">
        <f>C18</f>
        <v>0</v>
      </c>
      <c r="D17" s="144">
        <f t="shared" ref="D17:K17" si="3">D18</f>
        <v>0</v>
      </c>
      <c r="E17" s="144">
        <f t="shared" si="3"/>
        <v>0</v>
      </c>
      <c r="F17" s="144">
        <f t="shared" si="3"/>
        <v>0</v>
      </c>
      <c r="G17" s="144">
        <f t="shared" si="3"/>
        <v>0</v>
      </c>
      <c r="H17" s="144">
        <f t="shared" si="3"/>
        <v>0</v>
      </c>
      <c r="I17" s="144">
        <f t="shared" si="3"/>
        <v>0</v>
      </c>
      <c r="J17" s="144">
        <f t="shared" si="3"/>
        <v>0</v>
      </c>
      <c r="K17" s="144">
        <f t="shared" si="3"/>
        <v>0</v>
      </c>
    </row>
    <row r="18" spans="1:11" s="58" customFormat="1" ht="13.5" x14ac:dyDescent="0.3">
      <c r="A18" s="53" t="s">
        <v>13</v>
      </c>
      <c r="B18" s="106"/>
      <c r="C18" s="144">
        <f>SUM(C19:C20)</f>
        <v>0</v>
      </c>
      <c r="D18" s="144">
        <f t="shared" ref="D18:K18" si="4">SUM(D19:D20)</f>
        <v>0</v>
      </c>
      <c r="E18" s="144">
        <f t="shared" si="4"/>
        <v>0</v>
      </c>
      <c r="F18" s="144">
        <f t="shared" si="4"/>
        <v>0</v>
      </c>
      <c r="G18" s="144">
        <f t="shared" si="4"/>
        <v>0</v>
      </c>
      <c r="H18" s="144">
        <f t="shared" si="4"/>
        <v>0</v>
      </c>
      <c r="I18" s="144">
        <f t="shared" si="4"/>
        <v>0</v>
      </c>
      <c r="J18" s="144">
        <f t="shared" si="4"/>
        <v>0</v>
      </c>
      <c r="K18" s="144">
        <f t="shared" si="4"/>
        <v>0</v>
      </c>
    </row>
    <row r="19" spans="1:11" s="58" customFormat="1" ht="13.5" x14ac:dyDescent="0.3">
      <c r="A19" s="203" t="s">
        <v>189</v>
      </c>
      <c r="B19" s="207">
        <f>'TAB4.1.2'!J$10</f>
        <v>0</v>
      </c>
      <c r="C19" s="144">
        <f>$B19*C$12*12</f>
        <v>0</v>
      </c>
      <c r="D19" s="144">
        <f t="shared" ref="D19:K20" si="5">$B19*D$12*12</f>
        <v>0</v>
      </c>
      <c r="E19" s="144">
        <f t="shared" si="5"/>
        <v>0</v>
      </c>
      <c r="F19" s="144">
        <f t="shared" si="5"/>
        <v>0</v>
      </c>
      <c r="G19" s="144">
        <f t="shared" si="5"/>
        <v>0</v>
      </c>
      <c r="H19" s="144">
        <f t="shared" si="5"/>
        <v>0</v>
      </c>
      <c r="I19" s="144">
        <f t="shared" si="5"/>
        <v>0</v>
      </c>
      <c r="J19" s="144">
        <f t="shared" si="5"/>
        <v>0</v>
      </c>
      <c r="K19" s="144">
        <f t="shared" si="5"/>
        <v>0</v>
      </c>
    </row>
    <row r="20" spans="1:11" s="58" customFormat="1" ht="13.5" x14ac:dyDescent="0.3">
      <c r="A20" s="203" t="s">
        <v>190</v>
      </c>
      <c r="B20" s="207">
        <f>'TAB4.1.2'!J$11</f>
        <v>0</v>
      </c>
      <c r="C20" s="144">
        <f>$B20*C$12*12</f>
        <v>0</v>
      </c>
      <c r="D20" s="144">
        <f t="shared" si="5"/>
        <v>0</v>
      </c>
      <c r="E20" s="144">
        <f t="shared" si="5"/>
        <v>0</v>
      </c>
      <c r="F20" s="144">
        <f t="shared" si="5"/>
        <v>0</v>
      </c>
      <c r="G20" s="144">
        <f t="shared" si="5"/>
        <v>0</v>
      </c>
      <c r="H20" s="144">
        <f t="shared" si="5"/>
        <v>0</v>
      </c>
      <c r="I20" s="144">
        <f t="shared" si="5"/>
        <v>0</v>
      </c>
      <c r="J20" s="144">
        <f t="shared" si="5"/>
        <v>0</v>
      </c>
      <c r="K20" s="144">
        <f t="shared" si="5"/>
        <v>0</v>
      </c>
    </row>
    <row r="21" spans="1:11" s="58" customFormat="1" ht="13.5" x14ac:dyDescent="0.3">
      <c r="A21" s="52" t="s">
        <v>270</v>
      </c>
      <c r="B21" s="154"/>
      <c r="C21" s="154"/>
      <c r="D21" s="154"/>
      <c r="E21" s="154"/>
      <c r="F21" s="154"/>
      <c r="G21" s="154"/>
      <c r="H21" s="154"/>
      <c r="I21" s="154"/>
      <c r="J21" s="154"/>
      <c r="K21" s="154"/>
    </row>
    <row r="22" spans="1:11" s="58" customFormat="1" ht="13.5" x14ac:dyDescent="0.3">
      <c r="A22" s="52" t="s">
        <v>285</v>
      </c>
      <c r="B22" s="144">
        <f>'TAB4.1.2'!J$14</f>
        <v>0</v>
      </c>
      <c r="C22" s="144">
        <f>$B22</f>
        <v>0</v>
      </c>
      <c r="D22" s="144">
        <f t="shared" ref="D22:K22" si="6">$B22</f>
        <v>0</v>
      </c>
      <c r="E22" s="144">
        <f t="shared" si="6"/>
        <v>0</v>
      </c>
      <c r="F22" s="144">
        <f t="shared" si="6"/>
        <v>0</v>
      </c>
      <c r="G22" s="144">
        <f t="shared" si="6"/>
        <v>0</v>
      </c>
      <c r="H22" s="144">
        <f t="shared" si="6"/>
        <v>0</v>
      </c>
      <c r="I22" s="144">
        <f t="shared" si="6"/>
        <v>0</v>
      </c>
      <c r="J22" s="144">
        <f t="shared" si="6"/>
        <v>0</v>
      </c>
      <c r="K22" s="144">
        <f t="shared" si="6"/>
        <v>0</v>
      </c>
    </row>
    <row r="23" spans="1:11" s="58" customFormat="1" ht="13.5" x14ac:dyDescent="0.3">
      <c r="A23" s="52" t="s">
        <v>291</v>
      </c>
      <c r="B23" s="106"/>
      <c r="C23" s="144">
        <f>SUM(C24:C25)</f>
        <v>0</v>
      </c>
      <c r="D23" s="144">
        <f t="shared" ref="D23:K23" si="7">SUM(D24:D25)</f>
        <v>0</v>
      </c>
      <c r="E23" s="144">
        <f t="shared" si="7"/>
        <v>0</v>
      </c>
      <c r="F23" s="144">
        <f t="shared" si="7"/>
        <v>0</v>
      </c>
      <c r="G23" s="144">
        <f t="shared" si="7"/>
        <v>0</v>
      </c>
      <c r="H23" s="144">
        <f t="shared" si="7"/>
        <v>0</v>
      </c>
      <c r="I23" s="144">
        <f t="shared" si="7"/>
        <v>0</v>
      </c>
      <c r="J23" s="144">
        <f t="shared" si="7"/>
        <v>0</v>
      </c>
      <c r="K23" s="144">
        <f t="shared" si="7"/>
        <v>0</v>
      </c>
    </row>
    <row r="24" spans="1:11" s="58" customFormat="1" ht="13.5" x14ac:dyDescent="0.3">
      <c r="A24" s="53" t="s">
        <v>88</v>
      </c>
      <c r="B24" s="207">
        <f>'TAB4.1.2'!J$17</f>
        <v>0</v>
      </c>
      <c r="C24" s="144">
        <f>$B24*C$7</f>
        <v>0</v>
      </c>
      <c r="D24" s="144">
        <f t="shared" ref="D24:K24" si="8">$B24*D$7</f>
        <v>0</v>
      </c>
      <c r="E24" s="144">
        <f t="shared" si="8"/>
        <v>0</v>
      </c>
      <c r="F24" s="144">
        <f t="shared" si="8"/>
        <v>0</v>
      </c>
      <c r="G24" s="144">
        <f t="shared" si="8"/>
        <v>0</v>
      </c>
      <c r="H24" s="144">
        <f t="shared" si="8"/>
        <v>0</v>
      </c>
      <c r="I24" s="144">
        <f t="shared" si="8"/>
        <v>0</v>
      </c>
      <c r="J24" s="144">
        <f t="shared" si="8"/>
        <v>0</v>
      </c>
      <c r="K24" s="144">
        <f t="shared" si="8"/>
        <v>0</v>
      </c>
    </row>
    <row r="25" spans="1:11" s="58" customFormat="1" ht="13.5" x14ac:dyDescent="0.3">
      <c r="A25" s="53" t="s">
        <v>15</v>
      </c>
      <c r="B25" s="207">
        <f>'TAB4.1.2'!J$18</f>
        <v>0</v>
      </c>
      <c r="C25" s="144">
        <f>$B25*C$8</f>
        <v>0</v>
      </c>
      <c r="D25" s="144">
        <f t="shared" ref="D25:K25" si="9">$B25*D$8</f>
        <v>0</v>
      </c>
      <c r="E25" s="144">
        <f t="shared" si="9"/>
        <v>0</v>
      </c>
      <c r="F25" s="144">
        <f t="shared" si="9"/>
        <v>0</v>
      </c>
      <c r="G25" s="144">
        <f t="shared" si="9"/>
        <v>0</v>
      </c>
      <c r="H25" s="144">
        <f t="shared" si="9"/>
        <v>0</v>
      </c>
      <c r="I25" s="144">
        <f t="shared" si="9"/>
        <v>0</v>
      </c>
      <c r="J25" s="144">
        <f t="shared" si="9"/>
        <v>0</v>
      </c>
      <c r="K25" s="144">
        <f t="shared" si="9"/>
        <v>0</v>
      </c>
    </row>
    <row r="26" spans="1:11" s="58" customFormat="1" ht="13.5" x14ac:dyDescent="0.3">
      <c r="A26" s="202" t="s">
        <v>18</v>
      </c>
      <c r="B26" s="207">
        <f>'TAB4.1.2'!J$20</f>
        <v>0</v>
      </c>
      <c r="C26" s="144">
        <f>$B26*C$7</f>
        <v>0</v>
      </c>
      <c r="D26" s="144">
        <f t="shared" ref="D26:K26" si="10">$B26*D$7</f>
        <v>0</v>
      </c>
      <c r="E26" s="144">
        <f t="shared" si="10"/>
        <v>0</v>
      </c>
      <c r="F26" s="144">
        <f t="shared" si="10"/>
        <v>0</v>
      </c>
      <c r="G26" s="144">
        <f t="shared" si="10"/>
        <v>0</v>
      </c>
      <c r="H26" s="144">
        <f t="shared" si="10"/>
        <v>0</v>
      </c>
      <c r="I26" s="144">
        <f t="shared" si="10"/>
        <v>0</v>
      </c>
      <c r="J26" s="144">
        <f t="shared" si="10"/>
        <v>0</v>
      </c>
      <c r="K26" s="144">
        <f t="shared" si="10"/>
        <v>0</v>
      </c>
    </row>
    <row r="27" spans="1:11" s="58" customFormat="1" ht="13.5" x14ac:dyDescent="0.3">
      <c r="A27" s="202" t="s">
        <v>90</v>
      </c>
      <c r="B27" s="207"/>
      <c r="C27" s="144">
        <f>SUM(C28:C30)</f>
        <v>0</v>
      </c>
      <c r="D27" s="144">
        <f t="shared" ref="D27:K27" si="11">SUM(D28:D30)</f>
        <v>0</v>
      </c>
      <c r="E27" s="144">
        <f t="shared" si="11"/>
        <v>0</v>
      </c>
      <c r="F27" s="144">
        <f t="shared" si="11"/>
        <v>0</v>
      </c>
      <c r="G27" s="144">
        <f t="shared" si="11"/>
        <v>0</v>
      </c>
      <c r="H27" s="144">
        <f t="shared" si="11"/>
        <v>0</v>
      </c>
      <c r="I27" s="144">
        <f t="shared" si="11"/>
        <v>0</v>
      </c>
      <c r="J27" s="144">
        <f t="shared" si="11"/>
        <v>0</v>
      </c>
      <c r="K27" s="144">
        <f t="shared" si="11"/>
        <v>0</v>
      </c>
    </row>
    <row r="28" spans="1:11" s="58" customFormat="1" ht="13.5" x14ac:dyDescent="0.3">
      <c r="A28" s="52" t="s">
        <v>4</v>
      </c>
      <c r="B28" s="207">
        <f>'TAB4.1.2'!J$22</f>
        <v>0</v>
      </c>
      <c r="C28" s="144">
        <f>$B28*C$7</f>
        <v>0</v>
      </c>
      <c r="D28" s="144">
        <f t="shared" ref="D28:K31" si="12">$B28*D$7</f>
        <v>0</v>
      </c>
      <c r="E28" s="144">
        <f t="shared" si="12"/>
        <v>0</v>
      </c>
      <c r="F28" s="144">
        <f t="shared" si="12"/>
        <v>0</v>
      </c>
      <c r="G28" s="144">
        <f t="shared" si="12"/>
        <v>0</v>
      </c>
      <c r="H28" s="144">
        <f t="shared" si="12"/>
        <v>0</v>
      </c>
      <c r="I28" s="144">
        <f t="shared" si="12"/>
        <v>0</v>
      </c>
      <c r="J28" s="144">
        <f t="shared" si="12"/>
        <v>0</v>
      </c>
      <c r="K28" s="144">
        <f t="shared" si="12"/>
        <v>0</v>
      </c>
    </row>
    <row r="29" spans="1:11" s="58" customFormat="1" ht="13.5" x14ac:dyDescent="0.3">
      <c r="A29" s="52" t="s">
        <v>106</v>
      </c>
      <c r="B29" s="207">
        <f>'TAB4.1.2'!J$23</f>
        <v>0</v>
      </c>
      <c r="C29" s="144">
        <f>$B29*C$7</f>
        <v>0</v>
      </c>
      <c r="D29" s="144">
        <f t="shared" si="12"/>
        <v>0</v>
      </c>
      <c r="E29" s="144">
        <f t="shared" si="12"/>
        <v>0</v>
      </c>
      <c r="F29" s="144">
        <f t="shared" si="12"/>
        <v>0</v>
      </c>
      <c r="G29" s="144">
        <f t="shared" si="12"/>
        <v>0</v>
      </c>
      <c r="H29" s="144">
        <f t="shared" si="12"/>
        <v>0</v>
      </c>
      <c r="I29" s="144">
        <f t="shared" si="12"/>
        <v>0</v>
      </c>
      <c r="J29" s="144">
        <f t="shared" si="12"/>
        <v>0</v>
      </c>
      <c r="K29" s="144">
        <f t="shared" si="12"/>
        <v>0</v>
      </c>
    </row>
    <row r="30" spans="1:11" s="58" customFormat="1" ht="13.5" x14ac:dyDescent="0.3">
      <c r="A30" s="52" t="s">
        <v>108</v>
      </c>
      <c r="B30" s="207">
        <f>'TAB4.1.2'!J$24</f>
        <v>0</v>
      </c>
      <c r="C30" s="144">
        <f>$B30*C$7</f>
        <v>0</v>
      </c>
      <c r="D30" s="144">
        <f t="shared" si="12"/>
        <v>0</v>
      </c>
      <c r="E30" s="144">
        <f t="shared" si="12"/>
        <v>0</v>
      </c>
      <c r="F30" s="144">
        <f t="shared" si="12"/>
        <v>0</v>
      </c>
      <c r="G30" s="144">
        <f t="shared" si="12"/>
        <v>0</v>
      </c>
      <c r="H30" s="144">
        <f t="shared" si="12"/>
        <v>0</v>
      </c>
      <c r="I30" s="144">
        <f t="shared" si="12"/>
        <v>0</v>
      </c>
      <c r="J30" s="144">
        <f t="shared" si="12"/>
        <v>0</v>
      </c>
      <c r="K30" s="144">
        <f t="shared" si="12"/>
        <v>0</v>
      </c>
    </row>
    <row r="31" spans="1:11" s="58" customFormat="1" ht="13.5" x14ac:dyDescent="0.3">
      <c r="A31" s="202" t="s">
        <v>91</v>
      </c>
      <c r="B31" s="207">
        <f>'TAB4.1.2'!J$25</f>
        <v>0</v>
      </c>
      <c r="C31" s="144">
        <f>$B31*C$7</f>
        <v>0</v>
      </c>
      <c r="D31" s="144">
        <f t="shared" si="12"/>
        <v>0</v>
      </c>
      <c r="E31" s="144">
        <f t="shared" si="12"/>
        <v>0</v>
      </c>
      <c r="F31" s="144">
        <f t="shared" si="12"/>
        <v>0</v>
      </c>
      <c r="G31" s="144">
        <f t="shared" si="12"/>
        <v>0</v>
      </c>
      <c r="H31" s="144">
        <f t="shared" si="12"/>
        <v>0</v>
      </c>
      <c r="I31" s="144">
        <f t="shared" si="12"/>
        <v>0</v>
      </c>
      <c r="J31" s="144">
        <f t="shared" si="12"/>
        <v>0</v>
      </c>
      <c r="K31" s="144">
        <f t="shared" si="12"/>
        <v>0</v>
      </c>
    </row>
    <row r="32" spans="1:11" s="58" customFormat="1" ht="30" x14ac:dyDescent="0.3">
      <c r="A32" s="229" t="s">
        <v>214</v>
      </c>
      <c r="B32" s="201"/>
      <c r="C32" s="141">
        <f>SUM(C16,C26:C27,C31:C31)</f>
        <v>0</v>
      </c>
      <c r="D32" s="141">
        <f t="shared" ref="D32:K32" si="13">SUM(D16,D26:D27,D31:D31)</f>
        <v>0</v>
      </c>
      <c r="E32" s="141">
        <f t="shared" si="13"/>
        <v>0</v>
      </c>
      <c r="F32" s="141">
        <f t="shared" si="13"/>
        <v>0</v>
      </c>
      <c r="G32" s="141">
        <f t="shared" si="13"/>
        <v>0</v>
      </c>
      <c r="H32" s="141">
        <f t="shared" si="13"/>
        <v>0</v>
      </c>
      <c r="I32" s="141">
        <f t="shared" si="13"/>
        <v>0</v>
      </c>
      <c r="J32" s="141">
        <f t="shared" si="13"/>
        <v>0</v>
      </c>
      <c r="K32" s="141">
        <f t="shared" si="13"/>
        <v>0</v>
      </c>
    </row>
    <row r="33" spans="1:11" s="58" customFormat="1" x14ac:dyDescent="0.3">
      <c r="A33" s="200" t="s">
        <v>213</v>
      </c>
      <c r="B33" s="1"/>
      <c r="C33" s="215"/>
      <c r="D33" s="215"/>
      <c r="E33" s="215"/>
      <c r="F33" s="215"/>
      <c r="G33" s="215"/>
      <c r="H33" s="215"/>
      <c r="I33" s="215"/>
      <c r="J33" s="215"/>
      <c r="K33" s="215"/>
    </row>
    <row r="34" spans="1:11" s="58" customFormat="1" x14ac:dyDescent="0.3">
      <c r="A34" s="200" t="s">
        <v>17</v>
      </c>
      <c r="B34" s="201"/>
      <c r="C34" s="141">
        <f>+SUM(C22:C23,C26:C27,C31:C31)+C17*C33</f>
        <v>0</v>
      </c>
      <c r="D34" s="141">
        <f t="shared" ref="D34:K34" si="14">+SUM(D22:D23,D26:D27,D31:D31)+D17*D33</f>
        <v>0</v>
      </c>
      <c r="E34" s="141">
        <f t="shared" si="14"/>
        <v>0</v>
      </c>
      <c r="F34" s="141">
        <f t="shared" si="14"/>
        <v>0</v>
      </c>
      <c r="G34" s="141">
        <f t="shared" si="14"/>
        <v>0</v>
      </c>
      <c r="H34" s="141">
        <f t="shared" si="14"/>
        <v>0</v>
      </c>
      <c r="I34" s="141">
        <f t="shared" si="14"/>
        <v>0</v>
      </c>
      <c r="J34" s="141">
        <f t="shared" si="14"/>
        <v>0</v>
      </c>
      <c r="K34" s="141">
        <f t="shared" si="14"/>
        <v>0</v>
      </c>
    </row>
    <row r="35" spans="1:11" s="58" customFormat="1" ht="13.5" x14ac:dyDescent="0.3">
      <c r="A35" s="20" t="s">
        <v>295</v>
      </c>
      <c r="B35" s="4"/>
      <c r="C35" s="145"/>
      <c r="D35" s="145"/>
      <c r="E35" s="145"/>
      <c r="F35" s="145"/>
      <c r="G35" s="145"/>
      <c r="H35" s="145"/>
      <c r="I35" s="145"/>
      <c r="J35" s="145"/>
      <c r="K35" s="145"/>
    </row>
    <row r="36" spans="1:11" s="58" customFormat="1" ht="13.5" x14ac:dyDescent="0.3">
      <c r="A36" s="146" t="s">
        <v>296</v>
      </c>
      <c r="B36" s="147"/>
      <c r="C36" s="148">
        <f>C34-C35</f>
        <v>0</v>
      </c>
      <c r="D36" s="148">
        <f t="shared" ref="D36:K36" si="15">D34-D35</f>
        <v>0</v>
      </c>
      <c r="E36" s="148">
        <f t="shared" si="15"/>
        <v>0</v>
      </c>
      <c r="F36" s="148">
        <f t="shared" si="15"/>
        <v>0</v>
      </c>
      <c r="G36" s="148">
        <f t="shared" si="15"/>
        <v>0</v>
      </c>
      <c r="H36" s="148">
        <f t="shared" si="15"/>
        <v>0</v>
      </c>
      <c r="I36" s="148">
        <f t="shared" si="15"/>
        <v>0</v>
      </c>
      <c r="J36" s="148">
        <f t="shared" si="15"/>
        <v>0</v>
      </c>
      <c r="K36" s="148">
        <f t="shared" si="15"/>
        <v>0</v>
      </c>
    </row>
    <row r="37" spans="1:11" s="8" customFormat="1" ht="14.25" thickBot="1" x14ac:dyDescent="0.35">
      <c r="A37" s="109" t="s">
        <v>297</v>
      </c>
      <c r="B37" s="110"/>
      <c r="C37" s="208" t="str">
        <f>IFERROR((C36/C35)," ")</f>
        <v xml:space="preserve"> </v>
      </c>
      <c r="D37" s="208" t="str">
        <f t="shared" ref="D37:K37" si="16">IFERROR((D36/D35)," ")</f>
        <v xml:space="preserve"> </v>
      </c>
      <c r="E37" s="208" t="str">
        <f t="shared" si="16"/>
        <v xml:space="preserve"> </v>
      </c>
      <c r="F37" s="208" t="str">
        <f t="shared" si="16"/>
        <v xml:space="preserve"> </v>
      </c>
      <c r="G37" s="208" t="str">
        <f t="shared" si="16"/>
        <v xml:space="preserve"> </v>
      </c>
      <c r="H37" s="208" t="str">
        <f t="shared" si="16"/>
        <v xml:space="preserve"> </v>
      </c>
      <c r="I37" s="208" t="str">
        <f t="shared" si="16"/>
        <v xml:space="preserve"> </v>
      </c>
      <c r="J37" s="208" t="str">
        <f t="shared" si="16"/>
        <v xml:space="preserve"> </v>
      </c>
      <c r="K37" s="208" t="str">
        <f t="shared" si="16"/>
        <v xml:space="preserve"> </v>
      </c>
    </row>
    <row r="38" spans="1:11" ht="15.75" thickTop="1" x14ac:dyDescent="0.3"/>
  </sheetData>
  <mergeCells count="1">
    <mergeCell ref="A14:K14"/>
  </mergeCells>
  <conditionalFormatting sqref="C35:K35">
    <cfRule type="containsText" dxfId="7" priority="21" operator="containsText" text="ntitulé">
      <formula>NOT(ISERROR(SEARCH("ntitulé",C35)))</formula>
    </cfRule>
    <cfRule type="containsBlanks" dxfId="6" priority="22">
      <formula>LEN(TRIM(C35))=0</formula>
    </cfRule>
  </conditionalFormatting>
  <conditionalFormatting sqref="C33:K33">
    <cfRule type="containsText" dxfId="5" priority="19" operator="containsText" text="ntitulé">
      <formula>NOT(ISERROR(SEARCH("ntitulé",C33)))</formula>
    </cfRule>
    <cfRule type="containsBlanks" dxfId="4" priority="20">
      <formula>LEN(TRIM(C33))=0</formula>
    </cfRule>
  </conditionalFormatting>
  <conditionalFormatting sqref="C33:K33">
    <cfRule type="containsText" dxfId="3" priority="17" operator="containsText" text="ntitulé">
      <formula>NOT(ISERROR(SEARCH("ntitulé",C33)))</formula>
    </cfRule>
    <cfRule type="containsBlanks" dxfId="2" priority="18">
      <formula>LEN(TRIM(C33))=0</formula>
    </cfRule>
  </conditionalFormatting>
  <pageMargins left="0.7" right="0.7" top="0.75" bottom="0.75" header="0.3" footer="0.3"/>
  <pageSetup paperSize="9" scale="75" orientation="landscape" verticalDpi="300" r:id="rId1"/>
  <colBreaks count="1" manualBreakCount="1">
    <brk id="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3:W36"/>
  <sheetViews>
    <sheetView showGridLines="0" topLeftCell="A16" zoomScaleNormal="100" workbookViewId="0">
      <selection activeCell="I40" sqref="I40"/>
    </sheetView>
  </sheetViews>
  <sheetFormatPr baseColWidth="10" defaultColWidth="8.85546875" defaultRowHeight="15" x14ac:dyDescent="0.3"/>
  <cols>
    <col min="1" max="1" width="49.5703125" style="1" bestFit="1" customWidth="1"/>
    <col min="2" max="2" width="15.85546875" style="1" customWidth="1"/>
    <col min="3" max="8" width="16.5703125" style="1" customWidth="1"/>
    <col min="9" max="23" width="16.7109375" style="1" customWidth="1"/>
    <col min="24" max="16384" width="8.85546875" style="1"/>
  </cols>
  <sheetData>
    <row r="3" spans="1:23" ht="29.65" customHeight="1" x14ac:dyDescent="0.3">
      <c r="A3" s="440" t="s">
        <v>29</v>
      </c>
      <c r="B3" s="440"/>
      <c r="C3" s="440"/>
      <c r="D3" s="440"/>
      <c r="E3" s="440"/>
      <c r="F3" s="440"/>
      <c r="G3" s="440"/>
      <c r="H3" s="440"/>
    </row>
    <row r="4" spans="1:23" ht="15.75" thickBot="1" x14ac:dyDescent="0.35"/>
    <row r="5" spans="1:23" ht="15.75" thickBot="1" x14ac:dyDescent="0.35">
      <c r="C5" s="443" t="s">
        <v>318</v>
      </c>
      <c r="D5" s="444"/>
      <c r="E5" s="444"/>
      <c r="F5" s="444"/>
      <c r="G5" s="444"/>
      <c r="H5" s="445"/>
      <c r="I5" s="437" t="s">
        <v>334</v>
      </c>
      <c r="J5" s="438"/>
      <c r="K5" s="438"/>
      <c r="L5" s="438"/>
      <c r="M5" s="438"/>
      <c r="N5" s="438"/>
      <c r="O5" s="438"/>
      <c r="P5" s="438"/>
      <c r="Q5" s="438"/>
      <c r="R5" s="438"/>
      <c r="S5" s="438"/>
      <c r="T5" s="438"/>
      <c r="U5" s="438"/>
      <c r="V5" s="438"/>
      <c r="W5" s="439"/>
    </row>
    <row r="6" spans="1:23" s="4" customFormat="1" ht="13.5" x14ac:dyDescent="0.3">
      <c r="A6" s="441" t="s">
        <v>19</v>
      </c>
      <c r="B6" s="442"/>
      <c r="C6" s="305" t="s">
        <v>30</v>
      </c>
      <c r="D6" s="305" t="s">
        <v>31</v>
      </c>
      <c r="E6" s="305" t="s">
        <v>32</v>
      </c>
      <c r="F6" s="305" t="s">
        <v>33</v>
      </c>
      <c r="G6" s="305" t="s">
        <v>34</v>
      </c>
      <c r="H6" s="305" t="s">
        <v>35</v>
      </c>
      <c r="I6" s="307" t="s">
        <v>319</v>
      </c>
      <c r="J6" s="307" t="s">
        <v>320</v>
      </c>
      <c r="K6" s="307" t="s">
        <v>321</v>
      </c>
      <c r="L6" s="307" t="s">
        <v>322</v>
      </c>
      <c r="M6" s="307" t="s">
        <v>323</v>
      </c>
      <c r="N6" s="307" t="s">
        <v>324</v>
      </c>
      <c r="O6" s="307" t="s">
        <v>325</v>
      </c>
      <c r="P6" s="307" t="s">
        <v>326</v>
      </c>
      <c r="Q6" s="307" t="s">
        <v>327</v>
      </c>
      <c r="R6" s="307" t="s">
        <v>328</v>
      </c>
      <c r="S6" s="307" t="s">
        <v>329</v>
      </c>
      <c r="T6" s="307" t="s">
        <v>330</v>
      </c>
      <c r="U6" s="307" t="s">
        <v>331</v>
      </c>
      <c r="V6" s="307" t="s">
        <v>332</v>
      </c>
      <c r="W6" s="307" t="s">
        <v>333</v>
      </c>
    </row>
    <row r="7" spans="1:23" s="4" customFormat="1" ht="14.65" customHeight="1" x14ac:dyDescent="0.3">
      <c r="A7" s="10" t="s">
        <v>203</v>
      </c>
      <c r="C7" s="7">
        <v>600</v>
      </c>
      <c r="D7" s="7">
        <v>1200</v>
      </c>
      <c r="E7" s="7">
        <v>0</v>
      </c>
      <c r="F7" s="7">
        <v>3500</v>
      </c>
      <c r="G7" s="7">
        <v>0</v>
      </c>
      <c r="H7" s="7">
        <v>0</v>
      </c>
      <c r="I7" s="7"/>
      <c r="J7" s="256">
        <v>5000</v>
      </c>
      <c r="K7" s="7"/>
      <c r="L7" s="7"/>
      <c r="M7" s="7"/>
      <c r="N7" s="256">
        <v>9382.2150611752259</v>
      </c>
      <c r="O7" s="7"/>
      <c r="P7" s="256">
        <v>12217.919999999895</v>
      </c>
      <c r="Q7" s="7"/>
      <c r="R7" s="256">
        <v>6684.7750000000533</v>
      </c>
      <c r="S7" s="7"/>
      <c r="T7" s="256">
        <v>18100.135061175173</v>
      </c>
      <c r="U7" s="7"/>
      <c r="V7" s="256">
        <v>12566.99006117522</v>
      </c>
      <c r="W7" s="7"/>
    </row>
    <row r="8" spans="1:23" s="4" customFormat="1" ht="14.65" customHeight="1" x14ac:dyDescent="0.3">
      <c r="A8" s="10" t="s">
        <v>202</v>
      </c>
      <c r="C8" s="7">
        <v>0</v>
      </c>
      <c r="D8" s="7">
        <v>0</v>
      </c>
      <c r="E8" s="7">
        <v>1600</v>
      </c>
      <c r="F8" s="7">
        <v>0</v>
      </c>
      <c r="G8" s="7">
        <v>3600</v>
      </c>
      <c r="H8" s="7">
        <v>3600</v>
      </c>
      <c r="I8" s="7">
        <v>1725.3528102692519</v>
      </c>
      <c r="J8" s="7"/>
      <c r="K8" s="7">
        <v>2464.7897289560478</v>
      </c>
      <c r="L8" s="7">
        <v>3697.1845934340963</v>
      </c>
      <c r="M8" s="7">
        <v>3697.1845934340963</v>
      </c>
      <c r="N8" s="7"/>
      <c r="O8" s="7">
        <v>4613.422671342596</v>
      </c>
      <c r="P8" s="7"/>
      <c r="Q8" s="7">
        <v>1725.3528102692519</v>
      </c>
      <c r="R8" s="7"/>
      <c r="S8" s="7">
        <v>1725.3528102692519</v>
      </c>
      <c r="T8" s="7"/>
      <c r="U8" s="7">
        <v>4613.422671342596</v>
      </c>
      <c r="V8" s="7"/>
      <c r="W8" s="7">
        <v>4613.422671342596</v>
      </c>
    </row>
    <row r="9" spans="1:23" s="4" customFormat="1" ht="14.65" customHeight="1" x14ac:dyDescent="0.3">
      <c r="A9" s="10" t="s">
        <v>201</v>
      </c>
      <c r="C9" s="7">
        <v>0</v>
      </c>
      <c r="D9" s="7">
        <v>0</v>
      </c>
      <c r="E9" s="7">
        <v>1900</v>
      </c>
      <c r="F9" s="7">
        <v>0</v>
      </c>
      <c r="G9" s="7">
        <v>3900</v>
      </c>
      <c r="H9" s="7">
        <v>3900</v>
      </c>
      <c r="I9" s="7">
        <v>1774.6471897307499</v>
      </c>
      <c r="J9" s="7"/>
      <c r="K9" s="7">
        <v>2535.2102710439322</v>
      </c>
      <c r="L9" s="7">
        <v>3802.8154065658982</v>
      </c>
      <c r="M9" s="7">
        <v>3802.8154065658982</v>
      </c>
      <c r="N9" s="7"/>
      <c r="O9" s="7">
        <v>4768.7923898326299</v>
      </c>
      <c r="P9" s="7"/>
      <c r="Q9" s="7">
        <v>10492.567189730642</v>
      </c>
      <c r="R9" s="7"/>
      <c r="S9" s="7">
        <v>4959.4221897308016</v>
      </c>
      <c r="T9" s="7"/>
      <c r="U9" s="7">
        <v>13486.712389832577</v>
      </c>
      <c r="V9" s="7"/>
      <c r="W9" s="7">
        <v>7953.5673898326249</v>
      </c>
    </row>
    <row r="10" spans="1:23" s="4" customFormat="1" ht="14.65" customHeight="1" x14ac:dyDescent="0.3">
      <c r="A10" s="10" t="s">
        <v>200</v>
      </c>
      <c r="C10" s="7">
        <v>0</v>
      </c>
      <c r="D10" s="7">
        <v>0</v>
      </c>
      <c r="E10" s="7">
        <v>0</v>
      </c>
      <c r="F10" s="7">
        <v>0</v>
      </c>
      <c r="G10" s="7">
        <v>0</v>
      </c>
      <c r="H10" s="7">
        <v>12500</v>
      </c>
      <c r="I10" s="7"/>
      <c r="J10" s="7"/>
      <c r="K10" s="7"/>
      <c r="L10" s="7"/>
      <c r="M10" s="7">
        <v>12500</v>
      </c>
      <c r="N10" s="7"/>
      <c r="O10" s="7"/>
      <c r="P10" s="7"/>
      <c r="Q10" s="7"/>
      <c r="R10" s="7"/>
      <c r="S10" s="7"/>
      <c r="T10" s="7"/>
      <c r="U10" s="7"/>
      <c r="V10" s="7"/>
      <c r="W10" s="7"/>
    </row>
    <row r="11" spans="1:23" s="255" customFormat="1" ht="14.65" customHeight="1" x14ac:dyDescent="0.3">
      <c r="A11" s="254" t="s">
        <v>23</v>
      </c>
      <c r="C11" s="256">
        <v>600</v>
      </c>
      <c r="D11" s="256">
        <v>1200</v>
      </c>
      <c r="E11" s="256">
        <v>3500</v>
      </c>
      <c r="F11" s="256">
        <v>3500</v>
      </c>
      <c r="G11" s="256">
        <v>7500</v>
      </c>
      <c r="H11" s="256">
        <v>20000</v>
      </c>
      <c r="I11" s="256">
        <f>SUM(I7:I10)</f>
        <v>3500.0000000000018</v>
      </c>
      <c r="J11" s="256">
        <v>5000</v>
      </c>
      <c r="K11" s="256">
        <v>5000</v>
      </c>
      <c r="L11" s="256">
        <v>7500</v>
      </c>
      <c r="M11" s="256">
        <v>20000</v>
      </c>
      <c r="N11" s="256">
        <v>9382.2150611752259</v>
      </c>
      <c r="O11" s="256">
        <v>9382.2150611752259</v>
      </c>
      <c r="P11" s="256">
        <v>12217.919999999895</v>
      </c>
      <c r="Q11" s="256">
        <v>12217.919999999895</v>
      </c>
      <c r="R11" s="256">
        <v>6684.7750000000533</v>
      </c>
      <c r="S11" s="256">
        <v>6684.7750000000533</v>
      </c>
      <c r="T11" s="256">
        <v>18100.135061175173</v>
      </c>
      <c r="U11" s="256">
        <v>18100.135061175173</v>
      </c>
      <c r="V11" s="256">
        <v>12566.99006117522</v>
      </c>
      <c r="W11" s="256">
        <v>12566.99006117522</v>
      </c>
    </row>
    <row r="12" spans="1:23" s="4" customFormat="1" ht="14.65" customHeight="1" x14ac:dyDescent="0.3">
      <c r="A12" s="10" t="s">
        <v>36</v>
      </c>
      <c r="C12" s="7">
        <v>3</v>
      </c>
      <c r="D12" s="7">
        <v>3.5</v>
      </c>
      <c r="E12" s="7">
        <v>6.5</v>
      </c>
      <c r="F12" s="7">
        <v>10</v>
      </c>
      <c r="G12" s="7">
        <v>7.5</v>
      </c>
      <c r="H12" s="7">
        <v>9</v>
      </c>
    </row>
    <row r="13" spans="1:23" s="4" customFormat="1" ht="14.65" customHeight="1" x14ac:dyDescent="0.3">
      <c r="A13" s="10" t="s">
        <v>50</v>
      </c>
      <c r="C13" s="21"/>
      <c r="D13" s="21"/>
      <c r="E13" s="21"/>
      <c r="F13" s="21"/>
      <c r="G13" s="21"/>
      <c r="H13" s="21"/>
      <c r="I13" s="21"/>
      <c r="J13" s="21"/>
      <c r="K13" s="21"/>
      <c r="L13" s="21"/>
      <c r="M13" s="21"/>
      <c r="N13" s="21"/>
      <c r="O13" s="21"/>
      <c r="P13" s="21"/>
      <c r="Q13" s="21"/>
      <c r="R13" s="21"/>
      <c r="S13" s="21"/>
      <c r="T13" s="21"/>
      <c r="U13" s="21"/>
      <c r="V13" s="21"/>
      <c r="W13" s="21"/>
    </row>
    <row r="14" spans="1:23" s="4" customFormat="1" ht="13.5" x14ac:dyDescent="0.3">
      <c r="A14" s="10"/>
      <c r="C14" s="7"/>
      <c r="D14" s="7"/>
      <c r="E14" s="7"/>
      <c r="F14" s="7"/>
      <c r="G14" s="7"/>
      <c r="H14" s="7"/>
    </row>
    <row r="15" spans="1:23" s="4" customFormat="1" ht="18" x14ac:dyDescent="0.35">
      <c r="A15" s="431" t="s">
        <v>273</v>
      </c>
      <c r="B15" s="432"/>
      <c r="C15" s="432"/>
      <c r="D15" s="432"/>
      <c r="E15" s="432"/>
      <c r="F15" s="432"/>
      <c r="G15" s="432"/>
      <c r="H15" s="432"/>
      <c r="I15" s="432"/>
      <c r="J15" s="432"/>
      <c r="K15" s="432"/>
      <c r="L15" s="432"/>
      <c r="M15" s="432"/>
      <c r="N15" s="432"/>
      <c r="O15" s="432"/>
      <c r="P15" s="432"/>
      <c r="Q15" s="432"/>
      <c r="R15" s="432"/>
      <c r="S15" s="432"/>
      <c r="T15" s="432"/>
      <c r="U15" s="432"/>
      <c r="V15" s="432"/>
      <c r="W15" s="432"/>
    </row>
    <row r="16" spans="1:23" s="8" customFormat="1" ht="27" x14ac:dyDescent="0.3">
      <c r="B16" s="9" t="s">
        <v>25</v>
      </c>
      <c r="C16" s="9" t="str">
        <f>"Coût annuel estimé      "&amp;C$6</f>
        <v>Coût annuel estimé      Da</v>
      </c>
      <c r="D16" s="9" t="str">
        <f>"Coût annuel estimé      "&amp;D$6</f>
        <v>Coût annuel estimé      Db</v>
      </c>
      <c r="E16" s="9" t="str">
        <f>"Coût annuel estimé      "&amp;E$6</f>
        <v>Coût annuel estimé      Dc</v>
      </c>
      <c r="F16" s="9" t="str">
        <f>"Coût annuel estimé      "&amp;F$6</f>
        <v>Coût annuel estimé      Dc1</v>
      </c>
      <c r="G16" s="9" t="str">
        <f t="shared" ref="G16:W16" si="0">"Coût annuel estimé      "&amp;G$6</f>
        <v>Coût annuel estimé      Dd</v>
      </c>
      <c r="H16" s="9" t="str">
        <f t="shared" si="0"/>
        <v>Coût annuel estimé      De</v>
      </c>
      <c r="I16" s="308" t="str">
        <f t="shared" si="0"/>
        <v>Coût annuel estimé      BT1</v>
      </c>
      <c r="J16" s="308" t="str">
        <f t="shared" si="0"/>
        <v>Coût annuel estimé      BT2</v>
      </c>
      <c r="K16" s="308" t="str">
        <f t="shared" si="0"/>
        <v>Coût annuel estimé      BT3</v>
      </c>
      <c r="L16" s="308" t="str">
        <f t="shared" si="0"/>
        <v>Coût annuel estimé      BT4</v>
      </c>
      <c r="M16" s="308" t="str">
        <f t="shared" si="0"/>
        <v>Coût annuel estimé      BT5</v>
      </c>
      <c r="N16" s="308" t="str">
        <f t="shared" si="0"/>
        <v>Coût annuel estimé      BT6</v>
      </c>
      <c r="O16" s="308" t="str">
        <f t="shared" si="0"/>
        <v>Coût annuel estimé      BT7</v>
      </c>
      <c r="P16" s="308" t="str">
        <f t="shared" si="0"/>
        <v>Coût annuel estimé      BT8</v>
      </c>
      <c r="Q16" s="308" t="str">
        <f t="shared" si="0"/>
        <v>Coût annuel estimé      BT9</v>
      </c>
      <c r="R16" s="308" t="str">
        <f t="shared" si="0"/>
        <v>Coût annuel estimé      BT10</v>
      </c>
      <c r="S16" s="308" t="str">
        <f t="shared" si="0"/>
        <v>Coût annuel estimé      BT11</v>
      </c>
      <c r="T16" s="308" t="str">
        <f t="shared" si="0"/>
        <v>Coût annuel estimé      BT12</v>
      </c>
      <c r="U16" s="308" t="str">
        <f t="shared" si="0"/>
        <v>Coût annuel estimé      BT13</v>
      </c>
      <c r="V16" s="308" t="str">
        <f t="shared" si="0"/>
        <v>Coût annuel estimé      BT14</v>
      </c>
      <c r="W16" s="308" t="str">
        <f t="shared" si="0"/>
        <v>Coût annuel estimé      BT15</v>
      </c>
    </row>
    <row r="17" spans="1:23" x14ac:dyDescent="0.3">
      <c r="A17" s="202" t="s">
        <v>11</v>
      </c>
      <c r="B17" s="209"/>
      <c r="C17" s="7">
        <f>SUM(C18:C21)</f>
        <v>0</v>
      </c>
      <c r="D17" s="7">
        <f t="shared" ref="D17:W17" si="1">SUM(D18:D21)</f>
        <v>0</v>
      </c>
      <c r="E17" s="7">
        <f t="shared" si="1"/>
        <v>0</v>
      </c>
      <c r="F17" s="7">
        <f t="shared" si="1"/>
        <v>0</v>
      </c>
      <c r="G17" s="7">
        <f t="shared" si="1"/>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row>
    <row r="18" spans="1:23" x14ac:dyDescent="0.3">
      <c r="A18" s="52" t="s">
        <v>12</v>
      </c>
      <c r="B18" s="154"/>
      <c r="C18" s="154"/>
      <c r="D18" s="154"/>
      <c r="E18" s="154"/>
      <c r="F18" s="154"/>
      <c r="G18" s="154"/>
      <c r="H18" s="154"/>
      <c r="I18" s="154"/>
      <c r="J18" s="154"/>
      <c r="K18" s="154"/>
      <c r="L18" s="154"/>
      <c r="M18" s="154"/>
      <c r="N18" s="154"/>
      <c r="O18" s="154"/>
      <c r="P18" s="154"/>
      <c r="Q18" s="154"/>
      <c r="R18" s="154"/>
      <c r="S18" s="154"/>
      <c r="T18" s="154"/>
      <c r="U18" s="154"/>
      <c r="V18" s="154"/>
      <c r="W18" s="154"/>
    </row>
    <row r="19" spans="1:23" x14ac:dyDescent="0.3">
      <c r="A19" s="52" t="s">
        <v>270</v>
      </c>
      <c r="B19" s="209">
        <f>'TAB4.1.2'!M33</f>
        <v>0</v>
      </c>
      <c r="C19" s="7"/>
      <c r="D19" s="7"/>
      <c r="E19" s="7"/>
      <c r="F19" s="7"/>
      <c r="G19" s="7"/>
      <c r="H19" s="7"/>
      <c r="I19" s="7"/>
      <c r="J19" s="7"/>
      <c r="K19" s="7"/>
      <c r="L19" s="7"/>
      <c r="M19" s="7"/>
      <c r="N19" s="7"/>
      <c r="O19" s="7"/>
      <c r="P19" s="7"/>
      <c r="Q19" s="7"/>
      <c r="R19" s="7"/>
      <c r="S19" s="7"/>
      <c r="T19" s="7"/>
      <c r="U19" s="7"/>
      <c r="V19" s="7"/>
      <c r="W19" s="7"/>
    </row>
    <row r="20" spans="1:23" x14ac:dyDescent="0.3">
      <c r="A20" s="52" t="s">
        <v>285</v>
      </c>
      <c r="B20" s="206">
        <f>'TAB4.1.2'!$M$34</f>
        <v>0</v>
      </c>
      <c r="C20" s="7">
        <f>$B20*1</f>
        <v>0</v>
      </c>
      <c r="D20" s="7">
        <f t="shared" ref="D20:W20" si="2">$B20*1</f>
        <v>0</v>
      </c>
      <c r="E20" s="7">
        <f t="shared" si="2"/>
        <v>0</v>
      </c>
      <c r="F20" s="7">
        <f t="shared" si="2"/>
        <v>0</v>
      </c>
      <c r="G20" s="7">
        <f t="shared" si="2"/>
        <v>0</v>
      </c>
      <c r="H20" s="7">
        <f t="shared" si="2"/>
        <v>0</v>
      </c>
      <c r="I20" s="7">
        <f t="shared" si="2"/>
        <v>0</v>
      </c>
      <c r="J20" s="7">
        <f t="shared" si="2"/>
        <v>0</v>
      </c>
      <c r="K20" s="7">
        <f t="shared" si="2"/>
        <v>0</v>
      </c>
      <c r="L20" s="7">
        <f t="shared" si="2"/>
        <v>0</v>
      </c>
      <c r="M20" s="7">
        <f t="shared" si="2"/>
        <v>0</v>
      </c>
      <c r="N20" s="7">
        <f t="shared" si="2"/>
        <v>0</v>
      </c>
      <c r="O20" s="7">
        <f t="shared" si="2"/>
        <v>0</v>
      </c>
      <c r="P20" s="7">
        <f t="shared" si="2"/>
        <v>0</v>
      </c>
      <c r="Q20" s="7">
        <f t="shared" si="2"/>
        <v>0</v>
      </c>
      <c r="R20" s="7">
        <f t="shared" si="2"/>
        <v>0</v>
      </c>
      <c r="S20" s="7">
        <f t="shared" si="2"/>
        <v>0</v>
      </c>
      <c r="T20" s="7">
        <f t="shared" si="2"/>
        <v>0</v>
      </c>
      <c r="U20" s="7">
        <f t="shared" si="2"/>
        <v>0</v>
      </c>
      <c r="V20" s="7">
        <f t="shared" si="2"/>
        <v>0</v>
      </c>
      <c r="W20" s="7">
        <f t="shared" si="2"/>
        <v>0</v>
      </c>
    </row>
    <row r="21" spans="1:23" x14ac:dyDescent="0.3">
      <c r="A21" s="52" t="s">
        <v>92</v>
      </c>
      <c r="B21" s="209"/>
      <c r="C21" s="7">
        <f t="shared" ref="C21" si="3">SUM(C22:C25)</f>
        <v>0</v>
      </c>
      <c r="D21" s="7">
        <f t="shared" ref="D21:W21" si="4">SUM(D22:D25)</f>
        <v>0</v>
      </c>
      <c r="E21" s="7">
        <f t="shared" si="4"/>
        <v>0</v>
      </c>
      <c r="F21" s="7">
        <f t="shared" si="4"/>
        <v>0</v>
      </c>
      <c r="G21" s="7">
        <f t="shared" si="4"/>
        <v>0</v>
      </c>
      <c r="H21" s="7">
        <f t="shared" si="4"/>
        <v>0</v>
      </c>
      <c r="I21" s="7">
        <f t="shared" si="4"/>
        <v>0</v>
      </c>
      <c r="J21" s="7">
        <f t="shared" si="4"/>
        <v>0</v>
      </c>
      <c r="K21" s="7">
        <f t="shared" si="4"/>
        <v>0</v>
      </c>
      <c r="L21" s="7">
        <f t="shared" si="4"/>
        <v>0</v>
      </c>
      <c r="M21" s="7">
        <f t="shared" si="4"/>
        <v>0</v>
      </c>
      <c r="N21" s="7">
        <f t="shared" si="4"/>
        <v>0</v>
      </c>
      <c r="O21" s="7">
        <f t="shared" si="4"/>
        <v>0</v>
      </c>
      <c r="P21" s="7">
        <f t="shared" si="4"/>
        <v>0</v>
      </c>
      <c r="Q21" s="7">
        <f t="shared" si="4"/>
        <v>0</v>
      </c>
      <c r="R21" s="7">
        <f t="shared" si="4"/>
        <v>0</v>
      </c>
      <c r="S21" s="7">
        <f t="shared" si="4"/>
        <v>0</v>
      </c>
      <c r="T21" s="7">
        <f t="shared" si="4"/>
        <v>0</v>
      </c>
      <c r="U21" s="7">
        <f t="shared" si="4"/>
        <v>0</v>
      </c>
      <c r="V21" s="7">
        <f t="shared" si="4"/>
        <v>0</v>
      </c>
      <c r="W21" s="7">
        <f t="shared" si="4"/>
        <v>0</v>
      </c>
    </row>
    <row r="22" spans="1:23" x14ac:dyDescent="0.3">
      <c r="A22" s="53" t="s">
        <v>87</v>
      </c>
      <c r="B22" s="209">
        <f>'TAB4.1.2'!$M$36</f>
        <v>0</v>
      </c>
      <c r="C22" s="7">
        <f>$B22*C$7</f>
        <v>0</v>
      </c>
      <c r="D22" s="7">
        <f t="shared" ref="D22:W22" si="5">$B22*D$7</f>
        <v>0</v>
      </c>
      <c r="E22" s="7">
        <f t="shared" si="5"/>
        <v>0</v>
      </c>
      <c r="F22" s="7">
        <f t="shared" si="5"/>
        <v>0</v>
      </c>
      <c r="G22" s="7">
        <f t="shared" si="5"/>
        <v>0</v>
      </c>
      <c r="H22" s="7">
        <f t="shared" si="5"/>
        <v>0</v>
      </c>
      <c r="I22" s="7">
        <f t="shared" si="5"/>
        <v>0</v>
      </c>
      <c r="J22" s="7">
        <f t="shared" si="5"/>
        <v>0</v>
      </c>
      <c r="K22" s="7">
        <f t="shared" si="5"/>
        <v>0</v>
      </c>
      <c r="L22" s="7">
        <f t="shared" si="5"/>
        <v>0</v>
      </c>
      <c r="M22" s="7">
        <f t="shared" si="5"/>
        <v>0</v>
      </c>
      <c r="N22" s="7">
        <f t="shared" si="5"/>
        <v>0</v>
      </c>
      <c r="O22" s="7">
        <f t="shared" si="5"/>
        <v>0</v>
      </c>
      <c r="P22" s="7">
        <f t="shared" si="5"/>
        <v>0</v>
      </c>
      <c r="Q22" s="7">
        <f t="shared" si="5"/>
        <v>0</v>
      </c>
      <c r="R22" s="7">
        <f t="shared" si="5"/>
        <v>0</v>
      </c>
      <c r="S22" s="7">
        <f t="shared" si="5"/>
        <v>0</v>
      </c>
      <c r="T22" s="7">
        <f t="shared" si="5"/>
        <v>0</v>
      </c>
      <c r="U22" s="7">
        <f t="shared" si="5"/>
        <v>0</v>
      </c>
      <c r="V22" s="7">
        <f t="shared" si="5"/>
        <v>0</v>
      </c>
      <c r="W22" s="7">
        <f t="shared" si="5"/>
        <v>0</v>
      </c>
    </row>
    <row r="23" spans="1:23" x14ac:dyDescent="0.3">
      <c r="A23" s="53" t="s">
        <v>88</v>
      </c>
      <c r="B23" s="209">
        <f>'TAB4.1.2'!$M$37</f>
        <v>0</v>
      </c>
      <c r="C23" s="7">
        <f>$B23*C$8</f>
        <v>0</v>
      </c>
      <c r="D23" s="7">
        <f t="shared" ref="D23:W23" si="6">$B23*D$8</f>
        <v>0</v>
      </c>
      <c r="E23" s="7">
        <f t="shared" si="6"/>
        <v>0</v>
      </c>
      <c r="F23" s="7">
        <f t="shared" si="6"/>
        <v>0</v>
      </c>
      <c r="G23" s="7">
        <f t="shared" si="6"/>
        <v>0</v>
      </c>
      <c r="H23" s="7">
        <f t="shared" si="6"/>
        <v>0</v>
      </c>
      <c r="I23" s="7">
        <f t="shared" si="6"/>
        <v>0</v>
      </c>
      <c r="J23" s="7">
        <f t="shared" si="6"/>
        <v>0</v>
      </c>
      <c r="K23" s="7">
        <f t="shared" si="6"/>
        <v>0</v>
      </c>
      <c r="L23" s="7">
        <f t="shared" si="6"/>
        <v>0</v>
      </c>
      <c r="M23" s="7">
        <f t="shared" si="6"/>
        <v>0</v>
      </c>
      <c r="N23" s="7">
        <f t="shared" si="6"/>
        <v>0</v>
      </c>
      <c r="O23" s="7">
        <f t="shared" si="6"/>
        <v>0</v>
      </c>
      <c r="P23" s="7">
        <f t="shared" si="6"/>
        <v>0</v>
      </c>
      <c r="Q23" s="7">
        <f t="shared" si="6"/>
        <v>0</v>
      </c>
      <c r="R23" s="7">
        <f t="shared" si="6"/>
        <v>0</v>
      </c>
      <c r="S23" s="7">
        <f t="shared" si="6"/>
        <v>0</v>
      </c>
      <c r="T23" s="7">
        <f t="shared" si="6"/>
        <v>0</v>
      </c>
      <c r="U23" s="7">
        <f t="shared" si="6"/>
        <v>0</v>
      </c>
      <c r="V23" s="7">
        <f t="shared" si="6"/>
        <v>0</v>
      </c>
      <c r="W23" s="7">
        <f t="shared" si="6"/>
        <v>0</v>
      </c>
    </row>
    <row r="24" spans="1:23" x14ac:dyDescent="0.3">
      <c r="A24" s="53" t="s">
        <v>15</v>
      </c>
      <c r="B24" s="209">
        <f>'TAB4.1.2'!$M$38</f>
        <v>0</v>
      </c>
      <c r="C24" s="7">
        <f>$B24*C$9</f>
        <v>0</v>
      </c>
      <c r="D24" s="7">
        <f t="shared" ref="D24:W24" si="7">$B24*D$9</f>
        <v>0</v>
      </c>
      <c r="E24" s="7">
        <f t="shared" si="7"/>
        <v>0</v>
      </c>
      <c r="F24" s="7">
        <f t="shared" si="7"/>
        <v>0</v>
      </c>
      <c r="G24" s="7">
        <f t="shared" si="7"/>
        <v>0</v>
      </c>
      <c r="H24" s="7">
        <f t="shared" si="7"/>
        <v>0</v>
      </c>
      <c r="I24" s="7">
        <f t="shared" si="7"/>
        <v>0</v>
      </c>
      <c r="J24" s="7">
        <f t="shared" si="7"/>
        <v>0</v>
      </c>
      <c r="K24" s="7">
        <f t="shared" si="7"/>
        <v>0</v>
      </c>
      <c r="L24" s="7">
        <f t="shared" si="7"/>
        <v>0</v>
      </c>
      <c r="M24" s="7">
        <f t="shared" si="7"/>
        <v>0</v>
      </c>
      <c r="N24" s="7">
        <f t="shared" si="7"/>
        <v>0</v>
      </c>
      <c r="O24" s="7">
        <f t="shared" si="7"/>
        <v>0</v>
      </c>
      <c r="P24" s="7">
        <f t="shared" si="7"/>
        <v>0</v>
      </c>
      <c r="Q24" s="7">
        <f t="shared" si="7"/>
        <v>0</v>
      </c>
      <c r="R24" s="7">
        <f t="shared" si="7"/>
        <v>0</v>
      </c>
      <c r="S24" s="7">
        <f t="shared" si="7"/>
        <v>0</v>
      </c>
      <c r="T24" s="7">
        <f t="shared" si="7"/>
        <v>0</v>
      </c>
      <c r="U24" s="7">
        <f t="shared" si="7"/>
        <v>0</v>
      </c>
      <c r="V24" s="7">
        <f t="shared" si="7"/>
        <v>0</v>
      </c>
      <c r="W24" s="7">
        <f t="shared" si="7"/>
        <v>0</v>
      </c>
    </row>
    <row r="25" spans="1:23" x14ac:dyDescent="0.3">
      <c r="A25" s="53" t="s">
        <v>89</v>
      </c>
      <c r="B25" s="209">
        <f>'TAB4.1.2'!$M$39</f>
        <v>0</v>
      </c>
      <c r="C25" s="7">
        <f>$B25*C$10</f>
        <v>0</v>
      </c>
      <c r="D25" s="7">
        <f t="shared" ref="D25:W25" si="8">$B25*D$10</f>
        <v>0</v>
      </c>
      <c r="E25" s="7">
        <f t="shared" si="8"/>
        <v>0</v>
      </c>
      <c r="F25" s="7">
        <f t="shared" si="8"/>
        <v>0</v>
      </c>
      <c r="G25" s="7">
        <f t="shared" si="8"/>
        <v>0</v>
      </c>
      <c r="H25" s="7">
        <f t="shared" si="8"/>
        <v>0</v>
      </c>
      <c r="I25" s="7">
        <f t="shared" si="8"/>
        <v>0</v>
      </c>
      <c r="J25" s="7">
        <f t="shared" si="8"/>
        <v>0</v>
      </c>
      <c r="K25" s="7">
        <f t="shared" si="8"/>
        <v>0</v>
      </c>
      <c r="L25" s="7">
        <f t="shared" si="8"/>
        <v>0</v>
      </c>
      <c r="M25" s="7">
        <f t="shared" si="8"/>
        <v>0</v>
      </c>
      <c r="N25" s="7">
        <f t="shared" si="8"/>
        <v>0</v>
      </c>
      <c r="O25" s="7">
        <f t="shared" si="8"/>
        <v>0</v>
      </c>
      <c r="P25" s="7">
        <f t="shared" si="8"/>
        <v>0</v>
      </c>
      <c r="Q25" s="7">
        <f t="shared" si="8"/>
        <v>0</v>
      </c>
      <c r="R25" s="7">
        <f t="shared" si="8"/>
        <v>0</v>
      </c>
      <c r="S25" s="7">
        <f t="shared" si="8"/>
        <v>0</v>
      </c>
      <c r="T25" s="7">
        <f t="shared" si="8"/>
        <v>0</v>
      </c>
      <c r="U25" s="7">
        <f t="shared" si="8"/>
        <v>0</v>
      </c>
      <c r="V25" s="7">
        <f t="shared" si="8"/>
        <v>0</v>
      </c>
      <c r="W25" s="7">
        <f t="shared" si="8"/>
        <v>0</v>
      </c>
    </row>
    <row r="26" spans="1:23" x14ac:dyDescent="0.3">
      <c r="A26" s="306" t="s">
        <v>18</v>
      </c>
      <c r="B26" s="209">
        <f>'TAB4.1.2'!$M$40</f>
        <v>0</v>
      </c>
      <c r="C26" s="7">
        <f>$B26*C$11</f>
        <v>0</v>
      </c>
      <c r="D26" s="7">
        <f t="shared" ref="D26:W26" si="9">$B26*D$11</f>
        <v>0</v>
      </c>
      <c r="E26" s="7">
        <f t="shared" si="9"/>
        <v>0</v>
      </c>
      <c r="F26" s="7">
        <f t="shared" si="9"/>
        <v>0</v>
      </c>
      <c r="G26" s="7">
        <f t="shared" si="9"/>
        <v>0</v>
      </c>
      <c r="H26" s="7">
        <f t="shared" si="9"/>
        <v>0</v>
      </c>
      <c r="I26" s="7">
        <f t="shared" si="9"/>
        <v>0</v>
      </c>
      <c r="J26" s="7">
        <f t="shared" si="9"/>
        <v>0</v>
      </c>
      <c r="K26" s="7">
        <f t="shared" si="9"/>
        <v>0</v>
      </c>
      <c r="L26" s="7">
        <f t="shared" si="9"/>
        <v>0</v>
      </c>
      <c r="M26" s="7">
        <f t="shared" si="9"/>
        <v>0</v>
      </c>
      <c r="N26" s="7">
        <f t="shared" si="9"/>
        <v>0</v>
      </c>
      <c r="O26" s="7">
        <f t="shared" si="9"/>
        <v>0</v>
      </c>
      <c r="P26" s="7">
        <f t="shared" si="9"/>
        <v>0</v>
      </c>
      <c r="Q26" s="7">
        <f t="shared" si="9"/>
        <v>0</v>
      </c>
      <c r="R26" s="7">
        <f t="shared" si="9"/>
        <v>0</v>
      </c>
      <c r="S26" s="7">
        <f t="shared" si="9"/>
        <v>0</v>
      </c>
      <c r="T26" s="7">
        <f t="shared" si="9"/>
        <v>0</v>
      </c>
      <c r="U26" s="7">
        <f t="shared" si="9"/>
        <v>0</v>
      </c>
      <c r="V26" s="7">
        <f t="shared" si="9"/>
        <v>0</v>
      </c>
      <c r="W26" s="7">
        <f t="shared" si="9"/>
        <v>0</v>
      </c>
    </row>
    <row r="27" spans="1:23" x14ac:dyDescent="0.3">
      <c r="A27" s="202" t="s">
        <v>90</v>
      </c>
      <c r="B27" s="209"/>
      <c r="C27" s="7">
        <f>SUM(C28:C30)</f>
        <v>0</v>
      </c>
      <c r="D27" s="7">
        <f t="shared" ref="D27:W27" si="10">SUM(D28:D30)</f>
        <v>0</v>
      </c>
      <c r="E27" s="7">
        <f t="shared" si="10"/>
        <v>0</v>
      </c>
      <c r="F27" s="7">
        <f t="shared" si="10"/>
        <v>0</v>
      </c>
      <c r="G27" s="7">
        <f t="shared" si="10"/>
        <v>0</v>
      </c>
      <c r="H27" s="7">
        <f t="shared" si="10"/>
        <v>0</v>
      </c>
      <c r="I27" s="7">
        <f t="shared" si="10"/>
        <v>0</v>
      </c>
      <c r="J27" s="7">
        <f t="shared" si="10"/>
        <v>0</v>
      </c>
      <c r="K27" s="7">
        <f t="shared" si="10"/>
        <v>0</v>
      </c>
      <c r="L27" s="7">
        <f t="shared" si="10"/>
        <v>0</v>
      </c>
      <c r="M27" s="7">
        <f t="shared" si="10"/>
        <v>0</v>
      </c>
      <c r="N27" s="7">
        <f t="shared" si="10"/>
        <v>0</v>
      </c>
      <c r="O27" s="7">
        <f t="shared" si="10"/>
        <v>0</v>
      </c>
      <c r="P27" s="7">
        <f t="shared" si="10"/>
        <v>0</v>
      </c>
      <c r="Q27" s="7">
        <f t="shared" si="10"/>
        <v>0</v>
      </c>
      <c r="R27" s="7">
        <f t="shared" si="10"/>
        <v>0</v>
      </c>
      <c r="S27" s="7">
        <f t="shared" si="10"/>
        <v>0</v>
      </c>
      <c r="T27" s="7">
        <f t="shared" si="10"/>
        <v>0</v>
      </c>
      <c r="U27" s="7">
        <f t="shared" si="10"/>
        <v>0</v>
      </c>
      <c r="V27" s="7">
        <f t="shared" si="10"/>
        <v>0</v>
      </c>
      <c r="W27" s="7">
        <f t="shared" si="10"/>
        <v>0</v>
      </c>
    </row>
    <row r="28" spans="1:23" x14ac:dyDescent="0.3">
      <c r="A28" s="52" t="s">
        <v>4</v>
      </c>
      <c r="B28" s="209">
        <f>'TAB4.1.2'!$M$42</f>
        <v>0</v>
      </c>
      <c r="C28" s="7">
        <f>$B28*C$11</f>
        <v>0</v>
      </c>
      <c r="D28" s="7">
        <f t="shared" ref="D28:W31" si="11">$B28*D$11</f>
        <v>0</v>
      </c>
      <c r="E28" s="7">
        <f t="shared" si="11"/>
        <v>0</v>
      </c>
      <c r="F28" s="7">
        <f t="shared" si="11"/>
        <v>0</v>
      </c>
      <c r="G28" s="7">
        <f t="shared" si="11"/>
        <v>0</v>
      </c>
      <c r="H28" s="7">
        <f t="shared" si="11"/>
        <v>0</v>
      </c>
      <c r="I28" s="7">
        <f t="shared" si="11"/>
        <v>0</v>
      </c>
      <c r="J28" s="7">
        <f t="shared" si="11"/>
        <v>0</v>
      </c>
      <c r="K28" s="7">
        <f t="shared" si="11"/>
        <v>0</v>
      </c>
      <c r="L28" s="7">
        <f t="shared" si="11"/>
        <v>0</v>
      </c>
      <c r="M28" s="7">
        <f t="shared" si="11"/>
        <v>0</v>
      </c>
      <c r="N28" s="7">
        <f t="shared" si="11"/>
        <v>0</v>
      </c>
      <c r="O28" s="7">
        <f t="shared" si="11"/>
        <v>0</v>
      </c>
      <c r="P28" s="7">
        <f t="shared" si="11"/>
        <v>0</v>
      </c>
      <c r="Q28" s="7">
        <f t="shared" si="11"/>
        <v>0</v>
      </c>
      <c r="R28" s="7">
        <f t="shared" si="11"/>
        <v>0</v>
      </c>
      <c r="S28" s="7">
        <f t="shared" si="11"/>
        <v>0</v>
      </c>
      <c r="T28" s="7">
        <f t="shared" si="11"/>
        <v>0</v>
      </c>
      <c r="U28" s="7">
        <f t="shared" si="11"/>
        <v>0</v>
      </c>
      <c r="V28" s="7">
        <f t="shared" si="11"/>
        <v>0</v>
      </c>
      <c r="W28" s="7">
        <f t="shared" si="11"/>
        <v>0</v>
      </c>
    </row>
    <row r="29" spans="1:23" x14ac:dyDescent="0.3">
      <c r="A29" s="52" t="s">
        <v>106</v>
      </c>
      <c r="B29" s="209">
        <f>'TAB4.1.2'!$M$43</f>
        <v>0</v>
      </c>
      <c r="C29" s="7">
        <f>$B29*C$11</f>
        <v>0</v>
      </c>
      <c r="D29" s="7">
        <f t="shared" si="11"/>
        <v>0</v>
      </c>
      <c r="E29" s="7">
        <f t="shared" si="11"/>
        <v>0</v>
      </c>
      <c r="F29" s="7">
        <f t="shared" si="11"/>
        <v>0</v>
      </c>
      <c r="G29" s="7">
        <f t="shared" si="11"/>
        <v>0</v>
      </c>
      <c r="H29" s="7">
        <f t="shared" si="11"/>
        <v>0</v>
      </c>
      <c r="I29" s="7">
        <f t="shared" si="11"/>
        <v>0</v>
      </c>
      <c r="J29" s="7">
        <f t="shared" si="11"/>
        <v>0</v>
      </c>
      <c r="K29" s="7">
        <f t="shared" si="11"/>
        <v>0</v>
      </c>
      <c r="L29" s="7">
        <f t="shared" si="11"/>
        <v>0</v>
      </c>
      <c r="M29" s="7">
        <f t="shared" si="11"/>
        <v>0</v>
      </c>
      <c r="N29" s="7">
        <f t="shared" si="11"/>
        <v>0</v>
      </c>
      <c r="O29" s="7">
        <f t="shared" si="11"/>
        <v>0</v>
      </c>
      <c r="P29" s="7">
        <f t="shared" si="11"/>
        <v>0</v>
      </c>
      <c r="Q29" s="7">
        <f t="shared" si="11"/>
        <v>0</v>
      </c>
      <c r="R29" s="7">
        <f t="shared" si="11"/>
        <v>0</v>
      </c>
      <c r="S29" s="7">
        <f t="shared" si="11"/>
        <v>0</v>
      </c>
      <c r="T29" s="7">
        <f t="shared" si="11"/>
        <v>0</v>
      </c>
      <c r="U29" s="7">
        <f t="shared" si="11"/>
        <v>0</v>
      </c>
      <c r="V29" s="7">
        <f t="shared" si="11"/>
        <v>0</v>
      </c>
      <c r="W29" s="7">
        <f t="shared" si="11"/>
        <v>0</v>
      </c>
    </row>
    <row r="30" spans="1:23" x14ac:dyDescent="0.3">
      <c r="A30" s="52" t="s">
        <v>108</v>
      </c>
      <c r="B30" s="209">
        <f>'TAB4.1.2'!$M$44</f>
        <v>0</v>
      </c>
      <c r="C30" s="7">
        <f>$B30*C$11</f>
        <v>0</v>
      </c>
      <c r="D30" s="7">
        <f t="shared" si="11"/>
        <v>0</v>
      </c>
      <c r="E30" s="7">
        <f t="shared" si="11"/>
        <v>0</v>
      </c>
      <c r="F30" s="7">
        <f t="shared" si="11"/>
        <v>0</v>
      </c>
      <c r="G30" s="7">
        <f t="shared" si="11"/>
        <v>0</v>
      </c>
      <c r="H30" s="7">
        <f t="shared" si="11"/>
        <v>0</v>
      </c>
      <c r="I30" s="7">
        <f t="shared" si="11"/>
        <v>0</v>
      </c>
      <c r="J30" s="7">
        <f t="shared" si="11"/>
        <v>0</v>
      </c>
      <c r="K30" s="7">
        <f t="shared" si="11"/>
        <v>0</v>
      </c>
      <c r="L30" s="7">
        <f t="shared" si="11"/>
        <v>0</v>
      </c>
      <c r="M30" s="7">
        <f t="shared" si="11"/>
        <v>0</v>
      </c>
      <c r="N30" s="7">
        <f t="shared" si="11"/>
        <v>0</v>
      </c>
      <c r="O30" s="7">
        <f t="shared" si="11"/>
        <v>0</v>
      </c>
      <c r="P30" s="7">
        <f t="shared" si="11"/>
        <v>0</v>
      </c>
      <c r="Q30" s="7">
        <f t="shared" si="11"/>
        <v>0</v>
      </c>
      <c r="R30" s="7">
        <f t="shared" si="11"/>
        <v>0</v>
      </c>
      <c r="S30" s="7">
        <f t="shared" si="11"/>
        <v>0</v>
      </c>
      <c r="T30" s="7">
        <f t="shared" si="11"/>
        <v>0</v>
      </c>
      <c r="U30" s="7">
        <f t="shared" si="11"/>
        <v>0</v>
      </c>
      <c r="V30" s="7">
        <f t="shared" si="11"/>
        <v>0</v>
      </c>
      <c r="W30" s="7">
        <f t="shared" si="11"/>
        <v>0</v>
      </c>
    </row>
    <row r="31" spans="1:23" x14ac:dyDescent="0.3">
      <c r="A31" s="202" t="s">
        <v>91</v>
      </c>
      <c r="B31" s="209">
        <f>'TAB4.1.2'!$M$45</f>
        <v>0</v>
      </c>
      <c r="C31" s="7">
        <f>$B31*C$11</f>
        <v>0</v>
      </c>
      <c r="D31" s="7">
        <f t="shared" si="11"/>
        <v>0</v>
      </c>
      <c r="E31" s="7">
        <f t="shared" si="11"/>
        <v>0</v>
      </c>
      <c r="F31" s="7">
        <f t="shared" si="11"/>
        <v>0</v>
      </c>
      <c r="G31" s="7">
        <f t="shared" si="11"/>
        <v>0</v>
      </c>
      <c r="H31" s="7">
        <f t="shared" si="11"/>
        <v>0</v>
      </c>
      <c r="I31" s="7">
        <f t="shared" si="11"/>
        <v>0</v>
      </c>
      <c r="J31" s="7">
        <f t="shared" si="11"/>
        <v>0</v>
      </c>
      <c r="K31" s="7">
        <f t="shared" si="11"/>
        <v>0</v>
      </c>
      <c r="L31" s="7">
        <f t="shared" si="11"/>
        <v>0</v>
      </c>
      <c r="M31" s="7">
        <f t="shared" si="11"/>
        <v>0</v>
      </c>
      <c r="N31" s="7">
        <f t="shared" si="11"/>
        <v>0</v>
      </c>
      <c r="O31" s="7">
        <f t="shared" si="11"/>
        <v>0</v>
      </c>
      <c r="P31" s="7">
        <f t="shared" si="11"/>
        <v>0</v>
      </c>
      <c r="Q31" s="7">
        <f t="shared" si="11"/>
        <v>0</v>
      </c>
      <c r="R31" s="7">
        <f t="shared" si="11"/>
        <v>0</v>
      </c>
      <c r="S31" s="7">
        <f t="shared" si="11"/>
        <v>0</v>
      </c>
      <c r="T31" s="7">
        <f t="shared" si="11"/>
        <v>0</v>
      </c>
      <c r="U31" s="7">
        <f t="shared" si="11"/>
        <v>0</v>
      </c>
      <c r="V31" s="7">
        <f t="shared" si="11"/>
        <v>0</v>
      </c>
      <c r="W31" s="7">
        <f t="shared" si="11"/>
        <v>0</v>
      </c>
    </row>
    <row r="32" spans="1:23" s="4" customFormat="1" x14ac:dyDescent="0.3">
      <c r="A32" s="200" t="s">
        <v>17</v>
      </c>
      <c r="B32" s="201"/>
      <c r="C32" s="141">
        <f>C17+C26+C27+C31</f>
        <v>0</v>
      </c>
      <c r="D32" s="141">
        <f t="shared" ref="D32:W32" si="12">D17+D26+D27+D31</f>
        <v>0</v>
      </c>
      <c r="E32" s="141">
        <f t="shared" si="12"/>
        <v>0</v>
      </c>
      <c r="F32" s="141">
        <f t="shared" si="12"/>
        <v>0</v>
      </c>
      <c r="G32" s="141">
        <f t="shared" si="12"/>
        <v>0</v>
      </c>
      <c r="H32" s="141">
        <f t="shared" si="12"/>
        <v>0</v>
      </c>
      <c r="I32" s="309">
        <f t="shared" si="12"/>
        <v>0</v>
      </c>
      <c r="J32" s="309">
        <f t="shared" si="12"/>
        <v>0</v>
      </c>
      <c r="K32" s="309">
        <f t="shared" si="12"/>
        <v>0</v>
      </c>
      <c r="L32" s="309">
        <f t="shared" si="12"/>
        <v>0</v>
      </c>
      <c r="M32" s="309">
        <f t="shared" si="12"/>
        <v>0</v>
      </c>
      <c r="N32" s="309">
        <f t="shared" si="12"/>
        <v>0</v>
      </c>
      <c r="O32" s="309">
        <f t="shared" si="12"/>
        <v>0</v>
      </c>
      <c r="P32" s="309">
        <f t="shared" si="12"/>
        <v>0</v>
      </c>
      <c r="Q32" s="309">
        <f t="shared" si="12"/>
        <v>0</v>
      </c>
      <c r="R32" s="309">
        <f t="shared" si="12"/>
        <v>0</v>
      </c>
      <c r="S32" s="309">
        <f t="shared" si="12"/>
        <v>0</v>
      </c>
      <c r="T32" s="309">
        <f t="shared" si="12"/>
        <v>0</v>
      </c>
      <c r="U32" s="309">
        <f t="shared" si="12"/>
        <v>0</v>
      </c>
      <c r="V32" s="309">
        <f t="shared" si="12"/>
        <v>0</v>
      </c>
      <c r="W32" s="309">
        <f t="shared" si="12"/>
        <v>0</v>
      </c>
    </row>
    <row r="33" spans="1:23" s="4" customFormat="1" ht="13.5" x14ac:dyDescent="0.3">
      <c r="A33" s="20" t="s">
        <v>295</v>
      </c>
      <c r="C33" s="145"/>
      <c r="D33" s="145"/>
      <c r="E33" s="145"/>
      <c r="F33" s="145"/>
      <c r="G33" s="145"/>
      <c r="H33" s="145"/>
      <c r="I33" s="145"/>
      <c r="J33" s="145"/>
      <c r="K33" s="145"/>
      <c r="L33" s="145"/>
      <c r="M33" s="145"/>
      <c r="N33" s="145"/>
      <c r="O33" s="145"/>
      <c r="P33" s="145"/>
      <c r="Q33" s="145"/>
      <c r="R33" s="145"/>
      <c r="S33" s="145"/>
      <c r="T33" s="145"/>
      <c r="U33" s="145"/>
      <c r="V33" s="145"/>
      <c r="W33" s="145"/>
    </row>
    <row r="34" spans="1:23" s="58" customFormat="1" ht="13.5" x14ac:dyDescent="0.3">
      <c r="A34" s="146" t="s">
        <v>296</v>
      </c>
      <c r="B34" s="147"/>
      <c r="C34" s="148">
        <f>C32-C33</f>
        <v>0</v>
      </c>
      <c r="D34" s="148">
        <f t="shared" ref="D34:W34" si="13">D32-D33</f>
        <v>0</v>
      </c>
      <c r="E34" s="148">
        <f t="shared" si="13"/>
        <v>0</v>
      </c>
      <c r="F34" s="148">
        <f t="shared" si="13"/>
        <v>0</v>
      </c>
      <c r="G34" s="148">
        <f t="shared" si="13"/>
        <v>0</v>
      </c>
      <c r="H34" s="148">
        <f t="shared" si="13"/>
        <v>0</v>
      </c>
      <c r="I34" s="148">
        <f t="shared" si="13"/>
        <v>0</v>
      </c>
      <c r="J34" s="148">
        <f t="shared" si="13"/>
        <v>0</v>
      </c>
      <c r="K34" s="148">
        <f t="shared" si="13"/>
        <v>0</v>
      </c>
      <c r="L34" s="148">
        <f t="shared" si="13"/>
        <v>0</v>
      </c>
      <c r="M34" s="148">
        <f t="shared" si="13"/>
        <v>0</v>
      </c>
      <c r="N34" s="148">
        <f t="shared" si="13"/>
        <v>0</v>
      </c>
      <c r="O34" s="148">
        <f t="shared" si="13"/>
        <v>0</v>
      </c>
      <c r="P34" s="148">
        <f t="shared" si="13"/>
        <v>0</v>
      </c>
      <c r="Q34" s="148">
        <f t="shared" si="13"/>
        <v>0</v>
      </c>
      <c r="R34" s="148">
        <f t="shared" si="13"/>
        <v>0</v>
      </c>
      <c r="S34" s="148">
        <f t="shared" si="13"/>
        <v>0</v>
      </c>
      <c r="T34" s="148">
        <f t="shared" si="13"/>
        <v>0</v>
      </c>
      <c r="U34" s="148">
        <f t="shared" si="13"/>
        <v>0</v>
      </c>
      <c r="V34" s="148">
        <f t="shared" si="13"/>
        <v>0</v>
      </c>
      <c r="W34" s="148">
        <f t="shared" si="13"/>
        <v>0</v>
      </c>
    </row>
    <row r="35" spans="1:23" s="58" customFormat="1" ht="14.25" thickBot="1" x14ac:dyDescent="0.35">
      <c r="A35" s="109" t="s">
        <v>297</v>
      </c>
      <c r="B35" s="210"/>
      <c r="C35" s="208" t="str">
        <f>IFERROR((C34/C33)," ")</f>
        <v xml:space="preserve"> </v>
      </c>
      <c r="D35" s="208" t="str">
        <f t="shared" ref="D35:W35" si="14">IFERROR((D34/D33)," ")</f>
        <v xml:space="preserve"> </v>
      </c>
      <c r="E35" s="208" t="str">
        <f t="shared" si="14"/>
        <v xml:space="preserve"> </v>
      </c>
      <c r="F35" s="208" t="str">
        <f t="shared" si="14"/>
        <v xml:space="preserve"> </v>
      </c>
      <c r="G35" s="208" t="str">
        <f t="shared" si="14"/>
        <v xml:space="preserve"> </v>
      </c>
      <c r="H35" s="208" t="str">
        <f t="shared" si="14"/>
        <v xml:space="preserve"> </v>
      </c>
      <c r="I35" s="208" t="str">
        <f t="shared" si="14"/>
        <v xml:space="preserve"> </v>
      </c>
      <c r="J35" s="208" t="str">
        <f t="shared" si="14"/>
        <v xml:space="preserve"> </v>
      </c>
      <c r="K35" s="208" t="str">
        <f t="shared" si="14"/>
        <v xml:space="preserve"> </v>
      </c>
      <c r="L35" s="208" t="str">
        <f t="shared" si="14"/>
        <v xml:space="preserve"> </v>
      </c>
      <c r="M35" s="208" t="str">
        <f t="shared" si="14"/>
        <v xml:space="preserve"> </v>
      </c>
      <c r="N35" s="208" t="str">
        <f t="shared" si="14"/>
        <v xml:space="preserve"> </v>
      </c>
      <c r="O35" s="208" t="str">
        <f t="shared" si="14"/>
        <v xml:space="preserve"> </v>
      </c>
      <c r="P35" s="208" t="str">
        <f t="shared" si="14"/>
        <v xml:space="preserve"> </v>
      </c>
      <c r="Q35" s="208" t="str">
        <f t="shared" si="14"/>
        <v xml:space="preserve"> </v>
      </c>
      <c r="R35" s="208" t="str">
        <f t="shared" si="14"/>
        <v xml:space="preserve"> </v>
      </c>
      <c r="S35" s="208" t="str">
        <f t="shared" si="14"/>
        <v xml:space="preserve"> </v>
      </c>
      <c r="T35" s="208" t="str">
        <f t="shared" si="14"/>
        <v xml:space="preserve"> </v>
      </c>
      <c r="U35" s="208" t="str">
        <f t="shared" si="14"/>
        <v xml:space="preserve"> </v>
      </c>
      <c r="V35" s="208" t="str">
        <f t="shared" si="14"/>
        <v xml:space="preserve"> </v>
      </c>
      <c r="W35" s="208" t="str">
        <f t="shared" si="14"/>
        <v xml:space="preserve"> </v>
      </c>
    </row>
    <row r="36" spans="1:23" ht="15.75" thickTop="1" x14ac:dyDescent="0.3"/>
  </sheetData>
  <mergeCells count="5">
    <mergeCell ref="I5:W5"/>
    <mergeCell ref="A15:W15"/>
    <mergeCell ref="A3:H3"/>
    <mergeCell ref="A6:B6"/>
    <mergeCell ref="C5:H5"/>
  </mergeCells>
  <phoneticPr fontId="13" type="noConversion"/>
  <conditionalFormatting sqref="C33:W33">
    <cfRule type="containsText" dxfId="1" priority="35" operator="containsText" text="ntitulé">
      <formula>NOT(ISERROR(SEARCH("ntitulé",C33)))</formula>
    </cfRule>
    <cfRule type="containsBlanks" dxfId="0" priority="36">
      <formula>LEN(TRIM(C33))=0</formula>
    </cfRule>
  </conditionalFormatting>
  <pageMargins left="0.7" right="0.7" top="0.75" bottom="0.75" header="0.3" footer="0.3"/>
  <pageSetup paperSize="9" scale="85"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tabSelected="1" zoomScale="115" zoomScaleNormal="115" workbookViewId="0">
      <selection activeCell="C20" sqref="C20"/>
    </sheetView>
  </sheetViews>
  <sheetFormatPr baseColWidth="10" defaultColWidth="7.85546875" defaultRowHeight="13.5" x14ac:dyDescent="0.3"/>
  <cols>
    <col min="1" max="1" width="17.7109375" style="4" customWidth="1"/>
    <col min="2" max="2" width="24.42578125" style="4" bestFit="1" customWidth="1"/>
    <col min="3" max="3" width="110.28515625" style="4" customWidth="1"/>
    <col min="4" max="16384" width="7.85546875" style="4"/>
  </cols>
  <sheetData>
    <row r="1" spans="1:3" x14ac:dyDescent="0.3">
      <c r="A1" s="114" t="s">
        <v>154</v>
      </c>
      <c r="C1" s="19"/>
    </row>
    <row r="2" spans="1:3" x14ac:dyDescent="0.3">
      <c r="A2" s="19"/>
      <c r="C2" s="19"/>
    </row>
    <row r="3" spans="1:3" x14ac:dyDescent="0.3">
      <c r="A3" s="359" t="s">
        <v>141</v>
      </c>
      <c r="B3" s="359"/>
      <c r="C3" s="359"/>
    </row>
    <row r="4" spans="1:3" x14ac:dyDescent="0.3">
      <c r="A4" s="115"/>
      <c r="B4" s="116"/>
      <c r="C4" s="117"/>
    </row>
    <row r="5" spans="1:3" x14ac:dyDescent="0.3">
      <c r="A5" s="118" t="s">
        <v>155</v>
      </c>
      <c r="B5" s="119" t="s">
        <v>156</v>
      </c>
      <c r="C5" s="120" t="s">
        <v>157</v>
      </c>
    </row>
    <row r="7" spans="1:3" x14ac:dyDescent="0.3">
      <c r="A7" s="101" t="s">
        <v>158</v>
      </c>
      <c r="B7" s="101" t="s">
        <v>159</v>
      </c>
      <c r="C7" s="121" t="s">
        <v>169</v>
      </c>
    </row>
    <row r="8" spans="1:3" ht="27" x14ac:dyDescent="0.3">
      <c r="A8" s="121" t="s">
        <v>160</v>
      </c>
      <c r="B8" s="101" t="s">
        <v>252</v>
      </c>
      <c r="C8" s="121" t="s">
        <v>394</v>
      </c>
    </row>
    <row r="9" spans="1:3" ht="25.9" customHeight="1" x14ac:dyDescent="0.3">
      <c r="A9" s="101" t="s">
        <v>161</v>
      </c>
      <c r="B9" s="101" t="s">
        <v>253</v>
      </c>
      <c r="C9" s="121" t="s">
        <v>395</v>
      </c>
    </row>
    <row r="10" spans="1:3" ht="22.15" customHeight="1" x14ac:dyDescent="0.3">
      <c r="A10" s="101" t="s">
        <v>163</v>
      </c>
      <c r="B10" s="101" t="s">
        <v>162</v>
      </c>
      <c r="C10" s="121" t="s">
        <v>254</v>
      </c>
    </row>
    <row r="11" spans="1:3" x14ac:dyDescent="0.3">
      <c r="A11" s="101" t="s">
        <v>164</v>
      </c>
      <c r="B11" s="101" t="s">
        <v>223</v>
      </c>
      <c r="C11" s="121" t="s">
        <v>217</v>
      </c>
    </row>
    <row r="12" spans="1:3" x14ac:dyDescent="0.3">
      <c r="A12" s="121" t="s">
        <v>165</v>
      </c>
      <c r="B12" s="101" t="s">
        <v>167</v>
      </c>
      <c r="C12" s="121" t="s">
        <v>257</v>
      </c>
    </row>
    <row r="13" spans="1:3" ht="27" x14ac:dyDescent="0.3">
      <c r="A13" s="101" t="s">
        <v>166</v>
      </c>
      <c r="B13" s="101" t="s">
        <v>167</v>
      </c>
      <c r="C13" s="121" t="s">
        <v>258</v>
      </c>
    </row>
    <row r="14" spans="1:3" ht="27" x14ac:dyDescent="0.3">
      <c r="A14" s="101" t="s">
        <v>168</v>
      </c>
      <c r="B14" s="101" t="s">
        <v>209</v>
      </c>
      <c r="C14" s="121" t="s">
        <v>256</v>
      </c>
    </row>
    <row r="15" spans="1:3" x14ac:dyDescent="0.3">
      <c r="A15" s="101" t="s">
        <v>393</v>
      </c>
      <c r="B15" s="101" t="s">
        <v>209</v>
      </c>
      <c r="C15" s="121" t="s">
        <v>255</v>
      </c>
    </row>
    <row r="16" spans="1:3" x14ac:dyDescent="0.3">
      <c r="A16" s="101" t="s">
        <v>396</v>
      </c>
      <c r="B16" s="101" t="s">
        <v>397</v>
      </c>
      <c r="C16" s="121" t="s">
        <v>398</v>
      </c>
    </row>
  </sheetData>
  <mergeCells count="1">
    <mergeCell ref="A3:C3"/>
  </mergeCells>
  <hyperlinks>
    <hyperlink ref="A1" location="TAB00!A1" display="Retour page de garde" xr:uid="{00000000-0004-0000-0100-000000000000}"/>
  </hyperlinks>
  <pageMargins left="0.7" right="0.7" top="0.75" bottom="0.75" header="0.3" footer="0.3"/>
  <pageSetup paperSize="9" scale="9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zoomScale="107" zoomScaleNormal="107" workbookViewId="0">
      <selection activeCell="A8" sqref="A8"/>
    </sheetView>
  </sheetViews>
  <sheetFormatPr baseColWidth="10" defaultColWidth="7.85546875" defaultRowHeight="15" x14ac:dyDescent="0.3"/>
  <cols>
    <col min="1" max="1" width="23" style="128" customWidth="1"/>
    <col min="2" max="2" width="48.5703125" style="1" customWidth="1"/>
    <col min="3" max="3" width="106" style="1" customWidth="1"/>
    <col min="4" max="16384" width="7.85546875" style="1"/>
  </cols>
  <sheetData>
    <row r="1" spans="1:4" s="22" customFormat="1" x14ac:dyDescent="0.3">
      <c r="A1" s="122" t="s">
        <v>154</v>
      </c>
      <c r="B1" s="28"/>
    </row>
    <row r="2" spans="1:4" s="22" customFormat="1" x14ac:dyDescent="0.3">
      <c r="A2" s="123"/>
      <c r="B2" s="134"/>
    </row>
    <row r="3" spans="1:4" s="22" customFormat="1" ht="21" x14ac:dyDescent="0.35">
      <c r="A3" s="360" t="s">
        <v>143</v>
      </c>
      <c r="B3" s="360"/>
      <c r="C3" s="360"/>
    </row>
    <row r="4" spans="1:4" s="22" customFormat="1" ht="21.75" thickBot="1" x14ac:dyDescent="0.4">
      <c r="A4" s="124"/>
      <c r="B4" s="135"/>
      <c r="C4" s="125"/>
    </row>
    <row r="5" spans="1:4" s="22" customFormat="1" ht="55.5" customHeight="1" thickBot="1" x14ac:dyDescent="0.35">
      <c r="A5" s="361" t="s">
        <v>240</v>
      </c>
      <c r="B5" s="362"/>
      <c r="C5" s="363"/>
      <c r="D5" s="126"/>
    </row>
    <row r="6" spans="1:4" s="22" customFormat="1" ht="21.75" thickBot="1" x14ac:dyDescent="0.4">
      <c r="A6" s="124"/>
      <c r="B6" s="135"/>
      <c r="C6" s="127"/>
    </row>
    <row r="7" spans="1:4" s="22" customFormat="1" ht="39" customHeight="1" thickBot="1" x14ac:dyDescent="0.35">
      <c r="A7" s="364" t="s">
        <v>241</v>
      </c>
      <c r="B7" s="365"/>
      <c r="C7" s="366"/>
    </row>
    <row r="8" spans="1:4" x14ac:dyDescent="0.3">
      <c r="C8" s="129"/>
    </row>
    <row r="9" spans="1:4" x14ac:dyDescent="0.3">
      <c r="A9" s="130" t="s">
        <v>156</v>
      </c>
      <c r="B9" s="136"/>
      <c r="C9" s="131" t="s">
        <v>157</v>
      </c>
    </row>
    <row r="10" spans="1:4" x14ac:dyDescent="0.3">
      <c r="A10" s="132"/>
      <c r="B10" s="133"/>
      <c r="C10" s="133"/>
    </row>
    <row r="11" spans="1:4" ht="42.4" customHeight="1" x14ac:dyDescent="0.3">
      <c r="A11" s="132" t="str">
        <f>TAB00!B38</f>
        <v>TAB1</v>
      </c>
      <c r="B11" s="133" t="str">
        <f>TAB00!C38</f>
        <v>Transposition du revenu autorisé par niveau de tension</v>
      </c>
      <c r="C11" s="133" t="s">
        <v>243</v>
      </c>
    </row>
    <row r="12" spans="1:4" ht="40.5" customHeight="1" x14ac:dyDescent="0.3">
      <c r="A12" s="132" t="str">
        <f>TAB00!B39</f>
        <v>TAB2</v>
      </c>
      <c r="B12" s="133" t="str">
        <f>TAB00!C39</f>
        <v>Synthèse du revenu autorisé par tarif et par niveau de tension</v>
      </c>
      <c r="C12" s="133" t="s">
        <v>244</v>
      </c>
    </row>
    <row r="13" spans="1:4" ht="139.5" customHeight="1" x14ac:dyDescent="0.3">
      <c r="A13" s="132" t="s">
        <v>78</v>
      </c>
      <c r="B13" s="133" t="str">
        <f>TAB00!C40</f>
        <v>Estimation des volumes et puissances - Synthèse</v>
      </c>
      <c r="C13" s="242" t="s">
        <v>251</v>
      </c>
    </row>
    <row r="14" spans="1:4" ht="114.75" customHeight="1" x14ac:dyDescent="0.3">
      <c r="A14" s="132" t="s">
        <v>195</v>
      </c>
      <c r="B14" s="133" t="str">
        <f>TAB00!C41</f>
        <v>Estimation des volumes et puissances - Tarifs de prélèvement avec facturation du terme capacitaire</v>
      </c>
      <c r="C14" s="242" t="s">
        <v>380</v>
      </c>
    </row>
    <row r="15" spans="1:4" ht="104.25" customHeight="1" x14ac:dyDescent="0.3">
      <c r="A15" s="132" t="s">
        <v>196</v>
      </c>
      <c r="B15" s="133" t="str">
        <f>TAB00!C42</f>
        <v>Estimation des volumes et puissances - Tarifs de prélèvement sans facturation du terme capacitaire</v>
      </c>
      <c r="C15" s="242" t="s">
        <v>381</v>
      </c>
    </row>
    <row r="16" spans="1:4" ht="75.75" customHeight="1" x14ac:dyDescent="0.3">
      <c r="A16" s="132" t="s">
        <v>197</v>
      </c>
      <c r="B16" s="133" t="str">
        <f>TAB00!C43</f>
        <v>Estimation des volumes et puissances - Tarifs d'injection</v>
      </c>
      <c r="C16" s="242" t="s">
        <v>382</v>
      </c>
    </row>
    <row r="17" spans="1:3" ht="27" x14ac:dyDescent="0.3">
      <c r="A17" s="132" t="str">
        <f>TAB00!B44</f>
        <v>TAB4.1.1</v>
      </c>
      <c r="B17" s="133" t="str">
        <f>TAB00!C44</f>
        <v>Tarifs de prélèvement 2025</v>
      </c>
      <c r="C17" s="133" t="s">
        <v>383</v>
      </c>
    </row>
    <row r="18" spans="1:3" ht="29.25" customHeight="1" x14ac:dyDescent="0.3">
      <c r="A18" s="132" t="str">
        <f>TAB00!B45</f>
        <v>TAB4.1.2</v>
      </c>
      <c r="B18" s="133" t="str">
        <f>TAB00!C45</f>
        <v>Synthèse des produits prévisionnels issus des tarifs de prélèvement 2025</v>
      </c>
      <c r="C18" s="133" t="s">
        <v>384</v>
      </c>
    </row>
    <row r="19" spans="1:3" ht="45" customHeight="1" x14ac:dyDescent="0.3">
      <c r="A19" s="132" t="str">
        <f>TAB00!B46</f>
        <v>TAB4.6</v>
      </c>
      <c r="B19" s="133" t="str">
        <f>TAB00!C46</f>
        <v>Contrôle calcul tarif capacitaire prosumers</v>
      </c>
      <c r="C19" s="133" t="s">
        <v>385</v>
      </c>
    </row>
    <row r="20" spans="1:3" ht="30" customHeight="1" x14ac:dyDescent="0.3">
      <c r="A20" s="132" t="str">
        <f>TAB00!B47</f>
        <v>TAB5</v>
      </c>
      <c r="B20" s="133" t="str">
        <f>TAB00!C47</f>
        <v>Synthèse des produits prévisionnels issus des tarifs d'injection</v>
      </c>
      <c r="C20" s="133" t="s">
        <v>386</v>
      </c>
    </row>
    <row r="21" spans="1:3" ht="27" x14ac:dyDescent="0.3">
      <c r="A21" s="132" t="str">
        <f>TAB00!B48</f>
        <v>TAB5.1</v>
      </c>
      <c r="B21" s="133" t="str">
        <f>TAB00!C48</f>
        <v>Tarifs d'injection 2025</v>
      </c>
      <c r="C21" s="133" t="s">
        <v>387</v>
      </c>
    </row>
    <row r="22" spans="1:3" ht="40.5" x14ac:dyDescent="0.3">
      <c r="A22" s="132" t="str">
        <f>TAB00!B49</f>
        <v>TAB6</v>
      </c>
      <c r="B22" s="133" t="str">
        <f>TAB00!C49</f>
        <v>Réconciliation des charges et produits (prélèvement et injection)</v>
      </c>
      <c r="C22" s="133" t="s">
        <v>388</v>
      </c>
    </row>
    <row r="23" spans="1:3" ht="54" x14ac:dyDescent="0.3">
      <c r="A23" s="132" t="str">
        <f>TAB00!B50</f>
        <v>TAB7.1</v>
      </c>
      <c r="B23" s="133" t="str">
        <f>TAB00!C50</f>
        <v>Simulations des coûts de distribution pour les clients-type - niveau TMT</v>
      </c>
      <c r="C23" s="133" t="s">
        <v>389</v>
      </c>
    </row>
    <row r="24" spans="1:3" ht="54" x14ac:dyDescent="0.3">
      <c r="A24" s="132" t="str">
        <f>TAB00!B51</f>
        <v>TAB7.2</v>
      </c>
      <c r="B24" s="133" t="str">
        <f>TAB00!C51</f>
        <v>Simulations des coûts de distribution pour les clients-type - niveau MT</v>
      </c>
      <c r="C24" s="133" t="s">
        <v>390</v>
      </c>
    </row>
    <row r="25" spans="1:3" ht="54" x14ac:dyDescent="0.3">
      <c r="A25" s="132" t="str">
        <f>TAB00!B52</f>
        <v>TAB7.3</v>
      </c>
      <c r="B25" s="133" t="str">
        <f>TAB00!C52</f>
        <v>Simulations des coûts de distribution pour les clients-type - niveau TBT</v>
      </c>
      <c r="C25" s="133" t="s">
        <v>391</v>
      </c>
    </row>
    <row r="26" spans="1:3" ht="54" x14ac:dyDescent="0.3">
      <c r="A26" s="132" t="str">
        <f>TAB00!B53</f>
        <v>TAB7.4</v>
      </c>
      <c r="B26" s="133" t="str">
        <f>TAB00!C53</f>
        <v>Simulations des coûts de distribution pour les clients-type - niveau BT</v>
      </c>
      <c r="C26" s="133" t="s">
        <v>392</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6" orientation="landscape" r:id="rId1"/>
  <rowBreaks count="1" manualBreakCount="1">
    <brk id="1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L38"/>
  <sheetViews>
    <sheetView topLeftCell="A16" zoomScaleNormal="100" workbookViewId="0">
      <selection activeCell="A41" sqref="A41"/>
    </sheetView>
  </sheetViews>
  <sheetFormatPr baseColWidth="10" defaultColWidth="8.85546875" defaultRowHeight="15" x14ac:dyDescent="0.3"/>
  <cols>
    <col min="1" max="1" width="84.42578125" style="2" customWidth="1"/>
    <col min="2" max="2" width="16.7109375" style="1" customWidth="1"/>
    <col min="3" max="3" width="5.28515625" style="1" customWidth="1"/>
    <col min="4" max="4" width="16.7109375" style="1" customWidth="1"/>
    <col min="5" max="5" width="5.28515625" style="1" customWidth="1"/>
    <col min="6" max="6" width="16.7109375" style="1" customWidth="1"/>
    <col min="7" max="7" width="5.28515625" style="1" customWidth="1"/>
    <col min="8" max="8" width="16.7109375" style="1" customWidth="1"/>
    <col min="9" max="9" width="5.28515625" style="1" customWidth="1"/>
    <col min="10" max="10" width="16.7109375" style="1" customWidth="1"/>
    <col min="11" max="11" width="5.28515625" style="1" customWidth="1"/>
    <col min="12" max="12" width="14" style="1" customWidth="1"/>
    <col min="13" max="16384" width="8.85546875" style="1"/>
  </cols>
  <sheetData>
    <row r="3" spans="1:12" ht="29.65" customHeight="1" x14ac:dyDescent="0.3">
      <c r="A3" s="14" t="str">
        <f>TAB00!B38&amp;" : "&amp;TAB00!C38</f>
        <v>TAB1 : Transposition du revenu autorisé par niveau de tension</v>
      </c>
      <c r="B3" s="14"/>
      <c r="C3" s="14"/>
      <c r="D3" s="14"/>
      <c r="E3" s="14"/>
      <c r="F3" s="14"/>
      <c r="G3" s="14"/>
      <c r="H3" s="14"/>
      <c r="I3" s="14"/>
      <c r="J3" s="14"/>
      <c r="K3" s="14"/>
      <c r="L3" s="14"/>
    </row>
    <row r="5" spans="1:12" s="29" customFormat="1" ht="21" x14ac:dyDescent="0.35">
      <c r="A5" s="368" t="s">
        <v>229</v>
      </c>
      <c r="B5" s="369"/>
      <c r="C5" s="369"/>
      <c r="D5" s="369"/>
      <c r="E5" s="369"/>
      <c r="F5" s="369"/>
      <c r="G5" s="369"/>
      <c r="H5" s="369"/>
      <c r="I5" s="369"/>
      <c r="J5" s="369"/>
      <c r="K5" s="369"/>
      <c r="L5" s="369"/>
    </row>
    <row r="6" spans="1:12" s="4" customFormat="1" ht="12" customHeight="1" x14ac:dyDescent="0.3">
      <c r="A6" s="370" t="s">
        <v>0</v>
      </c>
      <c r="B6" s="367" t="s">
        <v>17</v>
      </c>
      <c r="C6" s="367"/>
      <c r="D6" s="367" t="s">
        <v>5</v>
      </c>
      <c r="E6" s="367"/>
      <c r="F6" s="367" t="s">
        <v>6</v>
      </c>
      <c r="G6" s="367"/>
      <c r="H6" s="367" t="s">
        <v>7</v>
      </c>
      <c r="I6" s="367"/>
      <c r="J6" s="367" t="s">
        <v>8</v>
      </c>
      <c r="K6" s="367"/>
      <c r="L6" s="3" t="s">
        <v>82</v>
      </c>
    </row>
    <row r="7" spans="1:12" s="4" customFormat="1" ht="13.5" x14ac:dyDescent="0.3">
      <c r="A7" s="370"/>
      <c r="B7" s="3" t="s">
        <v>9</v>
      </c>
      <c r="C7" s="3" t="s">
        <v>10</v>
      </c>
      <c r="D7" s="3" t="s">
        <v>9</v>
      </c>
      <c r="E7" s="3" t="s">
        <v>10</v>
      </c>
      <c r="F7" s="3" t="s">
        <v>9</v>
      </c>
      <c r="G7" s="3" t="s">
        <v>10</v>
      </c>
      <c r="H7" s="3" t="s">
        <v>9</v>
      </c>
      <c r="I7" s="3" t="s">
        <v>10</v>
      </c>
      <c r="J7" s="3" t="s">
        <v>9</v>
      </c>
      <c r="K7" s="3" t="s">
        <v>10</v>
      </c>
      <c r="L7" s="3" t="s">
        <v>9</v>
      </c>
    </row>
    <row r="8" spans="1:12" x14ac:dyDescent="0.3">
      <c r="A8" s="34" t="s">
        <v>79</v>
      </c>
      <c r="B8" s="149">
        <f>SUM(B9:B11)</f>
        <v>0</v>
      </c>
      <c r="C8" s="150">
        <f t="shared" ref="C8:C34" si="0">IFERROR(B8/$B$35,0)</f>
        <v>0</v>
      </c>
      <c r="D8" s="149">
        <f>SUM(D9:D11)</f>
        <v>0</v>
      </c>
      <c r="E8" s="150">
        <f>IFERROR(D8/$B8,0)</f>
        <v>0</v>
      </c>
      <c r="F8" s="149">
        <f>SUM(F9:F11)</f>
        <v>0</v>
      </c>
      <c r="G8" s="150">
        <f>IFERROR(F8/$B8,0)</f>
        <v>0</v>
      </c>
      <c r="H8" s="149">
        <f>SUM(H9:H11)</f>
        <v>0</v>
      </c>
      <c r="I8" s="150">
        <f t="shared" ref="I8:I33" si="1">IFERROR(H8/$B8,0)</f>
        <v>0</v>
      </c>
      <c r="J8" s="149">
        <f>SUM(J9:J11)</f>
        <v>0</v>
      </c>
      <c r="K8" s="150">
        <f t="shared" ref="K8:K33" si="2">IFERROR(J8/$B8,0)</f>
        <v>0</v>
      </c>
      <c r="L8" s="149">
        <f>SUM(L9:L11)</f>
        <v>0</v>
      </c>
    </row>
    <row r="9" spans="1:12" x14ac:dyDescent="0.3">
      <c r="A9" s="35" t="s">
        <v>230</v>
      </c>
      <c r="B9" s="41"/>
      <c r="C9" s="43">
        <f t="shared" si="0"/>
        <v>0</v>
      </c>
      <c r="D9" s="41"/>
      <c r="E9" s="43">
        <f>IFERROR(D9/$B9,0)</f>
        <v>0</v>
      </c>
      <c r="F9" s="41"/>
      <c r="G9" s="43">
        <f>IFERROR(F9/$B9,0)</f>
        <v>0</v>
      </c>
      <c r="H9" s="41"/>
      <c r="I9" s="43">
        <f>IFERROR(H9/$B9,0)</f>
        <v>0</v>
      </c>
      <c r="J9" s="41"/>
      <c r="K9" s="43">
        <f>IFERROR(J9/$B9,0)</f>
        <v>0</v>
      </c>
      <c r="L9" s="42">
        <f>B9-SUM(D9,F9,H9,J9)</f>
        <v>0</v>
      </c>
    </row>
    <row r="10" spans="1:12" x14ac:dyDescent="0.3">
      <c r="A10" s="35" t="s">
        <v>80</v>
      </c>
      <c r="B10" s="41"/>
      <c r="C10" s="43">
        <f t="shared" si="0"/>
        <v>0</v>
      </c>
      <c r="D10" s="41"/>
      <c r="E10" s="43">
        <f t="shared" ref="E10:E33" si="3">IFERROR(D10/$B10,0)</f>
        <v>0</v>
      </c>
      <c r="F10" s="41"/>
      <c r="G10" s="43">
        <f t="shared" ref="G10:G33" si="4">IFERROR(F10/$B10,0)</f>
        <v>0</v>
      </c>
      <c r="H10" s="41"/>
      <c r="I10" s="43">
        <f t="shared" si="1"/>
        <v>0</v>
      </c>
      <c r="J10" s="41"/>
      <c r="K10" s="43">
        <f t="shared" si="2"/>
        <v>0</v>
      </c>
      <c r="L10" s="42">
        <f>B10-SUM(D10,F10,H10,J10)</f>
        <v>0</v>
      </c>
    </row>
    <row r="11" spans="1:12" x14ac:dyDescent="0.3">
      <c r="A11" s="35" t="s">
        <v>231</v>
      </c>
      <c r="B11" s="41"/>
      <c r="C11" s="43">
        <f t="shared" si="0"/>
        <v>0</v>
      </c>
      <c r="D11" s="41"/>
      <c r="E11" s="43">
        <f t="shared" si="3"/>
        <v>0</v>
      </c>
      <c r="F11" s="41"/>
      <c r="G11" s="43">
        <f t="shared" si="4"/>
        <v>0</v>
      </c>
      <c r="H11" s="41"/>
      <c r="I11" s="43">
        <f t="shared" si="1"/>
        <v>0</v>
      </c>
      <c r="J11" s="41"/>
      <c r="K11" s="43">
        <f t="shared" si="2"/>
        <v>0</v>
      </c>
      <c r="L11" s="42">
        <f>B11-SUM(D11,F11,H11,J11)</f>
        <v>0</v>
      </c>
    </row>
    <row r="12" spans="1:12" x14ac:dyDescent="0.3">
      <c r="A12" s="34" t="s">
        <v>129</v>
      </c>
      <c r="B12" s="149">
        <f>SUM(B13,B22)</f>
        <v>0</v>
      </c>
      <c r="C12" s="150">
        <f t="shared" si="0"/>
        <v>0</v>
      </c>
      <c r="D12" s="149">
        <f>SUM(D13,D22)</f>
        <v>0</v>
      </c>
      <c r="E12" s="150">
        <f t="shared" si="3"/>
        <v>0</v>
      </c>
      <c r="F12" s="149">
        <f>SUM(F13,F22)</f>
        <v>0</v>
      </c>
      <c r="G12" s="150">
        <f t="shared" si="4"/>
        <v>0</v>
      </c>
      <c r="H12" s="149">
        <f>SUM(H13,H22)</f>
        <v>0</v>
      </c>
      <c r="I12" s="150">
        <f t="shared" si="1"/>
        <v>0</v>
      </c>
      <c r="J12" s="149">
        <f>SUM(J13,J22)</f>
        <v>0</v>
      </c>
      <c r="K12" s="150">
        <f t="shared" si="2"/>
        <v>0</v>
      </c>
      <c r="L12" s="149">
        <f>SUM(L13,L22)</f>
        <v>0</v>
      </c>
    </row>
    <row r="13" spans="1:12" x14ac:dyDescent="0.3">
      <c r="A13" s="37" t="s">
        <v>1</v>
      </c>
      <c r="B13" s="149">
        <f>SUM(B14:B21)</f>
        <v>0</v>
      </c>
      <c r="C13" s="150">
        <f t="shared" si="0"/>
        <v>0</v>
      </c>
      <c r="D13" s="149">
        <f>SUM(D14:D21)</f>
        <v>0</v>
      </c>
      <c r="E13" s="150">
        <f t="shared" si="3"/>
        <v>0</v>
      </c>
      <c r="F13" s="149">
        <f>SUM(F14:F21)</f>
        <v>0</v>
      </c>
      <c r="G13" s="150">
        <f t="shared" si="4"/>
        <v>0</v>
      </c>
      <c r="H13" s="149">
        <f>SUM(H14:H21)</f>
        <v>0</v>
      </c>
      <c r="I13" s="150">
        <f t="shared" si="1"/>
        <v>0</v>
      </c>
      <c r="J13" s="149">
        <f>SUM(J14:J21)</f>
        <v>0</v>
      </c>
      <c r="K13" s="150">
        <f t="shared" si="2"/>
        <v>0</v>
      </c>
      <c r="L13" s="149">
        <f>SUM(L14:L21)</f>
        <v>0</v>
      </c>
    </row>
    <row r="14" spans="1:12" x14ac:dyDescent="0.3">
      <c r="A14" s="36" t="s">
        <v>130</v>
      </c>
      <c r="B14" s="41"/>
      <c r="C14" s="43">
        <f t="shared" si="0"/>
        <v>0</v>
      </c>
      <c r="D14" s="41"/>
      <c r="E14" s="43">
        <f t="shared" si="3"/>
        <v>0</v>
      </c>
      <c r="F14" s="41"/>
      <c r="G14" s="43">
        <f t="shared" si="4"/>
        <v>0</v>
      </c>
      <c r="H14" s="41"/>
      <c r="I14" s="43">
        <f t="shared" si="1"/>
        <v>0</v>
      </c>
      <c r="J14" s="41"/>
      <c r="K14" s="43">
        <f t="shared" si="2"/>
        <v>0</v>
      </c>
      <c r="L14" s="42">
        <f t="shared" ref="L14:L21" si="5">B14-SUM(D14,F14,H14,J14)</f>
        <v>0</v>
      </c>
    </row>
    <row r="15" spans="1:12" ht="27" x14ac:dyDescent="0.3">
      <c r="A15" s="36" t="s">
        <v>131</v>
      </c>
      <c r="B15" s="41"/>
      <c r="C15" s="43">
        <f t="shared" si="0"/>
        <v>0</v>
      </c>
      <c r="D15" s="41"/>
      <c r="E15" s="43">
        <f t="shared" si="3"/>
        <v>0</v>
      </c>
      <c r="F15" s="41"/>
      <c r="G15" s="43">
        <f t="shared" si="4"/>
        <v>0</v>
      </c>
      <c r="H15" s="41"/>
      <c r="I15" s="43">
        <f t="shared" si="1"/>
        <v>0</v>
      </c>
      <c r="J15" s="41"/>
      <c r="K15" s="43">
        <f t="shared" si="2"/>
        <v>0</v>
      </c>
      <c r="L15" s="42">
        <f t="shared" si="5"/>
        <v>0</v>
      </c>
    </row>
    <row r="16" spans="1:12" ht="27" x14ac:dyDescent="0.3">
      <c r="A16" s="36" t="s">
        <v>232</v>
      </c>
      <c r="B16" s="41"/>
      <c r="C16" s="43">
        <f t="shared" si="0"/>
        <v>0</v>
      </c>
      <c r="D16" s="41"/>
      <c r="E16" s="43">
        <f t="shared" si="3"/>
        <v>0</v>
      </c>
      <c r="F16" s="41"/>
      <c r="G16" s="43">
        <f t="shared" si="4"/>
        <v>0</v>
      </c>
      <c r="H16" s="41"/>
      <c r="I16" s="43">
        <f t="shared" si="1"/>
        <v>0</v>
      </c>
      <c r="J16" s="41"/>
      <c r="K16" s="43">
        <f t="shared" si="2"/>
        <v>0</v>
      </c>
      <c r="L16" s="42">
        <f t="shared" si="5"/>
        <v>0</v>
      </c>
    </row>
    <row r="17" spans="1:12" x14ac:dyDescent="0.3">
      <c r="A17" s="36" t="s">
        <v>81</v>
      </c>
      <c r="B17" s="41"/>
      <c r="C17" s="43">
        <f t="shared" si="0"/>
        <v>0</v>
      </c>
      <c r="D17" s="41"/>
      <c r="E17" s="43">
        <f t="shared" si="3"/>
        <v>0</v>
      </c>
      <c r="F17" s="41"/>
      <c r="G17" s="43">
        <f t="shared" si="4"/>
        <v>0</v>
      </c>
      <c r="H17" s="41"/>
      <c r="I17" s="43">
        <f t="shared" si="1"/>
        <v>0</v>
      </c>
      <c r="J17" s="41"/>
      <c r="K17" s="43">
        <f t="shared" si="2"/>
        <v>0</v>
      </c>
      <c r="L17" s="42">
        <f t="shared" si="5"/>
        <v>0</v>
      </c>
    </row>
    <row r="18" spans="1:12" x14ac:dyDescent="0.3">
      <c r="A18" s="36" t="s">
        <v>233</v>
      </c>
      <c r="B18" s="41"/>
      <c r="C18" s="43">
        <f t="shared" si="0"/>
        <v>0</v>
      </c>
      <c r="D18" s="41"/>
      <c r="E18" s="43">
        <f t="shared" si="3"/>
        <v>0</v>
      </c>
      <c r="F18" s="41"/>
      <c r="G18" s="43">
        <f t="shared" si="4"/>
        <v>0</v>
      </c>
      <c r="H18" s="41"/>
      <c r="I18" s="43">
        <f t="shared" si="1"/>
        <v>0</v>
      </c>
      <c r="J18" s="41"/>
      <c r="K18" s="43">
        <f t="shared" si="2"/>
        <v>0</v>
      </c>
      <c r="L18" s="42">
        <f t="shared" si="5"/>
        <v>0</v>
      </c>
    </row>
    <row r="19" spans="1:12" x14ac:dyDescent="0.3">
      <c r="A19" s="36" t="s">
        <v>133</v>
      </c>
      <c r="B19" s="41"/>
      <c r="C19" s="43">
        <f t="shared" si="0"/>
        <v>0</v>
      </c>
      <c r="D19" s="41"/>
      <c r="E19" s="43">
        <f t="shared" si="3"/>
        <v>0</v>
      </c>
      <c r="F19" s="41"/>
      <c r="G19" s="43">
        <f t="shared" si="4"/>
        <v>0</v>
      </c>
      <c r="H19" s="41"/>
      <c r="I19" s="43">
        <f t="shared" si="1"/>
        <v>0</v>
      </c>
      <c r="J19" s="41"/>
      <c r="K19" s="43">
        <f t="shared" si="2"/>
        <v>0</v>
      </c>
      <c r="L19" s="42">
        <f t="shared" si="5"/>
        <v>0</v>
      </c>
    </row>
    <row r="20" spans="1:12" x14ac:dyDescent="0.3">
      <c r="A20" s="36" t="s">
        <v>134</v>
      </c>
      <c r="B20" s="41"/>
      <c r="C20" s="43">
        <f t="shared" si="0"/>
        <v>0</v>
      </c>
      <c r="D20" s="41"/>
      <c r="E20" s="43">
        <f t="shared" si="3"/>
        <v>0</v>
      </c>
      <c r="F20" s="41"/>
      <c r="G20" s="43">
        <f t="shared" si="4"/>
        <v>0</v>
      </c>
      <c r="H20" s="41"/>
      <c r="I20" s="43">
        <f t="shared" si="1"/>
        <v>0</v>
      </c>
      <c r="J20" s="41"/>
      <c r="K20" s="43">
        <f t="shared" si="2"/>
        <v>0</v>
      </c>
      <c r="L20" s="42">
        <f t="shared" si="5"/>
        <v>0</v>
      </c>
    </row>
    <row r="21" spans="1:12" x14ac:dyDescent="0.3">
      <c r="A21" s="36" t="s">
        <v>224</v>
      </c>
      <c r="B21" s="41"/>
      <c r="C21" s="43">
        <f t="shared" si="0"/>
        <v>0</v>
      </c>
      <c r="D21" s="41"/>
      <c r="E21" s="43">
        <f t="shared" si="3"/>
        <v>0</v>
      </c>
      <c r="F21" s="41"/>
      <c r="G21" s="43">
        <f t="shared" si="4"/>
        <v>0</v>
      </c>
      <c r="H21" s="41"/>
      <c r="I21" s="43">
        <f t="shared" si="1"/>
        <v>0</v>
      </c>
      <c r="J21" s="41"/>
      <c r="K21" s="43">
        <f t="shared" si="2"/>
        <v>0</v>
      </c>
      <c r="L21" s="42">
        <f t="shared" si="5"/>
        <v>0</v>
      </c>
    </row>
    <row r="22" spans="1:12" x14ac:dyDescent="0.3">
      <c r="A22" s="38" t="s">
        <v>2</v>
      </c>
      <c r="B22" s="149">
        <f>SUM(B23:B28)</f>
        <v>0</v>
      </c>
      <c r="C22" s="150">
        <f t="shared" si="0"/>
        <v>0</v>
      </c>
      <c r="D22" s="149">
        <f>SUM(D23:D28)</f>
        <v>0</v>
      </c>
      <c r="E22" s="150">
        <f t="shared" si="3"/>
        <v>0</v>
      </c>
      <c r="F22" s="149">
        <f>SUM(F23:F28)</f>
        <v>0</v>
      </c>
      <c r="G22" s="150">
        <f t="shared" si="4"/>
        <v>0</v>
      </c>
      <c r="H22" s="149">
        <f>SUM(H23:H28)</f>
        <v>0</v>
      </c>
      <c r="I22" s="150">
        <f t="shared" si="1"/>
        <v>0</v>
      </c>
      <c r="J22" s="149">
        <f>SUM(J23:J28)</f>
        <v>0</v>
      </c>
      <c r="K22" s="150">
        <f t="shared" si="2"/>
        <v>0</v>
      </c>
      <c r="L22" s="149">
        <f>SUM(L23:L28)</f>
        <v>0</v>
      </c>
    </row>
    <row r="23" spans="1:12" ht="27" x14ac:dyDescent="0.3">
      <c r="A23" s="36" t="s">
        <v>135</v>
      </c>
      <c r="B23" s="41"/>
      <c r="C23" s="43">
        <f t="shared" si="0"/>
        <v>0</v>
      </c>
      <c r="D23" s="41"/>
      <c r="E23" s="43">
        <f t="shared" si="3"/>
        <v>0</v>
      </c>
      <c r="F23" s="41"/>
      <c r="G23" s="43">
        <f t="shared" si="4"/>
        <v>0</v>
      </c>
      <c r="H23" s="41"/>
      <c r="I23" s="43">
        <f t="shared" si="1"/>
        <v>0</v>
      </c>
      <c r="J23" s="41"/>
      <c r="K23" s="43">
        <f t="shared" si="2"/>
        <v>0</v>
      </c>
      <c r="L23" s="42">
        <f t="shared" ref="L23:L28" si="6">B23-SUM(D23,F23,H23,J23)</f>
        <v>0</v>
      </c>
    </row>
    <row r="24" spans="1:12" x14ac:dyDescent="0.3">
      <c r="A24" s="36" t="s">
        <v>136</v>
      </c>
      <c r="B24" s="41"/>
      <c r="C24" s="43">
        <f t="shared" si="0"/>
        <v>0</v>
      </c>
      <c r="D24" s="41"/>
      <c r="E24" s="43">
        <f t="shared" si="3"/>
        <v>0</v>
      </c>
      <c r="F24" s="41"/>
      <c r="G24" s="43">
        <f t="shared" si="4"/>
        <v>0</v>
      </c>
      <c r="H24" s="41"/>
      <c r="I24" s="43">
        <f t="shared" si="1"/>
        <v>0</v>
      </c>
      <c r="J24" s="41"/>
      <c r="K24" s="43">
        <f t="shared" si="2"/>
        <v>0</v>
      </c>
      <c r="L24" s="42">
        <f t="shared" si="6"/>
        <v>0</v>
      </c>
    </row>
    <row r="25" spans="1:12" x14ac:dyDescent="0.3">
      <c r="A25" s="36" t="s">
        <v>137</v>
      </c>
      <c r="B25" s="41"/>
      <c r="C25" s="43">
        <f t="shared" si="0"/>
        <v>0</v>
      </c>
      <c r="D25" s="41"/>
      <c r="E25" s="43">
        <f t="shared" si="3"/>
        <v>0</v>
      </c>
      <c r="F25" s="41"/>
      <c r="G25" s="43">
        <f t="shared" si="4"/>
        <v>0</v>
      </c>
      <c r="H25" s="41"/>
      <c r="I25" s="43">
        <f t="shared" si="1"/>
        <v>0</v>
      </c>
      <c r="J25" s="41"/>
      <c r="K25" s="43">
        <f t="shared" si="2"/>
        <v>0</v>
      </c>
      <c r="L25" s="42">
        <f t="shared" si="6"/>
        <v>0</v>
      </c>
    </row>
    <row r="26" spans="1:12" ht="27" x14ac:dyDescent="0.3">
      <c r="A26" s="36" t="s">
        <v>234</v>
      </c>
      <c r="B26" s="41"/>
      <c r="C26" s="43">
        <f t="shared" si="0"/>
        <v>0</v>
      </c>
      <c r="D26" s="41"/>
      <c r="E26" s="43">
        <f t="shared" si="3"/>
        <v>0</v>
      </c>
      <c r="F26" s="41"/>
      <c r="G26" s="43">
        <f t="shared" si="4"/>
        <v>0</v>
      </c>
      <c r="H26" s="41"/>
      <c r="I26" s="43">
        <f t="shared" si="1"/>
        <v>0</v>
      </c>
      <c r="J26" s="41"/>
      <c r="K26" s="43">
        <f t="shared" si="2"/>
        <v>0</v>
      </c>
      <c r="L26" s="42">
        <f t="shared" si="6"/>
        <v>0</v>
      </c>
    </row>
    <row r="27" spans="1:12" x14ac:dyDescent="0.3">
      <c r="A27" s="36" t="s">
        <v>138</v>
      </c>
      <c r="B27" s="41"/>
      <c r="C27" s="43">
        <f t="shared" si="0"/>
        <v>0</v>
      </c>
      <c r="D27" s="41"/>
      <c r="E27" s="43">
        <f t="shared" si="3"/>
        <v>0</v>
      </c>
      <c r="F27" s="41"/>
      <c r="G27" s="43">
        <f t="shared" si="4"/>
        <v>0</v>
      </c>
      <c r="H27" s="41"/>
      <c r="I27" s="43">
        <f t="shared" si="1"/>
        <v>0</v>
      </c>
      <c r="J27" s="41"/>
      <c r="K27" s="43">
        <f t="shared" si="2"/>
        <v>0</v>
      </c>
      <c r="L27" s="42">
        <f t="shared" si="6"/>
        <v>0</v>
      </c>
    </row>
    <row r="28" spans="1:12" x14ac:dyDescent="0.3">
      <c r="A28" s="36" t="s">
        <v>132</v>
      </c>
      <c r="B28" s="41"/>
      <c r="C28" s="43">
        <f t="shared" si="0"/>
        <v>0</v>
      </c>
      <c r="D28" s="41"/>
      <c r="E28" s="43">
        <f t="shared" si="3"/>
        <v>0</v>
      </c>
      <c r="F28" s="41"/>
      <c r="G28" s="43">
        <f t="shared" si="4"/>
        <v>0</v>
      </c>
      <c r="H28" s="41"/>
      <c r="I28" s="43">
        <f t="shared" si="1"/>
        <v>0</v>
      </c>
      <c r="J28" s="41"/>
      <c r="K28" s="43">
        <f t="shared" si="2"/>
        <v>0</v>
      </c>
      <c r="L28" s="42">
        <f t="shared" si="6"/>
        <v>0</v>
      </c>
    </row>
    <row r="29" spans="1:12" x14ac:dyDescent="0.3">
      <c r="A29" s="39" t="s">
        <v>3</v>
      </c>
      <c r="B29" s="149">
        <f>SUM(B30:B32)</f>
        <v>0</v>
      </c>
      <c r="C29" s="150">
        <f t="shared" si="0"/>
        <v>0</v>
      </c>
      <c r="D29" s="149">
        <f>SUM(D30:D32)</f>
        <v>0</v>
      </c>
      <c r="E29" s="150">
        <f t="shared" si="3"/>
        <v>0</v>
      </c>
      <c r="F29" s="149">
        <f>SUM(F30:F32)</f>
        <v>0</v>
      </c>
      <c r="G29" s="150">
        <f t="shared" si="4"/>
        <v>0</v>
      </c>
      <c r="H29" s="149">
        <f>SUM(H30:H32)</f>
        <v>0</v>
      </c>
      <c r="I29" s="150">
        <f t="shared" si="1"/>
        <v>0</v>
      </c>
      <c r="J29" s="149">
        <f>SUM(J30:J32)</f>
        <v>0</v>
      </c>
      <c r="K29" s="150">
        <f t="shared" si="2"/>
        <v>0</v>
      </c>
      <c r="L29" s="149">
        <f>SUM(L30:L32)</f>
        <v>0</v>
      </c>
    </row>
    <row r="30" spans="1:12" x14ac:dyDescent="0.3">
      <c r="A30" s="37" t="s">
        <v>235</v>
      </c>
      <c r="B30" s="41"/>
      <c r="C30" s="43">
        <f t="shared" si="0"/>
        <v>0</v>
      </c>
      <c r="D30" s="41"/>
      <c r="E30" s="43">
        <f t="shared" si="3"/>
        <v>0</v>
      </c>
      <c r="F30" s="41"/>
      <c r="G30" s="43">
        <f t="shared" si="4"/>
        <v>0</v>
      </c>
      <c r="H30" s="41"/>
      <c r="I30" s="43">
        <f t="shared" si="1"/>
        <v>0</v>
      </c>
      <c r="J30" s="41"/>
      <c r="K30" s="43">
        <f t="shared" si="2"/>
        <v>0</v>
      </c>
      <c r="L30" s="42">
        <f>B30-SUM(D30,F30,H30,J30)</f>
        <v>0</v>
      </c>
    </row>
    <row r="31" spans="1:12" x14ac:dyDescent="0.3">
      <c r="A31" s="274" t="s">
        <v>236</v>
      </c>
      <c r="B31" s="41"/>
      <c r="C31" s="43">
        <f t="shared" si="0"/>
        <v>0</v>
      </c>
      <c r="D31" s="41"/>
      <c r="E31" s="43">
        <f t="shared" ref="E31" si="7">IFERROR(D31/$B31,0)</f>
        <v>0</v>
      </c>
      <c r="F31" s="41"/>
      <c r="G31" s="43">
        <f t="shared" ref="G31" si="8">IFERROR(F31/$B31,0)</f>
        <v>0</v>
      </c>
      <c r="H31" s="41"/>
      <c r="I31" s="43">
        <f t="shared" ref="I31" si="9">IFERROR(H31/$B31,0)</f>
        <v>0</v>
      </c>
      <c r="J31" s="41"/>
      <c r="K31" s="43">
        <f t="shared" ref="K31" si="10">IFERROR(J31/$B31,0)</f>
        <v>0</v>
      </c>
      <c r="L31" s="42">
        <f>B31-SUM(D31,F31,H31,J31)</f>
        <v>0</v>
      </c>
    </row>
    <row r="32" spans="1:12" x14ac:dyDescent="0.3">
      <c r="A32" s="38" t="s">
        <v>242</v>
      </c>
      <c r="B32" s="41"/>
      <c r="C32" s="43">
        <f t="shared" si="0"/>
        <v>0</v>
      </c>
      <c r="D32" s="41"/>
      <c r="E32" s="43">
        <f t="shared" si="3"/>
        <v>0</v>
      </c>
      <c r="F32" s="41"/>
      <c r="G32" s="43">
        <f t="shared" si="4"/>
        <v>0</v>
      </c>
      <c r="H32" s="41"/>
      <c r="I32" s="43">
        <f t="shared" si="1"/>
        <v>0</v>
      </c>
      <c r="J32" s="41"/>
      <c r="K32" s="43">
        <f t="shared" si="2"/>
        <v>0</v>
      </c>
      <c r="L32" s="42">
        <f>B32-SUM(D32,F32,H32,J32)</f>
        <v>0</v>
      </c>
    </row>
    <row r="33" spans="1:12" x14ac:dyDescent="0.3">
      <c r="A33" s="39" t="s">
        <v>139</v>
      </c>
      <c r="B33" s="149">
        <f>B34</f>
        <v>0</v>
      </c>
      <c r="C33" s="150">
        <f t="shared" si="0"/>
        <v>0</v>
      </c>
      <c r="D33" s="149">
        <f>D34</f>
        <v>0</v>
      </c>
      <c r="E33" s="150">
        <f t="shared" si="3"/>
        <v>0</v>
      </c>
      <c r="F33" s="149">
        <f>F34</f>
        <v>0</v>
      </c>
      <c r="G33" s="150">
        <f t="shared" si="4"/>
        <v>0</v>
      </c>
      <c r="H33" s="149">
        <f>H34</f>
        <v>0</v>
      </c>
      <c r="I33" s="150">
        <f t="shared" si="1"/>
        <v>0</v>
      </c>
      <c r="J33" s="149">
        <f>J34</f>
        <v>0</v>
      </c>
      <c r="K33" s="150">
        <f t="shared" si="2"/>
        <v>0</v>
      </c>
      <c r="L33" s="149">
        <f>B33-SUM(D33,F33,H33,J33)</f>
        <v>0</v>
      </c>
    </row>
    <row r="34" spans="1:12" x14ac:dyDescent="0.3">
      <c r="A34" s="38" t="s">
        <v>237</v>
      </c>
      <c r="B34" s="41"/>
      <c r="C34" s="43">
        <f t="shared" si="0"/>
        <v>0</v>
      </c>
      <c r="D34" s="41"/>
      <c r="E34" s="43">
        <f t="shared" ref="E34:E35" si="11">IFERROR(D34/$B34,0)</f>
        <v>0</v>
      </c>
      <c r="F34" s="41"/>
      <c r="G34" s="43">
        <f t="shared" ref="G34:G35" si="12">IFERROR(F34/$B34,0)</f>
        <v>0</v>
      </c>
      <c r="H34" s="41"/>
      <c r="I34" s="43">
        <f t="shared" ref="I34:I35" si="13">IFERROR(H34/$B34,0)</f>
        <v>0</v>
      </c>
      <c r="J34" s="41"/>
      <c r="K34" s="43">
        <f t="shared" ref="K34:K35" si="14">IFERROR(J34/$B34,0)</f>
        <v>0</v>
      </c>
      <c r="L34" s="42">
        <f>B34-SUM(D34,F34,H34,J34)</f>
        <v>0</v>
      </c>
    </row>
    <row r="35" spans="1:12" x14ac:dyDescent="0.3">
      <c r="A35" s="40" t="s">
        <v>238</v>
      </c>
      <c r="B35" s="149">
        <f>SUM(B8,B12,B29,B33)</f>
        <v>0</v>
      </c>
      <c r="C35" s="150">
        <f t="shared" ref="C35" si="15">IFERROR(B35/$B$34,0)</f>
        <v>0</v>
      </c>
      <c r="D35" s="149">
        <f>SUM(D8,D12,D29,D33)</f>
        <v>0</v>
      </c>
      <c r="E35" s="150">
        <f t="shared" si="11"/>
        <v>0</v>
      </c>
      <c r="F35" s="149">
        <f>SUM(F8,F12,F29,F33)</f>
        <v>0</v>
      </c>
      <c r="G35" s="150">
        <f t="shared" si="12"/>
        <v>0</v>
      </c>
      <c r="H35" s="149">
        <f>SUM(H8,H12,H29,H33)</f>
        <v>0</v>
      </c>
      <c r="I35" s="150">
        <f t="shared" si="13"/>
        <v>0</v>
      </c>
      <c r="J35" s="149">
        <f>SUM(J8,J12,J29,J33)</f>
        <v>0</v>
      </c>
      <c r="K35" s="150">
        <f t="shared" si="14"/>
        <v>0</v>
      </c>
      <c r="L35" s="149">
        <f>SUM(L9,L12,L29,L33)</f>
        <v>0</v>
      </c>
    </row>
    <row r="36" spans="1:12" ht="15.75" thickBot="1" x14ac:dyDescent="0.35">
      <c r="B36" s="149"/>
      <c r="C36" s="150"/>
      <c r="D36" s="149"/>
      <c r="E36" s="150"/>
      <c r="F36" s="149"/>
      <c r="G36" s="150"/>
      <c r="H36" s="149"/>
      <c r="I36" s="150"/>
      <c r="J36" s="149"/>
      <c r="K36" s="150"/>
      <c r="L36" s="149"/>
    </row>
    <row r="37" spans="1:12" ht="15.75" thickBot="1" x14ac:dyDescent="0.35">
      <c r="A37" s="269" t="s">
        <v>239</v>
      </c>
      <c r="B37" s="270">
        <v>0</v>
      </c>
      <c r="C37" s="150">
        <f>IFERROR(B37/$B$34,0)</f>
        <v>0</v>
      </c>
      <c r="D37" s="271"/>
      <c r="E37" s="150">
        <f t="shared" ref="E37:E38" si="16">IFERROR(D37/$B37,0)</f>
        <v>0</v>
      </c>
      <c r="F37" s="271"/>
      <c r="G37" s="150">
        <f t="shared" ref="G37:G38" si="17">IFERROR(F37/$B37,0)</f>
        <v>0</v>
      </c>
      <c r="H37" s="271"/>
      <c r="I37" s="150">
        <f t="shared" ref="I37:I38" si="18">IFERROR(H37/$B37,0)</f>
        <v>0</v>
      </c>
      <c r="J37" s="271"/>
      <c r="K37" s="150">
        <f>IFERROR(J37/$B37,0)</f>
        <v>0</v>
      </c>
      <c r="L37" s="149">
        <f>B37-SUM(D37,F37,H37,J37)</f>
        <v>0</v>
      </c>
    </row>
    <row r="38" spans="1:12" ht="15.75" thickBot="1" x14ac:dyDescent="0.35">
      <c r="A38" s="272" t="s">
        <v>17</v>
      </c>
      <c r="B38" s="273">
        <f>B35+B37</f>
        <v>0</v>
      </c>
      <c r="C38" s="150">
        <f>IFERROR(B38/$B$34,0)</f>
        <v>0</v>
      </c>
      <c r="D38" s="273">
        <f>D35+D37</f>
        <v>0</v>
      </c>
      <c r="E38" s="150">
        <f t="shared" si="16"/>
        <v>0</v>
      </c>
      <c r="F38" s="273">
        <f>F35+F37</f>
        <v>0</v>
      </c>
      <c r="G38" s="150">
        <f t="shared" si="17"/>
        <v>0</v>
      </c>
      <c r="H38" s="273">
        <f>H35+H37</f>
        <v>0</v>
      </c>
      <c r="I38" s="150">
        <f t="shared" si="18"/>
        <v>0</v>
      </c>
      <c r="J38" s="273">
        <f>J35+J37</f>
        <v>0</v>
      </c>
      <c r="K38" s="150">
        <f t="shared" ref="K38" si="19">IFERROR(J38/$B38,0)</f>
        <v>0</v>
      </c>
      <c r="L38" s="149">
        <f>SUM(L12,L15,L33,L36)</f>
        <v>0</v>
      </c>
    </row>
  </sheetData>
  <mergeCells count="7">
    <mergeCell ref="J6:K6"/>
    <mergeCell ref="A5:L5"/>
    <mergeCell ref="A6:A7"/>
    <mergeCell ref="B6:C6"/>
    <mergeCell ref="D6:E6"/>
    <mergeCell ref="F6:G6"/>
    <mergeCell ref="H6:I6"/>
  </mergeCells>
  <conditionalFormatting sqref="B9:B11 B23:B28 D23:D28 F23:F28 H23:H28 J23:J28">
    <cfRule type="containsText" dxfId="173" priority="723" operator="containsText" text="ntitulé">
      <formula>NOT(ISERROR(SEARCH("ntitulé",B9)))</formula>
    </cfRule>
    <cfRule type="containsBlanks" dxfId="172" priority="724">
      <formula>LEN(TRIM(B9))=0</formula>
    </cfRule>
  </conditionalFormatting>
  <conditionalFormatting sqref="B14:B21">
    <cfRule type="containsText" dxfId="171" priority="719" operator="containsText" text="ntitulé">
      <formula>NOT(ISERROR(SEARCH("ntitulé",B14)))</formula>
    </cfRule>
    <cfRule type="containsBlanks" dxfId="170" priority="720">
      <formula>LEN(TRIM(B14))=0</formula>
    </cfRule>
  </conditionalFormatting>
  <conditionalFormatting sqref="B30:B32">
    <cfRule type="containsText" dxfId="169" priority="713" operator="containsText" text="ntitulé">
      <formula>NOT(ISERROR(SEARCH("ntitulé",B30)))</formula>
    </cfRule>
    <cfRule type="containsBlanks" dxfId="168" priority="714">
      <formula>LEN(TRIM(B30))=0</formula>
    </cfRule>
  </conditionalFormatting>
  <conditionalFormatting sqref="D9:D11">
    <cfRule type="containsText" dxfId="167" priority="709" operator="containsText" text="ntitulé">
      <formula>NOT(ISERROR(SEARCH("ntitulé",D9)))</formula>
    </cfRule>
    <cfRule type="containsBlanks" dxfId="166" priority="710">
      <formula>LEN(TRIM(D9))=0</formula>
    </cfRule>
  </conditionalFormatting>
  <conditionalFormatting sqref="D14:D21">
    <cfRule type="containsText" dxfId="165" priority="705" operator="containsText" text="ntitulé">
      <formula>NOT(ISERROR(SEARCH("ntitulé",D14)))</formula>
    </cfRule>
    <cfRule type="containsBlanks" dxfId="164" priority="706">
      <formula>LEN(TRIM(D14))=0</formula>
    </cfRule>
  </conditionalFormatting>
  <conditionalFormatting sqref="D30:D32">
    <cfRule type="containsText" dxfId="163" priority="699" operator="containsText" text="ntitulé">
      <formula>NOT(ISERROR(SEARCH("ntitulé",D30)))</formula>
    </cfRule>
    <cfRule type="containsBlanks" dxfId="162" priority="700">
      <formula>LEN(TRIM(D30))=0</formula>
    </cfRule>
  </conditionalFormatting>
  <conditionalFormatting sqref="F9:F11">
    <cfRule type="containsText" dxfId="161" priority="695" operator="containsText" text="ntitulé">
      <formula>NOT(ISERROR(SEARCH("ntitulé",F9)))</formula>
    </cfRule>
    <cfRule type="containsBlanks" dxfId="160" priority="696">
      <formula>LEN(TRIM(F9))=0</formula>
    </cfRule>
  </conditionalFormatting>
  <conditionalFormatting sqref="F14:F21">
    <cfRule type="containsText" dxfId="159" priority="691" operator="containsText" text="ntitulé">
      <formula>NOT(ISERROR(SEARCH("ntitulé",F14)))</formula>
    </cfRule>
    <cfRule type="containsBlanks" dxfId="158" priority="692">
      <formula>LEN(TRIM(F14))=0</formula>
    </cfRule>
  </conditionalFormatting>
  <conditionalFormatting sqref="F30:F32">
    <cfRule type="containsText" dxfId="157" priority="685" operator="containsText" text="ntitulé">
      <formula>NOT(ISERROR(SEARCH("ntitulé",F30)))</formula>
    </cfRule>
    <cfRule type="containsBlanks" dxfId="156" priority="686">
      <formula>LEN(TRIM(F30))=0</formula>
    </cfRule>
  </conditionalFormatting>
  <conditionalFormatting sqref="H9:H11">
    <cfRule type="containsText" dxfId="155" priority="681" operator="containsText" text="ntitulé">
      <formula>NOT(ISERROR(SEARCH("ntitulé",H9)))</formula>
    </cfRule>
    <cfRule type="containsBlanks" dxfId="154" priority="682">
      <formula>LEN(TRIM(H9))=0</formula>
    </cfRule>
  </conditionalFormatting>
  <conditionalFormatting sqref="H14:H21">
    <cfRule type="containsText" dxfId="153" priority="677" operator="containsText" text="ntitulé">
      <formula>NOT(ISERROR(SEARCH("ntitulé",H14)))</formula>
    </cfRule>
    <cfRule type="containsBlanks" dxfId="152" priority="678">
      <formula>LEN(TRIM(H14))=0</formula>
    </cfRule>
  </conditionalFormatting>
  <conditionalFormatting sqref="H30:H32">
    <cfRule type="containsText" dxfId="151" priority="671" operator="containsText" text="ntitulé">
      <formula>NOT(ISERROR(SEARCH("ntitulé",H30)))</formula>
    </cfRule>
    <cfRule type="containsBlanks" dxfId="150" priority="672">
      <formula>LEN(TRIM(H30))=0</formula>
    </cfRule>
  </conditionalFormatting>
  <conditionalFormatting sqref="J9:J11">
    <cfRule type="containsText" dxfId="149" priority="667" operator="containsText" text="ntitulé">
      <formula>NOT(ISERROR(SEARCH("ntitulé",J9)))</formula>
    </cfRule>
    <cfRule type="containsBlanks" dxfId="148" priority="668">
      <formula>LEN(TRIM(J9))=0</formula>
    </cfRule>
  </conditionalFormatting>
  <conditionalFormatting sqref="J14:J21">
    <cfRule type="containsText" dxfId="147" priority="663" operator="containsText" text="ntitulé">
      <formula>NOT(ISERROR(SEARCH("ntitulé",J14)))</formula>
    </cfRule>
    <cfRule type="containsBlanks" dxfId="146" priority="664">
      <formula>LEN(TRIM(J14))=0</formula>
    </cfRule>
  </conditionalFormatting>
  <conditionalFormatting sqref="J30:J32">
    <cfRule type="containsText" dxfId="145" priority="657" operator="containsText" text="ntitulé">
      <formula>NOT(ISERROR(SEARCH("ntitulé",J30)))</formula>
    </cfRule>
    <cfRule type="containsBlanks" dxfId="144" priority="658">
      <formula>LEN(TRIM(J30))=0</formula>
    </cfRule>
  </conditionalFormatting>
  <conditionalFormatting sqref="B34">
    <cfRule type="containsText" dxfId="143" priority="9" operator="containsText" text="ntitulé">
      <formula>NOT(ISERROR(SEARCH("ntitulé",B34)))</formula>
    </cfRule>
    <cfRule type="containsBlanks" dxfId="142" priority="10">
      <formula>LEN(TRIM(B34))=0</formula>
    </cfRule>
  </conditionalFormatting>
  <conditionalFormatting sqref="D34">
    <cfRule type="containsText" dxfId="141" priority="7" operator="containsText" text="ntitulé">
      <formula>NOT(ISERROR(SEARCH("ntitulé",D34)))</formula>
    </cfRule>
    <cfRule type="containsBlanks" dxfId="140" priority="8">
      <formula>LEN(TRIM(D34))=0</formula>
    </cfRule>
  </conditionalFormatting>
  <conditionalFormatting sqref="F34">
    <cfRule type="containsText" dxfId="139" priority="5" operator="containsText" text="ntitulé">
      <formula>NOT(ISERROR(SEARCH("ntitulé",F34)))</formula>
    </cfRule>
    <cfRule type="containsBlanks" dxfId="138" priority="6">
      <formula>LEN(TRIM(F34))=0</formula>
    </cfRule>
  </conditionalFormatting>
  <conditionalFormatting sqref="H34">
    <cfRule type="containsText" dxfId="137" priority="3" operator="containsText" text="ntitulé">
      <formula>NOT(ISERROR(SEARCH("ntitulé",H34)))</formula>
    </cfRule>
    <cfRule type="containsBlanks" dxfId="136" priority="4">
      <formula>LEN(TRIM(H34))=0</formula>
    </cfRule>
  </conditionalFormatting>
  <conditionalFormatting sqref="J34">
    <cfRule type="containsText" dxfId="135" priority="1" operator="containsText" text="ntitulé">
      <formula>NOT(ISERROR(SEARCH("ntitulé",J34)))</formula>
    </cfRule>
    <cfRule type="containsBlanks" dxfId="134" priority="2">
      <formula>LEN(TRIM(J34))=0</formula>
    </cfRule>
  </conditionalFormatting>
  <pageMargins left="0.7" right="0.7" top="0.75" bottom="0.75" header="0.3" footer="0.3"/>
  <pageSetup paperSize="9" scale="66"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Z18"/>
  <sheetViews>
    <sheetView zoomScaleNormal="100" workbookViewId="0">
      <selection activeCell="B9" sqref="B9"/>
    </sheetView>
  </sheetViews>
  <sheetFormatPr baseColWidth="10" defaultColWidth="8.85546875" defaultRowHeight="15" x14ac:dyDescent="0.3"/>
  <cols>
    <col min="1" max="1" width="43.85546875" style="1" customWidth="1"/>
    <col min="2" max="2" width="16.7109375" style="1" customWidth="1"/>
    <col min="3" max="3" width="5.7109375" style="1" customWidth="1"/>
    <col min="4" max="4" width="16.7109375" style="1" customWidth="1"/>
    <col min="5" max="5" width="5.7109375" style="1" customWidth="1"/>
    <col min="6" max="6" width="16.7109375" style="1" customWidth="1"/>
    <col min="7" max="7" width="5.7109375" style="1" customWidth="1"/>
    <col min="8" max="8" width="16.7109375" style="1" customWidth="1"/>
    <col min="9" max="9" width="5.7109375" style="1" customWidth="1"/>
    <col min="10" max="10" width="16.7109375" style="1" customWidth="1"/>
    <col min="11" max="11" width="5.7109375" style="1" customWidth="1"/>
    <col min="12" max="16384" width="8.85546875" style="1"/>
  </cols>
  <sheetData>
    <row r="3" spans="1:26" ht="29.65" customHeight="1" x14ac:dyDescent="0.3">
      <c r="A3" s="14" t="str">
        <f>TAB00!B39&amp;" : "&amp;TAB00!C39</f>
        <v>TAB2 : Synthèse du revenu autorisé par tarif et par niveau de tension</v>
      </c>
      <c r="B3" s="14"/>
      <c r="C3" s="14"/>
      <c r="D3" s="14"/>
      <c r="E3" s="14"/>
      <c r="F3" s="14"/>
      <c r="G3" s="14"/>
      <c r="H3" s="14"/>
      <c r="I3" s="14"/>
      <c r="J3" s="14"/>
      <c r="K3" s="14"/>
    </row>
    <row r="5" spans="1:26" ht="25.15" customHeight="1" x14ac:dyDescent="0.35">
      <c r="A5" s="371" t="s">
        <v>229</v>
      </c>
      <c r="B5" s="371"/>
      <c r="C5" s="371"/>
      <c r="D5" s="371"/>
      <c r="E5" s="371"/>
      <c r="F5" s="371"/>
      <c r="G5" s="371"/>
      <c r="H5" s="371"/>
      <c r="I5" s="371"/>
      <c r="J5" s="371"/>
      <c r="K5" s="368"/>
    </row>
    <row r="6" spans="1:26" ht="14.65" customHeight="1" x14ac:dyDescent="0.3">
      <c r="A6" s="374" t="s">
        <v>0</v>
      </c>
      <c r="B6" s="372" t="s">
        <v>17</v>
      </c>
      <c r="C6" s="373"/>
      <c r="D6" s="375" t="s">
        <v>5</v>
      </c>
      <c r="E6" s="376"/>
      <c r="F6" s="375" t="s">
        <v>6</v>
      </c>
      <c r="G6" s="376"/>
      <c r="H6" s="375" t="s">
        <v>7</v>
      </c>
      <c r="I6" s="376"/>
      <c r="J6" s="375" t="s">
        <v>8</v>
      </c>
      <c r="K6" s="377"/>
    </row>
    <row r="7" spans="1:26" ht="14.65" customHeight="1" x14ac:dyDescent="0.3">
      <c r="A7" s="374"/>
      <c r="B7" s="6" t="s">
        <v>9</v>
      </c>
      <c r="C7" s="6" t="s">
        <v>10</v>
      </c>
      <c r="D7" s="6" t="s">
        <v>9</v>
      </c>
      <c r="E7" s="6" t="s">
        <v>10</v>
      </c>
      <c r="F7" s="6" t="s">
        <v>9</v>
      </c>
      <c r="G7" s="6" t="s">
        <v>10</v>
      </c>
      <c r="H7" s="6" t="s">
        <v>9</v>
      </c>
      <c r="I7" s="6" t="s">
        <v>10</v>
      </c>
      <c r="J7" s="6" t="s">
        <v>9</v>
      </c>
      <c r="K7" s="15" t="s">
        <v>10</v>
      </c>
    </row>
    <row r="8" spans="1:26" s="4" customFormat="1" ht="14.65" customHeight="1" x14ac:dyDescent="0.3">
      <c r="A8" s="237" t="s">
        <v>38</v>
      </c>
      <c r="B8" s="237">
        <f>'TAB1'!B35</f>
        <v>0</v>
      </c>
      <c r="C8" s="237"/>
      <c r="D8" s="237">
        <f>'TAB1'!D35</f>
        <v>0</v>
      </c>
      <c r="E8" s="237">
        <f>IFERROR(D8/$B8,0)</f>
        <v>0</v>
      </c>
      <c r="F8" s="237">
        <f>'TAB1'!F35</f>
        <v>0</v>
      </c>
      <c r="G8" s="237">
        <f>IFERROR(F8/$B8,0)</f>
        <v>0</v>
      </c>
      <c r="H8" s="237">
        <f>'TAB1'!H35</f>
        <v>0</v>
      </c>
      <c r="I8" s="237">
        <f>IFERROR(H8/$B8,0)</f>
        <v>0</v>
      </c>
      <c r="J8" s="237">
        <f>'TAB1'!J35</f>
        <v>0</v>
      </c>
      <c r="K8" s="237">
        <f>IFERROR(J8/$B8,0)</f>
        <v>0</v>
      </c>
      <c r="O8" s="1"/>
      <c r="P8" s="1"/>
      <c r="Q8" s="1"/>
      <c r="R8" s="1"/>
      <c r="S8" s="1"/>
      <c r="T8" s="1"/>
      <c r="U8" s="1"/>
      <c r="V8" s="1"/>
      <c r="W8" s="1"/>
      <c r="X8" s="1"/>
      <c r="Y8" s="1"/>
      <c r="Z8" s="1"/>
    </row>
    <row r="9" spans="1:26" ht="14.65" customHeight="1" x14ac:dyDescent="0.3">
      <c r="A9" s="236" t="s">
        <v>218</v>
      </c>
      <c r="B9" s="7">
        <f>SUM(D9,F9,H9,J9)</f>
        <v>0</v>
      </c>
      <c r="C9" s="43">
        <f>IFERROR(B9/$B$8,0)</f>
        <v>0</v>
      </c>
      <c r="D9" s="7">
        <f>'TAB5'!E13*-1</f>
        <v>0</v>
      </c>
      <c r="E9" s="43">
        <f>IFERROR(D9/$B9,0)</f>
        <v>0</v>
      </c>
      <c r="F9" s="7">
        <f>'TAB5'!H13*-1</f>
        <v>0</v>
      </c>
      <c r="G9" s="43">
        <f>IFERROR(F9/$B9,0)</f>
        <v>0</v>
      </c>
      <c r="H9" s="7">
        <f>'TAB5'!K13*-1</f>
        <v>0</v>
      </c>
      <c r="I9" s="43">
        <f>IFERROR(H9/$B9,0)</f>
        <v>0</v>
      </c>
      <c r="J9" s="7">
        <f>'TAB5'!N13*-1</f>
        <v>0</v>
      </c>
      <c r="K9" s="43">
        <f>IFERROR(J9/$B9,0)</f>
        <v>0</v>
      </c>
    </row>
    <row r="10" spans="1:26" s="268" customFormat="1" ht="27" x14ac:dyDescent="0.3">
      <c r="A10" s="238" t="s">
        <v>216</v>
      </c>
      <c r="B10" s="239">
        <f>SUM(B8:B9)</f>
        <v>0</v>
      </c>
      <c r="C10" s="240">
        <f>IFERROR(B10/$B$8,0)</f>
        <v>0</v>
      </c>
      <c r="D10" s="239">
        <f>SUM(D8:D9)</f>
        <v>0</v>
      </c>
      <c r="E10" s="240">
        <f>IFERROR(D10/$B10,0)</f>
        <v>0</v>
      </c>
      <c r="F10" s="239">
        <f>SUM(F8:F9)</f>
        <v>0</v>
      </c>
      <c r="G10" s="240">
        <f>IFERROR(F10/$B10,0)</f>
        <v>0</v>
      </c>
      <c r="H10" s="239">
        <f>SUM(H8:H9)</f>
        <v>0</v>
      </c>
      <c r="I10" s="240">
        <f>IFERROR(H10/$B10,0)</f>
        <v>0</v>
      </c>
      <c r="J10" s="239">
        <f>SUM(J8:J9)</f>
        <v>0</v>
      </c>
      <c r="K10" s="240">
        <f>IFERROR(J10/$B10,0)</f>
        <v>0</v>
      </c>
      <c r="O10"/>
      <c r="P10"/>
      <c r="Q10"/>
      <c r="R10"/>
      <c r="S10"/>
      <c r="T10"/>
      <c r="U10"/>
      <c r="V10"/>
      <c r="W10"/>
      <c r="X10"/>
      <c r="Y10"/>
      <c r="Z10"/>
    </row>
    <row r="11" spans="1:26" ht="14.65" customHeight="1" x14ac:dyDescent="0.3">
      <c r="A11" s="46" t="s">
        <v>83</v>
      </c>
      <c r="B11" s="7">
        <f>B8-SUM(B12:B13,B17)+B9</f>
        <v>0</v>
      </c>
      <c r="C11" s="11">
        <f t="shared" ref="C11:C18" si="0">IFERROR(B11/$B$10,0)</f>
        <v>0</v>
      </c>
      <c r="D11" s="7">
        <f>D8-SUM(D12:D13,D17)+D9</f>
        <v>0</v>
      </c>
      <c r="E11" s="11">
        <f>IFERROR(D11/$B11,0)</f>
        <v>0</v>
      </c>
      <c r="F11" s="7">
        <f>F8-SUM(F12:F13,F17)+F9</f>
        <v>0</v>
      </c>
      <c r="G11" s="11">
        <f t="shared" ref="G11" si="1">IFERROR(F11/$B11,0)</f>
        <v>0</v>
      </c>
      <c r="H11" s="7">
        <f>H8-SUM(H12:H13,H17)+H9</f>
        <v>0</v>
      </c>
      <c r="I11" s="11">
        <f>IFERROR(H11/$B11,0)</f>
        <v>0</v>
      </c>
      <c r="J11" s="7">
        <f>J8-SUM(J12:J13,J17)+J9</f>
        <v>0</v>
      </c>
      <c r="K11" s="11">
        <f>IFERROR(J11/$B11,0)</f>
        <v>0</v>
      </c>
    </row>
    <row r="12" spans="1:26" ht="14.65" customHeight="1" x14ac:dyDescent="0.3">
      <c r="A12" s="46" t="s">
        <v>86</v>
      </c>
      <c r="B12" s="7">
        <f>SUM('TAB1'!B10,'TAB1'!B22,'TAB1'!B32)</f>
        <v>0</v>
      </c>
      <c r="C12" s="11">
        <f t="shared" si="0"/>
        <v>0</v>
      </c>
      <c r="D12" s="7">
        <f>SUM('TAB1'!D10,'TAB1'!D22,'TAB1'!D32)</f>
        <v>0</v>
      </c>
      <c r="E12" s="11">
        <f t="shared" ref="E12:E18" si="2">IFERROR(D12/$B12,0)</f>
        <v>0</v>
      </c>
      <c r="F12" s="7">
        <f>SUM('TAB1'!F10,'TAB1'!F22,'TAB1'!F32)</f>
        <v>0</v>
      </c>
      <c r="G12" s="11">
        <f t="shared" ref="G12:G17" si="3">IFERROR(F12/$B12,0)</f>
        <v>0</v>
      </c>
      <c r="H12" s="7">
        <f>SUM('TAB1'!H10,'TAB1'!H22,'TAB1'!H32)</f>
        <v>0</v>
      </c>
      <c r="I12" s="11">
        <f t="shared" ref="I12:I18" si="4">IFERROR(H12/$B12,0)</f>
        <v>0</v>
      </c>
      <c r="J12" s="7">
        <f>SUM('TAB1'!J10,'TAB1'!J22,'TAB1'!J32)</f>
        <v>0</v>
      </c>
      <c r="K12" s="11">
        <f t="shared" ref="K12:K18" si="5">IFERROR(J12/$B12,0)</f>
        <v>0</v>
      </c>
    </row>
    <row r="13" spans="1:26" ht="14.65" customHeight="1" x14ac:dyDescent="0.3">
      <c r="A13" s="46" t="s">
        <v>84</v>
      </c>
      <c r="B13" s="7">
        <f>SUM(B14:B16)</f>
        <v>0</v>
      </c>
      <c r="C13" s="11">
        <f t="shared" si="0"/>
        <v>0</v>
      </c>
      <c r="D13" s="7">
        <f>SUM(D14:D16)</f>
        <v>0</v>
      </c>
      <c r="E13" s="11">
        <f t="shared" si="2"/>
        <v>0</v>
      </c>
      <c r="F13" s="7">
        <f>SUM(F14:F16)</f>
        <v>0</v>
      </c>
      <c r="G13" s="11">
        <f t="shared" si="3"/>
        <v>0</v>
      </c>
      <c r="H13" s="7">
        <f>SUM(H14:H16)</f>
        <v>0</v>
      </c>
      <c r="I13" s="11">
        <f t="shared" si="4"/>
        <v>0</v>
      </c>
      <c r="J13" s="7">
        <f>SUM(J14:J16)</f>
        <v>0</v>
      </c>
      <c r="K13" s="11">
        <f t="shared" si="5"/>
        <v>0</v>
      </c>
    </row>
    <row r="14" spans="1:26" ht="14.65" customHeight="1" x14ac:dyDescent="0.3">
      <c r="A14" s="47" t="s">
        <v>4</v>
      </c>
      <c r="B14" s="7">
        <f>'TAB1'!B17</f>
        <v>0</v>
      </c>
      <c r="C14" s="11">
        <f t="shared" si="0"/>
        <v>0</v>
      </c>
      <c r="D14" s="7">
        <f>'TAB1'!D17</f>
        <v>0</v>
      </c>
      <c r="E14" s="11">
        <f t="shared" si="2"/>
        <v>0</v>
      </c>
      <c r="F14" s="7">
        <f>'TAB1'!F17</f>
        <v>0</v>
      </c>
      <c r="G14" s="11">
        <f t="shared" si="3"/>
        <v>0</v>
      </c>
      <c r="H14" s="7">
        <f>'TAB1'!H17</f>
        <v>0</v>
      </c>
      <c r="I14" s="11">
        <f t="shared" si="4"/>
        <v>0</v>
      </c>
      <c r="J14" s="7">
        <f>'TAB1'!J17</f>
        <v>0</v>
      </c>
      <c r="K14" s="11">
        <f t="shared" si="5"/>
        <v>0</v>
      </c>
    </row>
    <row r="15" spans="1:26" ht="14.65" customHeight="1" x14ac:dyDescent="0.3">
      <c r="A15" s="47" t="s">
        <v>16</v>
      </c>
      <c r="B15" s="7">
        <f>'TAB1'!B18</f>
        <v>0</v>
      </c>
      <c r="C15" s="11">
        <f t="shared" si="0"/>
        <v>0</v>
      </c>
      <c r="D15" s="7">
        <f>'TAB1'!D18</f>
        <v>0</v>
      </c>
      <c r="E15" s="11">
        <f t="shared" si="2"/>
        <v>0</v>
      </c>
      <c r="F15" s="7">
        <f>'TAB1'!F18</f>
        <v>0</v>
      </c>
      <c r="G15" s="11">
        <f t="shared" si="3"/>
        <v>0</v>
      </c>
      <c r="H15" s="7">
        <f>'TAB1'!H18</f>
        <v>0</v>
      </c>
      <c r="I15" s="11">
        <f t="shared" si="4"/>
        <v>0</v>
      </c>
      <c r="J15" s="7">
        <f>'TAB1'!J18</f>
        <v>0</v>
      </c>
      <c r="K15" s="11">
        <f t="shared" si="5"/>
        <v>0</v>
      </c>
    </row>
    <row r="16" spans="1:26" ht="14.65" customHeight="1" x14ac:dyDescent="0.3">
      <c r="A16" s="47" t="s">
        <v>37</v>
      </c>
      <c r="B16" s="7">
        <f>'TAB1'!B19</f>
        <v>0</v>
      </c>
      <c r="C16" s="11">
        <f t="shared" si="0"/>
        <v>0</v>
      </c>
      <c r="D16" s="7">
        <f>'TAB1'!D19</f>
        <v>0</v>
      </c>
      <c r="E16" s="11">
        <f t="shared" si="2"/>
        <v>0</v>
      </c>
      <c r="F16" s="7">
        <f>'TAB1'!F19</f>
        <v>0</v>
      </c>
      <c r="G16" s="11">
        <f t="shared" si="3"/>
        <v>0</v>
      </c>
      <c r="H16" s="7">
        <f>'TAB1'!H19</f>
        <v>0</v>
      </c>
      <c r="I16" s="11">
        <f t="shared" si="4"/>
        <v>0</v>
      </c>
      <c r="J16" s="7">
        <f>'TAB1'!J19</f>
        <v>0</v>
      </c>
      <c r="K16" s="11">
        <f t="shared" si="5"/>
        <v>0</v>
      </c>
    </row>
    <row r="17" spans="1:11" ht="14.65" customHeight="1" x14ac:dyDescent="0.3">
      <c r="A17" s="46" t="s">
        <v>85</v>
      </c>
      <c r="B17" s="7">
        <f>'TAB1'!B33</f>
        <v>0</v>
      </c>
      <c r="C17" s="11">
        <f t="shared" si="0"/>
        <v>0</v>
      </c>
      <c r="D17" s="7">
        <f>'TAB1'!D33</f>
        <v>0</v>
      </c>
      <c r="E17" s="11">
        <f>IFERROR(D17/$B17,0)</f>
        <v>0</v>
      </c>
      <c r="F17" s="7">
        <f>'TAB1'!F33</f>
        <v>0</v>
      </c>
      <c r="G17" s="11">
        <f t="shared" si="3"/>
        <v>0</v>
      </c>
      <c r="H17" s="7">
        <f>'TAB1'!H33</f>
        <v>0</v>
      </c>
      <c r="I17" s="11">
        <f t="shared" si="4"/>
        <v>0</v>
      </c>
      <c r="J17" s="7">
        <f>'TAB1'!J33</f>
        <v>0</v>
      </c>
      <c r="K17" s="11">
        <f t="shared" si="5"/>
        <v>0</v>
      </c>
    </row>
    <row r="18" spans="1:11" ht="14.65" customHeight="1" x14ac:dyDescent="0.3">
      <c r="A18" s="44" t="s">
        <v>219</v>
      </c>
      <c r="B18" s="12">
        <f>SUM(B11:B13,B17)</f>
        <v>0</v>
      </c>
      <c r="C18" s="13">
        <f t="shared" si="0"/>
        <v>0</v>
      </c>
      <c r="D18" s="12">
        <f>SUM(D11:D13,D17)</f>
        <v>0</v>
      </c>
      <c r="E18" s="13">
        <f t="shared" si="2"/>
        <v>0</v>
      </c>
      <c r="F18" s="12">
        <f>SUM(F11:F13,F17)</f>
        <v>0</v>
      </c>
      <c r="G18" s="13">
        <f>IFERROR(F18/$B18,0)</f>
        <v>0</v>
      </c>
      <c r="H18" s="12">
        <f>SUM(H11:H13,H17)</f>
        <v>0</v>
      </c>
      <c r="I18" s="13">
        <f t="shared" si="4"/>
        <v>0</v>
      </c>
      <c r="J18" s="12">
        <f>SUM(J11:J13,J17)</f>
        <v>0</v>
      </c>
      <c r="K18" s="45">
        <f t="shared" si="5"/>
        <v>0</v>
      </c>
    </row>
  </sheetData>
  <mergeCells count="7">
    <mergeCell ref="A5:K5"/>
    <mergeCell ref="B6:C6"/>
    <mergeCell ref="A6:A7"/>
    <mergeCell ref="D6:E6"/>
    <mergeCell ref="F6:G6"/>
    <mergeCell ref="H6:I6"/>
    <mergeCell ref="J6:K6"/>
  </mergeCells>
  <pageMargins left="0.7" right="0.7" top="0.75" bottom="0.75" header="0.3" footer="0.3"/>
  <pageSetup paperSize="9" scale="89" orientation="landscape" verticalDpi="300"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105"/>
  <sheetViews>
    <sheetView topLeftCell="A40" zoomScaleNormal="100" workbookViewId="0">
      <selection activeCell="B54" sqref="B54"/>
    </sheetView>
  </sheetViews>
  <sheetFormatPr baseColWidth="10" defaultColWidth="8.85546875" defaultRowHeight="13.5" x14ac:dyDescent="0.3"/>
  <cols>
    <col min="1" max="1" width="8.85546875" style="4"/>
    <col min="2" max="2" width="75.7109375" style="19" customWidth="1"/>
    <col min="3" max="4" width="19.7109375" style="4" customWidth="1"/>
    <col min="5" max="5" width="5.7109375" style="4" customWidth="1"/>
    <col min="6" max="6" width="20.7109375" style="4" customWidth="1"/>
    <col min="7" max="16384" width="8.85546875" style="4"/>
  </cols>
  <sheetData>
    <row r="3" spans="1:6" ht="29.65" customHeight="1" x14ac:dyDescent="0.3">
      <c r="A3" s="14" t="str">
        <f>TAB00!B40&amp;" : "&amp;TAB00!C40</f>
        <v>TAB3 : Estimation des volumes et puissances - Synthèse</v>
      </c>
      <c r="B3" s="33"/>
      <c r="C3" s="33"/>
      <c r="D3" s="33"/>
      <c r="F3" s="33"/>
    </row>
    <row r="5" spans="1:6" x14ac:dyDescent="0.3">
      <c r="A5" s="54" t="s">
        <v>96</v>
      </c>
      <c r="B5" s="55"/>
      <c r="C5" s="55"/>
      <c r="D5" s="55"/>
      <c r="F5" s="55"/>
    </row>
    <row r="8" spans="1:6" ht="27" x14ac:dyDescent="0.3">
      <c r="A8" s="56" t="s">
        <v>46</v>
      </c>
      <c r="B8" s="56" t="s">
        <v>0</v>
      </c>
      <c r="C8" s="9" t="s">
        <v>245</v>
      </c>
      <c r="D8" s="9" t="s">
        <v>246</v>
      </c>
      <c r="F8" s="9" t="s">
        <v>247</v>
      </c>
    </row>
    <row r="9" spans="1:6" x14ac:dyDescent="0.3">
      <c r="A9" s="385" t="s">
        <v>5</v>
      </c>
      <c r="B9" s="4" t="s">
        <v>27</v>
      </c>
      <c r="C9" s="7">
        <f>SUM('TAB3.1'!C8,'TAB3.2'!C9)</f>
        <v>0</v>
      </c>
      <c r="D9" s="7">
        <f>SUM('TAB3.1'!D8,'TAB3.2'!D9)</f>
        <v>0</v>
      </c>
      <c r="F9" s="102">
        <f t="shared" ref="F9:F16" si="0">IF(AND(ROUND(C9,0)=0,D9&gt;C9),"INF",IF(AND(ROUND(C9,0)=0,ROUND(D9,0)=0),0,(D9-C9)/C9))</f>
        <v>0</v>
      </c>
    </row>
    <row r="10" spans="1:6" x14ac:dyDescent="0.3">
      <c r="A10" s="385"/>
      <c r="B10" s="4" t="s">
        <v>28</v>
      </c>
      <c r="C10" s="7">
        <f>'TAB3.3'!C9</f>
        <v>0</v>
      </c>
      <c r="D10" s="7">
        <f>'TAB3.3'!D9</f>
        <v>0</v>
      </c>
      <c r="F10" s="102">
        <f t="shared" si="0"/>
        <v>0</v>
      </c>
    </row>
    <row r="11" spans="1:6" x14ac:dyDescent="0.3">
      <c r="A11" s="385" t="s">
        <v>6</v>
      </c>
      <c r="B11" s="4" t="s">
        <v>27</v>
      </c>
      <c r="C11" s="7">
        <f>SUM('TAB3.1'!C9,'TAB3.2'!C10)</f>
        <v>0</v>
      </c>
      <c r="D11" s="7">
        <f>SUM('TAB3.1'!D9,'TAB3.2'!D10)</f>
        <v>0</v>
      </c>
      <c r="F11" s="102">
        <f t="shared" si="0"/>
        <v>0</v>
      </c>
    </row>
    <row r="12" spans="1:6" x14ac:dyDescent="0.3">
      <c r="A12" s="385"/>
      <c r="B12" s="4" t="s">
        <v>28</v>
      </c>
      <c r="C12" s="7">
        <f>'TAB3.3'!C10</f>
        <v>0</v>
      </c>
      <c r="D12" s="7">
        <f>'TAB3.3'!D10</f>
        <v>0</v>
      </c>
      <c r="F12" s="102">
        <f t="shared" si="0"/>
        <v>0</v>
      </c>
    </row>
    <row r="13" spans="1:6" x14ac:dyDescent="0.3">
      <c r="A13" s="385" t="s">
        <v>7</v>
      </c>
      <c r="B13" s="4" t="s">
        <v>27</v>
      </c>
      <c r="C13" s="7">
        <f>SUM('TAB3.1'!C10,'TAB3.2'!C11)</f>
        <v>0</v>
      </c>
      <c r="D13" s="7">
        <f>SUM('TAB3.1'!D10,'TAB3.2'!D11)</f>
        <v>0</v>
      </c>
      <c r="F13" s="102">
        <f t="shared" si="0"/>
        <v>0</v>
      </c>
    </row>
    <row r="14" spans="1:6" x14ac:dyDescent="0.3">
      <c r="A14" s="385"/>
      <c r="B14" s="4" t="s">
        <v>28</v>
      </c>
      <c r="C14" s="7">
        <f>'TAB3.3'!C11</f>
        <v>0</v>
      </c>
      <c r="D14" s="7">
        <f>'TAB3.3'!D11</f>
        <v>0</v>
      </c>
      <c r="F14" s="102">
        <f t="shared" si="0"/>
        <v>0</v>
      </c>
    </row>
    <row r="15" spans="1:6" x14ac:dyDescent="0.3">
      <c r="A15" s="385" t="s">
        <v>8</v>
      </c>
      <c r="B15" s="4" t="s">
        <v>27</v>
      </c>
      <c r="C15" s="7">
        <f>SUM('TAB3.1'!C11,'TAB3.2'!C12)</f>
        <v>0</v>
      </c>
      <c r="D15" s="7">
        <f>SUM('TAB3.1'!D11,'TAB3.2'!D12)</f>
        <v>0</v>
      </c>
      <c r="F15" s="102">
        <f t="shared" si="0"/>
        <v>0</v>
      </c>
    </row>
    <row r="16" spans="1:6" x14ac:dyDescent="0.3">
      <c r="A16" s="385"/>
      <c r="B16" s="4" t="s">
        <v>28</v>
      </c>
      <c r="C16" s="7">
        <f>'TAB3.3'!C12</f>
        <v>0</v>
      </c>
      <c r="D16" s="7">
        <f>'TAB3.3'!D12</f>
        <v>0</v>
      </c>
      <c r="F16" s="102">
        <f t="shared" si="0"/>
        <v>0</v>
      </c>
    </row>
    <row r="20" spans="1:6" x14ac:dyDescent="0.3">
      <c r="A20" s="54" t="s">
        <v>146</v>
      </c>
      <c r="B20" s="55"/>
      <c r="C20" s="55"/>
      <c r="D20" s="55"/>
      <c r="F20" s="55"/>
    </row>
    <row r="22" spans="1:6" s="18" customFormat="1" ht="37.15" customHeight="1" x14ac:dyDescent="0.3">
      <c r="A22" s="56" t="s">
        <v>46</v>
      </c>
      <c r="B22" s="56" t="s">
        <v>0</v>
      </c>
      <c r="C22" s="9" t="s">
        <v>245</v>
      </c>
      <c r="D22" s="9" t="s">
        <v>246</v>
      </c>
      <c r="E22" s="4"/>
      <c r="F22" s="9" t="s">
        <v>247</v>
      </c>
    </row>
    <row r="23" spans="1:6" x14ac:dyDescent="0.3">
      <c r="A23" s="9" t="s">
        <v>66</v>
      </c>
      <c r="B23" s="103" t="s">
        <v>191</v>
      </c>
      <c r="C23" s="7">
        <f>'TAB3.3'!C19</f>
        <v>0</v>
      </c>
      <c r="D23" s="7">
        <f>'TAB3.3'!D19</f>
        <v>0</v>
      </c>
      <c r="F23" s="102">
        <f t="shared" ref="F23:F54" si="1">IF(AND(ROUND(C23,0)=0,D23&gt;C23),"INF",IF(AND(ROUND(C23,0)=0,ROUND(D23,0)=0),0,(D23-C23)/C23))</f>
        <v>0</v>
      </c>
    </row>
    <row r="24" spans="1:6" x14ac:dyDescent="0.3">
      <c r="A24" s="380" t="s">
        <v>39</v>
      </c>
      <c r="B24" s="104" t="s">
        <v>67</v>
      </c>
      <c r="C24" s="7">
        <f>SUM(C25:C26)</f>
        <v>0</v>
      </c>
      <c r="D24" s="7">
        <f t="shared" ref="D24" si="2">SUM(D25:D26)</f>
        <v>0</v>
      </c>
      <c r="F24" s="102">
        <f t="shared" si="1"/>
        <v>0</v>
      </c>
    </row>
    <row r="25" spans="1:6" x14ac:dyDescent="0.3">
      <c r="A25" s="380"/>
      <c r="B25" s="105" t="s">
        <v>68</v>
      </c>
      <c r="C25" s="7">
        <f>SUM('TAB3.1'!C19,'TAB3.2'!C20)</f>
        <v>0</v>
      </c>
      <c r="D25" s="7">
        <f>SUM('TAB3.1'!D19,'TAB3.2'!D20)</f>
        <v>0</v>
      </c>
      <c r="F25" s="102">
        <f t="shared" si="1"/>
        <v>0</v>
      </c>
    </row>
    <row r="26" spans="1:6" x14ac:dyDescent="0.3">
      <c r="A26" s="380"/>
      <c r="B26" s="105" t="s">
        <v>69</v>
      </c>
      <c r="C26" s="7">
        <f>SUM('TAB3.1'!C20,'TAB3.2'!C21)</f>
        <v>0</v>
      </c>
      <c r="D26" s="7">
        <f>SUM('TAB3.1'!D20,'TAB3.2'!D21)</f>
        <v>0</v>
      </c>
      <c r="F26" s="102">
        <f t="shared" si="1"/>
        <v>0</v>
      </c>
    </row>
    <row r="27" spans="1:6" x14ac:dyDescent="0.3">
      <c r="A27" s="380"/>
      <c r="B27" s="104" t="s">
        <v>71</v>
      </c>
      <c r="C27" s="7">
        <f>'TAB3.2'!C22</f>
        <v>0</v>
      </c>
      <c r="D27" s="7">
        <f>'TAB3.2'!D22</f>
        <v>0</v>
      </c>
      <c r="F27" s="102">
        <f t="shared" si="1"/>
        <v>0</v>
      </c>
    </row>
    <row r="28" spans="1:6" x14ac:dyDescent="0.3">
      <c r="A28" s="380"/>
      <c r="B28" s="104" t="s">
        <v>72</v>
      </c>
      <c r="C28" s="7">
        <f>'TAB3.2'!C23</f>
        <v>0</v>
      </c>
      <c r="D28" s="7">
        <f>'TAB3.2'!D23</f>
        <v>0</v>
      </c>
      <c r="F28" s="102">
        <f t="shared" si="1"/>
        <v>0</v>
      </c>
    </row>
    <row r="29" spans="1:6" x14ac:dyDescent="0.3">
      <c r="A29" s="380"/>
      <c r="B29" s="57" t="s">
        <v>47</v>
      </c>
      <c r="C29" s="7">
        <f t="shared" ref="C29:D29" si="3">SUM(C24,C27:C28)</f>
        <v>0</v>
      </c>
      <c r="D29" s="7">
        <f t="shared" si="3"/>
        <v>0</v>
      </c>
      <c r="F29" s="102">
        <f t="shared" si="1"/>
        <v>0</v>
      </c>
    </row>
    <row r="30" spans="1:6" ht="13.5" customHeight="1" x14ac:dyDescent="0.3">
      <c r="A30" s="380"/>
      <c r="B30" s="104" t="s">
        <v>70</v>
      </c>
      <c r="C30" s="7">
        <f>'TAB3.3'!C20</f>
        <v>0</v>
      </c>
      <c r="D30" s="7">
        <f>'TAB3.3'!D20</f>
        <v>0</v>
      </c>
      <c r="F30" s="102">
        <f t="shared" si="1"/>
        <v>0</v>
      </c>
    </row>
    <row r="31" spans="1:6" x14ac:dyDescent="0.3">
      <c r="A31" s="380"/>
      <c r="B31" s="104" t="s">
        <v>93</v>
      </c>
      <c r="C31" s="7">
        <f>'TAB3.3'!C21</f>
        <v>0</v>
      </c>
      <c r="D31" s="7">
        <f>'TAB3.3'!D21</f>
        <v>0</v>
      </c>
      <c r="F31" s="102">
        <f t="shared" si="1"/>
        <v>0</v>
      </c>
    </row>
    <row r="32" spans="1:6" x14ac:dyDescent="0.3">
      <c r="A32" s="380"/>
      <c r="B32" s="57" t="s">
        <v>48</v>
      </c>
      <c r="C32" s="7">
        <f>SUM(C30:C31)</f>
        <v>0</v>
      </c>
      <c r="D32" s="7">
        <f t="shared" ref="D32" si="4">SUM(D30:D31)</f>
        <v>0</v>
      </c>
      <c r="F32" s="102">
        <f t="shared" si="1"/>
        <v>0</v>
      </c>
    </row>
    <row r="33" spans="1:6" x14ac:dyDescent="0.3">
      <c r="A33" s="380" t="s">
        <v>6</v>
      </c>
      <c r="B33" s="104" t="s">
        <v>67</v>
      </c>
      <c r="C33" s="7">
        <f>SUM(C34:C35)</f>
        <v>0</v>
      </c>
      <c r="D33" s="7">
        <f t="shared" ref="D33" si="5">SUM(D34:D35)</f>
        <v>0</v>
      </c>
      <c r="F33" s="102">
        <f t="shared" si="1"/>
        <v>0</v>
      </c>
    </row>
    <row r="34" spans="1:6" x14ac:dyDescent="0.3">
      <c r="A34" s="380"/>
      <c r="B34" s="105" t="s">
        <v>68</v>
      </c>
      <c r="C34" s="7">
        <f>SUM('TAB3.1'!C23,'TAB3.2'!C26)</f>
        <v>0</v>
      </c>
      <c r="D34" s="7">
        <f>SUM('TAB3.1'!D23,'TAB3.2'!D26)</f>
        <v>0</v>
      </c>
      <c r="F34" s="102">
        <f t="shared" si="1"/>
        <v>0</v>
      </c>
    </row>
    <row r="35" spans="1:6" x14ac:dyDescent="0.3">
      <c r="A35" s="380"/>
      <c r="B35" s="105" t="s">
        <v>69</v>
      </c>
      <c r="C35" s="7">
        <f>SUM('TAB3.1'!C24,'TAB3.2'!C27)</f>
        <v>0</v>
      </c>
      <c r="D35" s="7">
        <f>SUM('TAB3.1'!D24,'TAB3.2'!D27)</f>
        <v>0</v>
      </c>
      <c r="F35" s="102">
        <f t="shared" si="1"/>
        <v>0</v>
      </c>
    </row>
    <row r="36" spans="1:6" x14ac:dyDescent="0.3">
      <c r="A36" s="380"/>
      <c r="B36" s="104" t="s">
        <v>71</v>
      </c>
      <c r="C36" s="7">
        <f>'TAB3.2'!C28</f>
        <v>0</v>
      </c>
      <c r="D36" s="7">
        <f>'TAB3.2'!D28</f>
        <v>0</v>
      </c>
      <c r="F36" s="102">
        <f t="shared" si="1"/>
        <v>0</v>
      </c>
    </row>
    <row r="37" spans="1:6" x14ac:dyDescent="0.3">
      <c r="A37" s="380"/>
      <c r="B37" s="104" t="s">
        <v>72</v>
      </c>
      <c r="C37" s="7">
        <f>'TAB3.2'!C29</f>
        <v>0</v>
      </c>
      <c r="D37" s="7">
        <f>'TAB3.2'!D29</f>
        <v>0</v>
      </c>
      <c r="F37" s="102">
        <f t="shared" si="1"/>
        <v>0</v>
      </c>
    </row>
    <row r="38" spans="1:6" x14ac:dyDescent="0.3">
      <c r="A38" s="380"/>
      <c r="B38" s="57" t="s">
        <v>47</v>
      </c>
      <c r="C38" s="7">
        <f>SUM('TAB3.1'!C25,'TAB3.2'!C30)</f>
        <v>0</v>
      </c>
      <c r="D38" s="7">
        <f>SUM('TAB3.1'!D25,'TAB3.2'!D30)</f>
        <v>0</v>
      </c>
      <c r="F38" s="102">
        <f t="shared" si="1"/>
        <v>0</v>
      </c>
    </row>
    <row r="39" spans="1:6" ht="13.5" customHeight="1" x14ac:dyDescent="0.3">
      <c r="A39" s="380"/>
      <c r="B39" s="104" t="s">
        <v>70</v>
      </c>
      <c r="C39" s="7">
        <f>'TAB3.3'!C23</f>
        <v>0</v>
      </c>
      <c r="D39" s="7">
        <f>'TAB3.3'!D23</f>
        <v>0</v>
      </c>
      <c r="F39" s="102">
        <f t="shared" si="1"/>
        <v>0</v>
      </c>
    </row>
    <row r="40" spans="1:6" x14ac:dyDescent="0.3">
      <c r="A40" s="380"/>
      <c r="B40" s="104" t="s">
        <v>93</v>
      </c>
      <c r="C40" s="7">
        <f>'TAB3.3'!C24</f>
        <v>0</v>
      </c>
      <c r="D40" s="7">
        <f>'TAB3.3'!D24</f>
        <v>0</v>
      </c>
      <c r="F40" s="102">
        <f t="shared" si="1"/>
        <v>0</v>
      </c>
    </row>
    <row r="41" spans="1:6" x14ac:dyDescent="0.3">
      <c r="A41" s="380"/>
      <c r="B41" s="57" t="s">
        <v>48</v>
      </c>
      <c r="C41" s="7">
        <f>SUM(C39:C40)</f>
        <v>0</v>
      </c>
      <c r="D41" s="7">
        <f t="shared" ref="D41" si="6">SUM(D39:D40)</f>
        <v>0</v>
      </c>
      <c r="F41" s="102">
        <f t="shared" si="1"/>
        <v>0</v>
      </c>
    </row>
    <row r="42" spans="1:6" x14ac:dyDescent="0.3">
      <c r="A42" s="380" t="s">
        <v>40</v>
      </c>
      <c r="B42" s="104" t="s">
        <v>67</v>
      </c>
      <c r="C42" s="7">
        <f>SUM(C43:C44)</f>
        <v>0</v>
      </c>
      <c r="D42" s="7">
        <f t="shared" ref="D42" si="7">SUM(D43:D44)</f>
        <v>0</v>
      </c>
      <c r="F42" s="102">
        <f t="shared" si="1"/>
        <v>0</v>
      </c>
    </row>
    <row r="43" spans="1:6" x14ac:dyDescent="0.3">
      <c r="A43" s="380"/>
      <c r="B43" s="105" t="s">
        <v>68</v>
      </c>
      <c r="C43" s="7">
        <f>SUM('TAB3.1'!C27,'TAB3.2'!C32)</f>
        <v>0</v>
      </c>
      <c r="D43" s="7">
        <f>SUM('TAB3.1'!D27,'TAB3.2'!D32)</f>
        <v>0</v>
      </c>
      <c r="F43" s="102">
        <f t="shared" si="1"/>
        <v>0</v>
      </c>
    </row>
    <row r="44" spans="1:6" x14ac:dyDescent="0.3">
      <c r="A44" s="380"/>
      <c r="B44" s="105" t="s">
        <v>69</v>
      </c>
      <c r="C44" s="7">
        <f>SUM('TAB3.1'!C28,'TAB3.2'!C33)</f>
        <v>0</v>
      </c>
      <c r="D44" s="7">
        <f>SUM('TAB3.1'!D28,'TAB3.2'!D33)</f>
        <v>0</v>
      </c>
      <c r="F44" s="102">
        <f t="shared" si="1"/>
        <v>0</v>
      </c>
    </row>
    <row r="45" spans="1:6" x14ac:dyDescent="0.3">
      <c r="A45" s="380"/>
      <c r="B45" s="104" t="s">
        <v>71</v>
      </c>
      <c r="C45" s="7">
        <f>'TAB3.2'!C34</f>
        <v>0</v>
      </c>
      <c r="D45" s="7">
        <f>'TAB3.2'!D34</f>
        <v>0</v>
      </c>
      <c r="F45" s="102">
        <f t="shared" si="1"/>
        <v>0</v>
      </c>
    </row>
    <row r="46" spans="1:6" x14ac:dyDescent="0.3">
      <c r="A46" s="380"/>
      <c r="B46" s="104" t="s">
        <v>73</v>
      </c>
      <c r="C46" s="7">
        <f>SUM(C47:C48)</f>
        <v>0</v>
      </c>
      <c r="D46" s="7">
        <f t="shared" ref="D46" si="8">SUM(D47:D48)</f>
        <v>0</v>
      </c>
      <c r="F46" s="102">
        <f t="shared" si="1"/>
        <v>0</v>
      </c>
    </row>
    <row r="47" spans="1:6" x14ac:dyDescent="0.3">
      <c r="A47" s="380"/>
      <c r="B47" s="105" t="s">
        <v>185</v>
      </c>
      <c r="C47" s="7">
        <f>SUM('TAB3.1'!C30,'TAB3.2'!C36)</f>
        <v>0</v>
      </c>
      <c r="D47" s="7">
        <f>SUM('TAB3.1'!D30,'TAB3.2'!D36)</f>
        <v>0</v>
      </c>
      <c r="F47" s="102">
        <f t="shared" si="1"/>
        <v>0</v>
      </c>
    </row>
    <row r="48" spans="1:6" x14ac:dyDescent="0.3">
      <c r="A48" s="380"/>
      <c r="B48" s="105" t="s">
        <v>186</v>
      </c>
      <c r="C48" s="7">
        <f>SUM('TAB3.1'!C31,'TAB3.2'!C37)</f>
        <v>0</v>
      </c>
      <c r="D48" s="7">
        <f>SUM('TAB3.1'!D31,'TAB3.2'!D37)</f>
        <v>0</v>
      </c>
      <c r="F48" s="102">
        <f t="shared" si="1"/>
        <v>0</v>
      </c>
    </row>
    <row r="49" spans="1:6" x14ac:dyDescent="0.3">
      <c r="A49" s="380"/>
      <c r="B49" s="104" t="s">
        <v>72</v>
      </c>
      <c r="C49" s="7">
        <f>'TAB3.2'!C38</f>
        <v>0</v>
      </c>
      <c r="D49" s="7">
        <f>'TAB3.2'!D38</f>
        <v>0</v>
      </c>
      <c r="F49" s="102">
        <f t="shared" si="1"/>
        <v>0</v>
      </c>
    </row>
    <row r="50" spans="1:6" x14ac:dyDescent="0.3">
      <c r="A50" s="380"/>
      <c r="B50" s="57" t="s">
        <v>47</v>
      </c>
      <c r="C50" s="7">
        <f>SUM('TAB3.1'!C32,'TAB3.2'!C39)</f>
        <v>0</v>
      </c>
      <c r="D50" s="7">
        <f>SUM('TAB3.1'!D32,'TAB3.2'!D39)</f>
        <v>0</v>
      </c>
      <c r="F50" s="102">
        <f t="shared" si="1"/>
        <v>0</v>
      </c>
    </row>
    <row r="51" spans="1:6" ht="13.5" customHeight="1" x14ac:dyDescent="0.3">
      <c r="A51" s="380"/>
      <c r="B51" s="104" t="s">
        <v>70</v>
      </c>
      <c r="C51" s="7">
        <f>'TAB3.3'!C26</f>
        <v>0</v>
      </c>
      <c r="D51" s="7">
        <f>'TAB3.3'!D26</f>
        <v>0</v>
      </c>
      <c r="F51" s="102">
        <f t="shared" si="1"/>
        <v>0</v>
      </c>
    </row>
    <row r="52" spans="1:6" x14ac:dyDescent="0.3">
      <c r="A52" s="380"/>
      <c r="B52" s="104" t="s">
        <v>93</v>
      </c>
      <c r="C52" s="7">
        <f>'TAB3.3'!C27</f>
        <v>0</v>
      </c>
      <c r="D52" s="7">
        <f>'TAB3.3'!D27</f>
        <v>0</v>
      </c>
      <c r="F52" s="102">
        <f t="shared" si="1"/>
        <v>0</v>
      </c>
    </row>
    <row r="53" spans="1:6" x14ac:dyDescent="0.3">
      <c r="A53" s="380"/>
      <c r="B53" s="57" t="s">
        <v>48</v>
      </c>
      <c r="C53" s="7">
        <f>SUM(C51:C52)</f>
        <v>0</v>
      </c>
      <c r="D53" s="7">
        <f t="shared" ref="D53" si="9">SUM(D51:D52)</f>
        <v>0</v>
      </c>
      <c r="F53" s="102">
        <f t="shared" si="1"/>
        <v>0</v>
      </c>
    </row>
    <row r="54" spans="1:6" ht="13.5" customHeight="1" x14ac:dyDescent="0.3">
      <c r="A54" s="380" t="s">
        <v>8</v>
      </c>
      <c r="B54" s="104" t="s">
        <v>67</v>
      </c>
      <c r="C54" s="7">
        <f>SUM(C55:C58)</f>
        <v>0</v>
      </c>
      <c r="D54" s="7">
        <f t="shared" ref="D54" si="10">SUM(D55:D58)</f>
        <v>0</v>
      </c>
      <c r="F54" s="102">
        <f t="shared" si="1"/>
        <v>0</v>
      </c>
    </row>
    <row r="55" spans="1:6" x14ac:dyDescent="0.3">
      <c r="A55" s="380"/>
      <c r="B55" s="105" t="s">
        <v>94</v>
      </c>
      <c r="C55" s="7">
        <f>SUM('TAB3.1'!C34,'TAB3.2'!C41)</f>
        <v>0</v>
      </c>
      <c r="D55" s="7">
        <f>SUM('TAB3.1'!D34,'TAB3.2'!D41)</f>
        <v>0</v>
      </c>
      <c r="F55" s="102">
        <f t="shared" ref="F55:F82" si="11">IF(AND(ROUND(C55,0)=0,D55&gt;C55),"INF",IF(AND(ROUND(C55,0)=0,ROUND(D55,0)=0),0,(D55-C55)/C55))</f>
        <v>0</v>
      </c>
    </row>
    <row r="56" spans="1:6" x14ac:dyDescent="0.3">
      <c r="A56" s="380"/>
      <c r="B56" s="105" t="s">
        <v>68</v>
      </c>
      <c r="C56" s="7">
        <f>SUM('TAB3.1'!C35,'TAB3.2'!C42)</f>
        <v>0</v>
      </c>
      <c r="D56" s="7">
        <f>SUM('TAB3.1'!D35,'TAB3.2'!D42)</f>
        <v>0</v>
      </c>
      <c r="F56" s="102">
        <f t="shared" si="11"/>
        <v>0</v>
      </c>
    </row>
    <row r="57" spans="1:6" x14ac:dyDescent="0.3">
      <c r="A57" s="380"/>
      <c r="B57" s="105" t="s">
        <v>69</v>
      </c>
      <c r="C57" s="7">
        <f>SUM('TAB3.1'!C36,'TAB3.2'!C43)</f>
        <v>0</v>
      </c>
      <c r="D57" s="7">
        <f>SUM('TAB3.1'!D36,'TAB3.2'!D43)</f>
        <v>0</v>
      </c>
      <c r="F57" s="102">
        <f t="shared" si="11"/>
        <v>0</v>
      </c>
    </row>
    <row r="58" spans="1:6" x14ac:dyDescent="0.3">
      <c r="A58" s="380"/>
      <c r="B58" s="105" t="s">
        <v>95</v>
      </c>
      <c r="C58" s="7">
        <f>SUM('TAB3.1'!C37,'TAB3.2'!C44)</f>
        <v>0</v>
      </c>
      <c r="D58" s="7">
        <f>SUM('TAB3.1'!D37,'TAB3.2'!D44)</f>
        <v>0</v>
      </c>
      <c r="F58" s="102">
        <f t="shared" si="11"/>
        <v>0</v>
      </c>
    </row>
    <row r="59" spans="1:6" x14ac:dyDescent="0.3">
      <c r="A59" s="380"/>
      <c r="B59" s="104" t="s">
        <v>71</v>
      </c>
      <c r="C59" s="7">
        <f>'TAB3.2'!C45</f>
        <v>0</v>
      </c>
      <c r="D59" s="7">
        <f>'TAB3.2'!D45</f>
        <v>0</v>
      </c>
      <c r="F59" s="102">
        <f t="shared" si="11"/>
        <v>0</v>
      </c>
    </row>
    <row r="60" spans="1:6" x14ac:dyDescent="0.3">
      <c r="A60" s="380"/>
      <c r="B60" s="104" t="s">
        <v>73</v>
      </c>
      <c r="C60" s="7">
        <f>SUM(C61:C62)</f>
        <v>0</v>
      </c>
      <c r="D60" s="7">
        <f t="shared" ref="D60" si="12">SUM(D61:D62)</f>
        <v>0</v>
      </c>
      <c r="F60" s="102">
        <f t="shared" si="11"/>
        <v>0</v>
      </c>
    </row>
    <row r="61" spans="1:6" x14ac:dyDescent="0.3">
      <c r="A61" s="380"/>
      <c r="B61" s="105" t="s">
        <v>185</v>
      </c>
      <c r="C61" s="7">
        <f>SUM('TAB3.1'!C39,'TAB3.2'!C47)</f>
        <v>0</v>
      </c>
      <c r="D61" s="7">
        <f>SUM('TAB3.1'!D39,'TAB3.2'!D47)</f>
        <v>0</v>
      </c>
      <c r="F61" s="102">
        <f t="shared" si="11"/>
        <v>0</v>
      </c>
    </row>
    <row r="62" spans="1:6" x14ac:dyDescent="0.3">
      <c r="A62" s="380"/>
      <c r="B62" s="105" t="s">
        <v>186</v>
      </c>
      <c r="C62" s="7">
        <f>SUM('TAB3.1'!C40,'TAB3.2'!C48)</f>
        <v>0</v>
      </c>
      <c r="D62" s="7">
        <f>SUM('TAB3.1'!D40,'TAB3.2'!D48)</f>
        <v>0</v>
      </c>
      <c r="F62" s="102">
        <f t="shared" si="11"/>
        <v>0</v>
      </c>
    </row>
    <row r="63" spans="1:6" x14ac:dyDescent="0.3">
      <c r="A63" s="380"/>
      <c r="B63" s="104" t="s">
        <v>72</v>
      </c>
      <c r="C63" s="7">
        <f>'TAB3.2'!C49</f>
        <v>0</v>
      </c>
      <c r="D63" s="7">
        <f>'TAB3.2'!D49</f>
        <v>0</v>
      </c>
      <c r="F63" s="102">
        <f t="shared" si="11"/>
        <v>0</v>
      </c>
    </row>
    <row r="64" spans="1:6" x14ac:dyDescent="0.3">
      <c r="A64" s="380"/>
      <c r="B64" s="57" t="s">
        <v>47</v>
      </c>
      <c r="C64" s="7">
        <f>SUM('TAB3.1'!C41,'TAB3.2'!C50)</f>
        <v>0</v>
      </c>
      <c r="D64" s="7">
        <f>SUM('TAB3.1'!D41,'TAB3.2'!D50)</f>
        <v>0</v>
      </c>
      <c r="F64" s="102">
        <f t="shared" si="11"/>
        <v>0</v>
      </c>
    </row>
    <row r="65" spans="1:6" ht="13.5" customHeight="1" x14ac:dyDescent="0.3">
      <c r="A65" s="380"/>
      <c r="B65" s="104" t="s">
        <v>70</v>
      </c>
      <c r="C65" s="7">
        <f>'TAB3.3'!C29</f>
        <v>0</v>
      </c>
      <c r="D65" s="7">
        <f>'TAB3.3'!D29</f>
        <v>0</v>
      </c>
      <c r="F65" s="102">
        <f t="shared" si="11"/>
        <v>0</v>
      </c>
    </row>
    <row r="66" spans="1:6" x14ac:dyDescent="0.3">
      <c r="A66" s="380"/>
      <c r="B66" s="104" t="s">
        <v>93</v>
      </c>
      <c r="C66" s="7">
        <f>'TAB3.3'!C30</f>
        <v>0</v>
      </c>
      <c r="D66" s="7">
        <f>'TAB3.3'!D30</f>
        <v>0</v>
      </c>
      <c r="F66" s="102">
        <f t="shared" si="11"/>
        <v>0</v>
      </c>
    </row>
    <row r="67" spans="1:6" ht="14.65" customHeight="1" x14ac:dyDescent="0.3">
      <c r="A67" s="380"/>
      <c r="B67" s="57" t="s">
        <v>48</v>
      </c>
      <c r="C67" s="7">
        <f>SUM(C65:C66)</f>
        <v>0</v>
      </c>
      <c r="D67" s="7">
        <f t="shared" ref="D67" si="13">SUM(D65:D66)</f>
        <v>0</v>
      </c>
      <c r="F67" s="102">
        <f t="shared" si="11"/>
        <v>0</v>
      </c>
    </row>
    <row r="68" spans="1:6" ht="12" customHeight="1" x14ac:dyDescent="0.3">
      <c r="A68" s="381" t="s">
        <v>192</v>
      </c>
      <c r="B68" s="104" t="s">
        <v>67</v>
      </c>
      <c r="C68" s="7">
        <f>SUM(C69:C72)</f>
        <v>0</v>
      </c>
      <c r="D68" s="7">
        <f t="shared" ref="D68" si="14">SUM(D69:D72)</f>
        <v>0</v>
      </c>
      <c r="F68" s="102">
        <f t="shared" si="11"/>
        <v>0</v>
      </c>
    </row>
    <row r="69" spans="1:6" x14ac:dyDescent="0.3">
      <c r="A69" s="382"/>
      <c r="B69" s="105" t="s">
        <v>94</v>
      </c>
      <c r="C69" s="7">
        <f>SUMIF($B$23:$B$67,$B69,C$23:C$67)</f>
        <v>0</v>
      </c>
      <c r="D69" s="7">
        <f t="shared" ref="D69:D73" si="15">SUMIF($B$23:$B$67,$B69,D$23:D$67)</f>
        <v>0</v>
      </c>
      <c r="F69" s="102">
        <f t="shared" si="11"/>
        <v>0</v>
      </c>
    </row>
    <row r="70" spans="1:6" x14ac:dyDescent="0.3">
      <c r="A70" s="382"/>
      <c r="B70" s="105" t="s">
        <v>68</v>
      </c>
      <c r="C70" s="7">
        <f>SUMIF($B$23:$B$67,$B70,C$23:C$67)</f>
        <v>0</v>
      </c>
      <c r="D70" s="7">
        <f t="shared" si="15"/>
        <v>0</v>
      </c>
      <c r="F70" s="102">
        <f t="shared" si="11"/>
        <v>0</v>
      </c>
    </row>
    <row r="71" spans="1:6" x14ac:dyDescent="0.3">
      <c r="A71" s="382"/>
      <c r="B71" s="105" t="s">
        <v>69</v>
      </c>
      <c r="C71" s="7">
        <f t="shared" ref="C71:C82" si="16">SUMIF($B$23:$B$67,$B71,C$23:C$67)</f>
        <v>0</v>
      </c>
      <c r="D71" s="7">
        <f t="shared" si="15"/>
        <v>0</v>
      </c>
      <c r="F71" s="102">
        <f t="shared" si="11"/>
        <v>0</v>
      </c>
    </row>
    <row r="72" spans="1:6" x14ac:dyDescent="0.3">
      <c r="A72" s="382"/>
      <c r="B72" s="105" t="s">
        <v>95</v>
      </c>
      <c r="C72" s="7">
        <f t="shared" si="16"/>
        <v>0</v>
      </c>
      <c r="D72" s="7">
        <f t="shared" si="15"/>
        <v>0</v>
      </c>
      <c r="F72" s="102">
        <f t="shared" si="11"/>
        <v>0</v>
      </c>
    </row>
    <row r="73" spans="1:6" x14ac:dyDescent="0.3">
      <c r="A73" s="382"/>
      <c r="B73" s="104" t="s">
        <v>71</v>
      </c>
      <c r="C73" s="7">
        <f t="shared" si="16"/>
        <v>0</v>
      </c>
      <c r="D73" s="7">
        <f t="shared" si="15"/>
        <v>0</v>
      </c>
      <c r="F73" s="102">
        <f t="shared" si="11"/>
        <v>0</v>
      </c>
    </row>
    <row r="74" spans="1:6" x14ac:dyDescent="0.3">
      <c r="A74" s="382"/>
      <c r="B74" s="104" t="s">
        <v>73</v>
      </c>
      <c r="C74" s="7">
        <f t="shared" si="16"/>
        <v>0</v>
      </c>
      <c r="D74" s="7">
        <f t="shared" ref="D74" si="17">SUM(D75:D76)</f>
        <v>0</v>
      </c>
      <c r="F74" s="102">
        <f t="shared" si="11"/>
        <v>0</v>
      </c>
    </row>
    <row r="75" spans="1:6" x14ac:dyDescent="0.3">
      <c r="A75" s="382"/>
      <c r="B75" s="105" t="s">
        <v>185</v>
      </c>
      <c r="C75" s="7">
        <f t="shared" si="16"/>
        <v>0</v>
      </c>
      <c r="D75" s="7">
        <f t="shared" ref="D75:D77" si="18">SUMIF($B$23:$B$67,$B75,D$23:D$67)</f>
        <v>0</v>
      </c>
      <c r="F75" s="102">
        <f t="shared" si="11"/>
        <v>0</v>
      </c>
    </row>
    <row r="76" spans="1:6" x14ac:dyDescent="0.3">
      <c r="A76" s="382"/>
      <c r="B76" s="105" t="s">
        <v>186</v>
      </c>
      <c r="C76" s="7">
        <f t="shared" si="16"/>
        <v>0</v>
      </c>
      <c r="D76" s="7">
        <f t="shared" si="18"/>
        <v>0</v>
      </c>
      <c r="F76" s="102">
        <f t="shared" si="11"/>
        <v>0</v>
      </c>
    </row>
    <row r="77" spans="1:6" x14ac:dyDescent="0.3">
      <c r="A77" s="382"/>
      <c r="B77" s="104" t="s">
        <v>72</v>
      </c>
      <c r="C77" s="7">
        <f t="shared" si="16"/>
        <v>0</v>
      </c>
      <c r="D77" s="7">
        <f t="shared" si="18"/>
        <v>0</v>
      </c>
      <c r="F77" s="102">
        <f t="shared" si="11"/>
        <v>0</v>
      </c>
    </row>
    <row r="78" spans="1:6" x14ac:dyDescent="0.3">
      <c r="A78" s="382"/>
      <c r="B78" s="57" t="s">
        <v>47</v>
      </c>
      <c r="C78" s="7">
        <f t="shared" si="16"/>
        <v>0</v>
      </c>
      <c r="D78" s="7">
        <f>SUM('TAB3.1'!D50,'TAB3.2'!D61)</f>
        <v>0</v>
      </c>
      <c r="F78" s="102">
        <f t="shared" si="11"/>
        <v>0</v>
      </c>
    </row>
    <row r="79" spans="1:6" ht="12" customHeight="1" x14ac:dyDescent="0.3">
      <c r="A79" s="382"/>
      <c r="B79" s="103" t="s">
        <v>191</v>
      </c>
      <c r="C79" s="7">
        <f t="shared" si="16"/>
        <v>0</v>
      </c>
      <c r="D79" s="7">
        <f t="shared" ref="D79" si="19">SUMIF($B$23:$B$67,$B79,D$23:D$67)</f>
        <v>0</v>
      </c>
      <c r="F79" s="102">
        <f t="shared" si="11"/>
        <v>0</v>
      </c>
    </row>
    <row r="80" spans="1:6" ht="13.5" customHeight="1" x14ac:dyDescent="0.3">
      <c r="A80" s="382"/>
      <c r="B80" s="104" t="s">
        <v>70</v>
      </c>
      <c r="C80" s="7">
        <f t="shared" si="16"/>
        <v>0</v>
      </c>
      <c r="D80" s="7">
        <f t="shared" ref="D80:D81" si="20">SUMIF($B$23:$B$67,$B80,D$23:D$67)</f>
        <v>0</v>
      </c>
      <c r="F80" s="102">
        <f t="shared" si="11"/>
        <v>0</v>
      </c>
    </row>
    <row r="81" spans="1:6" x14ac:dyDescent="0.3">
      <c r="A81" s="382"/>
      <c r="B81" s="104" t="s">
        <v>93</v>
      </c>
      <c r="C81" s="7">
        <f t="shared" si="16"/>
        <v>0</v>
      </c>
      <c r="D81" s="7">
        <f t="shared" si="20"/>
        <v>0</v>
      </c>
      <c r="F81" s="102">
        <f t="shared" si="11"/>
        <v>0</v>
      </c>
    </row>
    <row r="82" spans="1:6" x14ac:dyDescent="0.3">
      <c r="A82" s="383"/>
      <c r="B82" s="57" t="s">
        <v>48</v>
      </c>
      <c r="C82" s="7">
        <f t="shared" si="16"/>
        <v>0</v>
      </c>
      <c r="D82" s="7">
        <f t="shared" ref="D82" si="21">SUM(D80:D81)</f>
        <v>0</v>
      </c>
      <c r="F82" s="102">
        <f t="shared" si="11"/>
        <v>0</v>
      </c>
    </row>
    <row r="83" spans="1:6" x14ac:dyDescent="0.3">
      <c r="F83" s="102"/>
    </row>
    <row r="84" spans="1:6" x14ac:dyDescent="0.3">
      <c r="A84" s="54" t="s">
        <v>183</v>
      </c>
      <c r="B84" s="55"/>
      <c r="C84" s="55"/>
      <c r="D84" s="55"/>
      <c r="F84" s="55"/>
    </row>
    <row r="86" spans="1:6" s="18" customFormat="1" ht="37.15" customHeight="1" x14ac:dyDescent="0.3">
      <c r="A86" s="56" t="s">
        <v>46</v>
      </c>
      <c r="B86" s="56" t="s">
        <v>0</v>
      </c>
      <c r="C86" s="9" t="s">
        <v>245</v>
      </c>
      <c r="D86" s="9" t="s">
        <v>246</v>
      </c>
      <c r="E86" s="4"/>
      <c r="F86" s="9" t="s">
        <v>247</v>
      </c>
    </row>
    <row r="87" spans="1:6" x14ac:dyDescent="0.3">
      <c r="A87" s="378" t="s">
        <v>39</v>
      </c>
      <c r="B87" s="104" t="s">
        <v>225</v>
      </c>
      <c r="C87" s="7">
        <f>'TAB3.1'!C65</f>
        <v>0</v>
      </c>
      <c r="D87" s="7">
        <f>'TAB3.1'!D65</f>
        <v>0</v>
      </c>
      <c r="F87" s="102">
        <f t="shared" ref="F87:F95" si="22">IF(AND(ROUND(C87,0)=0,D87&gt;C87),"INF",IF(AND(ROUND(C87,0)=0,ROUND(D87,0)=0),0,(D87-C87)/C87))</f>
        <v>0</v>
      </c>
    </row>
    <row r="88" spans="1:6" x14ac:dyDescent="0.3">
      <c r="A88" s="384"/>
      <c r="B88" s="104" t="s">
        <v>226</v>
      </c>
      <c r="C88" s="7">
        <f>'TAB3.1'!C66</f>
        <v>0</v>
      </c>
      <c r="D88" s="7">
        <f>'TAB3.1'!D66</f>
        <v>0</v>
      </c>
      <c r="F88" s="102">
        <f t="shared" si="22"/>
        <v>0</v>
      </c>
    </row>
    <row r="89" spans="1:6" x14ac:dyDescent="0.3">
      <c r="A89" s="378" t="s">
        <v>6</v>
      </c>
      <c r="B89" s="104" t="s">
        <v>225</v>
      </c>
      <c r="C89" s="7">
        <f>'TAB3.1'!C67</f>
        <v>0</v>
      </c>
      <c r="D89" s="7">
        <f>'TAB3.1'!D67</f>
        <v>0</v>
      </c>
      <c r="F89" s="102">
        <f t="shared" si="22"/>
        <v>0</v>
      </c>
    </row>
    <row r="90" spans="1:6" x14ac:dyDescent="0.3">
      <c r="A90" s="384"/>
      <c r="B90" s="104" t="s">
        <v>226</v>
      </c>
      <c r="C90" s="7">
        <f>'TAB3.1'!C68</f>
        <v>0</v>
      </c>
      <c r="D90" s="7">
        <f>'TAB3.1'!D68</f>
        <v>0</v>
      </c>
      <c r="F90" s="102">
        <f t="shared" si="22"/>
        <v>0</v>
      </c>
    </row>
    <row r="91" spans="1:6" x14ac:dyDescent="0.3">
      <c r="A91" s="378" t="s">
        <v>40</v>
      </c>
      <c r="B91" s="104" t="s">
        <v>225</v>
      </c>
      <c r="C91" s="7">
        <f>'TAB3.1'!C69</f>
        <v>0</v>
      </c>
      <c r="D91" s="7">
        <f>'TAB3.1'!D69</f>
        <v>0</v>
      </c>
      <c r="F91" s="102">
        <f t="shared" si="22"/>
        <v>0</v>
      </c>
    </row>
    <row r="92" spans="1:6" x14ac:dyDescent="0.3">
      <c r="A92" s="379"/>
      <c r="B92" s="104" t="s">
        <v>226</v>
      </c>
      <c r="C92" s="7">
        <f>'TAB3.1'!C70</f>
        <v>0</v>
      </c>
      <c r="D92" s="7">
        <f>'TAB3.1'!D70</f>
        <v>0</v>
      </c>
      <c r="F92" s="102">
        <f t="shared" si="22"/>
        <v>0</v>
      </c>
    </row>
    <row r="93" spans="1:6" x14ac:dyDescent="0.3">
      <c r="A93" s="378" t="s">
        <v>8</v>
      </c>
      <c r="B93" s="104" t="s">
        <v>225</v>
      </c>
      <c r="C93" s="7">
        <f>'TAB3.1'!C71</f>
        <v>0</v>
      </c>
      <c r="D93" s="7">
        <f>'TAB3.1'!D71</f>
        <v>0</v>
      </c>
      <c r="F93" s="102">
        <f t="shared" si="22"/>
        <v>0</v>
      </c>
    </row>
    <row r="94" spans="1:6" x14ac:dyDescent="0.3">
      <c r="A94" s="379"/>
      <c r="B94" s="104" t="s">
        <v>226</v>
      </c>
      <c r="C94" s="7">
        <f>'TAB3.1'!C72</f>
        <v>0</v>
      </c>
      <c r="D94" s="7">
        <f>'TAB3.1'!D72</f>
        <v>0</v>
      </c>
      <c r="F94" s="102">
        <f t="shared" si="22"/>
        <v>0</v>
      </c>
    </row>
    <row r="95" spans="1:6" ht="24" x14ac:dyDescent="0.3">
      <c r="A95" s="379"/>
      <c r="B95" s="104" t="s">
        <v>248</v>
      </c>
      <c r="C95" s="7">
        <f>'TAB3.2'!C76</f>
        <v>0</v>
      </c>
      <c r="D95" s="7">
        <f>'TAB3.2'!D76</f>
        <v>0</v>
      </c>
      <c r="F95" s="102">
        <f t="shared" si="22"/>
        <v>0</v>
      </c>
    </row>
    <row r="96" spans="1:6" x14ac:dyDescent="0.3">
      <c r="B96" s="5"/>
    </row>
    <row r="97" spans="1:6" ht="14.65" customHeight="1" x14ac:dyDescent="0.3"/>
    <row r="98" spans="1:6" x14ac:dyDescent="0.3">
      <c r="A98" s="54" t="s">
        <v>184</v>
      </c>
      <c r="B98" s="55"/>
      <c r="C98" s="55"/>
      <c r="D98" s="55"/>
      <c r="F98" s="55"/>
    </row>
    <row r="100" spans="1:6" s="18" customFormat="1" ht="37.15" customHeight="1" x14ac:dyDescent="0.3">
      <c r="A100" s="56" t="s">
        <v>46</v>
      </c>
      <c r="B100" s="56" t="s">
        <v>0</v>
      </c>
      <c r="C100" s="9" t="s">
        <v>245</v>
      </c>
      <c r="D100" s="9" t="s">
        <v>246</v>
      </c>
      <c r="E100" s="4"/>
      <c r="F100" s="9" t="s">
        <v>247</v>
      </c>
    </row>
    <row r="101" spans="1:6" x14ac:dyDescent="0.3">
      <c r="A101" s="157" t="s">
        <v>39</v>
      </c>
      <c r="B101" s="104" t="s">
        <v>170</v>
      </c>
      <c r="C101" s="7">
        <f>'TAB3.3'!C40</f>
        <v>0</v>
      </c>
      <c r="D101" s="7">
        <f>'TAB3.3'!D40</f>
        <v>0</v>
      </c>
      <c r="F101" s="102">
        <f>IF(AND(ROUND(C101,0)=0,D101&gt;C101),"INF",IF(AND(ROUND(C101,0)=0,ROUND(D101,0)=0),0,(D101-C101)/C101))</f>
        <v>0</v>
      </c>
    </row>
    <row r="102" spans="1:6" x14ac:dyDescent="0.3">
      <c r="A102" s="156" t="s">
        <v>6</v>
      </c>
      <c r="B102" s="104" t="s">
        <v>170</v>
      </c>
      <c r="C102" s="7">
        <f>'TAB3.3'!C41</f>
        <v>0</v>
      </c>
      <c r="D102" s="7">
        <f>'TAB3.3'!D41</f>
        <v>0</v>
      </c>
      <c r="F102" s="102">
        <f>IF(AND(ROUND(C102,0)=0,D102&gt;C102),"INF",IF(AND(ROUND(C102,0)=0,ROUND(D102,0)=0),0,(D102-C102)/C102))</f>
        <v>0</v>
      </c>
    </row>
    <row r="103" spans="1:6" x14ac:dyDescent="0.3">
      <c r="A103" s="156" t="s">
        <v>40</v>
      </c>
      <c r="B103" s="104" t="s">
        <v>171</v>
      </c>
      <c r="C103" s="7">
        <f>'TAB3.3'!C42</f>
        <v>0</v>
      </c>
      <c r="D103" s="7">
        <f>'TAB3.3'!D42</f>
        <v>0</v>
      </c>
      <c r="F103" s="102">
        <f>IF(AND(ROUND(C103,0)=0,D103&gt;C103),"INF",IF(AND(ROUND(C103,0)=0,ROUND(D103,0)=0),0,(D103-C103)/C103))</f>
        <v>0</v>
      </c>
    </row>
    <row r="104" spans="1:6" x14ac:dyDescent="0.3">
      <c r="A104" s="156" t="s">
        <v>8</v>
      </c>
      <c r="B104" s="104" t="s">
        <v>171</v>
      </c>
      <c r="C104" s="7">
        <f>'TAB3.3'!C43</f>
        <v>0</v>
      </c>
      <c r="D104" s="7">
        <f>'TAB3.3'!D43</f>
        <v>0</v>
      </c>
      <c r="F104" s="102">
        <f>IF(AND(ROUND(C104,0)=0,D104&gt;C104),"INF",IF(AND(ROUND(C104,0)=0,ROUND(D104,0)=0),0,(D104-C104)/C104))</f>
        <v>0</v>
      </c>
    </row>
    <row r="105" spans="1:6" x14ac:dyDescent="0.3">
      <c r="B105" s="5" t="s">
        <v>172</v>
      </c>
    </row>
  </sheetData>
  <mergeCells count="13">
    <mergeCell ref="A33:A41"/>
    <mergeCell ref="A9:A10"/>
    <mergeCell ref="A11:A12"/>
    <mergeCell ref="A13:A14"/>
    <mergeCell ref="A15:A16"/>
    <mergeCell ref="A24:A32"/>
    <mergeCell ref="A93:A95"/>
    <mergeCell ref="A42:A53"/>
    <mergeCell ref="A54:A67"/>
    <mergeCell ref="A68:A82"/>
    <mergeCell ref="A87:A88"/>
    <mergeCell ref="A89:A90"/>
    <mergeCell ref="A91:A92"/>
  </mergeCells>
  <conditionalFormatting sqref="C9:D16">
    <cfRule type="containsText" dxfId="133" priority="457" operator="containsText" text="ntitulé">
      <formula>NOT(ISERROR(SEARCH("ntitulé",C9)))</formula>
    </cfRule>
    <cfRule type="containsBlanks" dxfId="132" priority="458">
      <formula>LEN(TRIM(C9))=0</formula>
    </cfRule>
  </conditionalFormatting>
  <pageMargins left="0.7" right="0.7" top="0.75" bottom="0.75" header="0.3" footer="0.3"/>
  <pageSetup paperSize="9" scale="59" orientation="landscape" verticalDpi="300" r:id="rId1"/>
  <rowBreaks count="2" manualBreakCount="2">
    <brk id="19" max="13" man="1"/>
    <brk id="8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73"/>
  <sheetViews>
    <sheetView zoomScale="90" zoomScaleNormal="90" workbookViewId="0">
      <selection activeCell="B71" sqref="B71"/>
    </sheetView>
  </sheetViews>
  <sheetFormatPr baseColWidth="10" defaultColWidth="8.85546875" defaultRowHeight="13.5" x14ac:dyDescent="0.3"/>
  <cols>
    <col min="1" max="1" width="8.85546875" style="4"/>
    <col min="2" max="2" width="75.7109375" style="19" customWidth="1"/>
    <col min="3" max="4" width="19.7109375" style="4" customWidth="1"/>
    <col min="5" max="5" width="5.7109375" style="4" customWidth="1"/>
    <col min="6" max="6" width="20.7109375" style="4" customWidth="1"/>
    <col min="7" max="16384" width="8.85546875" style="4"/>
  </cols>
  <sheetData>
    <row r="3" spans="1:6" ht="29.65" customHeight="1" x14ac:dyDescent="0.3">
      <c r="A3" s="14" t="str">
        <f>TAB00!B41&amp;" : "&amp;TAB00!C41</f>
        <v>TAB3.1 : Estimation des volumes et puissances - Tarifs de prélèvement avec facturation du terme capacitaire</v>
      </c>
      <c r="B3" s="33"/>
      <c r="C3" s="33"/>
      <c r="D3" s="33"/>
      <c r="E3" s="33"/>
      <c r="F3" s="33"/>
    </row>
    <row r="5" spans="1:6" x14ac:dyDescent="0.3">
      <c r="A5" s="54" t="s">
        <v>96</v>
      </c>
      <c r="B5" s="55"/>
      <c r="C5" s="55"/>
      <c r="D5" s="55"/>
      <c r="F5" s="55"/>
    </row>
    <row r="7" spans="1:6" ht="27" x14ac:dyDescent="0.3">
      <c r="A7" s="56" t="s">
        <v>46</v>
      </c>
      <c r="B7" s="56" t="s">
        <v>0</v>
      </c>
      <c r="C7" s="9" t="s">
        <v>245</v>
      </c>
      <c r="D7" s="9" t="s">
        <v>246</v>
      </c>
      <c r="F7" s="9" t="s">
        <v>247</v>
      </c>
    </row>
    <row r="8" spans="1:6" x14ac:dyDescent="0.3">
      <c r="A8" s="9" t="s">
        <v>39</v>
      </c>
      <c r="B8" s="4" t="s">
        <v>27</v>
      </c>
      <c r="C8" s="41"/>
      <c r="D8" s="41"/>
      <c r="F8" s="102">
        <f>IF(AND(ROUND(C8,0)=0,D8&gt;C8),"INF",IF(AND(ROUND(C8,0)=0,ROUND(D8,0)=0),0,(D8-C8)/C8))</f>
        <v>0</v>
      </c>
    </row>
    <row r="9" spans="1:6" x14ac:dyDescent="0.3">
      <c r="A9" s="9" t="s">
        <v>6</v>
      </c>
      <c r="B9" s="4" t="s">
        <v>27</v>
      </c>
      <c r="C9" s="41"/>
      <c r="D9" s="41"/>
      <c r="F9" s="102">
        <f>IF(AND(ROUND(C9,0)=0,D9&gt;C9),"INF",IF(AND(ROUND(C9,0)=0,ROUND(D9,0)=0),0,(D9-C9)/C9))</f>
        <v>0</v>
      </c>
    </row>
    <row r="10" spans="1:6" x14ac:dyDescent="0.3">
      <c r="A10" s="9" t="s">
        <v>40</v>
      </c>
      <c r="B10" s="4" t="s">
        <v>27</v>
      </c>
      <c r="C10" s="41"/>
      <c r="D10" s="41"/>
      <c r="F10" s="102">
        <f>IF(AND(ROUND(C10,0)=0,D10&gt;C10),"INF",IF(AND(ROUND(C10,0)=0,ROUND(D10,0)=0),0,(D10-C10)/C10))</f>
        <v>0</v>
      </c>
    </row>
    <row r="11" spans="1:6" x14ac:dyDescent="0.3">
      <c r="A11" s="9" t="s">
        <v>8</v>
      </c>
      <c r="B11" s="4" t="s">
        <v>27</v>
      </c>
      <c r="C11" s="41"/>
      <c r="D11" s="41"/>
      <c r="F11" s="102">
        <f>IF(AND(ROUND(C11,0)=0,D11&gt;C11),"INF",IF(AND(ROUND(C11,0)=0,ROUND(D11,0)=0),0,(D11-C11)/C11))</f>
        <v>0</v>
      </c>
    </row>
    <row r="15" spans="1:6" x14ac:dyDescent="0.3">
      <c r="A15" s="54" t="s">
        <v>211</v>
      </c>
      <c r="B15" s="55"/>
      <c r="C15" s="55"/>
      <c r="D15" s="55"/>
      <c r="F15" s="55"/>
    </row>
    <row r="17" spans="1:6" s="18" customFormat="1" ht="37.15" customHeight="1" x14ac:dyDescent="0.3">
      <c r="A17" s="56" t="s">
        <v>46</v>
      </c>
      <c r="B17" s="56" t="s">
        <v>0</v>
      </c>
      <c r="C17" s="9" t="s">
        <v>245</v>
      </c>
      <c r="D17" s="9" t="s">
        <v>246</v>
      </c>
      <c r="E17" s="4"/>
      <c r="F17" s="9" t="s">
        <v>247</v>
      </c>
    </row>
    <row r="18" spans="1:6" x14ac:dyDescent="0.3">
      <c r="A18" s="380" t="s">
        <v>39</v>
      </c>
      <c r="B18" s="104" t="s">
        <v>67</v>
      </c>
      <c r="C18" s="7">
        <f t="shared" ref="C18:D18" si="0">SUM(C19:C20)</f>
        <v>0</v>
      </c>
      <c r="D18" s="7">
        <f t="shared" si="0"/>
        <v>0</v>
      </c>
      <c r="F18" s="102">
        <f t="shared" ref="F18:F50" si="1">IF(AND(ROUND(C18,0)=0,D18&gt;C18),"INF",IF(AND(ROUND(C18,0)=0,ROUND(D18,0)=0),0,(D18-C18)/C18))</f>
        <v>0</v>
      </c>
    </row>
    <row r="19" spans="1:6" x14ac:dyDescent="0.3">
      <c r="A19" s="380"/>
      <c r="B19" s="105" t="s">
        <v>68</v>
      </c>
      <c r="C19" s="41"/>
      <c r="D19" s="41"/>
      <c r="F19" s="102">
        <f t="shared" si="1"/>
        <v>0</v>
      </c>
    </row>
    <row r="20" spans="1:6" x14ac:dyDescent="0.3">
      <c r="A20" s="380"/>
      <c r="B20" s="105" t="s">
        <v>69</v>
      </c>
      <c r="C20" s="41"/>
      <c r="D20" s="41"/>
      <c r="F20" s="102">
        <f t="shared" si="1"/>
        <v>0</v>
      </c>
    </row>
    <row r="21" spans="1:6" x14ac:dyDescent="0.3">
      <c r="A21" s="380"/>
      <c r="B21" s="57" t="s">
        <v>47</v>
      </c>
      <c r="C21" s="7">
        <f t="shared" ref="C21:D21" si="2">C18</f>
        <v>0</v>
      </c>
      <c r="D21" s="7">
        <f t="shared" si="2"/>
        <v>0</v>
      </c>
      <c r="F21" s="102">
        <f t="shared" si="1"/>
        <v>0</v>
      </c>
    </row>
    <row r="22" spans="1:6" x14ac:dyDescent="0.3">
      <c r="A22" s="380" t="s">
        <v>6</v>
      </c>
      <c r="B22" s="104" t="s">
        <v>67</v>
      </c>
      <c r="C22" s="7">
        <f t="shared" ref="C22:D22" si="3">SUM(C23:C24)</f>
        <v>0</v>
      </c>
      <c r="D22" s="7">
        <f t="shared" si="3"/>
        <v>0</v>
      </c>
      <c r="F22" s="102">
        <f t="shared" si="1"/>
        <v>0</v>
      </c>
    </row>
    <row r="23" spans="1:6" x14ac:dyDescent="0.3">
      <c r="A23" s="380"/>
      <c r="B23" s="105" t="s">
        <v>68</v>
      </c>
      <c r="C23" s="41"/>
      <c r="D23" s="41"/>
      <c r="F23" s="102">
        <f t="shared" si="1"/>
        <v>0</v>
      </c>
    </row>
    <row r="24" spans="1:6" x14ac:dyDescent="0.3">
      <c r="A24" s="380"/>
      <c r="B24" s="105" t="s">
        <v>69</v>
      </c>
      <c r="C24" s="41"/>
      <c r="D24" s="41"/>
      <c r="F24" s="102">
        <f t="shared" si="1"/>
        <v>0</v>
      </c>
    </row>
    <row r="25" spans="1:6" x14ac:dyDescent="0.3">
      <c r="A25" s="380"/>
      <c r="B25" s="57" t="s">
        <v>47</v>
      </c>
      <c r="C25" s="7">
        <f t="shared" ref="C25:D25" si="4">C22</f>
        <v>0</v>
      </c>
      <c r="D25" s="7">
        <f t="shared" si="4"/>
        <v>0</v>
      </c>
      <c r="F25" s="102">
        <f t="shared" si="1"/>
        <v>0</v>
      </c>
    </row>
    <row r="26" spans="1:6" x14ac:dyDescent="0.3">
      <c r="A26" s="380" t="s">
        <v>40</v>
      </c>
      <c r="B26" s="104" t="s">
        <v>67</v>
      </c>
      <c r="C26" s="7">
        <f t="shared" ref="C26:D26" si="5">SUM(C27:C28)</f>
        <v>0</v>
      </c>
      <c r="D26" s="7">
        <f t="shared" si="5"/>
        <v>0</v>
      </c>
      <c r="F26" s="102">
        <f t="shared" si="1"/>
        <v>0</v>
      </c>
    </row>
    <row r="27" spans="1:6" x14ac:dyDescent="0.3">
      <c r="A27" s="380"/>
      <c r="B27" s="105" t="s">
        <v>68</v>
      </c>
      <c r="C27" s="41"/>
      <c r="D27" s="41"/>
      <c r="F27" s="102">
        <f t="shared" si="1"/>
        <v>0</v>
      </c>
    </row>
    <row r="28" spans="1:6" x14ac:dyDescent="0.3">
      <c r="A28" s="380"/>
      <c r="B28" s="105" t="s">
        <v>69</v>
      </c>
      <c r="C28" s="41"/>
      <c r="D28" s="41"/>
      <c r="F28" s="102">
        <f t="shared" si="1"/>
        <v>0</v>
      </c>
    </row>
    <row r="29" spans="1:6" x14ac:dyDescent="0.3">
      <c r="A29" s="380"/>
      <c r="B29" s="104" t="s">
        <v>73</v>
      </c>
      <c r="C29" s="7">
        <f t="shared" ref="C29" si="6">C30+C31</f>
        <v>0</v>
      </c>
      <c r="D29" s="7">
        <f t="shared" ref="D29" si="7">D30+D31</f>
        <v>0</v>
      </c>
      <c r="F29" s="102">
        <f t="shared" si="1"/>
        <v>0</v>
      </c>
    </row>
    <row r="30" spans="1:6" x14ac:dyDescent="0.3">
      <c r="A30" s="380"/>
      <c r="B30" s="105" t="s">
        <v>185</v>
      </c>
      <c r="C30" s="41"/>
      <c r="D30" s="41"/>
      <c r="F30" s="102">
        <f t="shared" si="1"/>
        <v>0</v>
      </c>
    </row>
    <row r="31" spans="1:6" x14ac:dyDescent="0.3">
      <c r="A31" s="380"/>
      <c r="B31" s="105" t="s">
        <v>186</v>
      </c>
      <c r="C31" s="41"/>
      <c r="D31" s="41"/>
      <c r="F31" s="102">
        <f t="shared" si="1"/>
        <v>0</v>
      </c>
    </row>
    <row r="32" spans="1:6" x14ac:dyDescent="0.3">
      <c r="A32" s="380"/>
      <c r="B32" s="57" t="s">
        <v>47</v>
      </c>
      <c r="C32" s="7">
        <f t="shared" ref="C32:D32" si="8">SUM(C26,C29:C29)</f>
        <v>0</v>
      </c>
      <c r="D32" s="7">
        <f t="shared" si="8"/>
        <v>0</v>
      </c>
      <c r="F32" s="102">
        <f t="shared" si="1"/>
        <v>0</v>
      </c>
    </row>
    <row r="33" spans="1:6" ht="13.5" customHeight="1" x14ac:dyDescent="0.3">
      <c r="A33" s="380" t="s">
        <v>8</v>
      </c>
      <c r="B33" s="104" t="s">
        <v>67</v>
      </c>
      <c r="C33" s="7">
        <f t="shared" ref="C33:D33" si="9">SUM(C34:C37)</f>
        <v>0</v>
      </c>
      <c r="D33" s="7">
        <f t="shared" si="9"/>
        <v>0</v>
      </c>
      <c r="F33" s="102">
        <f t="shared" si="1"/>
        <v>0</v>
      </c>
    </row>
    <row r="34" spans="1:6" x14ac:dyDescent="0.3">
      <c r="A34" s="380"/>
      <c r="B34" s="105" t="s">
        <v>94</v>
      </c>
      <c r="C34" s="41"/>
      <c r="D34" s="41"/>
      <c r="F34" s="102">
        <f t="shared" si="1"/>
        <v>0</v>
      </c>
    </row>
    <row r="35" spans="1:6" x14ac:dyDescent="0.3">
      <c r="A35" s="380"/>
      <c r="B35" s="105" t="s">
        <v>68</v>
      </c>
      <c r="C35" s="41"/>
      <c r="D35" s="41"/>
      <c r="F35" s="102">
        <f t="shared" si="1"/>
        <v>0</v>
      </c>
    </row>
    <row r="36" spans="1:6" x14ac:dyDescent="0.3">
      <c r="A36" s="380"/>
      <c r="B36" s="105" t="s">
        <v>69</v>
      </c>
      <c r="C36" s="41"/>
      <c r="D36" s="41"/>
      <c r="F36" s="102">
        <f t="shared" si="1"/>
        <v>0</v>
      </c>
    </row>
    <row r="37" spans="1:6" x14ac:dyDescent="0.3">
      <c r="A37" s="380"/>
      <c r="B37" s="105" t="s">
        <v>95</v>
      </c>
      <c r="C37" s="41"/>
      <c r="D37" s="41"/>
      <c r="F37" s="102">
        <f t="shared" si="1"/>
        <v>0</v>
      </c>
    </row>
    <row r="38" spans="1:6" x14ac:dyDescent="0.3">
      <c r="A38" s="380"/>
      <c r="B38" s="104" t="s">
        <v>73</v>
      </c>
      <c r="C38" s="7">
        <f t="shared" ref="C38:D38" si="10">C39+C40</f>
        <v>0</v>
      </c>
      <c r="D38" s="7">
        <f t="shared" si="10"/>
        <v>0</v>
      </c>
      <c r="F38" s="102">
        <f t="shared" si="1"/>
        <v>0</v>
      </c>
    </row>
    <row r="39" spans="1:6" x14ac:dyDescent="0.3">
      <c r="A39" s="380"/>
      <c r="B39" s="105" t="s">
        <v>185</v>
      </c>
      <c r="C39" s="41"/>
      <c r="D39" s="41"/>
      <c r="F39" s="102">
        <f t="shared" si="1"/>
        <v>0</v>
      </c>
    </row>
    <row r="40" spans="1:6" x14ac:dyDescent="0.3">
      <c r="A40" s="380"/>
      <c r="B40" s="105" t="s">
        <v>186</v>
      </c>
      <c r="C40" s="41"/>
      <c r="D40" s="41"/>
      <c r="F40" s="102">
        <f t="shared" si="1"/>
        <v>0</v>
      </c>
    </row>
    <row r="41" spans="1:6" x14ac:dyDescent="0.3">
      <c r="A41" s="380"/>
      <c r="B41" s="57" t="s">
        <v>47</v>
      </c>
      <c r="C41" s="7">
        <f t="shared" ref="C41:D41" si="11">SUM(C33,C38:C38)</f>
        <v>0</v>
      </c>
      <c r="D41" s="7">
        <f t="shared" si="11"/>
        <v>0</v>
      </c>
      <c r="F41" s="102">
        <f t="shared" si="1"/>
        <v>0</v>
      </c>
    </row>
    <row r="42" spans="1:6" x14ac:dyDescent="0.3">
      <c r="A42" s="385" t="s">
        <v>192</v>
      </c>
      <c r="B42" s="104" t="s">
        <v>67</v>
      </c>
      <c r="C42" s="7">
        <f t="shared" ref="C42:D50" si="12">SUMIF($B$18:$B$41,$B42,C$18:C$41)</f>
        <v>0</v>
      </c>
      <c r="D42" s="7">
        <f t="shared" si="12"/>
        <v>0</v>
      </c>
      <c r="F42" s="102">
        <f t="shared" si="1"/>
        <v>0</v>
      </c>
    </row>
    <row r="43" spans="1:6" x14ac:dyDescent="0.3">
      <c r="A43" s="385"/>
      <c r="B43" s="105" t="s">
        <v>94</v>
      </c>
      <c r="C43" s="7">
        <f t="shared" si="12"/>
        <v>0</v>
      </c>
      <c r="D43" s="7">
        <f t="shared" si="12"/>
        <v>0</v>
      </c>
      <c r="F43" s="102">
        <f t="shared" si="1"/>
        <v>0</v>
      </c>
    </row>
    <row r="44" spans="1:6" x14ac:dyDescent="0.3">
      <c r="A44" s="385"/>
      <c r="B44" s="105" t="s">
        <v>68</v>
      </c>
      <c r="C44" s="7">
        <f t="shared" si="12"/>
        <v>0</v>
      </c>
      <c r="D44" s="7">
        <f t="shared" si="12"/>
        <v>0</v>
      </c>
      <c r="F44" s="102">
        <f t="shared" si="1"/>
        <v>0</v>
      </c>
    </row>
    <row r="45" spans="1:6" x14ac:dyDescent="0.3">
      <c r="A45" s="385"/>
      <c r="B45" s="105" t="s">
        <v>69</v>
      </c>
      <c r="C45" s="7">
        <f t="shared" si="12"/>
        <v>0</v>
      </c>
      <c r="D45" s="7">
        <f t="shared" si="12"/>
        <v>0</v>
      </c>
      <c r="F45" s="102">
        <f t="shared" si="1"/>
        <v>0</v>
      </c>
    </row>
    <row r="46" spans="1:6" x14ac:dyDescent="0.3">
      <c r="A46" s="385"/>
      <c r="B46" s="105" t="s">
        <v>95</v>
      </c>
      <c r="C46" s="7">
        <f t="shared" si="12"/>
        <v>0</v>
      </c>
      <c r="D46" s="7">
        <f t="shared" si="12"/>
        <v>0</v>
      </c>
      <c r="F46" s="102">
        <f t="shared" si="1"/>
        <v>0</v>
      </c>
    </row>
    <row r="47" spans="1:6" x14ac:dyDescent="0.3">
      <c r="A47" s="385"/>
      <c r="B47" s="104" t="s">
        <v>73</v>
      </c>
      <c r="C47" s="7">
        <f t="shared" si="12"/>
        <v>0</v>
      </c>
      <c r="D47" s="7">
        <f t="shared" si="12"/>
        <v>0</v>
      </c>
      <c r="F47" s="102">
        <f t="shared" si="1"/>
        <v>0</v>
      </c>
    </row>
    <row r="48" spans="1:6" x14ac:dyDescent="0.3">
      <c r="A48" s="385"/>
      <c r="B48" s="105" t="s">
        <v>185</v>
      </c>
      <c r="C48" s="7">
        <f t="shared" si="12"/>
        <v>0</v>
      </c>
      <c r="D48" s="7">
        <f t="shared" si="12"/>
        <v>0</v>
      </c>
      <c r="F48" s="102">
        <f t="shared" si="1"/>
        <v>0</v>
      </c>
    </row>
    <row r="49" spans="1:6" x14ac:dyDescent="0.3">
      <c r="A49" s="385"/>
      <c r="B49" s="105" t="s">
        <v>186</v>
      </c>
      <c r="C49" s="7">
        <f t="shared" si="12"/>
        <v>0</v>
      </c>
      <c r="D49" s="7">
        <f t="shared" si="12"/>
        <v>0</v>
      </c>
      <c r="F49" s="102">
        <f t="shared" si="1"/>
        <v>0</v>
      </c>
    </row>
    <row r="50" spans="1:6" x14ac:dyDescent="0.3">
      <c r="A50" s="385"/>
      <c r="B50" s="57" t="s">
        <v>47</v>
      </c>
      <c r="C50" s="7">
        <f t="shared" si="12"/>
        <v>0</v>
      </c>
      <c r="D50" s="7">
        <f t="shared" si="12"/>
        <v>0</v>
      </c>
      <c r="F50" s="102">
        <f t="shared" si="1"/>
        <v>0</v>
      </c>
    </row>
    <row r="51" spans="1:6" x14ac:dyDescent="0.3">
      <c r="F51" s="102"/>
    </row>
    <row r="52" spans="1:6" x14ac:dyDescent="0.3">
      <c r="A52" s="54" t="s">
        <v>210</v>
      </c>
      <c r="B52" s="55"/>
      <c r="C52" s="55"/>
      <c r="D52" s="55"/>
      <c r="F52" s="55"/>
    </row>
    <row r="53" spans="1:6" x14ac:dyDescent="0.3">
      <c r="F53" s="102"/>
    </row>
    <row r="54" spans="1:6" x14ac:dyDescent="0.3">
      <c r="F54" s="102"/>
    </row>
    <row r="55" spans="1:6" s="18" customFormat="1" x14ac:dyDescent="0.3">
      <c r="A55" s="227" t="s">
        <v>41</v>
      </c>
      <c r="B55" s="56" t="s">
        <v>0</v>
      </c>
      <c r="C55" s="9" t="s">
        <v>245</v>
      </c>
      <c r="D55" s="9" t="s">
        <v>246</v>
      </c>
      <c r="E55" s="4"/>
      <c r="F55" s="9" t="s">
        <v>247</v>
      </c>
    </row>
    <row r="56" spans="1:6" s="223" customFormat="1" x14ac:dyDescent="0.3">
      <c r="A56" s="227" t="s">
        <v>39</v>
      </c>
      <c r="B56" s="104" t="s">
        <v>210</v>
      </c>
      <c r="C56" s="41"/>
      <c r="D56" s="41"/>
      <c r="F56" s="222">
        <f>IF(AND(ROUND(C56,0)=0,D56&gt;C56),"INF",IF(AND(ROUND(C56,0)=0,ROUND(D56,0)=0),0,(D56-C56)/C56))</f>
        <v>0</v>
      </c>
    </row>
    <row r="57" spans="1:6" s="223" customFormat="1" x14ac:dyDescent="0.3">
      <c r="A57" s="227" t="s">
        <v>6</v>
      </c>
      <c r="B57" s="104" t="s">
        <v>210</v>
      </c>
      <c r="C57" s="41"/>
      <c r="D57" s="41"/>
      <c r="F57" s="222">
        <f>IF(AND(ROUND(C57,0)=0,D57&gt;C57),"INF",IF(AND(ROUND(C57,0)=0,ROUND(D57,0)=0),0,(D57-C57)/C57))</f>
        <v>0</v>
      </c>
    </row>
    <row r="58" spans="1:6" s="223" customFormat="1" x14ac:dyDescent="0.3">
      <c r="A58" s="227" t="s">
        <v>40</v>
      </c>
      <c r="B58" s="104" t="s">
        <v>210</v>
      </c>
      <c r="C58" s="41"/>
      <c r="D58" s="41"/>
      <c r="F58" s="222">
        <f>IF(AND(ROUND(C58,0)=0,D58&gt;C58),"INF",IF(AND(ROUND(C58,0)=0,ROUND(D58,0)=0),0,(D58-C58)/C58))</f>
        <v>0</v>
      </c>
    </row>
    <row r="59" spans="1:6" s="223" customFormat="1" x14ac:dyDescent="0.3">
      <c r="A59" s="227" t="s">
        <v>8</v>
      </c>
      <c r="B59" s="104" t="s">
        <v>210</v>
      </c>
      <c r="C59" s="41"/>
      <c r="D59" s="41"/>
      <c r="F59" s="222">
        <f>IF(AND(ROUND(C59,0)=0,D59&gt;C59),"INF",IF(AND(ROUND(C59,0)=0,ROUND(D59,0)=0),0,(D59-C59)/C59))</f>
        <v>0</v>
      </c>
    </row>
    <row r="60" spans="1:6" s="18" customFormat="1" x14ac:dyDescent="0.3">
      <c r="A60" s="228" t="s">
        <v>17</v>
      </c>
      <c r="B60" s="228"/>
      <c r="C60" s="224">
        <f>SUM(C56:C59)</f>
        <v>0</v>
      </c>
      <c r="D60" s="224">
        <f t="shared" ref="D60" si="13">SUM(D56:D59)</f>
        <v>0</v>
      </c>
      <c r="F60" s="225">
        <f>IF(AND(ROUND(C60,0)=0,D60&gt;C60),"INF",IF(AND(ROUND(C60,0)=0,ROUND(D60,0)=0),0,(D60-C60)/C60))</f>
        <v>0</v>
      </c>
    </row>
    <row r="61" spans="1:6" s="221" customFormat="1" ht="15" x14ac:dyDescent="0.3">
      <c r="A61" s="226"/>
    </row>
    <row r="62" spans="1:6" x14ac:dyDescent="0.3">
      <c r="A62" s="54" t="s">
        <v>183</v>
      </c>
      <c r="B62" s="55"/>
      <c r="C62" s="55"/>
      <c r="D62" s="55"/>
      <c r="F62" s="55"/>
    </row>
    <row r="64" spans="1:6" s="18" customFormat="1" ht="37.15" customHeight="1" x14ac:dyDescent="0.3">
      <c r="A64" s="56" t="s">
        <v>46</v>
      </c>
      <c r="B64" s="56" t="s">
        <v>0</v>
      </c>
      <c r="C64" s="9" t="s">
        <v>245</v>
      </c>
      <c r="D64" s="9" t="s">
        <v>246</v>
      </c>
      <c r="E64" s="4"/>
      <c r="F64" s="9" t="s">
        <v>247</v>
      </c>
    </row>
    <row r="65" spans="1:6" x14ac:dyDescent="0.3">
      <c r="A65" s="378" t="s">
        <v>39</v>
      </c>
      <c r="B65" s="104" t="s">
        <v>379</v>
      </c>
      <c r="C65" s="41"/>
      <c r="D65" s="41"/>
      <c r="F65" s="102">
        <f t="shared" ref="F65:F72" si="14">IF(AND(ROUND(C65,0)=0,D65&gt;C65),"INF",IF(AND(ROUND(C65,0)=0,ROUND(D65,0)=0),0,(D65-C65)/C65))</f>
        <v>0</v>
      </c>
    </row>
    <row r="66" spans="1:6" x14ac:dyDescent="0.3">
      <c r="A66" s="384"/>
      <c r="B66" s="104" t="s">
        <v>226</v>
      </c>
      <c r="C66" s="41"/>
      <c r="D66" s="41"/>
      <c r="F66" s="102">
        <f t="shared" si="14"/>
        <v>0</v>
      </c>
    </row>
    <row r="67" spans="1:6" x14ac:dyDescent="0.3">
      <c r="A67" s="378" t="s">
        <v>6</v>
      </c>
      <c r="B67" s="104" t="s">
        <v>379</v>
      </c>
      <c r="C67" s="41"/>
      <c r="D67" s="41"/>
      <c r="F67" s="102">
        <f t="shared" si="14"/>
        <v>0</v>
      </c>
    </row>
    <row r="68" spans="1:6" x14ac:dyDescent="0.3">
      <c r="A68" s="384"/>
      <c r="B68" s="104" t="s">
        <v>226</v>
      </c>
      <c r="C68" s="41"/>
      <c r="D68" s="41"/>
      <c r="F68" s="102">
        <f t="shared" si="14"/>
        <v>0</v>
      </c>
    </row>
    <row r="69" spans="1:6" x14ac:dyDescent="0.3">
      <c r="A69" s="378" t="s">
        <v>40</v>
      </c>
      <c r="B69" s="104" t="s">
        <v>379</v>
      </c>
      <c r="C69" s="41"/>
      <c r="D69" s="41"/>
      <c r="F69" s="102">
        <f t="shared" si="14"/>
        <v>0</v>
      </c>
    </row>
    <row r="70" spans="1:6" x14ac:dyDescent="0.3">
      <c r="A70" s="379"/>
      <c r="B70" s="104" t="s">
        <v>226</v>
      </c>
      <c r="C70" s="41"/>
      <c r="D70" s="41"/>
      <c r="F70" s="102">
        <f t="shared" si="14"/>
        <v>0</v>
      </c>
    </row>
    <row r="71" spans="1:6" x14ac:dyDescent="0.3">
      <c r="A71" s="378" t="s">
        <v>8</v>
      </c>
      <c r="B71" s="104" t="s">
        <v>379</v>
      </c>
      <c r="C71" s="41"/>
      <c r="D71" s="41"/>
      <c r="F71" s="102">
        <f t="shared" si="14"/>
        <v>0</v>
      </c>
    </row>
    <row r="72" spans="1:6" x14ac:dyDescent="0.3">
      <c r="A72" s="379"/>
      <c r="B72" s="104" t="s">
        <v>226</v>
      </c>
      <c r="C72" s="41"/>
      <c r="D72" s="41"/>
      <c r="F72" s="102">
        <f t="shared" si="14"/>
        <v>0</v>
      </c>
    </row>
    <row r="73" spans="1:6" x14ac:dyDescent="0.3">
      <c r="B73" s="5"/>
    </row>
  </sheetData>
  <mergeCells count="9">
    <mergeCell ref="A22:A25"/>
    <mergeCell ref="A26:A32"/>
    <mergeCell ref="A18:A21"/>
    <mergeCell ref="A71:A72"/>
    <mergeCell ref="A69:A70"/>
    <mergeCell ref="A33:A41"/>
    <mergeCell ref="A42:A50"/>
    <mergeCell ref="A65:A66"/>
    <mergeCell ref="A67:A68"/>
  </mergeCells>
  <conditionalFormatting sqref="C19:C20 C23:C24 C65:D72 C34:C37 C27:C28 C39:C40 C30:C31 C8:D11">
    <cfRule type="containsText" dxfId="131" priority="899" operator="containsText" text="ntitulé">
      <formula>NOT(ISERROR(SEARCH("ntitulé",C8)))</formula>
    </cfRule>
    <cfRule type="containsBlanks" dxfId="130" priority="900">
      <formula>LEN(TRIM(C8))=0</formula>
    </cfRule>
  </conditionalFormatting>
  <conditionalFormatting sqref="C19">
    <cfRule type="containsText" dxfId="129" priority="873" operator="containsText" text="ntitulé">
      <formula>NOT(ISERROR(SEARCH("ntitulé",C19)))</formula>
    </cfRule>
    <cfRule type="containsBlanks" dxfId="128" priority="874">
      <formula>LEN(TRIM(C19))=0</formula>
    </cfRule>
  </conditionalFormatting>
  <conditionalFormatting sqref="C20">
    <cfRule type="containsText" dxfId="127" priority="861" operator="containsText" text="ntitulé">
      <formula>NOT(ISERROR(SEARCH("ntitulé",C20)))</formula>
    </cfRule>
    <cfRule type="containsBlanks" dxfId="126" priority="862">
      <formula>LEN(TRIM(C20))=0</formula>
    </cfRule>
  </conditionalFormatting>
  <conditionalFormatting sqref="C23">
    <cfRule type="containsText" dxfId="125" priority="801" operator="containsText" text="ntitulé">
      <formula>NOT(ISERROR(SEARCH("ntitulé",C23)))</formula>
    </cfRule>
    <cfRule type="containsBlanks" dxfId="124" priority="802">
      <formula>LEN(TRIM(C23))=0</formula>
    </cfRule>
  </conditionalFormatting>
  <conditionalFormatting sqref="C24">
    <cfRule type="containsText" dxfId="123" priority="789" operator="containsText" text="ntitulé">
      <formula>NOT(ISERROR(SEARCH("ntitulé",C24)))</formula>
    </cfRule>
    <cfRule type="containsBlanks" dxfId="122" priority="790">
      <formula>LEN(TRIM(C24))=0</formula>
    </cfRule>
  </conditionalFormatting>
  <conditionalFormatting sqref="C27:C28">
    <cfRule type="containsText" dxfId="121" priority="729" operator="containsText" text="ntitulé">
      <formula>NOT(ISERROR(SEARCH("ntitulé",C27)))</formula>
    </cfRule>
    <cfRule type="containsBlanks" dxfId="120" priority="730">
      <formula>LEN(TRIM(C27))=0</formula>
    </cfRule>
  </conditionalFormatting>
  <conditionalFormatting sqref="C30:C31">
    <cfRule type="containsText" dxfId="119" priority="705" operator="containsText" text="ntitulé">
      <formula>NOT(ISERROR(SEARCH("ntitulé",C30)))</formula>
    </cfRule>
    <cfRule type="containsBlanks" dxfId="118" priority="706">
      <formula>LEN(TRIM(C30))=0</formula>
    </cfRule>
  </conditionalFormatting>
  <conditionalFormatting sqref="C34:C37 C39:C40">
    <cfRule type="containsText" dxfId="117" priority="681" operator="containsText" text="ntitulé">
      <formula>NOT(ISERROR(SEARCH("ntitulé",C34)))</formula>
    </cfRule>
    <cfRule type="containsBlanks" dxfId="116" priority="682">
      <formula>LEN(TRIM(C34))=0</formula>
    </cfRule>
  </conditionalFormatting>
  <conditionalFormatting sqref="D30:D31">
    <cfRule type="containsText" dxfId="115" priority="93" operator="containsText" text="ntitulé">
      <formula>NOT(ISERROR(SEARCH("ntitulé",D30)))</formula>
    </cfRule>
    <cfRule type="containsBlanks" dxfId="114" priority="94">
      <formula>LEN(TRIM(D30))=0</formula>
    </cfRule>
  </conditionalFormatting>
  <conditionalFormatting sqref="D24">
    <cfRule type="containsText" dxfId="113" priority="97" operator="containsText" text="ntitulé">
      <formula>NOT(ISERROR(SEARCH("ntitulé",D24)))</formula>
    </cfRule>
    <cfRule type="containsBlanks" dxfId="112" priority="98">
      <formula>LEN(TRIM(D24))=0</formula>
    </cfRule>
  </conditionalFormatting>
  <conditionalFormatting sqref="D19:D20 D23:D24 D34:D37 D27:D28 D39:D40 D30:D31">
    <cfRule type="containsText" dxfId="111" priority="105" operator="containsText" text="ntitulé">
      <formula>NOT(ISERROR(SEARCH("ntitulé",D19)))</formula>
    </cfRule>
    <cfRule type="containsBlanks" dxfId="110" priority="106">
      <formula>LEN(TRIM(D19))=0</formula>
    </cfRule>
  </conditionalFormatting>
  <conditionalFormatting sqref="D19">
    <cfRule type="containsText" dxfId="109" priority="103" operator="containsText" text="ntitulé">
      <formula>NOT(ISERROR(SEARCH("ntitulé",D19)))</formula>
    </cfRule>
    <cfRule type="containsBlanks" dxfId="108" priority="104">
      <formula>LEN(TRIM(D19))=0</formula>
    </cfRule>
  </conditionalFormatting>
  <conditionalFormatting sqref="D20">
    <cfRule type="containsText" dxfId="107" priority="101" operator="containsText" text="ntitulé">
      <formula>NOT(ISERROR(SEARCH("ntitulé",D20)))</formula>
    </cfRule>
    <cfRule type="containsBlanks" dxfId="106" priority="102">
      <formula>LEN(TRIM(D20))=0</formula>
    </cfRule>
  </conditionalFormatting>
  <conditionalFormatting sqref="D23">
    <cfRule type="containsText" dxfId="105" priority="99" operator="containsText" text="ntitulé">
      <formula>NOT(ISERROR(SEARCH("ntitulé",D23)))</formula>
    </cfRule>
    <cfRule type="containsBlanks" dxfId="104" priority="100">
      <formula>LEN(TRIM(D23))=0</formula>
    </cfRule>
  </conditionalFormatting>
  <conditionalFormatting sqref="D27:D28">
    <cfRule type="containsText" dxfId="103" priority="95" operator="containsText" text="ntitulé">
      <formula>NOT(ISERROR(SEARCH("ntitulé",D27)))</formula>
    </cfRule>
    <cfRule type="containsBlanks" dxfId="102" priority="96">
      <formula>LEN(TRIM(D27))=0</formula>
    </cfRule>
  </conditionalFormatting>
  <conditionalFormatting sqref="D34:D37 D39:D40">
    <cfRule type="containsText" dxfId="101" priority="91" operator="containsText" text="ntitulé">
      <formula>NOT(ISERROR(SEARCH("ntitulé",D34)))</formula>
    </cfRule>
    <cfRule type="containsBlanks" dxfId="100" priority="92">
      <formula>LEN(TRIM(D34))=0</formula>
    </cfRule>
  </conditionalFormatting>
  <conditionalFormatting sqref="C56:D58">
    <cfRule type="containsText" dxfId="99" priority="15" operator="containsText" text="ntitulé">
      <formula>NOT(ISERROR(SEARCH("ntitulé",C56)))</formula>
    </cfRule>
    <cfRule type="containsBlanks" dxfId="98" priority="16">
      <formula>LEN(TRIM(C56))=0</formula>
    </cfRule>
  </conditionalFormatting>
  <conditionalFormatting sqref="C59:D59">
    <cfRule type="containsText" dxfId="97" priority="7" operator="containsText" text="ntitulé">
      <formula>NOT(ISERROR(SEARCH("ntitulé",C59)))</formula>
    </cfRule>
    <cfRule type="containsBlanks" dxfId="96" priority="8">
      <formula>LEN(TRIM(C59))=0</formula>
    </cfRule>
  </conditionalFormatting>
  <pageMargins left="0.7" right="0.7" top="0.75" bottom="0.75" header="0.3" footer="0.3"/>
  <pageSetup paperSize="9" scale="62" orientation="landscape" verticalDpi="300" r:id="rId1"/>
  <rowBreaks count="1" manualBreakCount="1">
    <brk id="5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F77"/>
  <sheetViews>
    <sheetView topLeftCell="A8" zoomScale="80" zoomScaleNormal="80" workbookViewId="0">
      <selection activeCell="D76" sqref="D76"/>
    </sheetView>
  </sheetViews>
  <sheetFormatPr baseColWidth="10" defaultColWidth="8.85546875" defaultRowHeight="13.5" x14ac:dyDescent="0.3"/>
  <cols>
    <col min="1" max="1" width="8.85546875" style="4"/>
    <col min="2" max="2" width="75.7109375" style="19" customWidth="1"/>
    <col min="3" max="4" width="19.7109375" style="4" customWidth="1"/>
    <col min="5" max="5" width="5.7109375" style="4" customWidth="1"/>
    <col min="6" max="6" width="20.7109375" style="4" customWidth="1"/>
    <col min="7" max="16384" width="8.85546875" style="4"/>
  </cols>
  <sheetData>
    <row r="3" spans="1:6" ht="29.65" customHeight="1" x14ac:dyDescent="0.3">
      <c r="A3" s="14" t="str">
        <f>TAB00!B42&amp;" : "&amp;TAB00!C42</f>
        <v>TAB3.2 : Estimation des volumes et puissances - Tarifs de prélèvement sans facturation du terme capacitaire</v>
      </c>
      <c r="B3" s="14"/>
      <c r="C3" s="14"/>
      <c r="D3" s="14"/>
      <c r="E3" s="14"/>
      <c r="F3" s="14"/>
    </row>
    <row r="5" spans="1:6" x14ac:dyDescent="0.3">
      <c r="A5" s="54" t="s">
        <v>96</v>
      </c>
      <c r="B5" s="55"/>
      <c r="C5" s="55"/>
      <c r="D5" s="55"/>
      <c r="F5" s="55"/>
    </row>
    <row r="8" spans="1:6" ht="27" x14ac:dyDescent="0.3">
      <c r="A8" s="56" t="s">
        <v>46</v>
      </c>
      <c r="B8" s="56" t="s">
        <v>0</v>
      </c>
      <c r="C8" s="9" t="s">
        <v>245</v>
      </c>
      <c r="D8" s="9" t="s">
        <v>246</v>
      </c>
      <c r="F8" s="9" t="s">
        <v>247</v>
      </c>
    </row>
    <row r="9" spans="1:6" x14ac:dyDescent="0.3">
      <c r="A9" s="9" t="s">
        <v>5</v>
      </c>
      <c r="B9" s="4" t="s">
        <v>27</v>
      </c>
      <c r="C9" s="41"/>
      <c r="D9" s="41"/>
      <c r="F9" s="102">
        <f>IF(AND(ROUND(C9,0)=0,D9&gt;C9),"INF",IF(AND(ROUND(C9,0)=0,ROUND(D9,0)=0),0,(D9-C9)/C9))</f>
        <v>0</v>
      </c>
    </row>
    <row r="10" spans="1:6" x14ac:dyDescent="0.3">
      <c r="A10" s="9" t="s">
        <v>6</v>
      </c>
      <c r="B10" s="4" t="s">
        <v>27</v>
      </c>
      <c r="C10" s="41"/>
      <c r="D10" s="41"/>
      <c r="F10" s="102">
        <f>IF(AND(ROUND(C10,0)=0,D10&gt;C10),"INF",IF(AND(ROUND(C10,0)=0,ROUND(D10,0)=0),0,(D10-C10)/C10))</f>
        <v>0</v>
      </c>
    </row>
    <row r="11" spans="1:6" x14ac:dyDescent="0.3">
      <c r="A11" s="9" t="s">
        <v>7</v>
      </c>
      <c r="B11" s="4" t="s">
        <v>27</v>
      </c>
      <c r="C11" s="41"/>
      <c r="D11" s="41"/>
      <c r="F11" s="102">
        <f>IF(AND(ROUND(C11,0)=0,D11&gt;C11),"INF",IF(AND(ROUND(C11,0)=0,ROUND(D11,0)=0),0,(D11-C11)/C11))</f>
        <v>0</v>
      </c>
    </row>
    <row r="12" spans="1:6" x14ac:dyDescent="0.3">
      <c r="A12" s="9" t="s">
        <v>8</v>
      </c>
      <c r="B12" s="4" t="s">
        <v>27</v>
      </c>
      <c r="C12" s="41"/>
      <c r="D12" s="41"/>
      <c r="F12" s="102">
        <f>IF(AND(ROUND(C12,0)=0,D12&gt;C12),"INF",IF(AND(ROUND(C12,0)=0,ROUND(D12,0)=0),0,(D12-C12)/C12))</f>
        <v>0</v>
      </c>
    </row>
    <row r="16" spans="1:6" x14ac:dyDescent="0.3">
      <c r="A16" s="54" t="s">
        <v>212</v>
      </c>
      <c r="B16" s="55"/>
      <c r="C16" s="55"/>
      <c r="D16" s="55"/>
      <c r="F16" s="55"/>
    </row>
    <row r="18" spans="1:6" s="18" customFormat="1" ht="37.15" customHeight="1" x14ac:dyDescent="0.3">
      <c r="A18" s="56" t="s">
        <v>46</v>
      </c>
      <c r="B18" s="56" t="s">
        <v>0</v>
      </c>
      <c r="C18" s="9" t="s">
        <v>245</v>
      </c>
      <c r="D18" s="9" t="s">
        <v>246</v>
      </c>
      <c r="E18" s="4"/>
      <c r="F18" s="9" t="s">
        <v>247</v>
      </c>
    </row>
    <row r="19" spans="1:6" x14ac:dyDescent="0.3">
      <c r="A19" s="378" t="s">
        <v>39</v>
      </c>
      <c r="B19" s="104" t="s">
        <v>67</v>
      </c>
      <c r="C19" s="7">
        <f t="shared" ref="C19:D19" si="0">SUM(C20:C21)</f>
        <v>0</v>
      </c>
      <c r="D19" s="7">
        <f t="shared" si="0"/>
        <v>0</v>
      </c>
      <c r="F19" s="102">
        <f t="shared" ref="F19:F61" si="1">IF(AND(ROUND(C19,0)=0,D19&gt;C19),"INF",IF(AND(ROUND(C19,0)=0,ROUND(D19,0)=0),0,(D19-C19)/C19))</f>
        <v>0</v>
      </c>
    </row>
    <row r="20" spans="1:6" x14ac:dyDescent="0.3">
      <c r="A20" s="379"/>
      <c r="B20" s="105" t="s">
        <v>68</v>
      </c>
      <c r="C20" s="41"/>
      <c r="D20" s="41"/>
      <c r="F20" s="102">
        <f t="shared" si="1"/>
        <v>0</v>
      </c>
    </row>
    <row r="21" spans="1:6" x14ac:dyDescent="0.3">
      <c r="A21" s="379"/>
      <c r="B21" s="105" t="s">
        <v>69</v>
      </c>
      <c r="C21" s="41"/>
      <c r="D21" s="41"/>
      <c r="F21" s="102">
        <f t="shared" si="1"/>
        <v>0</v>
      </c>
    </row>
    <row r="22" spans="1:6" x14ac:dyDescent="0.3">
      <c r="A22" s="379"/>
      <c r="B22" s="104" t="s">
        <v>71</v>
      </c>
      <c r="C22" s="41"/>
      <c r="D22" s="41"/>
      <c r="F22" s="102">
        <f t="shared" si="1"/>
        <v>0</v>
      </c>
    </row>
    <row r="23" spans="1:6" x14ac:dyDescent="0.3">
      <c r="A23" s="379"/>
      <c r="B23" s="104" t="s">
        <v>72</v>
      </c>
      <c r="C23" s="41"/>
      <c r="D23" s="41"/>
      <c r="F23" s="102">
        <f t="shared" si="1"/>
        <v>0</v>
      </c>
    </row>
    <row r="24" spans="1:6" x14ac:dyDescent="0.3">
      <c r="A24" s="384"/>
      <c r="B24" s="57" t="s">
        <v>47</v>
      </c>
      <c r="C24" s="7">
        <f t="shared" ref="C24:D24" si="2">SUM(C19,C22:C23)</f>
        <v>0</v>
      </c>
      <c r="D24" s="7">
        <f t="shared" si="2"/>
        <v>0</v>
      </c>
      <c r="F24" s="102">
        <f t="shared" si="1"/>
        <v>0</v>
      </c>
    </row>
    <row r="25" spans="1:6" x14ac:dyDescent="0.3">
      <c r="A25" s="378" t="s">
        <v>6</v>
      </c>
      <c r="B25" s="104" t="s">
        <v>67</v>
      </c>
      <c r="C25" s="7">
        <f t="shared" ref="C25:D25" si="3">SUM(C26:C27)</f>
        <v>0</v>
      </c>
      <c r="D25" s="7">
        <f t="shared" si="3"/>
        <v>0</v>
      </c>
      <c r="F25" s="102">
        <f t="shared" si="1"/>
        <v>0</v>
      </c>
    </row>
    <row r="26" spans="1:6" x14ac:dyDescent="0.3">
      <c r="A26" s="379"/>
      <c r="B26" s="105" t="s">
        <v>68</v>
      </c>
      <c r="C26" s="41"/>
      <c r="D26" s="41"/>
      <c r="F26" s="102">
        <f t="shared" si="1"/>
        <v>0</v>
      </c>
    </row>
    <row r="27" spans="1:6" x14ac:dyDescent="0.3">
      <c r="A27" s="379"/>
      <c r="B27" s="105" t="s">
        <v>69</v>
      </c>
      <c r="C27" s="41"/>
      <c r="D27" s="41"/>
      <c r="F27" s="102">
        <f t="shared" si="1"/>
        <v>0</v>
      </c>
    </row>
    <row r="28" spans="1:6" x14ac:dyDescent="0.3">
      <c r="A28" s="379"/>
      <c r="B28" s="104" t="s">
        <v>71</v>
      </c>
      <c r="C28" s="41"/>
      <c r="D28" s="41"/>
      <c r="F28" s="102">
        <f t="shared" si="1"/>
        <v>0</v>
      </c>
    </row>
    <row r="29" spans="1:6" x14ac:dyDescent="0.3">
      <c r="A29" s="379"/>
      <c r="B29" s="104" t="s">
        <v>72</v>
      </c>
      <c r="C29" s="41"/>
      <c r="D29" s="41"/>
      <c r="F29" s="102">
        <f t="shared" si="1"/>
        <v>0</v>
      </c>
    </row>
    <row r="30" spans="1:6" x14ac:dyDescent="0.3">
      <c r="A30" s="384"/>
      <c r="B30" s="57" t="s">
        <v>47</v>
      </c>
      <c r="C30" s="7">
        <f t="shared" ref="C30:D30" si="4">SUM(C25,C28:C29)</f>
        <v>0</v>
      </c>
      <c r="D30" s="7">
        <f t="shared" si="4"/>
        <v>0</v>
      </c>
      <c r="F30" s="102">
        <f t="shared" si="1"/>
        <v>0</v>
      </c>
    </row>
    <row r="31" spans="1:6" x14ac:dyDescent="0.3">
      <c r="A31" s="378" t="s">
        <v>40</v>
      </c>
      <c r="B31" s="104" t="s">
        <v>67</v>
      </c>
      <c r="C31" s="7">
        <f t="shared" ref="C31:D31" si="5">SUM(C32:C33)</f>
        <v>0</v>
      </c>
      <c r="D31" s="7">
        <f t="shared" si="5"/>
        <v>0</v>
      </c>
      <c r="F31" s="102">
        <f t="shared" si="1"/>
        <v>0</v>
      </c>
    </row>
    <row r="32" spans="1:6" x14ac:dyDescent="0.3">
      <c r="A32" s="379"/>
      <c r="B32" s="105" t="s">
        <v>68</v>
      </c>
      <c r="C32" s="41"/>
      <c r="D32" s="41"/>
      <c r="F32" s="102">
        <f t="shared" si="1"/>
        <v>0</v>
      </c>
    </row>
    <row r="33" spans="1:6" x14ac:dyDescent="0.3">
      <c r="A33" s="379"/>
      <c r="B33" s="105" t="s">
        <v>69</v>
      </c>
      <c r="C33" s="41"/>
      <c r="D33" s="41"/>
      <c r="F33" s="102">
        <f t="shared" si="1"/>
        <v>0</v>
      </c>
    </row>
    <row r="34" spans="1:6" x14ac:dyDescent="0.3">
      <c r="A34" s="379"/>
      <c r="B34" s="104" t="s">
        <v>71</v>
      </c>
      <c r="C34" s="41"/>
      <c r="D34" s="41"/>
      <c r="F34" s="102">
        <f t="shared" si="1"/>
        <v>0</v>
      </c>
    </row>
    <row r="35" spans="1:6" x14ac:dyDescent="0.3">
      <c r="A35" s="379"/>
      <c r="B35" s="104" t="s">
        <v>73</v>
      </c>
      <c r="C35" s="7">
        <f t="shared" ref="C35:D35" si="6">C36+C37</f>
        <v>0</v>
      </c>
      <c r="D35" s="7">
        <f t="shared" si="6"/>
        <v>0</v>
      </c>
      <c r="F35" s="102">
        <f t="shared" si="1"/>
        <v>0</v>
      </c>
    </row>
    <row r="36" spans="1:6" x14ac:dyDescent="0.3">
      <c r="A36" s="379"/>
      <c r="B36" s="105" t="s">
        <v>185</v>
      </c>
      <c r="C36" s="41"/>
      <c r="D36" s="41"/>
      <c r="F36" s="102">
        <f t="shared" si="1"/>
        <v>0</v>
      </c>
    </row>
    <row r="37" spans="1:6" x14ac:dyDescent="0.3">
      <c r="A37" s="379"/>
      <c r="B37" s="105" t="s">
        <v>186</v>
      </c>
      <c r="C37" s="41"/>
      <c r="D37" s="41"/>
      <c r="F37" s="102">
        <f t="shared" si="1"/>
        <v>0</v>
      </c>
    </row>
    <row r="38" spans="1:6" x14ac:dyDescent="0.3">
      <c r="A38" s="379"/>
      <c r="B38" s="104" t="s">
        <v>72</v>
      </c>
      <c r="C38" s="41"/>
      <c r="D38" s="41"/>
      <c r="F38" s="102">
        <f t="shared" si="1"/>
        <v>0</v>
      </c>
    </row>
    <row r="39" spans="1:6" x14ac:dyDescent="0.3">
      <c r="A39" s="384"/>
      <c r="B39" s="57" t="s">
        <v>47</v>
      </c>
      <c r="C39" s="7">
        <f t="shared" ref="C39:D39" si="7">SUM(C31,C34:C35,C38)</f>
        <v>0</v>
      </c>
      <c r="D39" s="7">
        <f t="shared" si="7"/>
        <v>0</v>
      </c>
      <c r="F39" s="102">
        <f t="shared" si="1"/>
        <v>0</v>
      </c>
    </row>
    <row r="40" spans="1:6" ht="13.5" customHeight="1" x14ac:dyDescent="0.3">
      <c r="A40" s="378" t="s">
        <v>8</v>
      </c>
      <c r="B40" s="104" t="s">
        <v>67</v>
      </c>
      <c r="C40" s="7">
        <f t="shared" ref="C40:D40" si="8">SUM(C41:C44)</f>
        <v>0</v>
      </c>
      <c r="D40" s="7">
        <f t="shared" si="8"/>
        <v>0</v>
      </c>
      <c r="F40" s="102">
        <f t="shared" si="1"/>
        <v>0</v>
      </c>
    </row>
    <row r="41" spans="1:6" x14ac:dyDescent="0.3">
      <c r="A41" s="379"/>
      <c r="B41" s="105" t="s">
        <v>94</v>
      </c>
      <c r="C41" s="41"/>
      <c r="D41" s="41"/>
      <c r="F41" s="102">
        <f t="shared" si="1"/>
        <v>0</v>
      </c>
    </row>
    <row r="42" spans="1:6" x14ac:dyDescent="0.3">
      <c r="A42" s="379"/>
      <c r="B42" s="105" t="s">
        <v>68</v>
      </c>
      <c r="C42" s="41"/>
      <c r="D42" s="41"/>
      <c r="F42" s="102">
        <f t="shared" si="1"/>
        <v>0</v>
      </c>
    </row>
    <row r="43" spans="1:6" x14ac:dyDescent="0.3">
      <c r="A43" s="379"/>
      <c r="B43" s="105" t="s">
        <v>69</v>
      </c>
      <c r="C43" s="41"/>
      <c r="D43" s="41"/>
      <c r="F43" s="102">
        <f t="shared" si="1"/>
        <v>0</v>
      </c>
    </row>
    <row r="44" spans="1:6" x14ac:dyDescent="0.3">
      <c r="A44" s="379"/>
      <c r="B44" s="105" t="s">
        <v>95</v>
      </c>
      <c r="C44" s="41"/>
      <c r="D44" s="41"/>
      <c r="F44" s="102">
        <f t="shared" si="1"/>
        <v>0</v>
      </c>
    </row>
    <row r="45" spans="1:6" x14ac:dyDescent="0.3">
      <c r="A45" s="379"/>
      <c r="B45" s="104" t="s">
        <v>71</v>
      </c>
      <c r="C45" s="41"/>
      <c r="D45" s="41"/>
      <c r="F45" s="102">
        <f t="shared" si="1"/>
        <v>0</v>
      </c>
    </row>
    <row r="46" spans="1:6" x14ac:dyDescent="0.3">
      <c r="A46" s="379"/>
      <c r="B46" s="104" t="s">
        <v>73</v>
      </c>
      <c r="C46" s="7">
        <f t="shared" ref="C46:D46" si="9">C47+C48</f>
        <v>0</v>
      </c>
      <c r="D46" s="7">
        <f t="shared" si="9"/>
        <v>0</v>
      </c>
      <c r="F46" s="102">
        <f t="shared" si="1"/>
        <v>0</v>
      </c>
    </row>
    <row r="47" spans="1:6" x14ac:dyDescent="0.3">
      <c r="A47" s="379"/>
      <c r="B47" s="105" t="s">
        <v>185</v>
      </c>
      <c r="C47" s="41"/>
      <c r="D47" s="41"/>
      <c r="F47" s="102">
        <f t="shared" si="1"/>
        <v>0</v>
      </c>
    </row>
    <row r="48" spans="1:6" x14ac:dyDescent="0.3">
      <c r="A48" s="379"/>
      <c r="B48" s="105" t="s">
        <v>186</v>
      </c>
      <c r="C48" s="41"/>
      <c r="D48" s="41"/>
      <c r="F48" s="102">
        <f t="shared" si="1"/>
        <v>0</v>
      </c>
    </row>
    <row r="49" spans="1:6" x14ac:dyDescent="0.3">
      <c r="A49" s="379"/>
      <c r="B49" s="104" t="s">
        <v>72</v>
      </c>
      <c r="C49" s="41"/>
      <c r="D49" s="41"/>
      <c r="F49" s="102">
        <f t="shared" si="1"/>
        <v>0</v>
      </c>
    </row>
    <row r="50" spans="1:6" x14ac:dyDescent="0.3">
      <c r="A50" s="384"/>
      <c r="B50" s="57" t="s">
        <v>47</v>
      </c>
      <c r="C50" s="7">
        <f>SUM(C40,C45:C46,C49)</f>
        <v>0</v>
      </c>
      <c r="D50" s="7">
        <f t="shared" ref="D50" si="10">SUM(D40,D45:D46,D49)</f>
        <v>0</v>
      </c>
      <c r="F50" s="102">
        <f t="shared" si="1"/>
        <v>0</v>
      </c>
    </row>
    <row r="51" spans="1:6" ht="12" customHeight="1" x14ac:dyDescent="0.3">
      <c r="A51" s="381" t="s">
        <v>192</v>
      </c>
      <c r="B51" s="104" t="s">
        <v>67</v>
      </c>
      <c r="C51" s="151">
        <f t="shared" ref="C51:D61" si="11">SUMIF($B$19:$B$50,$B51,C$19:C$50)</f>
        <v>0</v>
      </c>
      <c r="D51" s="151">
        <f t="shared" si="11"/>
        <v>0</v>
      </c>
      <c r="F51" s="152">
        <f t="shared" si="1"/>
        <v>0</v>
      </c>
    </row>
    <row r="52" spans="1:6" x14ac:dyDescent="0.3">
      <c r="A52" s="382"/>
      <c r="B52" s="105" t="s">
        <v>94</v>
      </c>
      <c r="C52" s="7">
        <f t="shared" si="11"/>
        <v>0</v>
      </c>
      <c r="D52" s="7">
        <f t="shared" si="11"/>
        <v>0</v>
      </c>
      <c r="F52" s="102">
        <f t="shared" si="1"/>
        <v>0</v>
      </c>
    </row>
    <row r="53" spans="1:6" x14ac:dyDescent="0.3">
      <c r="A53" s="382"/>
      <c r="B53" s="105" t="s">
        <v>68</v>
      </c>
      <c r="C53" s="7">
        <f t="shared" si="11"/>
        <v>0</v>
      </c>
      <c r="D53" s="7">
        <f t="shared" si="11"/>
        <v>0</v>
      </c>
      <c r="F53" s="102">
        <f t="shared" si="1"/>
        <v>0</v>
      </c>
    </row>
    <row r="54" spans="1:6" x14ac:dyDescent="0.3">
      <c r="A54" s="382"/>
      <c r="B54" s="105" t="s">
        <v>69</v>
      </c>
      <c r="C54" s="7">
        <f t="shared" si="11"/>
        <v>0</v>
      </c>
      <c r="D54" s="7">
        <f t="shared" si="11"/>
        <v>0</v>
      </c>
      <c r="F54" s="102">
        <f t="shared" si="1"/>
        <v>0</v>
      </c>
    </row>
    <row r="55" spans="1:6" x14ac:dyDescent="0.3">
      <c r="A55" s="382"/>
      <c r="B55" s="105" t="s">
        <v>95</v>
      </c>
      <c r="C55" s="7">
        <f t="shared" si="11"/>
        <v>0</v>
      </c>
      <c r="D55" s="7">
        <f t="shared" si="11"/>
        <v>0</v>
      </c>
      <c r="F55" s="102">
        <f t="shared" si="1"/>
        <v>0</v>
      </c>
    </row>
    <row r="56" spans="1:6" x14ac:dyDescent="0.3">
      <c r="A56" s="382"/>
      <c r="B56" s="104" t="s">
        <v>71</v>
      </c>
      <c r="C56" s="151">
        <f t="shared" si="11"/>
        <v>0</v>
      </c>
      <c r="D56" s="151">
        <f t="shared" si="11"/>
        <v>0</v>
      </c>
      <c r="F56" s="152">
        <f t="shared" si="1"/>
        <v>0</v>
      </c>
    </row>
    <row r="57" spans="1:6" x14ac:dyDescent="0.3">
      <c r="A57" s="382"/>
      <c r="B57" s="104" t="s">
        <v>73</v>
      </c>
      <c r="C57" s="151">
        <f t="shared" si="11"/>
        <v>0</v>
      </c>
      <c r="D57" s="151">
        <f t="shared" si="11"/>
        <v>0</v>
      </c>
      <c r="F57" s="152">
        <f t="shared" si="1"/>
        <v>0</v>
      </c>
    </row>
    <row r="58" spans="1:6" x14ac:dyDescent="0.3">
      <c r="A58" s="382"/>
      <c r="B58" s="105" t="s">
        <v>185</v>
      </c>
      <c r="C58" s="7">
        <f t="shared" si="11"/>
        <v>0</v>
      </c>
      <c r="D58" s="7">
        <f t="shared" si="11"/>
        <v>0</v>
      </c>
      <c r="F58" s="102">
        <f t="shared" si="1"/>
        <v>0</v>
      </c>
    </row>
    <row r="59" spans="1:6" x14ac:dyDescent="0.3">
      <c r="A59" s="382"/>
      <c r="B59" s="105" t="s">
        <v>186</v>
      </c>
      <c r="C59" s="7">
        <f t="shared" si="11"/>
        <v>0</v>
      </c>
      <c r="D59" s="7">
        <f t="shared" si="11"/>
        <v>0</v>
      </c>
      <c r="F59" s="102">
        <f t="shared" si="1"/>
        <v>0</v>
      </c>
    </row>
    <row r="60" spans="1:6" x14ac:dyDescent="0.3">
      <c r="A60" s="382"/>
      <c r="B60" s="104" t="s">
        <v>72</v>
      </c>
      <c r="C60" s="151">
        <f t="shared" si="11"/>
        <v>0</v>
      </c>
      <c r="D60" s="151">
        <f t="shared" si="11"/>
        <v>0</v>
      </c>
      <c r="F60" s="152">
        <f t="shared" si="1"/>
        <v>0</v>
      </c>
    </row>
    <row r="61" spans="1:6" x14ac:dyDescent="0.3">
      <c r="A61" s="383"/>
      <c r="B61" s="57" t="s">
        <v>47</v>
      </c>
      <c r="C61" s="151">
        <f t="shared" si="11"/>
        <v>0</v>
      </c>
      <c r="D61" s="151">
        <f t="shared" si="11"/>
        <v>0</v>
      </c>
      <c r="F61" s="152">
        <f t="shared" si="1"/>
        <v>0</v>
      </c>
    </row>
    <row r="62" spans="1:6" x14ac:dyDescent="0.3">
      <c r="F62" s="102"/>
    </row>
    <row r="63" spans="1:6" x14ac:dyDescent="0.3">
      <c r="F63" s="102"/>
    </row>
    <row r="64" spans="1:6" x14ac:dyDescent="0.3">
      <c r="A64" s="54" t="s">
        <v>210</v>
      </c>
      <c r="B64" s="55"/>
      <c r="C64" s="55"/>
      <c r="D64" s="55"/>
      <c r="F64" s="55"/>
    </row>
    <row r="65" spans="1:6" x14ac:dyDescent="0.3">
      <c r="F65" s="102"/>
    </row>
    <row r="66" spans="1:6" s="18" customFormat="1" x14ac:dyDescent="0.3">
      <c r="A66" s="227" t="s">
        <v>41</v>
      </c>
      <c r="B66" s="56" t="s">
        <v>0</v>
      </c>
      <c r="C66" s="9" t="s">
        <v>245</v>
      </c>
      <c r="D66" s="9" t="s">
        <v>246</v>
      </c>
      <c r="E66" s="4"/>
      <c r="F66" s="9" t="s">
        <v>247</v>
      </c>
    </row>
    <row r="67" spans="1:6" s="223" customFormat="1" x14ac:dyDescent="0.3">
      <c r="A67" s="227" t="s">
        <v>39</v>
      </c>
      <c r="B67" s="104" t="s">
        <v>210</v>
      </c>
      <c r="C67" s="41"/>
      <c r="D67" s="41"/>
      <c r="F67" s="222">
        <f>IF(AND(ROUND(C67,0)=0,D67&gt;C67),"INF",IF(AND(ROUND(C67,0)=0,ROUND(D67,0)=0),0,(D67-C67)/C67))</f>
        <v>0</v>
      </c>
    </row>
    <row r="68" spans="1:6" s="223" customFormat="1" x14ac:dyDescent="0.3">
      <c r="A68" s="227" t="s">
        <v>6</v>
      </c>
      <c r="B68" s="104" t="s">
        <v>210</v>
      </c>
      <c r="C68" s="41"/>
      <c r="D68" s="41"/>
      <c r="F68" s="222">
        <f>IF(AND(ROUND(C68,0)=0,D68&gt;C68),"INF",IF(AND(ROUND(C68,0)=0,ROUND(D68,0)=0),0,(D68-C68)/C68))</f>
        <v>0</v>
      </c>
    </row>
    <row r="69" spans="1:6" s="223" customFormat="1" x14ac:dyDescent="0.3">
      <c r="A69" s="227" t="s">
        <v>40</v>
      </c>
      <c r="B69" s="104" t="s">
        <v>210</v>
      </c>
      <c r="C69" s="41"/>
      <c r="D69" s="41"/>
      <c r="F69" s="222">
        <f>IF(AND(ROUND(C69,0)=0,D69&gt;C69),"INF",IF(AND(ROUND(C69,0)=0,ROUND(D69,0)=0),0,(D69-C69)/C69))</f>
        <v>0</v>
      </c>
    </row>
    <row r="70" spans="1:6" s="223" customFormat="1" x14ac:dyDescent="0.3">
      <c r="A70" s="227" t="s">
        <v>8</v>
      </c>
      <c r="B70" s="104" t="s">
        <v>210</v>
      </c>
      <c r="C70" s="41"/>
      <c r="D70" s="41"/>
      <c r="F70" s="222">
        <f>IF(AND(ROUND(C70,0)=0,D70&gt;C70),"INF",IF(AND(ROUND(C70,0)=0,ROUND(D70,0)=0),0,(D70-C70)/C70))</f>
        <v>0</v>
      </c>
    </row>
    <row r="71" spans="1:6" s="18" customFormat="1" x14ac:dyDescent="0.3">
      <c r="A71" s="228" t="s">
        <v>17</v>
      </c>
      <c r="B71" s="228"/>
      <c r="C71" s="224">
        <f>SUM(C67:C70)</f>
        <v>0</v>
      </c>
      <c r="D71" s="224">
        <f t="shared" ref="D71" si="12">SUM(D67:D70)</f>
        <v>0</v>
      </c>
      <c r="F71" s="225">
        <f>IF(AND(ROUND(C71,0)=0,D71&gt;C71),"INF",IF(AND(ROUND(C71,0)=0,ROUND(D71,0)=0),0,(D71-C71)/C71))</f>
        <v>0</v>
      </c>
    </row>
    <row r="72" spans="1:6" s="221" customFormat="1" ht="15" x14ac:dyDescent="0.3">
      <c r="A72" s="226"/>
    </row>
    <row r="73" spans="1:6" x14ac:dyDescent="0.3">
      <c r="A73" s="54" t="s">
        <v>183</v>
      </c>
      <c r="B73" s="55"/>
      <c r="C73" s="55"/>
      <c r="D73" s="55"/>
      <c r="F73" s="55"/>
    </row>
    <row r="75" spans="1:6" s="18" customFormat="1" ht="37.15" customHeight="1" x14ac:dyDescent="0.3">
      <c r="A75" s="56" t="s">
        <v>46</v>
      </c>
      <c r="B75" s="56" t="s">
        <v>0</v>
      </c>
      <c r="C75" s="9" t="s">
        <v>245</v>
      </c>
      <c r="D75" s="9" t="s">
        <v>246</v>
      </c>
      <c r="E75" s="4"/>
      <c r="F75" s="9" t="s">
        <v>247</v>
      </c>
    </row>
    <row r="76" spans="1:6" ht="24" x14ac:dyDescent="0.3">
      <c r="A76" s="157" t="s">
        <v>8</v>
      </c>
      <c r="B76" s="104" t="s">
        <v>248</v>
      </c>
      <c r="C76" s="41"/>
      <c r="D76" s="41"/>
      <c r="F76" s="102">
        <f>IF(AND(ROUND(C76,0)=0,D76&gt;C76),"INF",IF(AND(ROUND(C76,0)=0,ROUND(D76,0)=0),0,(D76-C76)/C76))</f>
        <v>0</v>
      </c>
    </row>
    <row r="77" spans="1:6" x14ac:dyDescent="0.3">
      <c r="B77" s="5"/>
    </row>
  </sheetData>
  <mergeCells count="5">
    <mergeCell ref="A31:A39"/>
    <mergeCell ref="A40:A50"/>
    <mergeCell ref="A51:A61"/>
    <mergeCell ref="A25:A30"/>
    <mergeCell ref="A19:A24"/>
  </mergeCells>
  <conditionalFormatting sqref="C20:D22 C23 C32:D34 C26:D28 C76:D76 C49 C29 C38 C41:D45 C47:D48 C36:D37 C9:D12">
    <cfRule type="containsText" dxfId="95" priority="537" operator="containsText" text="ntitulé">
      <formula>NOT(ISERROR(SEARCH("ntitulé",C9)))</formula>
    </cfRule>
    <cfRule type="containsBlanks" dxfId="94" priority="538">
      <formula>LEN(TRIM(C9))=0</formula>
    </cfRule>
  </conditionalFormatting>
  <conditionalFormatting sqref="C20:D20">
    <cfRule type="containsText" dxfId="93" priority="519" operator="containsText" text="ntitulé">
      <formula>NOT(ISERROR(SEARCH("ntitulé",C20)))</formula>
    </cfRule>
    <cfRule type="containsBlanks" dxfId="92" priority="520">
      <formula>LEN(TRIM(C20))=0</formula>
    </cfRule>
  </conditionalFormatting>
  <conditionalFormatting sqref="C21:D21">
    <cfRule type="containsText" dxfId="91" priority="515" operator="containsText" text="ntitulé">
      <formula>NOT(ISERROR(SEARCH("ntitulé",C21)))</formula>
    </cfRule>
    <cfRule type="containsBlanks" dxfId="90" priority="516">
      <formula>LEN(TRIM(C21))=0</formula>
    </cfRule>
  </conditionalFormatting>
  <conditionalFormatting sqref="C22:D22 C23">
    <cfRule type="containsText" dxfId="89" priority="511" operator="containsText" text="ntitulé">
      <formula>NOT(ISERROR(SEARCH("ntitulé",C22)))</formula>
    </cfRule>
    <cfRule type="containsBlanks" dxfId="88" priority="512">
      <formula>LEN(TRIM(C22))=0</formula>
    </cfRule>
  </conditionalFormatting>
  <conditionalFormatting sqref="C26:D26">
    <cfRule type="containsText" dxfId="87" priority="499" operator="containsText" text="ntitulé">
      <formula>NOT(ISERROR(SEARCH("ntitulé",C26)))</formula>
    </cfRule>
    <cfRule type="containsBlanks" dxfId="86" priority="500">
      <formula>LEN(TRIM(C26))=0</formula>
    </cfRule>
  </conditionalFormatting>
  <conditionalFormatting sqref="C27:D27">
    <cfRule type="containsText" dxfId="85" priority="495" operator="containsText" text="ntitulé">
      <formula>NOT(ISERROR(SEARCH("ntitulé",C27)))</formula>
    </cfRule>
    <cfRule type="containsBlanks" dxfId="84" priority="496">
      <formula>LEN(TRIM(C27))=0</formula>
    </cfRule>
  </conditionalFormatting>
  <conditionalFormatting sqref="C28:D28">
    <cfRule type="containsText" dxfId="83" priority="491" operator="containsText" text="ntitulé">
      <formula>NOT(ISERROR(SEARCH("ntitulé",C28)))</formula>
    </cfRule>
    <cfRule type="containsBlanks" dxfId="82" priority="492">
      <formula>LEN(TRIM(C28))=0</formula>
    </cfRule>
  </conditionalFormatting>
  <conditionalFormatting sqref="C32:D33">
    <cfRule type="containsText" dxfId="81" priority="479" operator="containsText" text="ntitulé">
      <formula>NOT(ISERROR(SEARCH("ntitulé",C32)))</formula>
    </cfRule>
    <cfRule type="containsBlanks" dxfId="80" priority="480">
      <formula>LEN(TRIM(C32))=0</formula>
    </cfRule>
  </conditionalFormatting>
  <conditionalFormatting sqref="C34:D34">
    <cfRule type="containsText" dxfId="79" priority="475" operator="containsText" text="ntitulé">
      <formula>NOT(ISERROR(SEARCH("ntitulé",C34)))</formula>
    </cfRule>
    <cfRule type="containsBlanks" dxfId="78" priority="476">
      <formula>LEN(TRIM(C34))=0</formula>
    </cfRule>
  </conditionalFormatting>
  <conditionalFormatting sqref="C36:D37">
    <cfRule type="containsText" dxfId="77" priority="471" operator="containsText" text="ntitulé">
      <formula>NOT(ISERROR(SEARCH("ntitulé",C36)))</formula>
    </cfRule>
    <cfRule type="containsBlanks" dxfId="76" priority="472">
      <formula>LEN(TRIM(C36))=0</formula>
    </cfRule>
  </conditionalFormatting>
  <conditionalFormatting sqref="D38">
    <cfRule type="containsText" dxfId="75" priority="233" operator="containsText" text="ntitulé">
      <formula>NOT(ISERROR(SEARCH("ntitulé",D38)))</formula>
    </cfRule>
    <cfRule type="containsBlanks" dxfId="74" priority="234">
      <formula>LEN(TRIM(D38))=0</formula>
    </cfRule>
  </conditionalFormatting>
  <conditionalFormatting sqref="C41:D45 C47:D48">
    <cfRule type="containsText" dxfId="73" priority="467" operator="containsText" text="ntitulé">
      <formula>NOT(ISERROR(SEARCH("ntitulé",C41)))</formula>
    </cfRule>
    <cfRule type="containsBlanks" dxfId="72" priority="468">
      <formula>LEN(TRIM(C41))=0</formula>
    </cfRule>
  </conditionalFormatting>
  <conditionalFormatting sqref="C49">
    <cfRule type="containsText" dxfId="71" priority="219" operator="containsText" text="ntitulé">
      <formula>NOT(ISERROR(SEARCH("ntitulé",C49)))</formula>
    </cfRule>
    <cfRule type="containsBlanks" dxfId="70" priority="220">
      <formula>LEN(TRIM(C49))=0</formula>
    </cfRule>
  </conditionalFormatting>
  <conditionalFormatting sqref="C38">
    <cfRule type="containsText" dxfId="69" priority="235" operator="containsText" text="ntitulé">
      <formula>NOT(ISERROR(SEARCH("ntitulé",C38)))</formula>
    </cfRule>
    <cfRule type="containsBlanks" dxfId="68" priority="236">
      <formula>LEN(TRIM(C38))=0</formula>
    </cfRule>
  </conditionalFormatting>
  <conditionalFormatting sqref="D38">
    <cfRule type="containsText" dxfId="67" priority="231" operator="containsText" text="ntitulé">
      <formula>NOT(ISERROR(SEARCH("ntitulé",D38)))</formula>
    </cfRule>
    <cfRule type="containsBlanks" dxfId="66" priority="232">
      <formula>LEN(TRIM(D38))=0</formula>
    </cfRule>
  </conditionalFormatting>
  <conditionalFormatting sqref="D49">
    <cfRule type="containsText" dxfId="65" priority="215" operator="containsText" text="ntitulé">
      <formula>NOT(ISERROR(SEARCH("ntitulé",D49)))</formula>
    </cfRule>
    <cfRule type="containsBlanks" dxfId="64" priority="216">
      <formula>LEN(TRIM(D49))=0</formula>
    </cfRule>
  </conditionalFormatting>
  <conditionalFormatting sqref="D23">
    <cfRule type="containsText" dxfId="63" priority="265" operator="containsText" text="ntitulé">
      <formula>NOT(ISERROR(SEARCH("ntitulé",D23)))</formula>
    </cfRule>
    <cfRule type="containsBlanks" dxfId="62" priority="266">
      <formula>LEN(TRIM(D23))=0</formula>
    </cfRule>
  </conditionalFormatting>
  <conditionalFormatting sqref="D23">
    <cfRule type="containsText" dxfId="61" priority="263" operator="containsText" text="ntitulé">
      <formula>NOT(ISERROR(SEARCH("ntitulé",D23)))</formula>
    </cfRule>
    <cfRule type="containsBlanks" dxfId="60" priority="264">
      <formula>LEN(TRIM(D23))=0</formula>
    </cfRule>
  </conditionalFormatting>
  <conditionalFormatting sqref="C29">
    <cfRule type="containsText" dxfId="59" priority="251" operator="containsText" text="ntitulé">
      <formula>NOT(ISERROR(SEARCH("ntitulé",C29)))</formula>
    </cfRule>
    <cfRule type="containsBlanks" dxfId="58" priority="252">
      <formula>LEN(TRIM(C29))=0</formula>
    </cfRule>
  </conditionalFormatting>
  <conditionalFormatting sqref="D29">
    <cfRule type="containsText" dxfId="57" priority="249" operator="containsText" text="ntitulé">
      <formula>NOT(ISERROR(SEARCH("ntitulé",D29)))</formula>
    </cfRule>
    <cfRule type="containsBlanks" dxfId="56" priority="250">
      <formula>LEN(TRIM(D29))=0</formula>
    </cfRule>
  </conditionalFormatting>
  <conditionalFormatting sqref="D29">
    <cfRule type="containsText" dxfId="55" priority="247" operator="containsText" text="ntitulé">
      <formula>NOT(ISERROR(SEARCH("ntitulé",D29)))</formula>
    </cfRule>
    <cfRule type="containsBlanks" dxfId="54" priority="248">
      <formula>LEN(TRIM(D29))=0</formula>
    </cfRule>
  </conditionalFormatting>
  <conditionalFormatting sqref="D49">
    <cfRule type="containsText" dxfId="53" priority="217" operator="containsText" text="ntitulé">
      <formula>NOT(ISERROR(SEARCH("ntitulé",D49)))</formula>
    </cfRule>
    <cfRule type="containsBlanks" dxfId="52" priority="218">
      <formula>LEN(TRIM(D49))=0</formula>
    </cfRule>
  </conditionalFormatting>
  <pageMargins left="0.7" right="0.7" top="0.75" bottom="0.75" header="0.3" footer="0.3"/>
  <pageSetup paperSize="9" scale="60" orientation="landscape" verticalDpi="300"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ontainsText" priority="15" operator="containsText" text="ntitulé" id="{ACD88C29-88F2-4493-B9F3-6DA7B7ED7751}">
            <xm:f>NOT(ISERROR(SEARCH("ntitulé",'TAB3.1'!C67)))</xm:f>
            <x14:dxf>
              <fill>
                <patternFill patternType="solid">
                  <bgColor theme="0" tint="-4.9989318521683403E-2"/>
                </patternFill>
              </fill>
            </x14:dxf>
          </x14:cfRule>
          <x14:cfRule type="containsBlanks" priority="16" id="{17199FDB-509A-45FF-BB06-02557FCB5B48}">
            <xm:f>LEN(TRIM('TAB3.1'!C67))=0</xm:f>
            <x14:dxf>
              <fill>
                <patternFill>
                  <bgColor theme="0" tint="-4.9989318521683403E-2"/>
                </patternFill>
              </fill>
            </x14:dxf>
          </x14:cfRule>
          <xm:sqref>C67:D70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F44"/>
  <sheetViews>
    <sheetView zoomScaleNormal="100" workbookViewId="0">
      <selection activeCell="B49" sqref="B49"/>
    </sheetView>
  </sheetViews>
  <sheetFormatPr baseColWidth="10" defaultColWidth="8.85546875" defaultRowHeight="13.5" x14ac:dyDescent="0.3"/>
  <cols>
    <col min="1" max="1" width="8.85546875" style="4"/>
    <col min="2" max="2" width="51.85546875" style="19" customWidth="1"/>
    <col min="3" max="4" width="19.7109375" style="4" customWidth="1"/>
    <col min="5" max="5" width="5.7109375" style="4" customWidth="1"/>
    <col min="6" max="6" width="20.7109375" style="4" customWidth="1"/>
    <col min="7" max="16384" width="8.85546875" style="4"/>
  </cols>
  <sheetData>
    <row r="3" spans="1:6" ht="29.65" customHeight="1" x14ac:dyDescent="0.3">
      <c r="A3" s="14" t="str">
        <f>TAB00!B43&amp;" : "&amp;TAB00!C43</f>
        <v>TAB3.3 : Estimation des volumes et puissances - Tarifs d'injection</v>
      </c>
      <c r="B3" s="33"/>
      <c r="C3" s="33"/>
      <c r="D3" s="33"/>
      <c r="F3" s="33"/>
    </row>
    <row r="5" spans="1:6" x14ac:dyDescent="0.3">
      <c r="A5" s="54" t="s">
        <v>96</v>
      </c>
      <c r="B5" s="55"/>
      <c r="C5" s="55"/>
      <c r="D5" s="55"/>
      <c r="F5" s="55"/>
    </row>
    <row r="8" spans="1:6" ht="27" x14ac:dyDescent="0.3">
      <c r="A8" s="56" t="s">
        <v>46</v>
      </c>
      <c r="B8" s="56" t="s">
        <v>0</v>
      </c>
      <c r="C8" s="9" t="s">
        <v>245</v>
      </c>
      <c r="D8" s="9" t="s">
        <v>246</v>
      </c>
      <c r="F8" s="9" t="s">
        <v>247</v>
      </c>
    </row>
    <row r="9" spans="1:6" x14ac:dyDescent="0.3">
      <c r="A9" s="9" t="s">
        <v>39</v>
      </c>
      <c r="B9" s="4" t="s">
        <v>28</v>
      </c>
      <c r="C9" s="41"/>
      <c r="D9" s="41"/>
      <c r="F9" s="102">
        <f>IF(AND(ROUND(C9,0)=0,D9&gt;C9),"INF",IF(AND(ROUND(C9,0)=0,ROUND(D9,0)=0),0,(D9-C9)/C9))</f>
        <v>0</v>
      </c>
    </row>
    <row r="10" spans="1:6" x14ac:dyDescent="0.3">
      <c r="A10" s="9" t="s">
        <v>6</v>
      </c>
      <c r="B10" s="4" t="s">
        <v>28</v>
      </c>
      <c r="C10" s="41"/>
      <c r="D10" s="41"/>
      <c r="F10" s="102">
        <f>IF(AND(ROUND(C10,0)=0,D10&gt;C10),"INF",IF(AND(ROUND(C10,0)=0,ROUND(D10,0)=0),0,(D10-C10)/C10))</f>
        <v>0</v>
      </c>
    </row>
    <row r="11" spans="1:6" x14ac:dyDescent="0.3">
      <c r="A11" s="9" t="s">
        <v>40</v>
      </c>
      <c r="B11" s="4" t="s">
        <v>28</v>
      </c>
      <c r="C11" s="41"/>
      <c r="D11" s="41"/>
      <c r="F11" s="102">
        <f>IF(AND(ROUND(C11,0)=0,D11&gt;C11),"INF",IF(AND(ROUND(C11,0)=0,ROUND(D11,0)=0),0,(D11-C11)/C11))</f>
        <v>0</v>
      </c>
    </row>
    <row r="12" spans="1:6" x14ac:dyDescent="0.3">
      <c r="A12" s="9" t="s">
        <v>8</v>
      </c>
      <c r="B12" s="4" t="s">
        <v>28</v>
      </c>
      <c r="C12" s="41"/>
      <c r="D12" s="41"/>
      <c r="F12" s="102">
        <f>IF(AND(ROUND(C12,0)=0,D12&gt;C12),"INF",IF(AND(ROUND(C12,0)=0,ROUND(D12,0)=0),0,(D12-C12)/C12))</f>
        <v>0</v>
      </c>
    </row>
    <row r="16" spans="1:6" x14ac:dyDescent="0.3">
      <c r="A16" s="54" t="s">
        <v>215</v>
      </c>
      <c r="B16" s="55"/>
      <c r="C16" s="55"/>
      <c r="D16" s="55"/>
      <c r="F16" s="55"/>
    </row>
    <row r="18" spans="1:6" s="18" customFormat="1" ht="37.15" customHeight="1" x14ac:dyDescent="0.3">
      <c r="A18" s="56" t="s">
        <v>46</v>
      </c>
      <c r="B18" s="56" t="s">
        <v>0</v>
      </c>
      <c r="C18" s="9" t="s">
        <v>245</v>
      </c>
      <c r="D18" s="9" t="s">
        <v>246</v>
      </c>
      <c r="E18" s="4"/>
      <c r="F18" s="9" t="s">
        <v>247</v>
      </c>
    </row>
    <row r="19" spans="1:6" x14ac:dyDescent="0.3">
      <c r="A19" s="9" t="s">
        <v>66</v>
      </c>
      <c r="B19" s="103" t="s">
        <v>191</v>
      </c>
      <c r="C19" s="41"/>
      <c r="D19" s="41"/>
      <c r="F19" s="102">
        <f t="shared" ref="F19:F35" si="0">IF(AND(ROUND(C19,0)=0,D19&gt;C19),"INF",IF(AND(ROUND(C19,0)=0,ROUND(D19,0)=0),0,(D19-C19)/C19))</f>
        <v>0</v>
      </c>
    </row>
    <row r="20" spans="1:6" ht="13.5" customHeight="1" x14ac:dyDescent="0.3">
      <c r="A20" s="380" t="s">
        <v>39</v>
      </c>
      <c r="B20" s="104" t="s">
        <v>70</v>
      </c>
      <c r="C20" s="41"/>
      <c r="D20" s="41"/>
      <c r="F20" s="102">
        <f t="shared" si="0"/>
        <v>0</v>
      </c>
    </row>
    <row r="21" spans="1:6" x14ac:dyDescent="0.3">
      <c r="A21" s="380"/>
      <c r="B21" s="104" t="s">
        <v>93</v>
      </c>
      <c r="C21" s="41"/>
      <c r="D21" s="41"/>
      <c r="F21" s="102">
        <f t="shared" si="0"/>
        <v>0</v>
      </c>
    </row>
    <row r="22" spans="1:6" x14ac:dyDescent="0.3">
      <c r="A22" s="380"/>
      <c r="B22" s="57" t="s">
        <v>48</v>
      </c>
      <c r="C22" s="7">
        <f>SUM(C20:C21)</f>
        <v>0</v>
      </c>
      <c r="D22" s="7">
        <f t="shared" ref="D22" si="1">SUM(D20:D21)</f>
        <v>0</v>
      </c>
      <c r="F22" s="102">
        <f t="shared" si="0"/>
        <v>0</v>
      </c>
    </row>
    <row r="23" spans="1:6" ht="13.5" customHeight="1" x14ac:dyDescent="0.3">
      <c r="A23" s="380" t="s">
        <v>6</v>
      </c>
      <c r="B23" s="104" t="s">
        <v>70</v>
      </c>
      <c r="C23" s="41"/>
      <c r="D23" s="41"/>
      <c r="F23" s="102">
        <f t="shared" si="0"/>
        <v>0</v>
      </c>
    </row>
    <row r="24" spans="1:6" x14ac:dyDescent="0.3">
      <c r="A24" s="380"/>
      <c r="B24" s="104" t="s">
        <v>93</v>
      </c>
      <c r="C24" s="41"/>
      <c r="D24" s="41"/>
      <c r="F24" s="102">
        <f t="shared" si="0"/>
        <v>0</v>
      </c>
    </row>
    <row r="25" spans="1:6" x14ac:dyDescent="0.3">
      <c r="A25" s="380"/>
      <c r="B25" s="57" t="s">
        <v>48</v>
      </c>
      <c r="C25" s="7">
        <f>SUM(C23:C24)</f>
        <v>0</v>
      </c>
      <c r="D25" s="7">
        <f t="shared" ref="D25" si="2">SUM(D23:D24)</f>
        <v>0</v>
      </c>
      <c r="F25" s="102">
        <f t="shared" si="0"/>
        <v>0</v>
      </c>
    </row>
    <row r="26" spans="1:6" ht="13.5" customHeight="1" x14ac:dyDescent="0.3">
      <c r="A26" s="380" t="s">
        <v>40</v>
      </c>
      <c r="B26" s="104" t="s">
        <v>70</v>
      </c>
      <c r="C26" s="41"/>
      <c r="D26" s="41"/>
      <c r="F26" s="102">
        <f t="shared" si="0"/>
        <v>0</v>
      </c>
    </row>
    <row r="27" spans="1:6" x14ac:dyDescent="0.3">
      <c r="A27" s="380"/>
      <c r="B27" s="104" t="s">
        <v>93</v>
      </c>
      <c r="C27" s="41"/>
      <c r="D27" s="41"/>
      <c r="F27" s="102">
        <f t="shared" si="0"/>
        <v>0</v>
      </c>
    </row>
    <row r="28" spans="1:6" x14ac:dyDescent="0.3">
      <c r="A28" s="380"/>
      <c r="B28" s="57" t="s">
        <v>48</v>
      </c>
      <c r="C28" s="7">
        <f>SUM(C26:C27)</f>
        <v>0</v>
      </c>
      <c r="D28" s="7">
        <f t="shared" ref="D28" si="3">SUM(D26:D27)</f>
        <v>0</v>
      </c>
      <c r="F28" s="102">
        <f t="shared" si="0"/>
        <v>0</v>
      </c>
    </row>
    <row r="29" spans="1:6" ht="13.5" customHeight="1" x14ac:dyDescent="0.3">
      <c r="A29" s="380" t="s">
        <v>8</v>
      </c>
      <c r="B29" s="104" t="s">
        <v>70</v>
      </c>
      <c r="C29" s="41"/>
      <c r="D29" s="41"/>
      <c r="F29" s="102">
        <f t="shared" si="0"/>
        <v>0</v>
      </c>
    </row>
    <row r="30" spans="1:6" x14ac:dyDescent="0.3">
      <c r="A30" s="380"/>
      <c r="B30" s="104" t="s">
        <v>93</v>
      </c>
      <c r="C30" s="41"/>
      <c r="D30" s="41"/>
      <c r="F30" s="102">
        <f t="shared" si="0"/>
        <v>0</v>
      </c>
    </row>
    <row r="31" spans="1:6" ht="14.65" customHeight="1" x14ac:dyDescent="0.3">
      <c r="A31" s="380"/>
      <c r="B31" s="57" t="s">
        <v>48</v>
      </c>
      <c r="C31" s="7">
        <f>SUM(C29:C30)</f>
        <v>0</v>
      </c>
      <c r="D31" s="7">
        <f t="shared" ref="D31" si="4">SUM(D29:D30)</f>
        <v>0</v>
      </c>
      <c r="F31" s="102">
        <f t="shared" si="0"/>
        <v>0</v>
      </c>
    </row>
    <row r="32" spans="1:6" ht="12" customHeight="1" x14ac:dyDescent="0.3">
      <c r="A32" s="381" t="s">
        <v>192</v>
      </c>
      <c r="B32" s="103" t="s">
        <v>191</v>
      </c>
      <c r="C32" s="7">
        <f t="shared" ref="C32:D32" si="5">C19</f>
        <v>0</v>
      </c>
      <c r="D32" s="7">
        <f t="shared" si="5"/>
        <v>0</v>
      </c>
      <c r="F32" s="102">
        <f t="shared" si="0"/>
        <v>0</v>
      </c>
    </row>
    <row r="33" spans="1:6" ht="13.5" customHeight="1" x14ac:dyDescent="0.3">
      <c r="A33" s="382"/>
      <c r="B33" s="104" t="s">
        <v>70</v>
      </c>
      <c r="C33" s="7">
        <f t="shared" ref="C33:D34" si="6">SUM(C20,C23,C26,C29)</f>
        <v>0</v>
      </c>
      <c r="D33" s="7">
        <f t="shared" si="6"/>
        <v>0</v>
      </c>
      <c r="F33" s="102">
        <f t="shared" si="0"/>
        <v>0</v>
      </c>
    </row>
    <row r="34" spans="1:6" x14ac:dyDescent="0.3">
      <c r="A34" s="382"/>
      <c r="B34" s="104" t="s">
        <v>93</v>
      </c>
      <c r="C34" s="7">
        <f t="shared" si="6"/>
        <v>0</v>
      </c>
      <c r="D34" s="7">
        <f t="shared" si="6"/>
        <v>0</v>
      </c>
      <c r="F34" s="102">
        <f t="shared" si="0"/>
        <v>0</v>
      </c>
    </row>
    <row r="35" spans="1:6" x14ac:dyDescent="0.3">
      <c r="A35" s="383"/>
      <c r="B35" s="57" t="s">
        <v>48</v>
      </c>
      <c r="C35" s="7">
        <f t="shared" ref="C35:D35" si="7">SUM(C33:C34)</f>
        <v>0</v>
      </c>
      <c r="D35" s="7">
        <f t="shared" si="7"/>
        <v>0</v>
      </c>
      <c r="F35" s="102">
        <f t="shared" si="0"/>
        <v>0</v>
      </c>
    </row>
    <row r="36" spans="1:6" x14ac:dyDescent="0.3">
      <c r="F36" s="102"/>
    </row>
    <row r="37" spans="1:6" x14ac:dyDescent="0.3">
      <c r="A37" s="54" t="s">
        <v>184</v>
      </c>
      <c r="B37" s="55"/>
      <c r="C37" s="55"/>
      <c r="D37" s="55"/>
      <c r="F37" s="55"/>
    </row>
    <row r="39" spans="1:6" s="18" customFormat="1" ht="37.15" customHeight="1" x14ac:dyDescent="0.3">
      <c r="A39" s="56" t="s">
        <v>46</v>
      </c>
      <c r="B39" s="56" t="s">
        <v>0</v>
      </c>
      <c r="C39" s="9" t="s">
        <v>245</v>
      </c>
      <c r="D39" s="9" t="s">
        <v>246</v>
      </c>
      <c r="E39" s="4"/>
      <c r="F39" s="9" t="s">
        <v>247</v>
      </c>
    </row>
    <row r="40" spans="1:6" x14ac:dyDescent="0.3">
      <c r="A40" s="157" t="s">
        <v>39</v>
      </c>
      <c r="B40" s="104" t="s">
        <v>170</v>
      </c>
      <c r="C40" s="41"/>
      <c r="D40" s="41"/>
      <c r="F40" s="102">
        <f>IF(AND(ROUND(C40,0)=0,D40&gt;C40),"INF",IF(AND(ROUND(C40,0)=0,ROUND(D40,0)=0),0,(D40-C40)/C40))</f>
        <v>0</v>
      </c>
    </row>
    <row r="41" spans="1:6" x14ac:dyDescent="0.3">
      <c r="A41" s="156" t="s">
        <v>6</v>
      </c>
      <c r="B41" s="104" t="s">
        <v>170</v>
      </c>
      <c r="C41" s="41"/>
      <c r="D41" s="41"/>
      <c r="F41" s="102">
        <f>IF(AND(ROUND(C41,0)=0,D41&gt;C41),"INF",IF(AND(ROUND(C41,0)=0,ROUND(D41,0)=0),0,(D41-C41)/C41))</f>
        <v>0</v>
      </c>
    </row>
    <row r="42" spans="1:6" x14ac:dyDescent="0.3">
      <c r="A42" s="156" t="s">
        <v>40</v>
      </c>
      <c r="B42" s="104" t="s">
        <v>170</v>
      </c>
      <c r="C42" s="41"/>
      <c r="D42" s="41"/>
      <c r="F42" s="102">
        <f>IF(AND(ROUND(C42,0)=0,D42&gt;C42),"INF",IF(AND(ROUND(C42,0)=0,ROUND(D42,0)=0),0,(D42-C42)/C42))</f>
        <v>0</v>
      </c>
    </row>
    <row r="43" spans="1:6" x14ac:dyDescent="0.3">
      <c r="A43" s="156" t="s">
        <v>8</v>
      </c>
      <c r="B43" s="104" t="s">
        <v>171</v>
      </c>
      <c r="C43" s="41"/>
      <c r="D43" s="41"/>
      <c r="F43" s="102">
        <f>IF(AND(ROUND(C43,0)=0,D43&gt;C43),"INF",IF(AND(ROUND(C43,0)=0,ROUND(D43,0)=0),0,(D43-C43)/C43))</f>
        <v>0</v>
      </c>
    </row>
    <row r="44" spans="1:6" x14ac:dyDescent="0.3">
      <c r="B44" s="5" t="s">
        <v>172</v>
      </c>
    </row>
  </sheetData>
  <mergeCells count="5">
    <mergeCell ref="A32:A35"/>
    <mergeCell ref="A26:A28"/>
    <mergeCell ref="A29:A31"/>
    <mergeCell ref="A20:A22"/>
    <mergeCell ref="A23:A25"/>
  </mergeCells>
  <conditionalFormatting sqref="C9:D12">
    <cfRule type="containsText" dxfId="49" priority="83" operator="containsText" text="ntitulé">
      <formula>NOT(ISERROR(SEARCH("ntitulé",C9)))</formula>
    </cfRule>
    <cfRule type="containsBlanks" dxfId="48" priority="84">
      <formula>LEN(TRIM(C9))=0</formula>
    </cfRule>
  </conditionalFormatting>
  <conditionalFormatting sqref="C19:D21">
    <cfRule type="containsText" dxfId="47" priority="73" operator="containsText" text="ntitulé">
      <formula>NOT(ISERROR(SEARCH("ntitulé",C19)))</formula>
    </cfRule>
    <cfRule type="containsBlanks" dxfId="46" priority="74">
      <formula>LEN(TRIM(C19))=0</formula>
    </cfRule>
  </conditionalFormatting>
  <conditionalFormatting sqref="C23:D24">
    <cfRule type="containsText" dxfId="45" priority="71" operator="containsText" text="ntitulé">
      <formula>NOT(ISERROR(SEARCH("ntitulé",C23)))</formula>
    </cfRule>
    <cfRule type="containsBlanks" dxfId="44" priority="72">
      <formula>LEN(TRIM(C23))=0</formula>
    </cfRule>
  </conditionalFormatting>
  <conditionalFormatting sqref="C26:D27">
    <cfRule type="containsText" dxfId="43" priority="69" operator="containsText" text="ntitulé">
      <formula>NOT(ISERROR(SEARCH("ntitulé",C26)))</formula>
    </cfRule>
    <cfRule type="containsBlanks" dxfId="42" priority="70">
      <formula>LEN(TRIM(C26))=0</formula>
    </cfRule>
  </conditionalFormatting>
  <conditionalFormatting sqref="C29:D30">
    <cfRule type="containsText" dxfId="41" priority="67" operator="containsText" text="ntitulé">
      <formula>NOT(ISERROR(SEARCH("ntitulé",C29)))</formula>
    </cfRule>
    <cfRule type="containsBlanks" dxfId="40" priority="68">
      <formula>LEN(TRIM(C29))=0</formula>
    </cfRule>
  </conditionalFormatting>
  <conditionalFormatting sqref="C40">
    <cfRule type="containsText" dxfId="39" priority="23" operator="containsText" text="ntitulé">
      <formula>NOT(ISERROR(SEARCH("ntitulé",C40)))</formula>
    </cfRule>
    <cfRule type="containsBlanks" dxfId="38" priority="24">
      <formula>LEN(TRIM(C40))=0</formula>
    </cfRule>
  </conditionalFormatting>
  <conditionalFormatting sqref="C41:C43">
    <cfRule type="containsText" dxfId="37" priority="21" operator="containsText" text="ntitulé">
      <formula>NOT(ISERROR(SEARCH("ntitulé",C41)))</formula>
    </cfRule>
    <cfRule type="containsBlanks" dxfId="36" priority="22">
      <formula>LEN(TRIM(C41))=0</formula>
    </cfRule>
  </conditionalFormatting>
  <conditionalFormatting sqref="D40">
    <cfRule type="containsText" dxfId="35" priority="19" operator="containsText" text="ntitulé">
      <formula>NOT(ISERROR(SEARCH("ntitulé",D40)))</formula>
    </cfRule>
    <cfRule type="containsBlanks" dxfId="34" priority="20">
      <formula>LEN(TRIM(D40))=0</formula>
    </cfRule>
  </conditionalFormatting>
  <conditionalFormatting sqref="D41:D43">
    <cfRule type="containsText" dxfId="33" priority="17" operator="containsText" text="ntitulé">
      <formula>NOT(ISERROR(SEARCH("ntitulé",D41)))</formula>
    </cfRule>
    <cfRule type="containsBlanks" dxfId="32" priority="18">
      <formula>LEN(TRIM(D41))=0</formula>
    </cfRule>
  </conditionalFormatting>
  <pageMargins left="0.7" right="0.7" top="0.75" bottom="0.75" header="0.3" footer="0.3"/>
  <pageSetup paperSize="9" scale="6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18</vt:i4>
      </vt:variant>
    </vt:vector>
  </HeadingPairs>
  <TitlesOfParts>
    <vt:vector size="37" baseType="lpstr">
      <vt:lpstr>TAB00</vt:lpstr>
      <vt:lpstr>TAB A</vt:lpstr>
      <vt:lpstr>TAB B</vt:lpstr>
      <vt:lpstr>TAB1</vt:lpstr>
      <vt:lpstr>TAB2</vt:lpstr>
      <vt:lpstr>TAB3</vt:lpstr>
      <vt:lpstr>TAB3.1</vt:lpstr>
      <vt:lpstr>TAB3.2</vt:lpstr>
      <vt:lpstr>TAB3.3</vt:lpstr>
      <vt:lpstr>TAB4.1.1</vt:lpstr>
      <vt:lpstr>TAB4.1.2</vt:lpstr>
      <vt:lpstr>TAB4.6</vt:lpstr>
      <vt:lpstr>TAB5</vt:lpstr>
      <vt:lpstr>TAB5.1</vt:lpstr>
      <vt:lpstr>TAB6</vt:lpstr>
      <vt:lpstr>TAB7.1</vt:lpstr>
      <vt:lpstr>TAB7.2</vt:lpstr>
      <vt:lpstr>TAB7.3</vt:lpstr>
      <vt:lpstr>TAB7.4</vt:lpstr>
      <vt:lpstr>'TAB A'!Zone_d_impression</vt:lpstr>
      <vt:lpstr>'TAB B'!Zone_d_impression</vt:lpstr>
      <vt:lpstr>'TAB1'!Zone_d_impression</vt:lpstr>
      <vt:lpstr>'TAB2'!Zone_d_impression</vt:lpstr>
      <vt:lpstr>'TAB3'!Zone_d_impression</vt:lpstr>
      <vt:lpstr>TAB3.1!Zone_d_impression</vt:lpstr>
      <vt:lpstr>TAB3.2!Zone_d_impression</vt:lpstr>
      <vt:lpstr>TAB3.3!Zone_d_impression</vt:lpstr>
      <vt:lpstr>TAB4.1.1!Zone_d_impression</vt:lpstr>
      <vt:lpstr>TAB4.1.2!Zone_d_impression</vt:lpstr>
      <vt:lpstr>TAB4.6!Zone_d_impression</vt:lpstr>
      <vt:lpstr>'TAB5'!Zone_d_impression</vt:lpstr>
      <vt:lpstr>TAB5.1!Zone_d_impression</vt:lpstr>
      <vt:lpstr>'TAB6'!Zone_d_impression</vt:lpstr>
      <vt:lpstr>TAB7.1!Zone_d_impression</vt:lpstr>
      <vt:lpstr>TAB7.2!Zone_d_impression</vt:lpstr>
      <vt:lpstr>TAB7.3!Zone_d_impression</vt:lpstr>
      <vt:lpstr>TAB7.4!Zone_d_impression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Nathalie DARDENNE</cp:lastModifiedBy>
  <cp:lastPrinted>2023-05-30T13:56:00Z</cp:lastPrinted>
  <dcterms:created xsi:type="dcterms:W3CDTF">2017-02-08T09:31:52Z</dcterms:created>
  <dcterms:modified xsi:type="dcterms:W3CDTF">2023-05-30T15:23:54Z</dcterms:modified>
</cp:coreProperties>
</file>