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227"/>
  <workbookPr/>
  <mc:AlternateContent xmlns:mc="http://schemas.openxmlformats.org/markup-compatibility/2006">
    <mc:Choice Requires="x15">
      <x15ac:absPath xmlns:x15ac="http://schemas.microsoft.com/office/spreadsheetml/2010/11/ac" url="L:\10 Tarification\125. Méthodologie 2024\Méthodo finale\CODIR 13.04.23\"/>
    </mc:Choice>
  </mc:AlternateContent>
  <xr:revisionPtr revIDLastSave="0" documentId="13_ncr:1_{CCF10BC0-3D8C-4928-AB25-5087751A0C80}" xr6:coauthVersionLast="47" xr6:coauthVersionMax="47" xr10:uidLastSave="{00000000-0000-0000-0000-000000000000}"/>
  <bookViews>
    <workbookView xWindow="-120" yWindow="-120" windowWidth="29040" windowHeight="15840" tabRatio="937" xr2:uid="{00000000-000D-0000-FFFF-FFFF00000000}"/>
  </bookViews>
  <sheets>
    <sheet name="TAB00" sheetId="1" r:id="rId1"/>
    <sheet name="TAB A" sheetId="28" r:id="rId2"/>
    <sheet name="TAB B" sheetId="29" r:id="rId3"/>
    <sheet name="TAB 1" sheetId="51" r:id="rId4"/>
    <sheet name="TAB 2" sheetId="52" r:id="rId5"/>
    <sheet name="TAB 3" sheetId="2" r:id="rId6"/>
    <sheet name="TAB 4" sheetId="3" r:id="rId7"/>
    <sheet name="TAB 5" sheetId="43" r:id="rId8"/>
    <sheet name="TAB 5.1" sheetId="15" r:id="rId9"/>
    <sheet name="TAB 5.2" sheetId="42" r:id="rId10"/>
    <sheet name="TAB 5.3" sheetId="48" r:id="rId11"/>
    <sheet name="TAB 6.1" sheetId="16" r:id="rId12"/>
    <sheet name="TAB 6.2" sheetId="5" r:id="rId13"/>
    <sheet name="TAB 7" sheetId="49" r:id="rId14"/>
    <sheet name="TAB8" sheetId="36" r:id="rId15"/>
    <sheet name="TAB 8.1" sheetId="37" r:id="rId16"/>
    <sheet name="TAB 9" sheetId="4" r:id="rId17"/>
    <sheet name="TAB 10" sheetId="8" r:id="rId18"/>
    <sheet name="TAB 10.1" sheetId="10" r:id="rId19"/>
    <sheet name="TAB 10.2" sheetId="11" r:id="rId20"/>
    <sheet name="TAB 10.3" sheetId="12" r:id="rId21"/>
    <sheet name="TAB 10.4" sheetId="13" r:id="rId22"/>
    <sheet name="TAB 11" sheetId="50" r:id="rId23"/>
  </sheets>
  <externalReferences>
    <externalReference r:id="rId24"/>
    <externalReference r:id="rId25"/>
    <externalReference r:id="rId26"/>
    <externalReference r:id="rId27"/>
    <externalReference r:id="rId28"/>
    <externalReference r:id="rId29"/>
  </externalReferences>
  <definedNames>
    <definedName name="_xlnm._FilterDatabase" localSheetId="5" hidden="1">'TAB 3'!#REF!</definedName>
    <definedName name="Aftakklem_LS">'[1]BASISPRIJZEN MATERIAAL'!$I$188</definedName>
    <definedName name="année_en_cours">'[2]Paramètre de calcul'!$B$31</definedName>
    <definedName name="Codes">'[3]Codes des IM'!$B$2:$D$23</definedName>
    <definedName name="ELECTRICITE">'[4]Tableau 17A'!$A$1</definedName>
    <definedName name="Forfaitair_feeder">75000</definedName>
    <definedName name="Hangslot">'[1]BASISPRIJZEN MATERIAAL'!$I$138</definedName>
    <definedName name="Kabelschoen_HS">'[1]BASISPRIJZEN MATERIAAL'!$I$201</definedName>
    <definedName name="Kabelschoen_LS">'[1]BASISPRIJZEN MATERIAAL'!$I$198</definedName>
    <definedName name="Kit_kunststof_AL">'[1]BASISPRIJZEN MATERIAAL'!$I$190</definedName>
    <definedName name="Kit_kunststof_papierlood">'[1]BASISPRIJZEN MATERIAAL'!$I$191</definedName>
    <definedName name="Kit_papierlood">'[1]BASISPRIJZEN MATERIAAL'!$I$189</definedName>
    <definedName name="Klein_materiaal_10">10</definedName>
    <definedName name="Klein_materiaal_100">100</definedName>
    <definedName name="Klein_materiaal_25">25</definedName>
    <definedName name="Plaat_postnummer_telefoon">'[1]BASISPRIJZEN MATERIAAL'!$I$160</definedName>
    <definedName name="SAPBEXrevision" hidden="1">10</definedName>
    <definedName name="SAPBEXsysID" hidden="1">"BP1"</definedName>
    <definedName name="SAPBEXwbID" hidden="1">"4751QXOCD67AJ09JC6QHJDZY6"</definedName>
    <definedName name="Sleutelkastje">'[1]BASISPRIJZEN MATERIAAL'!$I$159</definedName>
    <definedName name="Slot_voor_sleutelkastje">'[1]BASISPRIJZEN MATERIAAL'!$I$158</definedName>
    <definedName name="Terminal_kunststof">'[1]BASISPRIJZEN MATERIAAL'!$I$195</definedName>
    <definedName name="Terminal_LS">'[1]BASISPRIJZEN MATERIAAL'!$I$200</definedName>
    <definedName name="TR_GRATUIT">[2]Traduction!$A$12</definedName>
    <definedName name="Traduction1">'[3]Codes des IM'!$A$28:$D$1853</definedName>
    <definedName name="Verbinder_kunststof_M4">'[1]BASISPRIJZEN MATERIAAL'!$I$192</definedName>
    <definedName name="Verbinder_kunststof_papierlood_M3">'[1]BASISPRIJZEN MATERIAAL'!$I$192</definedName>
    <definedName name="Verbinder_papierlood_M3">'[1]BASISPRIJZEN MATERIAAL'!$I$192</definedName>
    <definedName name="Wikkeldoos_LS">'[1]BASISPRIJZEN MATERIAAL'!$I$199</definedName>
    <definedName name="_xlnm.Print_Area" localSheetId="3">'TAB 1'!$A$4:$E$60</definedName>
    <definedName name="_xlnm.Print_Area" localSheetId="17">'TAB 10'!$A$3:$G$108</definedName>
    <definedName name="_xlnm.Print_Area" localSheetId="18">'TAB 10.1'!$A$3:$F$58</definedName>
    <definedName name="_xlnm.Print_Area" localSheetId="19">'TAB 10.2'!$A$3:$I$59</definedName>
    <definedName name="_xlnm.Print_Area" localSheetId="20">'TAB 10.3'!$A$3:$G$58</definedName>
    <definedName name="_xlnm.Print_Area" localSheetId="21">'TAB 10.4'!$A$3:$H$55</definedName>
    <definedName name="_xlnm.Print_Area" localSheetId="22">'TAB 11'!$A$2:$Q$33</definedName>
    <definedName name="_xlnm.Print_Area" localSheetId="4">'TAB 2'!$A$3:$L$46</definedName>
    <definedName name="_xlnm.Print_Area" localSheetId="5">'TAB 3'!$A$3:$L$45</definedName>
    <definedName name="_xlnm.Print_Area" localSheetId="6">'TAB 4'!$A$3:$K$18</definedName>
    <definedName name="_xlnm.Print_Area" localSheetId="7">'TAB 5'!$A$3:$N$114</definedName>
    <definedName name="_xlnm.Print_Area" localSheetId="8">'TAB 5.1'!$A$3:$N$79</definedName>
    <definedName name="_xlnm.Print_Area" localSheetId="9">'TAB 5.2'!$A$3:$N$83</definedName>
    <definedName name="_xlnm.Print_Area" localSheetId="10">'TAB 5.3'!$A$3:$N$44</definedName>
    <definedName name="_xlnm.Print_Area" localSheetId="11">'TAB 6.1'!$A$2:$U$46</definedName>
    <definedName name="_xlnm.Print_Area" localSheetId="12">'TAB 6.2'!$A$3:$P$48</definedName>
    <definedName name="_xlnm.Print_Area" localSheetId="13">'TAB 7'!$A$3:$C$13</definedName>
    <definedName name="_xlnm.Print_Area" localSheetId="15">'TAB 8.1'!$A$2:$Q$25</definedName>
    <definedName name="_xlnm.Print_Area" localSheetId="16">'TAB 9'!$A$3:$Q$20</definedName>
    <definedName name="_xlnm.Print_Area" localSheetId="1">'TAB A'!$A$3:$C$13</definedName>
    <definedName name="_xlnm.Print_Area" localSheetId="2">'TAB B'!$A$3:$D$30</definedName>
    <definedName name="_xlnm.Print_Area" localSheetId="14">'TAB8'!$A$3:$N$14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2" l="1"/>
  <c r="F12" i="12"/>
  <c r="E12" i="12"/>
  <c r="D12" i="12"/>
  <c r="C12" i="12"/>
  <c r="G11" i="12" l="1"/>
  <c r="F11" i="12"/>
  <c r="E11" i="12"/>
  <c r="D11" i="12"/>
  <c r="C11" i="12"/>
  <c r="H12" i="11"/>
  <c r="G12" i="11"/>
  <c r="F12" i="11"/>
  <c r="E12" i="11"/>
  <c r="D12" i="11"/>
  <c r="C12" i="11"/>
  <c r="F12" i="10"/>
  <c r="E12" i="10"/>
  <c r="D12" i="10"/>
  <c r="C12" i="10"/>
  <c r="C25" i="11" l="1"/>
  <c r="C19" i="11"/>
  <c r="J49" i="13"/>
  <c r="W51" i="13"/>
  <c r="V51" i="13"/>
  <c r="U51" i="13"/>
  <c r="T51" i="13"/>
  <c r="S51" i="13"/>
  <c r="R51" i="13"/>
  <c r="Q51" i="13"/>
  <c r="P51" i="13"/>
  <c r="O51" i="13"/>
  <c r="N51" i="13"/>
  <c r="M51" i="13"/>
  <c r="L51" i="13"/>
  <c r="K51" i="13"/>
  <c r="J51" i="13"/>
  <c r="W50" i="13"/>
  <c r="V50" i="13"/>
  <c r="U50" i="13"/>
  <c r="T50" i="13"/>
  <c r="S50" i="13"/>
  <c r="S47" i="13" s="1"/>
  <c r="R50" i="13"/>
  <c r="Q50" i="13"/>
  <c r="P50" i="13"/>
  <c r="O50" i="13"/>
  <c r="N50" i="13"/>
  <c r="M50" i="13"/>
  <c r="L50" i="13"/>
  <c r="K50" i="13"/>
  <c r="K47" i="13" s="1"/>
  <c r="J50" i="13"/>
  <c r="W49" i="13"/>
  <c r="V49" i="13"/>
  <c r="U49" i="13"/>
  <c r="T49" i="13"/>
  <c r="S49" i="13"/>
  <c r="R49" i="13"/>
  <c r="R47" i="13" s="1"/>
  <c r="Q49" i="13"/>
  <c r="Q47" i="13" s="1"/>
  <c r="P49" i="13"/>
  <c r="O49" i="13"/>
  <c r="N49" i="13"/>
  <c r="M49" i="13"/>
  <c r="L49" i="13"/>
  <c r="K49" i="13"/>
  <c r="J47" i="13"/>
  <c r="W48" i="13"/>
  <c r="W47" i="13" s="1"/>
  <c r="V48" i="13"/>
  <c r="V47" i="13" s="1"/>
  <c r="U48" i="13"/>
  <c r="T48" i="13"/>
  <c r="S48" i="13"/>
  <c r="R48" i="13"/>
  <c r="Q48" i="13"/>
  <c r="P48" i="13"/>
  <c r="P47" i="13" s="1"/>
  <c r="O48" i="13"/>
  <c r="O47" i="13" s="1"/>
  <c r="N48" i="13"/>
  <c r="N47" i="13" s="1"/>
  <c r="M48" i="13"/>
  <c r="L48" i="13"/>
  <c r="K48" i="13"/>
  <c r="J48" i="13"/>
  <c r="U47" i="13"/>
  <c r="T47" i="13"/>
  <c r="M47" i="13"/>
  <c r="L47" i="13"/>
  <c r="W46" i="13"/>
  <c r="V46" i="13"/>
  <c r="U46" i="13"/>
  <c r="T46" i="13"/>
  <c r="S46" i="13"/>
  <c r="R46" i="13"/>
  <c r="Q46" i="13"/>
  <c r="P46" i="13"/>
  <c r="O46" i="13"/>
  <c r="N46" i="13"/>
  <c r="M46" i="13"/>
  <c r="L46" i="13"/>
  <c r="K46" i="13"/>
  <c r="J46" i="13"/>
  <c r="W45" i="13"/>
  <c r="V45" i="13"/>
  <c r="U45" i="13"/>
  <c r="T45" i="13"/>
  <c r="S45" i="13"/>
  <c r="R45" i="13"/>
  <c r="Q45" i="13"/>
  <c r="P45" i="13"/>
  <c r="O45" i="13"/>
  <c r="N45" i="13"/>
  <c r="M45" i="13"/>
  <c r="L45" i="13"/>
  <c r="K45" i="13"/>
  <c r="J45" i="13"/>
  <c r="W44" i="13"/>
  <c r="W41" i="13" s="1"/>
  <c r="V44" i="13"/>
  <c r="U44" i="13"/>
  <c r="T44" i="13"/>
  <c r="S44" i="13"/>
  <c r="R44" i="13"/>
  <c r="Q44" i="13"/>
  <c r="P44" i="13"/>
  <c r="O44" i="13"/>
  <c r="O41" i="13" s="1"/>
  <c r="N44" i="13"/>
  <c r="M44" i="13"/>
  <c r="L44" i="13"/>
  <c r="K44" i="13"/>
  <c r="J44" i="13"/>
  <c r="W43" i="13"/>
  <c r="V43" i="13"/>
  <c r="V41" i="13" s="1"/>
  <c r="U43" i="13"/>
  <c r="U41" i="13" s="1"/>
  <c r="U38" i="13" s="1"/>
  <c r="U52" i="13" s="1"/>
  <c r="U54" i="13" s="1"/>
  <c r="U31" i="13" s="1"/>
  <c r="T43" i="13"/>
  <c r="S43" i="13"/>
  <c r="R43" i="13"/>
  <c r="Q43" i="13"/>
  <c r="P43" i="13"/>
  <c r="O43" i="13"/>
  <c r="N43" i="13"/>
  <c r="N41" i="13" s="1"/>
  <c r="M43" i="13"/>
  <c r="M41" i="13" s="1"/>
  <c r="M38" i="13" s="1"/>
  <c r="M52" i="13" s="1"/>
  <c r="M54" i="13" s="1"/>
  <c r="M31" i="13" s="1"/>
  <c r="L43" i="13"/>
  <c r="K43" i="13"/>
  <c r="J43" i="13"/>
  <c r="W42" i="13"/>
  <c r="V42" i="13"/>
  <c r="U42" i="13"/>
  <c r="T42" i="13"/>
  <c r="T41" i="13" s="1"/>
  <c r="T38" i="13" s="1"/>
  <c r="T52" i="13" s="1"/>
  <c r="T54" i="13" s="1"/>
  <c r="T31" i="13" s="1"/>
  <c r="S42" i="13"/>
  <c r="S41" i="13" s="1"/>
  <c r="S38" i="13" s="1"/>
  <c r="S52" i="13" s="1"/>
  <c r="S54" i="13" s="1"/>
  <c r="S31" i="13" s="1"/>
  <c r="R42" i="13"/>
  <c r="R41" i="13" s="1"/>
  <c r="R38" i="13" s="1"/>
  <c r="R52" i="13" s="1"/>
  <c r="R54" i="13" s="1"/>
  <c r="R31" i="13" s="1"/>
  <c r="Q42" i="13"/>
  <c r="P42" i="13"/>
  <c r="O42" i="13"/>
  <c r="N42" i="13"/>
  <c r="M42" i="13"/>
  <c r="L42" i="13"/>
  <c r="L41" i="13" s="1"/>
  <c r="L38" i="13" s="1"/>
  <c r="L52" i="13" s="1"/>
  <c r="L54" i="13" s="1"/>
  <c r="L31" i="13" s="1"/>
  <c r="K42" i="13"/>
  <c r="K41" i="13" s="1"/>
  <c r="K38" i="13" s="1"/>
  <c r="K52" i="13" s="1"/>
  <c r="K54" i="13" s="1"/>
  <c r="K31" i="13" s="1"/>
  <c r="J42" i="13"/>
  <c r="J41" i="13" s="1"/>
  <c r="J38" i="13" s="1"/>
  <c r="J52" i="13" s="1"/>
  <c r="J54" i="13" s="1"/>
  <c r="J31" i="13" s="1"/>
  <c r="Q41" i="13"/>
  <c r="Q38" i="13" s="1"/>
  <c r="Q52" i="13" s="1"/>
  <c r="Q54" i="13" s="1"/>
  <c r="Q31" i="13" s="1"/>
  <c r="P41" i="13"/>
  <c r="W40" i="13"/>
  <c r="V40" i="13"/>
  <c r="V38" i="13" s="1"/>
  <c r="V52" i="13" s="1"/>
  <c r="V54" i="13" s="1"/>
  <c r="V31" i="13" s="1"/>
  <c r="U40" i="13"/>
  <c r="T40" i="13"/>
  <c r="S40" i="13"/>
  <c r="R40" i="13"/>
  <c r="Q40" i="13"/>
  <c r="P40" i="13"/>
  <c r="P38" i="13" s="1"/>
  <c r="O40" i="13"/>
  <c r="N40" i="13"/>
  <c r="N38" i="13" s="1"/>
  <c r="N52" i="13" s="1"/>
  <c r="N54" i="13" s="1"/>
  <c r="N31" i="13" s="1"/>
  <c r="M40" i="13"/>
  <c r="L40" i="13"/>
  <c r="K40" i="13"/>
  <c r="J40" i="13"/>
  <c r="I51" i="13"/>
  <c r="I50" i="13"/>
  <c r="I49" i="13"/>
  <c r="I48" i="13"/>
  <c r="I47" i="13"/>
  <c r="I46" i="13"/>
  <c r="I45" i="13"/>
  <c r="I44" i="13"/>
  <c r="I41" i="13" s="1"/>
  <c r="I38" i="13" s="1"/>
  <c r="I52" i="13" s="1"/>
  <c r="I54" i="13" s="1"/>
  <c r="I31" i="13" s="1"/>
  <c r="I43" i="13"/>
  <c r="I42" i="13"/>
  <c r="I40" i="13"/>
  <c r="C23" i="13"/>
  <c r="W25" i="13"/>
  <c r="W27" i="13"/>
  <c r="V27" i="13"/>
  <c r="U27" i="13"/>
  <c r="T27" i="13"/>
  <c r="S27" i="13"/>
  <c r="R27" i="13"/>
  <c r="Q27" i="13"/>
  <c r="P27" i="13"/>
  <c r="W26" i="13"/>
  <c r="V26" i="13"/>
  <c r="U26" i="13"/>
  <c r="T26" i="13"/>
  <c r="S26" i="13"/>
  <c r="R26" i="13"/>
  <c r="Q26" i="13"/>
  <c r="P26" i="13"/>
  <c r="W23" i="13"/>
  <c r="V25" i="13"/>
  <c r="U25" i="13"/>
  <c r="T25" i="13"/>
  <c r="S25" i="13"/>
  <c r="R25" i="13"/>
  <c r="Q25" i="13"/>
  <c r="P25" i="13"/>
  <c r="W24" i="13"/>
  <c r="V24" i="13"/>
  <c r="U24" i="13"/>
  <c r="T24" i="13"/>
  <c r="S24" i="13"/>
  <c r="R24" i="13"/>
  <c r="Q24" i="13"/>
  <c r="P24" i="13"/>
  <c r="P23" i="13" s="1"/>
  <c r="V23" i="13"/>
  <c r="U23" i="13"/>
  <c r="T23" i="13"/>
  <c r="S23" i="13"/>
  <c r="R23" i="13"/>
  <c r="Q23" i="13"/>
  <c r="W22" i="13"/>
  <c r="V22" i="13"/>
  <c r="U22" i="13"/>
  <c r="T22" i="13"/>
  <c r="S22" i="13"/>
  <c r="R22" i="13"/>
  <c r="Q22" i="13"/>
  <c r="P22" i="13"/>
  <c r="W21" i="13"/>
  <c r="V21" i="13"/>
  <c r="U21" i="13"/>
  <c r="T21" i="13"/>
  <c r="S21" i="13"/>
  <c r="R21" i="13"/>
  <c r="Q21" i="13"/>
  <c r="P21" i="13"/>
  <c r="W20" i="13"/>
  <c r="V20" i="13"/>
  <c r="U20" i="13"/>
  <c r="T20" i="13"/>
  <c r="S20" i="13"/>
  <c r="R20" i="13"/>
  <c r="Q20" i="13"/>
  <c r="P20" i="13"/>
  <c r="W19" i="13"/>
  <c r="V19" i="13"/>
  <c r="U19" i="13"/>
  <c r="T19" i="13"/>
  <c r="S19" i="13"/>
  <c r="R19" i="13"/>
  <c r="Q19" i="13"/>
  <c r="P19" i="13"/>
  <c r="W18" i="13"/>
  <c r="W17" i="13" s="1"/>
  <c r="W14" i="13" s="1"/>
  <c r="W28" i="13" s="1"/>
  <c r="W30" i="13" s="1"/>
  <c r="V18" i="13"/>
  <c r="U18" i="13"/>
  <c r="T18" i="13"/>
  <c r="S18" i="13"/>
  <c r="R18" i="13"/>
  <c r="Q18" i="13"/>
  <c r="P18" i="13"/>
  <c r="V17" i="13"/>
  <c r="U17" i="13"/>
  <c r="T17" i="13"/>
  <c r="S17" i="13"/>
  <c r="R17" i="13"/>
  <c r="Q17" i="13"/>
  <c r="P17" i="13"/>
  <c r="W16" i="13"/>
  <c r="V16" i="13"/>
  <c r="U16" i="13"/>
  <c r="T16" i="13"/>
  <c r="S16" i="13"/>
  <c r="R16" i="13"/>
  <c r="Q16" i="13"/>
  <c r="P16" i="13"/>
  <c r="V14" i="13"/>
  <c r="V28" i="13" s="1"/>
  <c r="V30" i="13" s="1"/>
  <c r="U14" i="13"/>
  <c r="U28" i="13" s="1"/>
  <c r="U30" i="13" s="1"/>
  <c r="T14" i="13"/>
  <c r="T28" i="13" s="1"/>
  <c r="T30" i="13" s="1"/>
  <c r="S14" i="13"/>
  <c r="S28" i="13" s="1"/>
  <c r="S30" i="13" s="1"/>
  <c r="R14" i="13"/>
  <c r="R28" i="13" s="1"/>
  <c r="R30" i="13" s="1"/>
  <c r="Q14" i="13"/>
  <c r="Q28" i="13" s="1"/>
  <c r="Q30" i="13" s="1"/>
  <c r="P14" i="13"/>
  <c r="O27" i="13"/>
  <c r="N27" i="13"/>
  <c r="M27" i="13"/>
  <c r="L27" i="13"/>
  <c r="O26" i="13"/>
  <c r="N26" i="13"/>
  <c r="M26" i="13"/>
  <c r="L26" i="13"/>
  <c r="O25" i="13"/>
  <c r="N25" i="13"/>
  <c r="N23" i="13" s="1"/>
  <c r="M25" i="13"/>
  <c r="L25" i="13"/>
  <c r="O24" i="13"/>
  <c r="N24" i="13"/>
  <c r="M24" i="13"/>
  <c r="M23" i="13" s="1"/>
  <c r="L24" i="13"/>
  <c r="O23" i="13"/>
  <c r="L23" i="13"/>
  <c r="O22" i="13"/>
  <c r="N22" i="13"/>
  <c r="M22" i="13"/>
  <c r="L22" i="13"/>
  <c r="O21" i="13"/>
  <c r="N21" i="13"/>
  <c r="M21" i="13"/>
  <c r="L21" i="13"/>
  <c r="O20" i="13"/>
  <c r="N20" i="13"/>
  <c r="M20" i="13"/>
  <c r="L20" i="13"/>
  <c r="O19" i="13"/>
  <c r="N19" i="13"/>
  <c r="M19" i="13"/>
  <c r="L19" i="13"/>
  <c r="O18" i="13"/>
  <c r="N18" i="13"/>
  <c r="M18" i="13"/>
  <c r="M17" i="13" s="1"/>
  <c r="L18" i="13"/>
  <c r="O17" i="13"/>
  <c r="O14" i="13" s="1"/>
  <c r="O28" i="13" s="1"/>
  <c r="O30" i="13" s="1"/>
  <c r="N17" i="13"/>
  <c r="L17" i="13"/>
  <c r="O16" i="13"/>
  <c r="N16" i="13"/>
  <c r="M16" i="13"/>
  <c r="L16" i="13"/>
  <c r="N14" i="13"/>
  <c r="N28" i="13" s="1"/>
  <c r="N30" i="13" s="1"/>
  <c r="L14" i="13"/>
  <c r="L28" i="13" s="1"/>
  <c r="L30" i="13" s="1"/>
  <c r="K27" i="13"/>
  <c r="K26" i="13"/>
  <c r="K25" i="13"/>
  <c r="K24" i="13"/>
  <c r="K23" i="13" s="1"/>
  <c r="K22" i="13"/>
  <c r="K21" i="13"/>
  <c r="K20" i="13"/>
  <c r="K19" i="13"/>
  <c r="K18" i="13"/>
  <c r="K17" i="13"/>
  <c r="K14" i="13" s="1"/>
  <c r="K28" i="13" s="1"/>
  <c r="K30" i="13" s="1"/>
  <c r="K16" i="13"/>
  <c r="J27" i="13"/>
  <c r="J26" i="13"/>
  <c r="J25" i="13"/>
  <c r="J24" i="13"/>
  <c r="J23" i="13" s="1"/>
  <c r="J22" i="13"/>
  <c r="J21" i="13"/>
  <c r="J20" i="13"/>
  <c r="J19" i="13"/>
  <c r="J18" i="13"/>
  <c r="J17" i="13"/>
  <c r="J16" i="13"/>
  <c r="J14" i="13" s="1"/>
  <c r="J28" i="13" s="1"/>
  <c r="J30" i="13" s="1"/>
  <c r="C31" i="13"/>
  <c r="I10" i="13"/>
  <c r="W38" i="13" l="1"/>
  <c r="W52" i="13" s="1"/>
  <c r="W54" i="13" s="1"/>
  <c r="W31" i="13" s="1"/>
  <c r="W32" i="13" s="1"/>
  <c r="W33" i="13" s="1"/>
  <c r="P52" i="13"/>
  <c r="P54" i="13" s="1"/>
  <c r="P31" i="13" s="1"/>
  <c r="O38" i="13"/>
  <c r="O52" i="13" s="1"/>
  <c r="O54" i="13" s="1"/>
  <c r="O31" i="13" s="1"/>
  <c r="O32" i="13" s="1"/>
  <c r="O33" i="13" s="1"/>
  <c r="S32" i="13"/>
  <c r="S33" i="13" s="1"/>
  <c r="U32" i="13"/>
  <c r="U33" i="13" s="1"/>
  <c r="N32" i="13"/>
  <c r="N33" i="13" s="1"/>
  <c r="V32" i="13"/>
  <c r="V33" i="13" s="1"/>
  <c r="T32" i="13"/>
  <c r="T33" i="13" s="1"/>
  <c r="L32" i="13"/>
  <c r="L33" i="13" s="1"/>
  <c r="Q32" i="13"/>
  <c r="Q33" i="13" s="1"/>
  <c r="J32" i="13"/>
  <c r="J33" i="13" s="1"/>
  <c r="K32" i="13"/>
  <c r="K33" i="13" s="1"/>
  <c r="R32" i="13"/>
  <c r="R33" i="13" s="1"/>
  <c r="P28" i="13"/>
  <c r="P30" i="13" s="1"/>
  <c r="P32" i="13" s="1"/>
  <c r="P33" i="13" s="1"/>
  <c r="M14" i="13"/>
  <c r="M28" i="13" s="1"/>
  <c r="M30" i="13" s="1"/>
  <c r="M32" i="13" s="1"/>
  <c r="M33" i="13" s="1"/>
  <c r="B30" i="29"/>
  <c r="B44" i="2" l="1"/>
  <c r="J41" i="2"/>
  <c r="H41" i="2"/>
  <c r="F41" i="2"/>
  <c r="D41" i="2"/>
  <c r="B41" i="2"/>
  <c r="L42" i="2"/>
  <c r="L43" i="2"/>
  <c r="K43" i="2"/>
  <c r="K42" i="2"/>
  <c r="I43" i="2"/>
  <c r="I42" i="2"/>
  <c r="G43" i="2"/>
  <c r="G42" i="2"/>
  <c r="E43" i="2"/>
  <c r="E42" i="2"/>
  <c r="B28" i="29" l="1"/>
  <c r="B27" i="29"/>
  <c r="B26" i="29"/>
  <c r="B24" i="29"/>
  <c r="B23" i="29"/>
  <c r="B22" i="29"/>
  <c r="B21" i="29"/>
  <c r="B20" i="29"/>
  <c r="B19" i="29"/>
  <c r="B18" i="29"/>
  <c r="B17" i="29"/>
  <c r="B16" i="29"/>
  <c r="B15" i="29"/>
  <c r="B14" i="29"/>
  <c r="B13" i="29"/>
  <c r="B12" i="29"/>
  <c r="B11" i="29"/>
  <c r="C8" i="49" l="1" a="1"/>
  <c r="C8" i="49" s="1"/>
  <c r="D10" i="5"/>
  <c r="E10" i="5"/>
  <c r="M43" i="48"/>
  <c r="M41" i="48"/>
  <c r="M42" i="48"/>
  <c r="M40" i="48"/>
  <c r="M20" i="48"/>
  <c r="M21" i="48"/>
  <c r="M22" i="48"/>
  <c r="M23" i="48"/>
  <c r="M24" i="48"/>
  <c r="M25" i="48"/>
  <c r="M26" i="48"/>
  <c r="M27" i="48"/>
  <c r="M28" i="48"/>
  <c r="M29" i="48"/>
  <c r="M30" i="48"/>
  <c r="M31" i="48"/>
  <c r="M32" i="48"/>
  <c r="M33" i="48"/>
  <c r="M34" i="48"/>
  <c r="M35" i="48"/>
  <c r="M19" i="48"/>
  <c r="M10" i="48"/>
  <c r="M11" i="48"/>
  <c r="M12" i="48"/>
  <c r="M9" i="48"/>
  <c r="M60" i="15"/>
  <c r="M83" i="42"/>
  <c r="M82" i="42"/>
  <c r="M81" i="42"/>
  <c r="M76" i="42"/>
  <c r="M68" i="42"/>
  <c r="M69" i="42"/>
  <c r="M70" i="42"/>
  <c r="M71" i="42"/>
  <c r="M67" i="42"/>
  <c r="M61" i="42"/>
  <c r="M60" i="42"/>
  <c r="M59" i="42"/>
  <c r="M58" i="42"/>
  <c r="M57" i="42"/>
  <c r="M56" i="42"/>
  <c r="M55" i="42"/>
  <c r="M54" i="42"/>
  <c r="M53" i="42"/>
  <c r="M52" i="42"/>
  <c r="M51" i="42"/>
  <c r="M50" i="42"/>
  <c r="M49" i="42"/>
  <c r="M48" i="42"/>
  <c r="M47" i="42"/>
  <c r="M46" i="42"/>
  <c r="M45" i="42"/>
  <c r="M44" i="42"/>
  <c r="M43" i="42"/>
  <c r="M42" i="42"/>
  <c r="M41" i="42"/>
  <c r="M40" i="42"/>
  <c r="M39" i="42"/>
  <c r="M38" i="42"/>
  <c r="M37" i="42"/>
  <c r="M36" i="42"/>
  <c r="M35" i="42"/>
  <c r="M34" i="42"/>
  <c r="M33" i="42"/>
  <c r="M32" i="42"/>
  <c r="M31" i="42"/>
  <c r="M30" i="42"/>
  <c r="M29" i="42"/>
  <c r="M28" i="42"/>
  <c r="M27" i="42"/>
  <c r="M26" i="42"/>
  <c r="M25" i="42"/>
  <c r="M24" i="42"/>
  <c r="M23" i="42"/>
  <c r="M22" i="42"/>
  <c r="M21" i="42"/>
  <c r="M20" i="42"/>
  <c r="M19" i="42"/>
  <c r="M9" i="42"/>
  <c r="M10" i="42"/>
  <c r="M11" i="42"/>
  <c r="M12" i="42"/>
  <c r="M79" i="15"/>
  <c r="M78" i="15"/>
  <c r="M77" i="15"/>
  <c r="M72" i="15"/>
  <c r="M71" i="15"/>
  <c r="M70" i="15"/>
  <c r="M69" i="15"/>
  <c r="M68" i="15"/>
  <c r="M67" i="15"/>
  <c r="M66" i="15"/>
  <c r="M65" i="15"/>
  <c r="M59" i="15"/>
  <c r="M58" i="15"/>
  <c r="M57" i="15"/>
  <c r="M56" i="15"/>
  <c r="M50" i="15"/>
  <c r="M49" i="15"/>
  <c r="M48" i="15"/>
  <c r="M47" i="15"/>
  <c r="M46" i="15"/>
  <c r="M45" i="15"/>
  <c r="M44" i="15"/>
  <c r="M43" i="15"/>
  <c r="M42" i="15"/>
  <c r="M41" i="15"/>
  <c r="M40" i="15"/>
  <c r="M39" i="15"/>
  <c r="M38" i="15"/>
  <c r="M37" i="15"/>
  <c r="M36" i="15"/>
  <c r="M35" i="15"/>
  <c r="M34" i="15"/>
  <c r="M33" i="15"/>
  <c r="M32" i="15"/>
  <c r="M31" i="15"/>
  <c r="M30" i="15"/>
  <c r="M29" i="15"/>
  <c r="M28" i="15"/>
  <c r="M27" i="15"/>
  <c r="M26" i="15"/>
  <c r="M25" i="15"/>
  <c r="M24" i="15"/>
  <c r="M23" i="15"/>
  <c r="M22" i="15"/>
  <c r="M21" i="15"/>
  <c r="M20" i="15"/>
  <c r="M19" i="15"/>
  <c r="M18" i="15"/>
  <c r="M9" i="15"/>
  <c r="M10" i="15"/>
  <c r="M11" i="15"/>
  <c r="M8" i="15"/>
  <c r="M112" i="43"/>
  <c r="M113" i="43"/>
  <c r="M111" i="43"/>
  <c r="M102" i="43"/>
  <c r="M103" i="43"/>
  <c r="M104" i="43"/>
  <c r="M101" i="43"/>
  <c r="M88" i="43"/>
  <c r="M89" i="43"/>
  <c r="M90" i="43"/>
  <c r="M91" i="43"/>
  <c r="M92" i="43"/>
  <c r="M93" i="43"/>
  <c r="M94" i="43"/>
  <c r="M95" i="43"/>
  <c r="M87" i="43"/>
  <c r="M24" i="43"/>
  <c r="M25" i="43"/>
  <c r="M26" i="43"/>
  <c r="M27" i="43"/>
  <c r="M28" i="43"/>
  <c r="M29" i="43"/>
  <c r="M30" i="43"/>
  <c r="M31" i="43"/>
  <c r="M32" i="43"/>
  <c r="M33" i="43"/>
  <c r="M34" i="43"/>
  <c r="M35" i="43"/>
  <c r="M36" i="43"/>
  <c r="M37" i="43"/>
  <c r="M38" i="43"/>
  <c r="M39" i="43"/>
  <c r="M40" i="43"/>
  <c r="M41" i="43"/>
  <c r="M42" i="43"/>
  <c r="M43" i="43"/>
  <c r="M44" i="43"/>
  <c r="M45" i="43"/>
  <c r="M46" i="43"/>
  <c r="M47" i="43"/>
  <c r="M48" i="43"/>
  <c r="M49" i="43"/>
  <c r="M50" i="43"/>
  <c r="M51" i="43"/>
  <c r="M52" i="43"/>
  <c r="M53" i="43"/>
  <c r="M54" i="43"/>
  <c r="M55" i="43"/>
  <c r="M56" i="43"/>
  <c r="M57" i="43"/>
  <c r="M58" i="43"/>
  <c r="M59" i="43"/>
  <c r="M60" i="43"/>
  <c r="M61" i="43"/>
  <c r="M62" i="43"/>
  <c r="M63" i="43"/>
  <c r="M64" i="43"/>
  <c r="M65" i="43"/>
  <c r="M66" i="43"/>
  <c r="M67" i="43"/>
  <c r="M68" i="43"/>
  <c r="M69" i="43"/>
  <c r="M70" i="43"/>
  <c r="M71" i="43"/>
  <c r="M72" i="43"/>
  <c r="M73" i="43"/>
  <c r="M74" i="43"/>
  <c r="M75" i="43"/>
  <c r="M76" i="43"/>
  <c r="M77" i="43"/>
  <c r="M78" i="43"/>
  <c r="M79" i="43"/>
  <c r="M80" i="43"/>
  <c r="M81" i="43"/>
  <c r="M82" i="43"/>
  <c r="M23" i="43"/>
  <c r="N9" i="43"/>
  <c r="M10" i="43"/>
  <c r="M11" i="43"/>
  <c r="M12" i="43"/>
  <c r="M13" i="43"/>
  <c r="M14" i="43"/>
  <c r="M15" i="43"/>
  <c r="M16" i="43"/>
  <c r="M9" i="43"/>
  <c r="J9" i="43"/>
  <c r="H9" i="43"/>
  <c r="H10" i="43"/>
  <c r="H11" i="43"/>
  <c r="H12" i="43"/>
  <c r="H13" i="43"/>
  <c r="H14" i="43"/>
  <c r="H15" i="43"/>
  <c r="H16" i="43"/>
  <c r="H23" i="43"/>
  <c r="H25" i="43"/>
  <c r="H24" i="43" s="1"/>
  <c r="H29" i="43" s="1"/>
  <c r="H26" i="43"/>
  <c r="H71" i="43" s="1"/>
  <c r="H27" i="43"/>
  <c r="H73" i="43" s="1"/>
  <c r="H28" i="43"/>
  <c r="H77" i="43" s="1"/>
  <c r="H30" i="43"/>
  <c r="H32" i="43" s="1"/>
  <c r="H31" i="43"/>
  <c r="H34" i="43"/>
  <c r="H33" i="43" s="1"/>
  <c r="H35" i="43"/>
  <c r="H36" i="43"/>
  <c r="H37" i="43"/>
  <c r="H38" i="43"/>
  <c r="H39" i="43"/>
  <c r="H40" i="43"/>
  <c r="H41" i="43"/>
  <c r="H43" i="43"/>
  <c r="H42" i="43" s="1"/>
  <c r="H44" i="43"/>
  <c r="H45" i="43"/>
  <c r="H46" i="43"/>
  <c r="H47" i="43"/>
  <c r="H48" i="43"/>
  <c r="H49" i="43"/>
  <c r="H50" i="43"/>
  <c r="H51" i="43"/>
  <c r="H53" i="43" s="1"/>
  <c r="H52" i="43"/>
  <c r="H81" i="43" s="1"/>
  <c r="H55" i="43"/>
  <c r="H69" i="43" s="1"/>
  <c r="H56" i="43"/>
  <c r="H57" i="43"/>
  <c r="H54" i="43" s="1"/>
  <c r="H58" i="43"/>
  <c r="H72" i="43" s="1"/>
  <c r="H59" i="43"/>
  <c r="H60" i="43"/>
  <c r="H61" i="43"/>
  <c r="H62" i="43"/>
  <c r="H63" i="43"/>
  <c r="H64" i="43"/>
  <c r="H65" i="43"/>
  <c r="H66" i="43"/>
  <c r="H67" i="43"/>
  <c r="H75" i="43"/>
  <c r="H74" i="43" s="1"/>
  <c r="H76" i="43"/>
  <c r="H78" i="43"/>
  <c r="H79" i="43"/>
  <c r="H87" i="43"/>
  <c r="H88" i="43"/>
  <c r="H89" i="43"/>
  <c r="H90" i="43"/>
  <c r="H91" i="43"/>
  <c r="H92" i="43"/>
  <c r="H93" i="43"/>
  <c r="H94" i="43"/>
  <c r="H95" i="43"/>
  <c r="H101" i="43"/>
  <c r="H102" i="43"/>
  <c r="H103" i="43"/>
  <c r="H104" i="43"/>
  <c r="H111" i="43"/>
  <c r="H112" i="43"/>
  <c r="H113" i="43"/>
  <c r="H70" i="43" l="1"/>
  <c r="H68" i="43" s="1"/>
  <c r="H80" i="43"/>
  <c r="H82" i="43" s="1"/>
  <c r="B40" i="2"/>
  <c r="B39" i="2"/>
  <c r="B37" i="2"/>
  <c r="B36" i="2"/>
  <c r="B34" i="2"/>
  <c r="B33" i="2"/>
  <c r="B32" i="2"/>
  <c r="B31" i="2"/>
  <c r="B30" i="2"/>
  <c r="B29" i="2"/>
  <c r="B28" i="2"/>
  <c r="B27" i="2"/>
  <c r="B25" i="2"/>
  <c r="B24" i="2"/>
  <c r="B23" i="2"/>
  <c r="B22" i="2"/>
  <c r="B21" i="2"/>
  <c r="B20" i="2"/>
  <c r="B19" i="2"/>
  <c r="B18" i="2"/>
  <c r="B15" i="2"/>
  <c r="B14" i="2"/>
  <c r="B13" i="2"/>
  <c r="B11" i="2"/>
  <c r="B10" i="2"/>
  <c r="K44" i="52"/>
  <c r="K41" i="52"/>
  <c r="K31" i="52"/>
  <c r="K37" i="52" s="1"/>
  <c r="J31" i="52"/>
  <c r="J37" i="52" s="1"/>
  <c r="I31" i="52"/>
  <c r="I37" i="52" s="1"/>
  <c r="H31" i="52"/>
  <c r="H37" i="52" s="1"/>
  <c r="G31" i="52"/>
  <c r="G37" i="52" s="1"/>
  <c r="F31" i="52"/>
  <c r="E31" i="52"/>
  <c r="D31" i="52"/>
  <c r="C31" i="52"/>
  <c r="L30" i="52"/>
  <c r="L29" i="52"/>
  <c r="L28" i="52"/>
  <c r="L27" i="52"/>
  <c r="L26" i="52"/>
  <c r="L25" i="52"/>
  <c r="L24" i="52"/>
  <c r="K40" i="52" s="1"/>
  <c r="C47" i="51" s="1"/>
  <c r="B42" i="2" s="1"/>
  <c r="L23" i="52"/>
  <c r="L22" i="52"/>
  <c r="L21" i="52"/>
  <c r="L20" i="52"/>
  <c r="L19" i="52"/>
  <c r="L18" i="52"/>
  <c r="L17" i="52"/>
  <c r="L16" i="52"/>
  <c r="L15" i="52"/>
  <c r="K12" i="52"/>
  <c r="J12" i="52"/>
  <c r="I12" i="52"/>
  <c r="H12" i="52"/>
  <c r="G12" i="52"/>
  <c r="F12" i="52"/>
  <c r="E12" i="52"/>
  <c r="D12" i="52"/>
  <c r="C12" i="52"/>
  <c r="L10" i="52"/>
  <c r="D44" i="51"/>
  <c r="D43" i="51"/>
  <c r="C42" i="51"/>
  <c r="B42" i="51"/>
  <c r="D42" i="51" s="1"/>
  <c r="D41" i="51"/>
  <c r="D40" i="51"/>
  <c r="D39" i="51"/>
  <c r="C39" i="51"/>
  <c r="B39" i="51"/>
  <c r="D38" i="51"/>
  <c r="A38" i="51"/>
  <c r="D37" i="51"/>
  <c r="A37" i="51"/>
  <c r="D36" i="51"/>
  <c r="A36" i="51"/>
  <c r="D35" i="51"/>
  <c r="A35" i="51"/>
  <c r="D34" i="51"/>
  <c r="A34" i="51"/>
  <c r="D33" i="51"/>
  <c r="A33" i="51"/>
  <c r="D32" i="51"/>
  <c r="A32" i="51"/>
  <c r="D31" i="51"/>
  <c r="A31" i="51"/>
  <c r="C30" i="51"/>
  <c r="B30" i="51"/>
  <c r="D30" i="51" s="1"/>
  <c r="D29" i="51"/>
  <c r="A29" i="51"/>
  <c r="D28" i="51"/>
  <c r="A28" i="51"/>
  <c r="D27" i="51"/>
  <c r="A27" i="51"/>
  <c r="D26" i="51"/>
  <c r="A26" i="51"/>
  <c r="D25" i="51"/>
  <c r="A25" i="51"/>
  <c r="D24" i="51"/>
  <c r="A24" i="51"/>
  <c r="D23" i="51"/>
  <c r="A23" i="51"/>
  <c r="D22" i="51"/>
  <c r="A22" i="51"/>
  <c r="C21" i="51"/>
  <c r="B21" i="51"/>
  <c r="B20" i="51" s="1"/>
  <c r="C20" i="51"/>
  <c r="D20" i="51" s="1"/>
  <c r="D19" i="51"/>
  <c r="D18" i="51"/>
  <c r="D17" i="51"/>
  <c r="C16" i="51"/>
  <c r="C12" i="51" s="1"/>
  <c r="B16" i="51"/>
  <c r="D15" i="51"/>
  <c r="A15" i="51"/>
  <c r="D14" i="51"/>
  <c r="A14" i="51"/>
  <c r="C13" i="51"/>
  <c r="B13" i="51"/>
  <c r="B12" i="51" s="1"/>
  <c r="K45" i="52" l="1"/>
  <c r="L12" i="52"/>
  <c r="L31" i="52"/>
  <c r="B45" i="51"/>
  <c r="B49" i="51" s="1"/>
  <c r="C45" i="51"/>
  <c r="D12" i="51"/>
  <c r="D16" i="51"/>
  <c r="D13" i="51"/>
  <c r="D21" i="51"/>
  <c r="K42" i="52"/>
  <c r="C48" i="51"/>
  <c r="C46" i="51" l="1"/>
  <c r="B43" i="2"/>
  <c r="C49" i="51"/>
  <c r="D45" i="51"/>
  <c r="C7" i="49" l="1"/>
  <c r="C10" i="49" l="1"/>
  <c r="J47" i="5" l="1"/>
  <c r="G47" i="5"/>
  <c r="D47" i="5"/>
  <c r="A11" i="29" l="1"/>
  <c r="C11" i="49" l="1"/>
  <c r="N35" i="5" l="1"/>
  <c r="N34" i="5"/>
  <c r="E11" i="5"/>
  <c r="H71" i="42" l="1"/>
  <c r="G71" i="42"/>
  <c r="F71" i="42"/>
  <c r="E71" i="42"/>
  <c r="L71" i="42" s="1"/>
  <c r="D71" i="42"/>
  <c r="C71" i="42"/>
  <c r="N70" i="42"/>
  <c r="L70" i="42"/>
  <c r="K70" i="42"/>
  <c r="J70" i="42"/>
  <c r="N69" i="42"/>
  <c r="L69" i="42"/>
  <c r="K69" i="42"/>
  <c r="J69" i="42"/>
  <c r="N68" i="42"/>
  <c r="L68" i="42"/>
  <c r="K68" i="42"/>
  <c r="J68" i="42"/>
  <c r="N67" i="42"/>
  <c r="L67" i="42"/>
  <c r="K67" i="42"/>
  <c r="J67" i="42"/>
  <c r="H60" i="15"/>
  <c r="G60" i="15"/>
  <c r="F60" i="15"/>
  <c r="E60" i="15"/>
  <c r="D60" i="15"/>
  <c r="C60" i="15"/>
  <c r="N59" i="15"/>
  <c r="L59" i="15"/>
  <c r="K59" i="15"/>
  <c r="J59" i="15"/>
  <c r="N58" i="15"/>
  <c r="L58" i="15"/>
  <c r="K58" i="15"/>
  <c r="J58" i="15"/>
  <c r="N57" i="15"/>
  <c r="L57" i="15"/>
  <c r="K57" i="15"/>
  <c r="J57" i="15"/>
  <c r="N56" i="15"/>
  <c r="L56" i="15"/>
  <c r="K56" i="15"/>
  <c r="J56" i="15"/>
  <c r="J71" i="42" l="1"/>
  <c r="N71" i="42"/>
  <c r="K71" i="42"/>
  <c r="N60" i="15"/>
  <c r="K60" i="15"/>
  <c r="J60" i="15"/>
  <c r="L60" i="15"/>
  <c r="G63" i="43" l="1"/>
  <c r="F63" i="43"/>
  <c r="E63" i="43"/>
  <c r="D63" i="43"/>
  <c r="C63" i="43"/>
  <c r="G59" i="43"/>
  <c r="F59" i="43"/>
  <c r="E59" i="43"/>
  <c r="D59" i="43"/>
  <c r="C59" i="43"/>
  <c r="G48" i="43"/>
  <c r="G47" i="43"/>
  <c r="F48" i="43"/>
  <c r="F47" i="43"/>
  <c r="D48" i="43"/>
  <c r="D47" i="43"/>
  <c r="E48" i="43"/>
  <c r="E47" i="43"/>
  <c r="C48" i="43"/>
  <c r="C47" i="43"/>
  <c r="C22" i="15"/>
  <c r="D22" i="15"/>
  <c r="E22" i="15"/>
  <c r="F22" i="15"/>
  <c r="G22" i="15"/>
  <c r="H22" i="15"/>
  <c r="H34" i="48"/>
  <c r="H32" i="48"/>
  <c r="H33" i="48"/>
  <c r="G34" i="48"/>
  <c r="G32" i="48"/>
  <c r="G33" i="48"/>
  <c r="F34" i="48"/>
  <c r="F32" i="48"/>
  <c r="F33" i="48"/>
  <c r="E34" i="48"/>
  <c r="E32" i="48"/>
  <c r="E33" i="48"/>
  <c r="D34" i="48"/>
  <c r="D32" i="48"/>
  <c r="D33" i="48"/>
  <c r="C34" i="48"/>
  <c r="C32" i="48"/>
  <c r="C33" i="48"/>
  <c r="H35" i="42"/>
  <c r="C35" i="48" l="1"/>
  <c r="G35" i="48"/>
  <c r="F35" i="48"/>
  <c r="N22" i="15"/>
  <c r="J22" i="15"/>
  <c r="E35" i="48"/>
  <c r="D35" i="48"/>
  <c r="H35" i="48"/>
  <c r="L22" i="15"/>
  <c r="K22" i="15"/>
  <c r="M41" i="5" l="1"/>
  <c r="M35" i="5"/>
  <c r="J35" i="5"/>
  <c r="J39" i="5"/>
  <c r="J41" i="5"/>
  <c r="G41" i="5"/>
  <c r="G38" i="5"/>
  <c r="J38" i="5"/>
  <c r="G35" i="5"/>
  <c r="D35" i="5"/>
  <c r="D41" i="5"/>
  <c r="M46" i="5"/>
  <c r="M45" i="5"/>
  <c r="M44" i="5"/>
  <c r="M43" i="5"/>
  <c r="J46" i="5"/>
  <c r="J45" i="5"/>
  <c r="J44" i="5"/>
  <c r="J43" i="5"/>
  <c r="G46" i="5"/>
  <c r="G45" i="5"/>
  <c r="G44" i="5"/>
  <c r="G43" i="5"/>
  <c r="D46" i="5"/>
  <c r="D45" i="5"/>
  <c r="D44" i="5"/>
  <c r="D43" i="5"/>
  <c r="C30" i="5"/>
  <c r="K47" i="5" l="1"/>
  <c r="L47" i="5" s="1"/>
  <c r="H47" i="5"/>
  <c r="I47" i="5" s="1"/>
  <c r="E47" i="5"/>
  <c r="F47" i="5" s="1"/>
  <c r="C12" i="49" l="1"/>
  <c r="C17" i="4" l="1"/>
  <c r="M12" i="36" l="1"/>
  <c r="M11" i="36"/>
  <c r="J12" i="36"/>
  <c r="J11" i="36"/>
  <c r="G12" i="36"/>
  <c r="G11" i="36"/>
  <c r="D11" i="36"/>
  <c r="D12" i="36"/>
  <c r="G104" i="43"/>
  <c r="G103" i="43"/>
  <c r="G102" i="43"/>
  <c r="G101" i="43"/>
  <c r="F104" i="43"/>
  <c r="F103" i="43"/>
  <c r="F102" i="43"/>
  <c r="F101" i="43"/>
  <c r="E104" i="43"/>
  <c r="E103" i="43"/>
  <c r="E102" i="43"/>
  <c r="E101" i="43"/>
  <c r="D104" i="43"/>
  <c r="C104" i="43"/>
  <c r="D103" i="43"/>
  <c r="C103" i="43"/>
  <c r="D102" i="43"/>
  <c r="C102" i="43"/>
  <c r="D101" i="43"/>
  <c r="C101" i="43"/>
  <c r="G95" i="43"/>
  <c r="G94" i="43"/>
  <c r="G93" i="43"/>
  <c r="G92" i="43"/>
  <c r="G91" i="43"/>
  <c r="G90" i="43"/>
  <c r="G89" i="43"/>
  <c r="G88" i="43"/>
  <c r="G87" i="43"/>
  <c r="F95" i="43"/>
  <c r="F94" i="43"/>
  <c r="F93" i="43"/>
  <c r="F92" i="43"/>
  <c r="F91" i="43"/>
  <c r="F90" i="43"/>
  <c r="F89" i="43"/>
  <c r="F88" i="43"/>
  <c r="F87" i="43"/>
  <c r="E95" i="43"/>
  <c r="E94" i="43"/>
  <c r="E93" i="43"/>
  <c r="E92" i="43"/>
  <c r="E91" i="43"/>
  <c r="E90" i="43"/>
  <c r="E89" i="43"/>
  <c r="E88" i="43"/>
  <c r="E87" i="43"/>
  <c r="D95" i="43"/>
  <c r="D94" i="43"/>
  <c r="D93" i="43"/>
  <c r="D92" i="43"/>
  <c r="D91" i="43"/>
  <c r="D90" i="43"/>
  <c r="D89" i="43"/>
  <c r="D88" i="43"/>
  <c r="D87" i="43"/>
  <c r="C95" i="43"/>
  <c r="C94" i="43"/>
  <c r="C93" i="43"/>
  <c r="C92" i="43"/>
  <c r="C91" i="43"/>
  <c r="C90" i="43"/>
  <c r="C89" i="43"/>
  <c r="C88" i="43"/>
  <c r="C87" i="43"/>
  <c r="G66" i="43"/>
  <c r="G65" i="43"/>
  <c r="G62" i="43"/>
  <c r="G61" i="43"/>
  <c r="G58" i="43"/>
  <c r="G72" i="43" s="1"/>
  <c r="G57" i="43"/>
  <c r="G56" i="43"/>
  <c r="G55" i="43"/>
  <c r="G52" i="43"/>
  <c r="G51" i="43"/>
  <c r="G49" i="43"/>
  <c r="G46" i="43"/>
  <c r="G45" i="43"/>
  <c r="G44" i="43"/>
  <c r="G43" i="43"/>
  <c r="G40" i="43"/>
  <c r="G39" i="43"/>
  <c r="G37" i="43"/>
  <c r="G36" i="43"/>
  <c r="G35" i="43"/>
  <c r="G34" i="43"/>
  <c r="G31" i="43"/>
  <c r="G30" i="43"/>
  <c r="G28" i="43"/>
  <c r="G27" i="43"/>
  <c r="G26" i="43"/>
  <c r="G25" i="43"/>
  <c r="G23" i="43"/>
  <c r="G79" i="43" s="1"/>
  <c r="F66" i="43"/>
  <c r="F65" i="43"/>
  <c r="F62" i="43"/>
  <c r="F76" i="43" s="1"/>
  <c r="F61" i="43"/>
  <c r="F58" i="43"/>
  <c r="F72" i="43" s="1"/>
  <c r="F57" i="43"/>
  <c r="F56" i="43"/>
  <c r="F55" i="43"/>
  <c r="F52" i="43"/>
  <c r="F51" i="43"/>
  <c r="F49" i="43"/>
  <c r="F46" i="43"/>
  <c r="F45" i="43"/>
  <c r="F44" i="43"/>
  <c r="F43" i="43"/>
  <c r="F40" i="43"/>
  <c r="F39" i="43"/>
  <c r="F37" i="43"/>
  <c r="F36" i="43"/>
  <c r="F35" i="43"/>
  <c r="F34" i="43"/>
  <c r="F31" i="43"/>
  <c r="F30" i="43"/>
  <c r="F28" i="43"/>
  <c r="F27" i="43"/>
  <c r="F26" i="43"/>
  <c r="F25" i="43"/>
  <c r="F23" i="43"/>
  <c r="F79" i="43" s="1"/>
  <c r="E66" i="43"/>
  <c r="E65" i="43"/>
  <c r="E62" i="43"/>
  <c r="E61" i="43"/>
  <c r="E58" i="43"/>
  <c r="E72" i="43" s="1"/>
  <c r="E57" i="43"/>
  <c r="E56" i="43"/>
  <c r="E55" i="43"/>
  <c r="E52" i="43"/>
  <c r="E51" i="43"/>
  <c r="E49" i="43"/>
  <c r="E46" i="43"/>
  <c r="E45" i="43"/>
  <c r="E44" i="43"/>
  <c r="E43" i="43"/>
  <c r="E40" i="43"/>
  <c r="E39" i="43"/>
  <c r="E37" i="43"/>
  <c r="E36" i="43"/>
  <c r="E35" i="43"/>
  <c r="E34" i="43"/>
  <c r="E31" i="43"/>
  <c r="E30" i="43"/>
  <c r="E28" i="43"/>
  <c r="E27" i="43"/>
  <c r="E26" i="43"/>
  <c r="E25" i="43"/>
  <c r="E23" i="43"/>
  <c r="E79" i="43" s="1"/>
  <c r="D66" i="43"/>
  <c r="D65" i="43"/>
  <c r="D62" i="43"/>
  <c r="D76" i="43" s="1"/>
  <c r="D61" i="43"/>
  <c r="D58" i="43"/>
  <c r="D72" i="43" s="1"/>
  <c r="D57" i="43"/>
  <c r="D56" i="43"/>
  <c r="D55" i="43"/>
  <c r="D52" i="43"/>
  <c r="D51" i="43"/>
  <c r="D49" i="43"/>
  <c r="D46" i="43"/>
  <c r="D45" i="43"/>
  <c r="D44" i="43"/>
  <c r="D43" i="43"/>
  <c r="D40" i="43"/>
  <c r="D39" i="43"/>
  <c r="D37" i="43"/>
  <c r="D36" i="43"/>
  <c r="D35" i="43"/>
  <c r="D34" i="43"/>
  <c r="D31" i="43"/>
  <c r="D30" i="43"/>
  <c r="D28" i="43"/>
  <c r="D27" i="43"/>
  <c r="D26" i="43"/>
  <c r="D25" i="43"/>
  <c r="D23" i="43"/>
  <c r="D79" i="43" s="1"/>
  <c r="C66" i="43"/>
  <c r="C65" i="43"/>
  <c r="C52" i="43"/>
  <c r="C51" i="43"/>
  <c r="C46" i="43"/>
  <c r="C49" i="43"/>
  <c r="C45" i="43"/>
  <c r="C37" i="43"/>
  <c r="C36" i="43"/>
  <c r="C31" i="43"/>
  <c r="C30" i="43"/>
  <c r="C28" i="43"/>
  <c r="C27" i="43"/>
  <c r="C23" i="43"/>
  <c r="C79" i="43" s="1"/>
  <c r="C40" i="43"/>
  <c r="C39" i="43"/>
  <c r="G16" i="43"/>
  <c r="G15" i="43"/>
  <c r="G14" i="43"/>
  <c r="G13" i="43"/>
  <c r="G12" i="43"/>
  <c r="G11" i="43"/>
  <c r="G10" i="43"/>
  <c r="G9" i="43"/>
  <c r="F16" i="43"/>
  <c r="F15" i="43"/>
  <c r="F14" i="43"/>
  <c r="F13" i="43"/>
  <c r="F12" i="43"/>
  <c r="F11" i="43"/>
  <c r="F10" i="43"/>
  <c r="F9" i="43"/>
  <c r="E16" i="43"/>
  <c r="E15" i="43"/>
  <c r="E14" i="43"/>
  <c r="E13" i="43"/>
  <c r="E12" i="43"/>
  <c r="E11" i="43"/>
  <c r="E10" i="43"/>
  <c r="E9" i="43"/>
  <c r="D16" i="43"/>
  <c r="D15" i="43"/>
  <c r="D14" i="43"/>
  <c r="D13" i="43"/>
  <c r="D12" i="43"/>
  <c r="D11" i="43"/>
  <c r="D10" i="43"/>
  <c r="D9" i="43"/>
  <c r="C16" i="43"/>
  <c r="C14" i="43"/>
  <c r="C12" i="43"/>
  <c r="C10" i="43"/>
  <c r="H49" i="15"/>
  <c r="H48" i="15"/>
  <c r="H46" i="15"/>
  <c r="H45" i="15"/>
  <c r="H44" i="15"/>
  <c r="H43" i="15"/>
  <c r="H38" i="15"/>
  <c r="H33" i="15"/>
  <c r="H29" i="15"/>
  <c r="H26" i="15"/>
  <c r="H25" i="15"/>
  <c r="H18" i="15"/>
  <c r="H21" i="15" s="1"/>
  <c r="G49" i="15"/>
  <c r="G48" i="15"/>
  <c r="G46" i="15"/>
  <c r="G45" i="15"/>
  <c r="G44" i="15"/>
  <c r="G43" i="15"/>
  <c r="G38" i="15"/>
  <c r="G33" i="15"/>
  <c r="G29" i="15"/>
  <c r="G26" i="15"/>
  <c r="G25" i="15"/>
  <c r="G18" i="15"/>
  <c r="F49" i="15"/>
  <c r="F48" i="15"/>
  <c r="F46" i="15"/>
  <c r="F45" i="15"/>
  <c r="F44" i="15"/>
  <c r="F43" i="15"/>
  <c r="F38" i="15"/>
  <c r="F33" i="15"/>
  <c r="F29" i="15"/>
  <c r="F26" i="15"/>
  <c r="F25" i="15"/>
  <c r="F18" i="15"/>
  <c r="F21" i="15" s="1"/>
  <c r="E49" i="15"/>
  <c r="E48" i="15"/>
  <c r="E46" i="15"/>
  <c r="E45" i="15"/>
  <c r="E44" i="15"/>
  <c r="E43" i="15"/>
  <c r="E38" i="15"/>
  <c r="E33" i="15"/>
  <c r="E29" i="15"/>
  <c r="E26" i="15"/>
  <c r="E25" i="15"/>
  <c r="E18" i="15"/>
  <c r="D49" i="15"/>
  <c r="D48" i="15"/>
  <c r="D46" i="15"/>
  <c r="D45" i="15"/>
  <c r="D44" i="15"/>
  <c r="D43" i="15"/>
  <c r="D38" i="15"/>
  <c r="D33" i="15"/>
  <c r="D29" i="15"/>
  <c r="D26" i="15"/>
  <c r="D25" i="15"/>
  <c r="D18" i="15"/>
  <c r="H31" i="48"/>
  <c r="H28" i="48"/>
  <c r="H25" i="48"/>
  <c r="H22" i="48"/>
  <c r="G31" i="48"/>
  <c r="G28" i="48"/>
  <c r="G25" i="48"/>
  <c r="G22" i="48"/>
  <c r="F31" i="48"/>
  <c r="F28" i="48"/>
  <c r="F25" i="48"/>
  <c r="F22" i="48"/>
  <c r="E31" i="48"/>
  <c r="E28" i="48"/>
  <c r="E25" i="48"/>
  <c r="E22" i="48"/>
  <c r="D31" i="48"/>
  <c r="D28" i="48"/>
  <c r="D25" i="48"/>
  <c r="D22" i="48"/>
  <c r="J35" i="48"/>
  <c r="C31" i="48"/>
  <c r="C28" i="48"/>
  <c r="C25" i="48"/>
  <c r="C22" i="48"/>
  <c r="L43" i="48"/>
  <c r="N42" i="48"/>
  <c r="L42" i="48"/>
  <c r="J42" i="48"/>
  <c r="J41" i="48"/>
  <c r="L34" i="48"/>
  <c r="K32" i="48"/>
  <c r="K26" i="48"/>
  <c r="G80" i="43" l="1"/>
  <c r="D81" i="43"/>
  <c r="D53" i="43"/>
  <c r="D67" i="43"/>
  <c r="F53" i="43"/>
  <c r="F67" i="43"/>
  <c r="C80" i="43"/>
  <c r="C41" i="43"/>
  <c r="C53" i="43"/>
  <c r="E41" i="43"/>
  <c r="E67" i="43"/>
  <c r="G67" i="43"/>
  <c r="F32" i="43"/>
  <c r="C32" i="43"/>
  <c r="G41" i="43"/>
  <c r="D41" i="43"/>
  <c r="E32" i="43"/>
  <c r="E53" i="43"/>
  <c r="C67" i="43"/>
  <c r="F41" i="43"/>
  <c r="G32" i="43"/>
  <c r="G53" i="43"/>
  <c r="F33" i="43"/>
  <c r="E47" i="15"/>
  <c r="G47" i="15"/>
  <c r="F24" i="43"/>
  <c r="F29" i="43" s="1"/>
  <c r="E42" i="43"/>
  <c r="E60" i="43"/>
  <c r="E70" i="43"/>
  <c r="E76" i="43"/>
  <c r="E54" i="43"/>
  <c r="D32" i="15"/>
  <c r="E32" i="15"/>
  <c r="F41" i="15"/>
  <c r="G41" i="15"/>
  <c r="H32" i="15"/>
  <c r="D70" i="43"/>
  <c r="D42" i="43"/>
  <c r="D54" i="43"/>
  <c r="D60" i="43"/>
  <c r="F60" i="43"/>
  <c r="D41" i="15"/>
  <c r="E41" i="15"/>
  <c r="F32" i="15"/>
  <c r="G32" i="15"/>
  <c r="H41" i="15"/>
  <c r="G24" i="43"/>
  <c r="G29" i="43" s="1"/>
  <c r="G42" i="43"/>
  <c r="G60" i="43"/>
  <c r="F70" i="43"/>
  <c r="F42" i="43"/>
  <c r="F54" i="43"/>
  <c r="G33" i="43"/>
  <c r="G70" i="43"/>
  <c r="G76" i="43"/>
  <c r="G54" i="43"/>
  <c r="D33" i="43"/>
  <c r="E24" i="43"/>
  <c r="E29" i="43" s="1"/>
  <c r="E33" i="43"/>
  <c r="N35" i="48"/>
  <c r="C81" i="43"/>
  <c r="G75" i="43"/>
  <c r="G71" i="43"/>
  <c r="G69" i="43"/>
  <c r="G81" i="43"/>
  <c r="F75" i="43"/>
  <c r="F74" i="43" s="1"/>
  <c r="F80" i="43"/>
  <c r="F69" i="43"/>
  <c r="F81" i="43"/>
  <c r="F71" i="43"/>
  <c r="E71" i="43"/>
  <c r="E75" i="43"/>
  <c r="E69" i="43"/>
  <c r="E81" i="43"/>
  <c r="E80" i="43"/>
  <c r="D71" i="43"/>
  <c r="D75" i="43"/>
  <c r="D74" i="43" s="1"/>
  <c r="D80" i="43"/>
  <c r="D82" i="43" s="1"/>
  <c r="D24" i="43"/>
  <c r="D29" i="43" s="1"/>
  <c r="D32" i="43"/>
  <c r="D69" i="43"/>
  <c r="E42" i="15"/>
  <c r="G42" i="15"/>
  <c r="D42" i="15"/>
  <c r="D21" i="15"/>
  <c r="F47" i="15"/>
  <c r="H42" i="15"/>
  <c r="H47" i="15"/>
  <c r="G21" i="15"/>
  <c r="F42" i="15"/>
  <c r="E21" i="15"/>
  <c r="D47" i="15"/>
  <c r="N22" i="48"/>
  <c r="L23" i="48"/>
  <c r="N24" i="48"/>
  <c r="L25" i="48"/>
  <c r="J26" i="48"/>
  <c r="N26" i="48"/>
  <c r="L31" i="48"/>
  <c r="L10" i="48"/>
  <c r="L12" i="48"/>
  <c r="N21" i="48"/>
  <c r="L22" i="48"/>
  <c r="J23" i="48"/>
  <c r="N23" i="48"/>
  <c r="L24" i="48"/>
  <c r="J19" i="48"/>
  <c r="N30" i="48"/>
  <c r="L32" i="48"/>
  <c r="K19" i="48"/>
  <c r="K21" i="48"/>
  <c r="J27" i="48"/>
  <c r="N29" i="48"/>
  <c r="K27" i="48"/>
  <c r="L30" i="48"/>
  <c r="K31" i="48"/>
  <c r="J43" i="48"/>
  <c r="N43" i="48"/>
  <c r="J20" i="48"/>
  <c r="N20" i="48"/>
  <c r="L21" i="48"/>
  <c r="K25" i="48"/>
  <c r="N25" i="48"/>
  <c r="K28" i="48"/>
  <c r="J30" i="48"/>
  <c r="L35" i="48"/>
  <c r="N41" i="48"/>
  <c r="J28" i="48"/>
  <c r="N28" i="48"/>
  <c r="L29" i="48"/>
  <c r="N31" i="48"/>
  <c r="J10" i="48"/>
  <c r="N10" i="48"/>
  <c r="J12" i="48"/>
  <c r="N12" i="48"/>
  <c r="L19" i="48"/>
  <c r="L20" i="48"/>
  <c r="J21" i="48"/>
  <c r="K22" i="48"/>
  <c r="L33" i="48"/>
  <c r="K34" i="48"/>
  <c r="N34" i="48"/>
  <c r="K40" i="48"/>
  <c r="N40" i="48"/>
  <c r="K9" i="48"/>
  <c r="N9" i="48"/>
  <c r="K11" i="48"/>
  <c r="N11" i="48"/>
  <c r="N19" i="48"/>
  <c r="K24" i="48"/>
  <c r="L26" i="48"/>
  <c r="K29" i="48"/>
  <c r="K30" i="48"/>
  <c r="J31" i="48"/>
  <c r="J33" i="48"/>
  <c r="N33" i="48"/>
  <c r="N32" i="48"/>
  <c r="K35" i="48"/>
  <c r="J40" i="48"/>
  <c r="L40" i="48"/>
  <c r="K41" i="48"/>
  <c r="L9" i="48"/>
  <c r="K10" i="48"/>
  <c r="J11" i="48"/>
  <c r="J29" i="48"/>
  <c r="J34" i="48"/>
  <c r="K23" i="48"/>
  <c r="N27" i="48"/>
  <c r="L28" i="48"/>
  <c r="K33" i="48"/>
  <c r="L41" i="48"/>
  <c r="K43" i="48"/>
  <c r="J9" i="48"/>
  <c r="L11" i="48"/>
  <c r="K12" i="48"/>
  <c r="K20" i="48"/>
  <c r="J25" i="48"/>
  <c r="J22" i="48"/>
  <c r="J24" i="48"/>
  <c r="L27" i="48"/>
  <c r="J32" i="48"/>
  <c r="K42" i="48"/>
  <c r="G82" i="43" l="1"/>
  <c r="C82" i="43"/>
  <c r="E74" i="43"/>
  <c r="G74" i="43"/>
  <c r="E50" i="15"/>
  <c r="G50" i="15"/>
  <c r="H50" i="15"/>
  <c r="D50" i="15"/>
  <c r="G68" i="43"/>
  <c r="E68" i="43"/>
  <c r="D68" i="43"/>
  <c r="F50" i="15"/>
  <c r="F68" i="43"/>
  <c r="F82" i="43"/>
  <c r="E82" i="43"/>
  <c r="H37" i="13" l="1"/>
  <c r="G37" i="13"/>
  <c r="F37" i="13"/>
  <c r="E37" i="13"/>
  <c r="D37" i="13"/>
  <c r="C37" i="13"/>
  <c r="G39" i="12" l="1"/>
  <c r="F39" i="12"/>
  <c r="E39" i="12"/>
  <c r="D39" i="12"/>
  <c r="C39" i="12"/>
  <c r="G15" i="12"/>
  <c r="F15" i="12"/>
  <c r="E15" i="12"/>
  <c r="D15" i="12"/>
  <c r="C15" i="12"/>
  <c r="F39" i="10"/>
  <c r="E39" i="10"/>
  <c r="D39" i="10"/>
  <c r="C39" i="10"/>
  <c r="F15" i="10"/>
  <c r="E15" i="10"/>
  <c r="D15" i="10"/>
  <c r="C15" i="10"/>
  <c r="H39" i="11"/>
  <c r="G39" i="11"/>
  <c r="F39" i="11"/>
  <c r="E39" i="11"/>
  <c r="D39" i="11"/>
  <c r="C39" i="11"/>
  <c r="C46" i="13"/>
  <c r="D20" i="5"/>
  <c r="B25" i="10" s="1"/>
  <c r="G113" i="43"/>
  <c r="G112" i="43"/>
  <c r="G111" i="43"/>
  <c r="F113" i="43"/>
  <c r="F112" i="43"/>
  <c r="F111" i="43"/>
  <c r="E113" i="43"/>
  <c r="E112" i="43"/>
  <c r="E111" i="43"/>
  <c r="N104" i="43"/>
  <c r="N103" i="43"/>
  <c r="N102" i="43"/>
  <c r="L104" i="43"/>
  <c r="L103" i="43"/>
  <c r="L102" i="43"/>
  <c r="L101" i="43"/>
  <c r="N14" i="43"/>
  <c r="N13" i="43"/>
  <c r="N10" i="43"/>
  <c r="D113" i="43"/>
  <c r="C113" i="43"/>
  <c r="D112" i="43"/>
  <c r="C112" i="43"/>
  <c r="D111" i="43"/>
  <c r="C111" i="43"/>
  <c r="C62" i="43"/>
  <c r="C76" i="43" s="1"/>
  <c r="C61" i="43"/>
  <c r="C58" i="43"/>
  <c r="C72" i="43" s="1"/>
  <c r="C57" i="43"/>
  <c r="C56" i="43"/>
  <c r="C55" i="43"/>
  <c r="C69" i="43" s="1"/>
  <c r="C44" i="43"/>
  <c r="C43" i="43"/>
  <c r="K36" i="43"/>
  <c r="C35" i="43"/>
  <c r="C34" i="43"/>
  <c r="C26" i="43"/>
  <c r="C25" i="43"/>
  <c r="K16" i="43"/>
  <c r="C15" i="43"/>
  <c r="C13" i="43"/>
  <c r="K12" i="43"/>
  <c r="C11" i="43"/>
  <c r="C9" i="43"/>
  <c r="N40" i="5"/>
  <c r="N39" i="5"/>
  <c r="N38" i="5"/>
  <c r="N37" i="5"/>
  <c r="K39" i="5"/>
  <c r="L39" i="5" s="1"/>
  <c r="K38" i="5"/>
  <c r="L38" i="5" s="1"/>
  <c r="H39" i="5"/>
  <c r="H38" i="5"/>
  <c r="I38" i="5" s="1"/>
  <c r="E38" i="5"/>
  <c r="E39" i="5"/>
  <c r="K35" i="5"/>
  <c r="L35" i="5" s="1"/>
  <c r="H35" i="5"/>
  <c r="I35" i="5" s="1"/>
  <c r="E35" i="5"/>
  <c r="F35" i="5" s="1"/>
  <c r="N83" i="42"/>
  <c r="L83" i="42"/>
  <c r="K83" i="42"/>
  <c r="J83" i="42"/>
  <c r="N82" i="42"/>
  <c r="L82" i="42"/>
  <c r="K82" i="42"/>
  <c r="J82" i="42"/>
  <c r="N81" i="42"/>
  <c r="L81" i="42"/>
  <c r="K81" i="42"/>
  <c r="J81" i="42"/>
  <c r="N76" i="42"/>
  <c r="L76" i="42"/>
  <c r="K76" i="42"/>
  <c r="J76" i="42"/>
  <c r="H60" i="42"/>
  <c r="G60" i="42"/>
  <c r="G77" i="43" s="1"/>
  <c r="F60" i="42"/>
  <c r="F77" i="43" s="1"/>
  <c r="E60" i="42"/>
  <c r="E77" i="43" s="1"/>
  <c r="D60" i="42"/>
  <c r="D77" i="43" s="1"/>
  <c r="C60" i="42"/>
  <c r="C77" i="43" s="1"/>
  <c r="H59" i="42"/>
  <c r="G59" i="42"/>
  <c r="F59" i="42"/>
  <c r="E59" i="42"/>
  <c r="D59" i="42"/>
  <c r="C59" i="42"/>
  <c r="H58" i="42"/>
  <c r="G58" i="42"/>
  <c r="F58" i="42"/>
  <c r="E58" i="42"/>
  <c r="D58" i="42"/>
  <c r="C58" i="42"/>
  <c r="H56" i="42"/>
  <c r="G56" i="42"/>
  <c r="G73" i="43" s="1"/>
  <c r="F56" i="42"/>
  <c r="F73" i="43" s="1"/>
  <c r="E56" i="42"/>
  <c r="E73" i="43" s="1"/>
  <c r="D56" i="42"/>
  <c r="D73" i="43" s="1"/>
  <c r="C56" i="42"/>
  <c r="C73" i="43" s="1"/>
  <c r="H55" i="42"/>
  <c r="G55" i="42"/>
  <c r="F55" i="42"/>
  <c r="E55" i="42"/>
  <c r="D55" i="42"/>
  <c r="C55" i="42"/>
  <c r="H54" i="42"/>
  <c r="G54" i="42"/>
  <c r="F54" i="42"/>
  <c r="E54" i="42"/>
  <c r="D54" i="42"/>
  <c r="C54" i="42"/>
  <c r="H53" i="42"/>
  <c r="G53" i="42"/>
  <c r="F53" i="42"/>
  <c r="E53" i="42"/>
  <c r="D53" i="42"/>
  <c r="C53" i="42"/>
  <c r="H52" i="42"/>
  <c r="G52" i="42"/>
  <c r="F52" i="42"/>
  <c r="E52" i="42"/>
  <c r="D52" i="42"/>
  <c r="C52" i="42"/>
  <c r="N49" i="42"/>
  <c r="L49" i="42"/>
  <c r="K49" i="42"/>
  <c r="J49" i="42"/>
  <c r="N48" i="42"/>
  <c r="L48" i="42"/>
  <c r="K48" i="42"/>
  <c r="J48" i="42"/>
  <c r="N47" i="42"/>
  <c r="L47" i="42"/>
  <c r="K47" i="42"/>
  <c r="J47" i="42"/>
  <c r="H46" i="42"/>
  <c r="G46" i="42"/>
  <c r="F46" i="42"/>
  <c r="E46" i="42"/>
  <c r="D46" i="42"/>
  <c r="C46" i="42"/>
  <c r="N45" i="42"/>
  <c r="L45" i="42"/>
  <c r="K45" i="42"/>
  <c r="J45" i="42"/>
  <c r="N44" i="42"/>
  <c r="L44" i="42"/>
  <c r="K44" i="42"/>
  <c r="J44" i="42"/>
  <c r="N43" i="42"/>
  <c r="L43" i="42"/>
  <c r="K43" i="42"/>
  <c r="J43" i="42"/>
  <c r="N42" i="42"/>
  <c r="L42" i="42"/>
  <c r="K42" i="42"/>
  <c r="J42" i="42"/>
  <c r="N41" i="42"/>
  <c r="L41" i="42"/>
  <c r="K41" i="42"/>
  <c r="J41" i="42"/>
  <c r="H40" i="42"/>
  <c r="G40" i="42"/>
  <c r="F40" i="42"/>
  <c r="E40" i="42"/>
  <c r="D40" i="42"/>
  <c r="C40" i="42"/>
  <c r="N38" i="42"/>
  <c r="L38" i="42"/>
  <c r="K38" i="42"/>
  <c r="J38" i="42"/>
  <c r="N37" i="42"/>
  <c r="L37" i="42"/>
  <c r="K37" i="42"/>
  <c r="J37" i="42"/>
  <c r="N36" i="42"/>
  <c r="L36" i="42"/>
  <c r="K36" i="42"/>
  <c r="J36" i="42"/>
  <c r="G35" i="42"/>
  <c r="F35" i="42"/>
  <c r="E35" i="42"/>
  <c r="D35" i="42"/>
  <c r="C35" i="42"/>
  <c r="N34" i="42"/>
  <c r="L34" i="42"/>
  <c r="K34" i="42"/>
  <c r="J34" i="42"/>
  <c r="N33" i="42"/>
  <c r="L33" i="42"/>
  <c r="K33" i="42"/>
  <c r="J33" i="42"/>
  <c r="N32" i="42"/>
  <c r="L32" i="42"/>
  <c r="K32" i="42"/>
  <c r="J32" i="42"/>
  <c r="H31" i="42"/>
  <c r="H39" i="42" s="1"/>
  <c r="G31" i="42"/>
  <c r="F31" i="42"/>
  <c r="E31" i="42"/>
  <c r="D31" i="42"/>
  <c r="C31" i="42"/>
  <c r="N29" i="42"/>
  <c r="L29" i="42"/>
  <c r="K29" i="42"/>
  <c r="J29" i="42"/>
  <c r="N28" i="42"/>
  <c r="L28" i="42"/>
  <c r="K28" i="42"/>
  <c r="J28" i="42"/>
  <c r="N27" i="42"/>
  <c r="L27" i="42"/>
  <c r="K27" i="42"/>
  <c r="J27" i="42"/>
  <c r="N26" i="42"/>
  <c r="L26" i="42"/>
  <c r="K26" i="42"/>
  <c r="J26" i="42"/>
  <c r="H25" i="42"/>
  <c r="H30" i="42" s="1"/>
  <c r="G25" i="42"/>
  <c r="G30" i="42" s="1"/>
  <c r="G38" i="43" s="1"/>
  <c r="F25" i="42"/>
  <c r="F30" i="42" s="1"/>
  <c r="F38" i="43" s="1"/>
  <c r="E25" i="42"/>
  <c r="E30" i="42" s="1"/>
  <c r="E38" i="43" s="1"/>
  <c r="D25" i="42"/>
  <c r="D30" i="42" s="1"/>
  <c r="D38" i="43" s="1"/>
  <c r="C25" i="42"/>
  <c r="C30" i="42" s="1"/>
  <c r="N23" i="42"/>
  <c r="L23" i="42"/>
  <c r="K23" i="42"/>
  <c r="J23" i="42"/>
  <c r="N22" i="42"/>
  <c r="L22" i="42"/>
  <c r="K22" i="42"/>
  <c r="J22" i="42"/>
  <c r="N21" i="42"/>
  <c r="L21" i="42"/>
  <c r="K21" i="42"/>
  <c r="J21" i="42"/>
  <c r="N20" i="42"/>
  <c r="L20" i="42"/>
  <c r="K20" i="42"/>
  <c r="J20" i="42"/>
  <c r="H19" i="42"/>
  <c r="H24" i="42" s="1"/>
  <c r="G19" i="42"/>
  <c r="G24" i="42" s="1"/>
  <c r="F19" i="42"/>
  <c r="F24" i="42" s="1"/>
  <c r="E19" i="42"/>
  <c r="E24" i="42" s="1"/>
  <c r="D19" i="42"/>
  <c r="D24" i="42" s="1"/>
  <c r="C19" i="42"/>
  <c r="C24" i="42" s="1"/>
  <c r="N12" i="42"/>
  <c r="L12" i="42"/>
  <c r="K12" i="42"/>
  <c r="J12" i="42"/>
  <c r="N11" i="42"/>
  <c r="L11" i="42"/>
  <c r="K11" i="42"/>
  <c r="J11" i="42"/>
  <c r="N10" i="42"/>
  <c r="L10" i="42"/>
  <c r="K10" i="42"/>
  <c r="J10" i="42"/>
  <c r="N9" i="42"/>
  <c r="L9" i="42"/>
  <c r="K9" i="42"/>
  <c r="J9" i="42"/>
  <c r="N19" i="5"/>
  <c r="N18" i="5"/>
  <c r="N17" i="5"/>
  <c r="N16" i="5"/>
  <c r="N14" i="5"/>
  <c r="N11" i="5"/>
  <c r="N10" i="5"/>
  <c r="K26" i="5"/>
  <c r="K18" i="5"/>
  <c r="K17" i="5"/>
  <c r="K14" i="5"/>
  <c r="K11" i="5"/>
  <c r="K10" i="5"/>
  <c r="H26" i="5"/>
  <c r="H18" i="5"/>
  <c r="H17" i="5"/>
  <c r="H14" i="5"/>
  <c r="H11" i="5"/>
  <c r="H10" i="5"/>
  <c r="E18" i="5"/>
  <c r="E17" i="5"/>
  <c r="E26" i="5"/>
  <c r="E14" i="5"/>
  <c r="C32" i="5"/>
  <c r="M40" i="5"/>
  <c r="M39" i="5"/>
  <c r="M38" i="5"/>
  <c r="M37" i="5"/>
  <c r="M34" i="5"/>
  <c r="O34" i="5" s="1"/>
  <c r="O33" i="5" s="1"/>
  <c r="M25" i="5"/>
  <c r="B27" i="13" s="1"/>
  <c r="I27" i="13" s="1"/>
  <c r="M24" i="5"/>
  <c r="B26" i="13" s="1"/>
  <c r="I26" i="13" s="1"/>
  <c r="M23" i="5"/>
  <c r="B25" i="13" s="1"/>
  <c r="I25" i="13" s="1"/>
  <c r="M22" i="5"/>
  <c r="B24" i="13" s="1"/>
  <c r="I24" i="13" s="1"/>
  <c r="M20" i="5"/>
  <c r="B22" i="13" s="1"/>
  <c r="I22" i="13" s="1"/>
  <c r="M19" i="5"/>
  <c r="M18" i="5"/>
  <c r="M17" i="5"/>
  <c r="M16" i="5"/>
  <c r="M14" i="5"/>
  <c r="M11" i="5"/>
  <c r="O11" i="5" s="1"/>
  <c r="M10" i="5"/>
  <c r="J26" i="5"/>
  <c r="J25" i="5"/>
  <c r="B30" i="12" s="1"/>
  <c r="J24" i="5"/>
  <c r="B29" i="12" s="1"/>
  <c r="J23" i="5"/>
  <c r="B28" i="12" s="1"/>
  <c r="J22" i="5"/>
  <c r="B27" i="12" s="1"/>
  <c r="J20" i="5"/>
  <c r="B25" i="12" s="1"/>
  <c r="J18" i="5"/>
  <c r="J17" i="5"/>
  <c r="J14" i="5"/>
  <c r="J11" i="5"/>
  <c r="J10" i="5"/>
  <c r="G39" i="5"/>
  <c r="G26" i="5"/>
  <c r="G25" i="5"/>
  <c r="B30" i="11" s="1"/>
  <c r="G24" i="5"/>
  <c r="B29" i="11" s="1"/>
  <c r="G23" i="5"/>
  <c r="B28" i="11" s="1"/>
  <c r="G22" i="5"/>
  <c r="B27" i="11" s="1"/>
  <c r="G20" i="5"/>
  <c r="B25" i="11" s="1"/>
  <c r="G18" i="5"/>
  <c r="G17" i="5"/>
  <c r="G14" i="5"/>
  <c r="G11" i="5"/>
  <c r="G10" i="5"/>
  <c r="D39" i="5"/>
  <c r="D38" i="5"/>
  <c r="D26" i="5"/>
  <c r="B31" i="10" s="1"/>
  <c r="D24" i="5"/>
  <c r="B29" i="10" s="1"/>
  <c r="D23" i="5"/>
  <c r="B28" i="10" s="1"/>
  <c r="D22" i="5"/>
  <c r="B27" i="10" s="1"/>
  <c r="D25" i="5"/>
  <c r="B30" i="10" s="1"/>
  <c r="D18" i="5"/>
  <c r="B24" i="10" s="1"/>
  <c r="D17" i="5"/>
  <c r="B23" i="10" s="1"/>
  <c r="D14" i="5"/>
  <c r="B21" i="10" s="1"/>
  <c r="D11" i="5"/>
  <c r="F11" i="5" s="1"/>
  <c r="F10" i="5"/>
  <c r="I23" i="13" l="1"/>
  <c r="E39" i="42"/>
  <c r="E53" i="11"/>
  <c r="H53" i="11"/>
  <c r="D53" i="11"/>
  <c r="C53" i="11"/>
  <c r="G53" i="11"/>
  <c r="F53" i="11"/>
  <c r="G54" i="11"/>
  <c r="D36" i="8" s="1"/>
  <c r="C54" i="11"/>
  <c r="F54" i="11"/>
  <c r="E54" i="11"/>
  <c r="D54" i="11"/>
  <c r="H54" i="11"/>
  <c r="E51" i="11"/>
  <c r="H51" i="11"/>
  <c r="D51" i="11"/>
  <c r="G51" i="11"/>
  <c r="F51" i="11"/>
  <c r="C51" i="11"/>
  <c r="G52" i="11"/>
  <c r="C52" i="11"/>
  <c r="F52" i="11"/>
  <c r="D52" i="11"/>
  <c r="H52" i="11"/>
  <c r="E52" i="11"/>
  <c r="E49" i="11"/>
  <c r="H49" i="11"/>
  <c r="D49" i="11"/>
  <c r="G49" i="11"/>
  <c r="F49" i="11"/>
  <c r="C49" i="11"/>
  <c r="O10" i="5"/>
  <c r="F49" i="13"/>
  <c r="C49" i="13"/>
  <c r="D49" i="13"/>
  <c r="H49" i="13"/>
  <c r="E49" i="13"/>
  <c r="G49" i="13"/>
  <c r="H50" i="13"/>
  <c r="F50" i="13"/>
  <c r="G50" i="13"/>
  <c r="C50" i="13"/>
  <c r="D50" i="13"/>
  <c r="E50" i="13"/>
  <c r="H51" i="13"/>
  <c r="G51" i="13"/>
  <c r="E51" i="13"/>
  <c r="D88" i="8" s="1"/>
  <c r="D51" i="13"/>
  <c r="F51" i="13"/>
  <c r="C51" i="13"/>
  <c r="I39" i="5"/>
  <c r="I36" i="5" s="1"/>
  <c r="I28" i="5" s="1"/>
  <c r="F55" i="10"/>
  <c r="L11" i="5"/>
  <c r="I11" i="5"/>
  <c r="O40" i="5"/>
  <c r="C40" i="5" s="1"/>
  <c r="E29" i="11"/>
  <c r="D29" i="11"/>
  <c r="H29" i="11"/>
  <c r="F29" i="11"/>
  <c r="G29" i="11"/>
  <c r="F30" i="11"/>
  <c r="E30" i="11"/>
  <c r="D30" i="11"/>
  <c r="G30" i="11"/>
  <c r="C36" i="8" s="1"/>
  <c r="H30" i="11"/>
  <c r="D28" i="11"/>
  <c r="E28" i="11"/>
  <c r="H28" i="11"/>
  <c r="G28" i="11"/>
  <c r="F28" i="11"/>
  <c r="L10" i="5"/>
  <c r="C34" i="5"/>
  <c r="B19" i="10"/>
  <c r="D19" i="10" s="1"/>
  <c r="H27" i="11"/>
  <c r="D27" i="11"/>
  <c r="G27" i="11"/>
  <c r="F27" i="11"/>
  <c r="E27" i="11"/>
  <c r="F14" i="5"/>
  <c r="B20" i="10"/>
  <c r="D20" i="10" s="1"/>
  <c r="F26" i="5"/>
  <c r="G15" i="4" s="1"/>
  <c r="F39" i="5"/>
  <c r="O37" i="5"/>
  <c r="C37" i="5" s="1"/>
  <c r="I10" i="5"/>
  <c r="F17" i="5"/>
  <c r="F38" i="5"/>
  <c r="O38" i="5"/>
  <c r="D25" i="11"/>
  <c r="H25" i="11"/>
  <c r="G25" i="11"/>
  <c r="C34" i="8" s="1"/>
  <c r="F25" i="11"/>
  <c r="E25" i="11"/>
  <c r="H27" i="13"/>
  <c r="D27" i="13"/>
  <c r="G27" i="13"/>
  <c r="C27" i="13"/>
  <c r="F27" i="13"/>
  <c r="E27" i="13"/>
  <c r="C88" i="8" s="1"/>
  <c r="F18" i="5"/>
  <c r="O39" i="5"/>
  <c r="E26" i="13"/>
  <c r="H26" i="13"/>
  <c r="D26" i="13"/>
  <c r="C26" i="13"/>
  <c r="G26" i="13"/>
  <c r="F26" i="13"/>
  <c r="F25" i="13"/>
  <c r="E25" i="13"/>
  <c r="H25" i="13"/>
  <c r="C25" i="13"/>
  <c r="D25" i="13"/>
  <c r="G25" i="13"/>
  <c r="E28" i="12"/>
  <c r="C28" i="12"/>
  <c r="D28" i="12"/>
  <c r="G28" i="12"/>
  <c r="F28" i="12"/>
  <c r="G53" i="12"/>
  <c r="C53" i="12"/>
  <c r="F53" i="12"/>
  <c r="E53" i="12"/>
  <c r="D53" i="12"/>
  <c r="D52" i="12"/>
  <c r="G52" i="12"/>
  <c r="C52" i="12"/>
  <c r="E52" i="12"/>
  <c r="F52" i="12"/>
  <c r="E29" i="12"/>
  <c r="D29" i="12"/>
  <c r="F29" i="12"/>
  <c r="C29" i="12"/>
  <c r="G29" i="12"/>
  <c r="F54" i="12"/>
  <c r="E54" i="12"/>
  <c r="C54" i="12"/>
  <c r="D62" i="8" s="1"/>
  <c r="D54" i="12"/>
  <c r="G54" i="12"/>
  <c r="E30" i="12"/>
  <c r="D30" i="12"/>
  <c r="G30" i="12"/>
  <c r="C30" i="12"/>
  <c r="C62" i="8" s="1"/>
  <c r="F30" i="12"/>
  <c r="C28" i="11"/>
  <c r="C29" i="11"/>
  <c r="C30" i="11"/>
  <c r="D21" i="10"/>
  <c r="F21" i="10"/>
  <c r="E21" i="10"/>
  <c r="E27" i="10"/>
  <c r="C27" i="10"/>
  <c r="D27" i="10"/>
  <c r="F27" i="10"/>
  <c r="E31" i="10"/>
  <c r="C31" i="10"/>
  <c r="D31" i="10"/>
  <c r="C11" i="8" s="1"/>
  <c r="F31" i="10"/>
  <c r="F47" i="10"/>
  <c r="E47" i="10"/>
  <c r="C47" i="10"/>
  <c r="D47" i="10"/>
  <c r="F52" i="10"/>
  <c r="E52" i="10"/>
  <c r="C52" i="10"/>
  <c r="D52" i="10"/>
  <c r="D23" i="10"/>
  <c r="E23" i="10"/>
  <c r="F23" i="10"/>
  <c r="C23" i="10"/>
  <c r="F28" i="10"/>
  <c r="E28" i="10"/>
  <c r="C28" i="10"/>
  <c r="D28" i="10"/>
  <c r="E43" i="10"/>
  <c r="D43" i="10"/>
  <c r="F43" i="10"/>
  <c r="C43" i="10"/>
  <c r="F48" i="10"/>
  <c r="E48" i="10"/>
  <c r="C48" i="10"/>
  <c r="D48" i="10"/>
  <c r="F53" i="10"/>
  <c r="E53" i="10"/>
  <c r="C53" i="10"/>
  <c r="D53" i="10"/>
  <c r="E24" i="10"/>
  <c r="D24" i="10"/>
  <c r="C24" i="10"/>
  <c r="F24" i="10"/>
  <c r="F29" i="10"/>
  <c r="C29" i="10"/>
  <c r="E29" i="10"/>
  <c r="D29" i="10"/>
  <c r="E44" i="10"/>
  <c r="D44" i="10"/>
  <c r="F44" i="10"/>
  <c r="C44" i="10"/>
  <c r="F49" i="10"/>
  <c r="E49" i="10"/>
  <c r="D49" i="10"/>
  <c r="C49" i="10"/>
  <c r="D8" i="8" s="1"/>
  <c r="F54" i="10"/>
  <c r="E54" i="10"/>
  <c r="C54" i="10"/>
  <c r="D10" i="8" s="1"/>
  <c r="D54" i="10"/>
  <c r="F25" i="10"/>
  <c r="E25" i="10"/>
  <c r="D25" i="10"/>
  <c r="C8" i="8" s="1"/>
  <c r="C25" i="10"/>
  <c r="D30" i="10"/>
  <c r="C10" i="8" s="1"/>
  <c r="C30" i="10"/>
  <c r="E30" i="10"/>
  <c r="F30" i="10"/>
  <c r="F45" i="10"/>
  <c r="E45" i="10"/>
  <c r="C45" i="10"/>
  <c r="D45" i="10"/>
  <c r="F51" i="10"/>
  <c r="E51" i="10"/>
  <c r="E50" i="10" s="1"/>
  <c r="D51" i="10"/>
  <c r="C51" i="10"/>
  <c r="D55" i="10"/>
  <c r="C55" i="10"/>
  <c r="C39" i="42"/>
  <c r="G39" i="42"/>
  <c r="G50" i="43" s="1"/>
  <c r="D50" i="42"/>
  <c r="H50" i="42"/>
  <c r="F39" i="42"/>
  <c r="C50" i="42"/>
  <c r="G50" i="42"/>
  <c r="G64" i="43" s="1"/>
  <c r="E50" i="42"/>
  <c r="F50" i="42"/>
  <c r="F64" i="43" s="1"/>
  <c r="L36" i="5"/>
  <c r="L28" i="5" s="1"/>
  <c r="D39" i="42"/>
  <c r="F25" i="12"/>
  <c r="E25" i="12"/>
  <c r="D25" i="12"/>
  <c r="G25" i="12"/>
  <c r="C25" i="12"/>
  <c r="C60" i="8" s="1"/>
  <c r="D34" i="8"/>
  <c r="C27" i="11"/>
  <c r="F27" i="12"/>
  <c r="E27" i="12"/>
  <c r="D27" i="12"/>
  <c r="C27" i="12"/>
  <c r="G27" i="12"/>
  <c r="E49" i="12"/>
  <c r="D49" i="12"/>
  <c r="G49" i="12"/>
  <c r="C49" i="12"/>
  <c r="D60" i="8" s="1"/>
  <c r="F49" i="12"/>
  <c r="G51" i="12"/>
  <c r="G50" i="12" s="1"/>
  <c r="C51" i="12"/>
  <c r="F51" i="12"/>
  <c r="E51" i="12"/>
  <c r="D51" i="12"/>
  <c r="G22" i="13"/>
  <c r="F22" i="13"/>
  <c r="E22" i="13"/>
  <c r="C86" i="8" s="1"/>
  <c r="H22" i="13"/>
  <c r="D22" i="13"/>
  <c r="C22" i="13"/>
  <c r="L17" i="5"/>
  <c r="E24" i="13"/>
  <c r="H24" i="13"/>
  <c r="D24" i="13"/>
  <c r="G24" i="13"/>
  <c r="F24" i="13"/>
  <c r="C24" i="13"/>
  <c r="H46" i="13"/>
  <c r="D46" i="13"/>
  <c r="G46" i="13"/>
  <c r="F46" i="13"/>
  <c r="E46" i="13"/>
  <c r="D86" i="8" s="1"/>
  <c r="H48" i="13"/>
  <c r="D48" i="13"/>
  <c r="D47" i="13" s="1"/>
  <c r="G48" i="13"/>
  <c r="C48" i="13"/>
  <c r="F48" i="13"/>
  <c r="E48" i="13"/>
  <c r="C33" i="5"/>
  <c r="O29" i="5"/>
  <c r="I26" i="5"/>
  <c r="J15" i="4" s="1"/>
  <c r="L26" i="5"/>
  <c r="M15" i="4" s="1"/>
  <c r="O16" i="5"/>
  <c r="C16" i="5" s="1"/>
  <c r="K112" i="43"/>
  <c r="B21" i="11"/>
  <c r="I14" i="5"/>
  <c r="B21" i="12"/>
  <c r="C21" i="12" s="1"/>
  <c r="L14" i="5"/>
  <c r="I17" i="5"/>
  <c r="B19" i="13"/>
  <c r="I19" i="13" s="1"/>
  <c r="O17" i="5"/>
  <c r="C71" i="43"/>
  <c r="C42" i="43"/>
  <c r="C24" i="43"/>
  <c r="C29" i="43" s="1"/>
  <c r="C70" i="43"/>
  <c r="I18" i="5"/>
  <c r="B24" i="12"/>
  <c r="L18" i="5"/>
  <c r="B20" i="13"/>
  <c r="I20" i="13" s="1"/>
  <c r="O18" i="5"/>
  <c r="C33" i="43"/>
  <c r="B16" i="13"/>
  <c r="I16" i="13" s="1"/>
  <c r="O14" i="5"/>
  <c r="B21" i="13"/>
  <c r="I21" i="13" s="1"/>
  <c r="O19" i="5"/>
  <c r="C19" i="5" s="1"/>
  <c r="C60" i="43"/>
  <c r="C75" i="43"/>
  <c r="C74" i="43" s="1"/>
  <c r="C54" i="43"/>
  <c r="K25" i="43"/>
  <c r="K43" i="43"/>
  <c r="K48" i="43"/>
  <c r="K55" i="43"/>
  <c r="K65" i="43"/>
  <c r="J31" i="42"/>
  <c r="L25" i="42"/>
  <c r="K46" i="42"/>
  <c r="K59" i="42"/>
  <c r="L58" i="42"/>
  <c r="N35" i="42"/>
  <c r="J53" i="42"/>
  <c r="J55" i="42"/>
  <c r="J56" i="42"/>
  <c r="J35" i="43"/>
  <c r="N95" i="43"/>
  <c r="O35" i="5"/>
  <c r="L31" i="42"/>
  <c r="K41" i="5"/>
  <c r="D57" i="42"/>
  <c r="H57" i="42"/>
  <c r="L46" i="42"/>
  <c r="L59" i="42"/>
  <c r="J19" i="42"/>
  <c r="K35" i="42"/>
  <c r="J40" i="42"/>
  <c r="J46" i="42"/>
  <c r="N31" i="43"/>
  <c r="L11" i="43"/>
  <c r="L15" i="43"/>
  <c r="L57" i="43"/>
  <c r="N48" i="43"/>
  <c r="K14" i="43"/>
  <c r="K27" i="43"/>
  <c r="K45" i="43"/>
  <c r="K57" i="43"/>
  <c r="K89" i="43"/>
  <c r="K93" i="43"/>
  <c r="J34" i="43"/>
  <c r="J43" i="43"/>
  <c r="J45" i="43"/>
  <c r="J55" i="43"/>
  <c r="J57" i="43"/>
  <c r="J59" i="43"/>
  <c r="J62" i="43"/>
  <c r="J87" i="43"/>
  <c r="J91" i="43"/>
  <c r="J95" i="43"/>
  <c r="J102" i="43"/>
  <c r="J104" i="43"/>
  <c r="L23" i="43"/>
  <c r="L35" i="43"/>
  <c r="L40" i="43"/>
  <c r="L47" i="43"/>
  <c r="L58" i="43"/>
  <c r="L63" i="43"/>
  <c r="L65" i="43"/>
  <c r="N26" i="43"/>
  <c r="N37" i="43"/>
  <c r="N44" i="43"/>
  <c r="N56" i="43"/>
  <c r="N66" i="43"/>
  <c r="N27" i="43"/>
  <c r="N39" i="43"/>
  <c r="N51" i="43"/>
  <c r="N57" i="43"/>
  <c r="L91" i="43"/>
  <c r="L95" i="43"/>
  <c r="N89" i="43"/>
  <c r="N93" i="43"/>
  <c r="L112" i="43"/>
  <c r="J11" i="43"/>
  <c r="J13" i="43"/>
  <c r="J15" i="43"/>
  <c r="J23" i="43"/>
  <c r="J37" i="43"/>
  <c r="J47" i="43"/>
  <c r="J49" i="43"/>
  <c r="J61" i="43"/>
  <c r="J63" i="43"/>
  <c r="J94" i="43"/>
  <c r="K61" i="43"/>
  <c r="L45" i="43"/>
  <c r="N36" i="43"/>
  <c r="N43" i="43"/>
  <c r="N55" i="43"/>
  <c r="N59" i="43"/>
  <c r="N112" i="43"/>
  <c r="L9" i="43"/>
  <c r="L13" i="43"/>
  <c r="L26" i="43"/>
  <c r="L31" i="43"/>
  <c r="L37" i="43"/>
  <c r="L49" i="43"/>
  <c r="L66" i="43"/>
  <c r="N23" i="43"/>
  <c r="N28" i="43"/>
  <c r="N35" i="43"/>
  <c r="N40" i="43"/>
  <c r="N47" i="43"/>
  <c r="N52" i="43"/>
  <c r="N58" i="43"/>
  <c r="N63" i="43"/>
  <c r="L88" i="43"/>
  <c r="L92" i="43"/>
  <c r="N90" i="43"/>
  <c r="N94" i="43"/>
  <c r="L113" i="43"/>
  <c r="N111" i="43"/>
  <c r="K13" i="43"/>
  <c r="L61" i="43"/>
  <c r="L10" i="43"/>
  <c r="L14" i="43"/>
  <c r="K88" i="43"/>
  <c r="K92" i="43"/>
  <c r="K11" i="43"/>
  <c r="K47" i="43"/>
  <c r="K91" i="43"/>
  <c r="L25" i="43"/>
  <c r="B19" i="12"/>
  <c r="L55" i="43"/>
  <c r="J10" i="43"/>
  <c r="J16" i="43"/>
  <c r="J25" i="43"/>
  <c r="J27" i="43"/>
  <c r="J30" i="43"/>
  <c r="K87" i="43"/>
  <c r="L30" i="43"/>
  <c r="L48" i="43"/>
  <c r="L59" i="43"/>
  <c r="N34" i="43"/>
  <c r="N45" i="43"/>
  <c r="N62" i="43"/>
  <c r="K15" i="43"/>
  <c r="J26" i="43"/>
  <c r="J28" i="43"/>
  <c r="K37" i="43"/>
  <c r="K40" i="43"/>
  <c r="J44" i="43"/>
  <c r="K49" i="43"/>
  <c r="J52" i="43"/>
  <c r="K56" i="43"/>
  <c r="J58" i="43"/>
  <c r="K66" i="43"/>
  <c r="J90" i="43"/>
  <c r="K103" i="43"/>
  <c r="J111" i="43"/>
  <c r="L27" i="43"/>
  <c r="L39" i="43"/>
  <c r="L51" i="43"/>
  <c r="L62" i="43"/>
  <c r="N30" i="43"/>
  <c r="B23" i="11"/>
  <c r="L43" i="43"/>
  <c r="B31" i="11"/>
  <c r="B31" i="12"/>
  <c r="K90" i="43"/>
  <c r="J103" i="43"/>
  <c r="B23" i="12"/>
  <c r="B18" i="13"/>
  <c r="I18" i="13" s="1"/>
  <c r="I17" i="13" s="1"/>
  <c r="K28" i="43"/>
  <c r="L12" i="43"/>
  <c r="L16" i="43"/>
  <c r="B20" i="11"/>
  <c r="B20" i="12"/>
  <c r="E20" i="5"/>
  <c r="J56" i="43"/>
  <c r="K9" i="43"/>
  <c r="J39" i="43"/>
  <c r="B19" i="11"/>
  <c r="B24" i="11"/>
  <c r="L90" i="43"/>
  <c r="L94" i="43"/>
  <c r="N87" i="43"/>
  <c r="N91" i="43"/>
  <c r="N113" i="43"/>
  <c r="N16" i="43"/>
  <c r="K34" i="43"/>
  <c r="L34" i="43"/>
  <c r="J12" i="43"/>
  <c r="J36" i="43"/>
  <c r="K44" i="43"/>
  <c r="J40" i="43"/>
  <c r="J89" i="43"/>
  <c r="J93" i="43"/>
  <c r="K23" i="43"/>
  <c r="K35" i="43"/>
  <c r="K63" i="43"/>
  <c r="N101" i="43"/>
  <c r="N12" i="43"/>
  <c r="K26" i="43"/>
  <c r="J14" i="43"/>
  <c r="J48" i="43"/>
  <c r="J66" i="43"/>
  <c r="K52" i="43"/>
  <c r="L28" i="43"/>
  <c r="L36" i="43"/>
  <c r="L87" i="43"/>
  <c r="K102" i="43"/>
  <c r="J88" i="43"/>
  <c r="J92" i="43"/>
  <c r="J101" i="43"/>
  <c r="N11" i="43"/>
  <c r="N15" i="43"/>
  <c r="N25" i="43"/>
  <c r="N49" i="43"/>
  <c r="N61" i="43"/>
  <c r="N65" i="43"/>
  <c r="C21" i="10"/>
  <c r="L111" i="43"/>
  <c r="K111" i="43"/>
  <c r="K113" i="43"/>
  <c r="K104" i="43"/>
  <c r="K101" i="43"/>
  <c r="N88" i="43"/>
  <c r="N92" i="43"/>
  <c r="L93" i="43"/>
  <c r="L89" i="43"/>
  <c r="K94" i="43"/>
  <c r="K95" i="43"/>
  <c r="L44" i="43"/>
  <c r="L52" i="43"/>
  <c r="L56" i="43"/>
  <c r="K30" i="43"/>
  <c r="K31" i="43"/>
  <c r="K39" i="43"/>
  <c r="K51" i="43"/>
  <c r="K58" i="43"/>
  <c r="K59" i="43"/>
  <c r="K62" i="43"/>
  <c r="J112" i="43"/>
  <c r="J113" i="43"/>
  <c r="K10" i="43"/>
  <c r="J31" i="43"/>
  <c r="J51" i="43"/>
  <c r="J65" i="43"/>
  <c r="K20" i="5"/>
  <c r="C47" i="5"/>
  <c r="H20" i="5"/>
  <c r="N20" i="5"/>
  <c r="K53" i="42"/>
  <c r="L56" i="42"/>
  <c r="N58" i="42"/>
  <c r="N59" i="42"/>
  <c r="E41" i="5"/>
  <c r="N41" i="5"/>
  <c r="H41" i="5"/>
  <c r="E51" i="42"/>
  <c r="D51" i="42"/>
  <c r="N56" i="42"/>
  <c r="K19" i="42"/>
  <c r="N25" i="42"/>
  <c r="K31" i="42"/>
  <c r="J35" i="42"/>
  <c r="N40" i="42"/>
  <c r="N46" i="42"/>
  <c r="L52" i="42"/>
  <c r="K54" i="42"/>
  <c r="N54" i="42"/>
  <c r="K55" i="42"/>
  <c r="N55" i="42"/>
  <c r="J60" i="42"/>
  <c r="N60" i="42"/>
  <c r="F57" i="42"/>
  <c r="C51" i="42"/>
  <c r="J52" i="42"/>
  <c r="N52" i="42"/>
  <c r="L55" i="42"/>
  <c r="K58" i="42"/>
  <c r="J59" i="42"/>
  <c r="L60" i="42"/>
  <c r="N19" i="42"/>
  <c r="N24" i="42"/>
  <c r="K24" i="42"/>
  <c r="K25" i="42"/>
  <c r="L30" i="42"/>
  <c r="K40" i="42"/>
  <c r="H51" i="42"/>
  <c r="K56" i="42"/>
  <c r="E57" i="42"/>
  <c r="J58" i="42"/>
  <c r="L24" i="42"/>
  <c r="L19" i="42"/>
  <c r="J25" i="42"/>
  <c r="J30" i="42"/>
  <c r="L35" i="42"/>
  <c r="N53" i="42"/>
  <c r="L54" i="42"/>
  <c r="G51" i="42"/>
  <c r="N31" i="42"/>
  <c r="L40" i="42"/>
  <c r="F51" i="42"/>
  <c r="K52" i="42"/>
  <c r="L53" i="42"/>
  <c r="J54" i="42"/>
  <c r="G57" i="42"/>
  <c r="K60" i="42"/>
  <c r="E50" i="43"/>
  <c r="C57" i="42"/>
  <c r="C31" i="5"/>
  <c r="C12" i="5"/>
  <c r="F9" i="5"/>
  <c r="I14" i="13" l="1"/>
  <c r="I28" i="13" s="1"/>
  <c r="I30" i="13" s="1"/>
  <c r="I32" i="13" s="1"/>
  <c r="I33" i="13" s="1"/>
  <c r="H47" i="13"/>
  <c r="F47" i="13"/>
  <c r="F20" i="10"/>
  <c r="G50" i="11"/>
  <c r="G44" i="11"/>
  <c r="C44" i="11"/>
  <c r="F44" i="11"/>
  <c r="H44" i="11"/>
  <c r="E44" i="11"/>
  <c r="D44" i="11"/>
  <c r="D50" i="11"/>
  <c r="E47" i="11"/>
  <c r="H47" i="11"/>
  <c r="D47" i="11"/>
  <c r="C47" i="11"/>
  <c r="G47" i="11"/>
  <c r="F47" i="11"/>
  <c r="G47" i="13"/>
  <c r="F50" i="12"/>
  <c r="E55" i="10"/>
  <c r="C50" i="11"/>
  <c r="H50" i="11"/>
  <c r="G48" i="11"/>
  <c r="C48" i="11"/>
  <c r="F48" i="11"/>
  <c r="E48" i="11"/>
  <c r="H48" i="11"/>
  <c r="D48" i="11"/>
  <c r="K51" i="42"/>
  <c r="E43" i="11"/>
  <c r="E42" i="11" s="1"/>
  <c r="E41" i="11" s="1"/>
  <c r="H43" i="11"/>
  <c r="H42" i="11" s="1"/>
  <c r="H41" i="11" s="1"/>
  <c r="D43" i="11"/>
  <c r="G43" i="11"/>
  <c r="F43" i="11"/>
  <c r="C43" i="11"/>
  <c r="C42" i="11" s="1"/>
  <c r="C41" i="11" s="1"/>
  <c r="C47" i="13"/>
  <c r="E45" i="11"/>
  <c r="H45" i="11"/>
  <c r="D45" i="11"/>
  <c r="C45" i="11"/>
  <c r="G45" i="11"/>
  <c r="F45" i="11"/>
  <c r="E47" i="13"/>
  <c r="D87" i="8" s="1"/>
  <c r="F50" i="10"/>
  <c r="F50" i="11"/>
  <c r="E50" i="11"/>
  <c r="C38" i="5"/>
  <c r="E19" i="10"/>
  <c r="F36" i="5"/>
  <c r="F55" i="11"/>
  <c r="G55" i="11"/>
  <c r="D37" i="8" s="1"/>
  <c r="E55" i="11"/>
  <c r="D55" i="11"/>
  <c r="H55" i="11"/>
  <c r="C55" i="11"/>
  <c r="D11" i="8"/>
  <c r="O36" i="5"/>
  <c r="E20" i="10"/>
  <c r="D23" i="13"/>
  <c r="C20" i="10"/>
  <c r="H23" i="13"/>
  <c r="G26" i="11"/>
  <c r="C35" i="8" s="1"/>
  <c r="C39" i="5"/>
  <c r="F15" i="5"/>
  <c r="C19" i="10"/>
  <c r="F19" i="10"/>
  <c r="F18" i="10" s="1"/>
  <c r="H23" i="11"/>
  <c r="G23" i="11"/>
  <c r="F23" i="11"/>
  <c r="E23" i="11"/>
  <c r="D23" i="11"/>
  <c r="C22" i="10"/>
  <c r="F26" i="11"/>
  <c r="H24" i="11"/>
  <c r="G24" i="11"/>
  <c r="D24" i="11"/>
  <c r="F24" i="11"/>
  <c r="C24" i="11"/>
  <c r="E24" i="11"/>
  <c r="H20" i="11"/>
  <c r="D20" i="11"/>
  <c r="G20" i="11"/>
  <c r="F20" i="11"/>
  <c r="E20" i="11"/>
  <c r="C21" i="11"/>
  <c r="D21" i="11"/>
  <c r="E21" i="11"/>
  <c r="H21" i="11"/>
  <c r="G21" i="11"/>
  <c r="F21" i="11"/>
  <c r="C26" i="11"/>
  <c r="D26" i="11"/>
  <c r="H19" i="11"/>
  <c r="G19" i="11"/>
  <c r="F19" i="11"/>
  <c r="E19" i="11"/>
  <c r="D19" i="11"/>
  <c r="H26" i="11"/>
  <c r="E26" i="11"/>
  <c r="F31" i="11"/>
  <c r="E31" i="11"/>
  <c r="D31" i="11"/>
  <c r="G31" i="11"/>
  <c r="C37" i="8" s="1"/>
  <c r="H31" i="11"/>
  <c r="G23" i="13"/>
  <c r="F23" i="13"/>
  <c r="E23" i="13"/>
  <c r="C87" i="8" s="1"/>
  <c r="D50" i="12"/>
  <c r="E26" i="12"/>
  <c r="E50" i="12"/>
  <c r="F26" i="12"/>
  <c r="G26" i="12"/>
  <c r="C50" i="12"/>
  <c r="D61" i="8" s="1"/>
  <c r="D26" i="12"/>
  <c r="D35" i="8"/>
  <c r="D50" i="10"/>
  <c r="D22" i="10"/>
  <c r="C26" i="10"/>
  <c r="D26" i="10"/>
  <c r="C9" i="8" s="1"/>
  <c r="E42" i="10"/>
  <c r="E41" i="10" s="1"/>
  <c r="F26" i="10"/>
  <c r="F46" i="10"/>
  <c r="E26" i="10"/>
  <c r="C50" i="10"/>
  <c r="D9" i="8" s="1"/>
  <c r="F22" i="10"/>
  <c r="D18" i="10"/>
  <c r="C42" i="10"/>
  <c r="C41" i="10" s="1"/>
  <c r="D46" i="10"/>
  <c r="F42" i="10"/>
  <c r="F41" i="10" s="1"/>
  <c r="C46" i="10"/>
  <c r="D42" i="10"/>
  <c r="D41" i="10" s="1"/>
  <c r="D40" i="10" s="1"/>
  <c r="D56" i="10" s="1"/>
  <c r="E22" i="10"/>
  <c r="E46" i="10"/>
  <c r="L9" i="5"/>
  <c r="L8" i="5" s="1"/>
  <c r="I9" i="5"/>
  <c r="I8" i="5" s="1"/>
  <c r="O9" i="5"/>
  <c r="O8" i="5" s="1"/>
  <c r="L15" i="5"/>
  <c r="H23" i="5"/>
  <c r="H22" i="5"/>
  <c r="I22" i="5" s="1"/>
  <c r="E23" i="5"/>
  <c r="E22" i="5"/>
  <c r="F22" i="5" s="1"/>
  <c r="K23" i="5"/>
  <c r="K22" i="5"/>
  <c r="L22" i="5" s="1"/>
  <c r="N23" i="5"/>
  <c r="N22" i="5"/>
  <c r="O28" i="5"/>
  <c r="N43" i="5"/>
  <c r="O43" i="5" s="1"/>
  <c r="N44" i="5"/>
  <c r="C35" i="5"/>
  <c r="K44" i="5"/>
  <c r="K43" i="5"/>
  <c r="L43" i="5" s="1"/>
  <c r="C68" i="43"/>
  <c r="E44" i="5"/>
  <c r="F44" i="5" s="1"/>
  <c r="E43" i="5"/>
  <c r="F43" i="5" s="1"/>
  <c r="H44" i="5"/>
  <c r="H43" i="5"/>
  <c r="I43" i="5" s="1"/>
  <c r="O41" i="5"/>
  <c r="L41" i="5"/>
  <c r="F41" i="5"/>
  <c r="I41" i="5"/>
  <c r="I15" i="5"/>
  <c r="C10" i="5"/>
  <c r="G43" i="12"/>
  <c r="C43" i="12"/>
  <c r="F43" i="12"/>
  <c r="E43" i="12"/>
  <c r="D43" i="12"/>
  <c r="E48" i="12"/>
  <c r="D48" i="12"/>
  <c r="G48" i="12"/>
  <c r="C48" i="12"/>
  <c r="F48" i="12"/>
  <c r="G23" i="12"/>
  <c r="C23" i="12"/>
  <c r="F23" i="12"/>
  <c r="E23" i="12"/>
  <c r="D23" i="12"/>
  <c r="C31" i="11"/>
  <c r="G24" i="12"/>
  <c r="F24" i="12"/>
  <c r="E24" i="12"/>
  <c r="D24" i="12"/>
  <c r="C24" i="12"/>
  <c r="G21" i="12"/>
  <c r="F21" i="12"/>
  <c r="E21" i="12"/>
  <c r="D21" i="12"/>
  <c r="O20" i="5"/>
  <c r="F55" i="12"/>
  <c r="E55" i="12"/>
  <c r="D55" i="12"/>
  <c r="C55" i="12"/>
  <c r="G55" i="12"/>
  <c r="F16" i="13"/>
  <c r="G16" i="13"/>
  <c r="E16" i="13"/>
  <c r="H16" i="13"/>
  <c r="D16" i="13"/>
  <c r="G20" i="12"/>
  <c r="F20" i="12"/>
  <c r="C20" i="12"/>
  <c r="E20" i="12"/>
  <c r="D20" i="12"/>
  <c r="F44" i="13"/>
  <c r="C44" i="13"/>
  <c r="E44" i="13"/>
  <c r="G44" i="13"/>
  <c r="H44" i="13"/>
  <c r="D44" i="13"/>
  <c r="C16" i="13"/>
  <c r="C23" i="11"/>
  <c r="G19" i="12"/>
  <c r="F19" i="12"/>
  <c r="E19" i="12"/>
  <c r="C19" i="12"/>
  <c r="D19" i="12"/>
  <c r="F47" i="12"/>
  <c r="E47" i="12"/>
  <c r="D47" i="12"/>
  <c r="G47" i="12"/>
  <c r="C47" i="12"/>
  <c r="H21" i="13"/>
  <c r="D21" i="13"/>
  <c r="G21" i="13"/>
  <c r="E21" i="13"/>
  <c r="F21" i="13"/>
  <c r="C21" i="13"/>
  <c r="H45" i="13"/>
  <c r="D45" i="13"/>
  <c r="G45" i="13"/>
  <c r="C45" i="13"/>
  <c r="F45" i="13"/>
  <c r="E45" i="13"/>
  <c r="F42" i="13"/>
  <c r="G42" i="13"/>
  <c r="E42" i="13"/>
  <c r="C42" i="13"/>
  <c r="H42" i="13"/>
  <c r="D42" i="13"/>
  <c r="F40" i="13"/>
  <c r="E40" i="13"/>
  <c r="H40" i="13"/>
  <c r="D40" i="13"/>
  <c r="G40" i="13"/>
  <c r="C40" i="13"/>
  <c r="E45" i="12"/>
  <c r="D45" i="12"/>
  <c r="G45" i="12"/>
  <c r="C45" i="12"/>
  <c r="F45" i="12"/>
  <c r="C20" i="11"/>
  <c r="H43" i="13"/>
  <c r="D43" i="13"/>
  <c r="G43" i="13"/>
  <c r="C43" i="13"/>
  <c r="F43" i="13"/>
  <c r="E43" i="13"/>
  <c r="G18" i="13"/>
  <c r="F18" i="13"/>
  <c r="D18" i="13"/>
  <c r="E18" i="13"/>
  <c r="H18" i="13"/>
  <c r="C18" i="13"/>
  <c r="G31" i="12"/>
  <c r="F31" i="12"/>
  <c r="C31" i="12"/>
  <c r="E31" i="12"/>
  <c r="D31" i="12"/>
  <c r="F44" i="12"/>
  <c r="E44" i="12"/>
  <c r="D44" i="12"/>
  <c r="C44" i="12"/>
  <c r="G44" i="12"/>
  <c r="E20" i="13"/>
  <c r="H20" i="13"/>
  <c r="D20" i="13"/>
  <c r="G20" i="13"/>
  <c r="F20" i="13"/>
  <c r="C20" i="13"/>
  <c r="F19" i="13"/>
  <c r="G19" i="13"/>
  <c r="E19" i="13"/>
  <c r="H19" i="13"/>
  <c r="D19" i="13"/>
  <c r="C19" i="13"/>
  <c r="N39" i="42"/>
  <c r="F50" i="43"/>
  <c r="J39" i="42"/>
  <c r="D50" i="43"/>
  <c r="L50" i="42"/>
  <c r="E64" i="43"/>
  <c r="J50" i="42"/>
  <c r="D64" i="43"/>
  <c r="J57" i="42"/>
  <c r="L57" i="42"/>
  <c r="J51" i="42"/>
  <c r="N57" i="42"/>
  <c r="C14" i="5"/>
  <c r="C17" i="5"/>
  <c r="C26" i="5"/>
  <c r="D15" i="4" s="1"/>
  <c r="C11" i="5"/>
  <c r="C18" i="5"/>
  <c r="C26" i="12"/>
  <c r="C61" i="8" s="1"/>
  <c r="O15" i="5"/>
  <c r="K39" i="42"/>
  <c r="K57" i="42"/>
  <c r="H61" i="42"/>
  <c r="L51" i="42"/>
  <c r="N30" i="42"/>
  <c r="G61" i="42"/>
  <c r="G78" i="43" s="1"/>
  <c r="J24" i="42"/>
  <c r="C61" i="42"/>
  <c r="N51" i="42"/>
  <c r="F61" i="42"/>
  <c r="F78" i="43" s="1"/>
  <c r="E61" i="42"/>
  <c r="E78" i="43" s="1"/>
  <c r="N50" i="42"/>
  <c r="K30" i="42"/>
  <c r="L39" i="42"/>
  <c r="D61" i="42"/>
  <c r="D78" i="43" s="1"/>
  <c r="K50" i="42"/>
  <c r="C13" i="5"/>
  <c r="C36" i="5"/>
  <c r="F8" i="5"/>
  <c r="C8" i="5" s="1"/>
  <c r="G42" i="11" l="1"/>
  <c r="G41" i="11" s="1"/>
  <c r="F42" i="11"/>
  <c r="F41" i="11" s="1"/>
  <c r="D42" i="11"/>
  <c r="D41" i="11" s="1"/>
  <c r="E18" i="10"/>
  <c r="G18" i="11"/>
  <c r="G17" i="11" s="1"/>
  <c r="E58" i="10"/>
  <c r="E35" i="10" s="1"/>
  <c r="C46" i="11"/>
  <c r="D58" i="10"/>
  <c r="D35" i="10" s="1"/>
  <c r="D46" i="11"/>
  <c r="D58" i="11" s="1"/>
  <c r="D35" i="11" s="1"/>
  <c r="C58" i="10"/>
  <c r="C35" i="10" s="1"/>
  <c r="C40" i="11"/>
  <c r="C56" i="11" s="1"/>
  <c r="F46" i="11"/>
  <c r="H46" i="11"/>
  <c r="H40" i="11" s="1"/>
  <c r="H56" i="11" s="1"/>
  <c r="F40" i="11"/>
  <c r="F56" i="11" s="1"/>
  <c r="G46" i="11"/>
  <c r="G58" i="11" s="1"/>
  <c r="G35" i="11" s="1"/>
  <c r="E46" i="11"/>
  <c r="E40" i="11" s="1"/>
  <c r="E56" i="11" s="1"/>
  <c r="F58" i="10"/>
  <c r="F35" i="10" s="1"/>
  <c r="D63" i="8"/>
  <c r="C58" i="11"/>
  <c r="C35" i="11" s="1"/>
  <c r="E58" i="11"/>
  <c r="E35" i="11" s="1"/>
  <c r="F58" i="11"/>
  <c r="F35" i="11" s="1"/>
  <c r="C18" i="10"/>
  <c r="C17" i="10" s="1"/>
  <c r="C16" i="10" s="1"/>
  <c r="C32" i="10" s="1"/>
  <c r="E18" i="11"/>
  <c r="E17" i="11" s="1"/>
  <c r="E22" i="11"/>
  <c r="D18" i="11"/>
  <c r="D17" i="11" s="1"/>
  <c r="F17" i="10"/>
  <c r="F16" i="10" s="1"/>
  <c r="F32" i="10" s="1"/>
  <c r="F34" i="10"/>
  <c r="G22" i="11"/>
  <c r="D17" i="10"/>
  <c r="D16" i="10" s="1"/>
  <c r="D32" i="10" s="1"/>
  <c r="D34" i="10"/>
  <c r="E17" i="10"/>
  <c r="E16" i="10" s="1"/>
  <c r="E32" i="10" s="1"/>
  <c r="E34" i="10"/>
  <c r="H22" i="11"/>
  <c r="I7" i="5"/>
  <c r="J8" i="4" s="1"/>
  <c r="F18" i="11"/>
  <c r="F17" i="11" s="1"/>
  <c r="F22" i="11"/>
  <c r="H18" i="11"/>
  <c r="H17" i="11" s="1"/>
  <c r="D22" i="11"/>
  <c r="C63" i="8"/>
  <c r="E40" i="10"/>
  <c r="E56" i="10" s="1"/>
  <c r="F40" i="10"/>
  <c r="F56" i="10" s="1"/>
  <c r="C40" i="10"/>
  <c r="D7" i="8" s="1"/>
  <c r="M11" i="4"/>
  <c r="J11" i="4"/>
  <c r="P9" i="4"/>
  <c r="G11" i="4"/>
  <c r="L7" i="5"/>
  <c r="M8" i="4" s="1"/>
  <c r="O7" i="5"/>
  <c r="P8" i="4" s="1"/>
  <c r="E18" i="12"/>
  <c r="E17" i="12" s="1"/>
  <c r="C41" i="5"/>
  <c r="C43" i="5"/>
  <c r="E46" i="12"/>
  <c r="C17" i="13"/>
  <c r="C14" i="13" s="1"/>
  <c r="C28" i="13" s="1"/>
  <c r="D46" i="12"/>
  <c r="C22" i="12"/>
  <c r="F42" i="12"/>
  <c r="F41" i="12" s="1"/>
  <c r="D18" i="12"/>
  <c r="D17" i="12" s="1"/>
  <c r="G18" i="12"/>
  <c r="G17" i="12" s="1"/>
  <c r="G46" i="12"/>
  <c r="H41" i="13"/>
  <c r="H38" i="13" s="1"/>
  <c r="H52" i="13" s="1"/>
  <c r="H54" i="13" s="1"/>
  <c r="H31" i="13" s="1"/>
  <c r="F41" i="13"/>
  <c r="F38" i="13" s="1"/>
  <c r="F52" i="13" s="1"/>
  <c r="F54" i="13" s="1"/>
  <c r="F31" i="13" s="1"/>
  <c r="F17" i="13"/>
  <c r="F14" i="13" s="1"/>
  <c r="F28" i="13" s="1"/>
  <c r="F30" i="13" s="1"/>
  <c r="H17" i="13"/>
  <c r="H14" i="13" s="1"/>
  <c r="H28" i="13" s="1"/>
  <c r="G17" i="13"/>
  <c r="G14" i="13" s="1"/>
  <c r="G28" i="13" s="1"/>
  <c r="C41" i="13"/>
  <c r="C38" i="13" s="1"/>
  <c r="C52" i="13" s="1"/>
  <c r="C54" i="13" s="1"/>
  <c r="F18" i="12"/>
  <c r="F17" i="12" s="1"/>
  <c r="D22" i="12"/>
  <c r="D34" i="12" s="1"/>
  <c r="D36" i="12" s="1"/>
  <c r="D37" i="12" s="1"/>
  <c r="G22" i="12"/>
  <c r="C42" i="12"/>
  <c r="C41" i="12" s="1"/>
  <c r="O22" i="5"/>
  <c r="E41" i="13"/>
  <c r="E38" i="13" s="1"/>
  <c r="E52" i="13" s="1"/>
  <c r="E54" i="13" s="1"/>
  <c r="E31" i="13" s="1"/>
  <c r="C46" i="12"/>
  <c r="E22" i="12"/>
  <c r="D42" i="12"/>
  <c r="D41" i="12" s="1"/>
  <c r="D58" i="12" s="1"/>
  <c r="D35" i="12" s="1"/>
  <c r="G42" i="12"/>
  <c r="G41" i="12" s="1"/>
  <c r="G58" i="12" s="1"/>
  <c r="G35" i="12" s="1"/>
  <c r="E17" i="13"/>
  <c r="E14" i="13" s="1"/>
  <c r="D17" i="13"/>
  <c r="D14" i="13" s="1"/>
  <c r="D28" i="13" s="1"/>
  <c r="K24" i="5"/>
  <c r="L23" i="5"/>
  <c r="H24" i="5"/>
  <c r="I23" i="5"/>
  <c r="D41" i="13"/>
  <c r="D38" i="13" s="1"/>
  <c r="D52" i="13" s="1"/>
  <c r="D54" i="13" s="1"/>
  <c r="D31" i="13" s="1"/>
  <c r="G41" i="13"/>
  <c r="G38" i="13" s="1"/>
  <c r="G52" i="13" s="1"/>
  <c r="G54" i="13" s="1"/>
  <c r="G31" i="13" s="1"/>
  <c r="F22" i="12"/>
  <c r="E24" i="5"/>
  <c r="F23" i="5"/>
  <c r="G12" i="4" s="1"/>
  <c r="F46" i="12"/>
  <c r="E42" i="12"/>
  <c r="E41" i="12" s="1"/>
  <c r="E58" i="12" s="1"/>
  <c r="E35" i="12" s="1"/>
  <c r="C18" i="11"/>
  <c r="C17" i="11" s="1"/>
  <c r="N61" i="42"/>
  <c r="C22" i="11"/>
  <c r="C9" i="5"/>
  <c r="C18" i="12"/>
  <c r="C17" i="12" s="1"/>
  <c r="C15" i="5"/>
  <c r="L61" i="42"/>
  <c r="J61" i="42"/>
  <c r="K61" i="42"/>
  <c r="F7" i="5"/>
  <c r="F28" i="5"/>
  <c r="C29" i="5"/>
  <c r="G34" i="12" l="1"/>
  <c r="G36" i="12" s="1"/>
  <c r="G37" i="12" s="1"/>
  <c r="G34" i="11"/>
  <c r="G36" i="11" s="1"/>
  <c r="G37" i="11" s="1"/>
  <c r="F32" i="13"/>
  <c r="F33" i="13" s="1"/>
  <c r="F58" i="12"/>
  <c r="F35" i="12" s="1"/>
  <c r="C58" i="12"/>
  <c r="C35" i="12" s="1"/>
  <c r="H58" i="11"/>
  <c r="H35" i="11" s="1"/>
  <c r="C34" i="11"/>
  <c r="C36" i="11" s="1"/>
  <c r="C37" i="11" s="1"/>
  <c r="D40" i="11"/>
  <c r="D56" i="11" s="1"/>
  <c r="G40" i="11"/>
  <c r="G56" i="11" s="1"/>
  <c r="E16" i="11"/>
  <c r="E32" i="11" s="1"/>
  <c r="C34" i="10"/>
  <c r="C36" i="10" s="1"/>
  <c r="C37" i="10" s="1"/>
  <c r="D34" i="11"/>
  <c r="D36" i="11" s="1"/>
  <c r="D37" i="11" s="1"/>
  <c r="C7" i="8"/>
  <c r="G16" i="11"/>
  <c r="G32" i="11" s="1"/>
  <c r="H16" i="11"/>
  <c r="H32" i="11" s="1"/>
  <c r="E34" i="11"/>
  <c r="E36" i="11" s="1"/>
  <c r="E37" i="11" s="1"/>
  <c r="F34" i="11"/>
  <c r="F36" i="11" s="1"/>
  <c r="F37" i="11" s="1"/>
  <c r="E34" i="12"/>
  <c r="E36" i="12" s="1"/>
  <c r="E37" i="12" s="1"/>
  <c r="C34" i="12"/>
  <c r="F34" i="12"/>
  <c r="D36" i="10"/>
  <c r="D37" i="10" s="1"/>
  <c r="H34" i="11"/>
  <c r="D16" i="11"/>
  <c r="D32" i="11" s="1"/>
  <c r="F16" i="11"/>
  <c r="F32" i="11" s="1"/>
  <c r="H30" i="13"/>
  <c r="H32" i="13" s="1"/>
  <c r="H33" i="13" s="1"/>
  <c r="C30" i="13"/>
  <c r="C32" i="13" s="1"/>
  <c r="C33" i="13" s="1"/>
  <c r="D30" i="13"/>
  <c r="D32" i="13" s="1"/>
  <c r="D33" i="13" s="1"/>
  <c r="G30" i="13"/>
  <c r="G32" i="13" s="1"/>
  <c r="G33" i="13" s="1"/>
  <c r="E36" i="10"/>
  <c r="E37" i="10" s="1"/>
  <c r="F36" i="10"/>
  <c r="F37" i="10" s="1"/>
  <c r="C56" i="10"/>
  <c r="G8" i="4"/>
  <c r="E40" i="12"/>
  <c r="E56" i="12" s="1"/>
  <c r="E16" i="12"/>
  <c r="E32" i="12" s="1"/>
  <c r="C22" i="5"/>
  <c r="D11" i="4" s="1"/>
  <c r="P11" i="4"/>
  <c r="F40" i="12"/>
  <c r="F56" i="12" s="1"/>
  <c r="D40" i="12"/>
  <c r="D56" i="12" s="1"/>
  <c r="K45" i="5"/>
  <c r="L44" i="5"/>
  <c r="M12" i="4" s="1"/>
  <c r="N45" i="5"/>
  <c r="O44" i="5"/>
  <c r="H45" i="5"/>
  <c r="I44" i="5"/>
  <c r="J12" i="4" s="1"/>
  <c r="E45" i="5"/>
  <c r="C16" i="12"/>
  <c r="C59" i="8" s="1"/>
  <c r="G40" i="12"/>
  <c r="G56" i="12" s="1"/>
  <c r="D16" i="12"/>
  <c r="D32" i="12" s="1"/>
  <c r="G16" i="12"/>
  <c r="G32" i="12" s="1"/>
  <c r="E28" i="13"/>
  <c r="C85" i="8"/>
  <c r="N24" i="5"/>
  <c r="O23" i="5"/>
  <c r="H25" i="5"/>
  <c r="I25" i="5" s="1"/>
  <c r="I24" i="5"/>
  <c r="C40" i="12"/>
  <c r="C56" i="12" s="1"/>
  <c r="E25" i="5"/>
  <c r="F25" i="5" s="1"/>
  <c r="F24" i="5"/>
  <c r="K25" i="5"/>
  <c r="L25" i="5" s="1"/>
  <c r="L24" i="5"/>
  <c r="F16" i="12"/>
  <c r="F32" i="12" s="1"/>
  <c r="C16" i="11"/>
  <c r="C32" i="11" s="1"/>
  <c r="D85" i="8"/>
  <c r="C7" i="5"/>
  <c r="C28" i="5"/>
  <c r="F36" i="12" l="1"/>
  <c r="F37" i="12" s="1"/>
  <c r="C36" i="12"/>
  <c r="C37" i="12" s="1"/>
  <c r="H36" i="11"/>
  <c r="H37" i="11" s="1"/>
  <c r="E30" i="13"/>
  <c r="E32" i="13" s="1"/>
  <c r="E33" i="13" s="1"/>
  <c r="D8" i="4"/>
  <c r="P12" i="4"/>
  <c r="C33" i="8"/>
  <c r="C32" i="12"/>
  <c r="D33" i="8"/>
  <c r="L21" i="5"/>
  <c r="L20" i="5" s="1"/>
  <c r="M9" i="4" s="1"/>
  <c r="I21" i="5"/>
  <c r="I20" i="5" s="1"/>
  <c r="J9" i="4" s="1"/>
  <c r="C44" i="5"/>
  <c r="C23" i="5"/>
  <c r="H46" i="5"/>
  <c r="I46" i="5" s="1"/>
  <c r="J14" i="4" s="1"/>
  <c r="I45" i="5"/>
  <c r="I42" i="5" s="1"/>
  <c r="N46" i="5"/>
  <c r="O46" i="5" s="1"/>
  <c r="O45" i="5"/>
  <c r="O42" i="5" s="1"/>
  <c r="F45" i="5"/>
  <c r="F42" i="5" s="1"/>
  <c r="E46" i="5"/>
  <c r="F46" i="5" s="1"/>
  <c r="G14" i="4" s="1"/>
  <c r="K46" i="5"/>
  <c r="L46" i="5" s="1"/>
  <c r="M14" i="4" s="1"/>
  <c r="L45" i="5"/>
  <c r="M13" i="4" s="1"/>
  <c r="M10" i="4" s="1"/>
  <c r="D59" i="8"/>
  <c r="N25" i="5"/>
  <c r="O25" i="5" s="1"/>
  <c r="O24" i="5"/>
  <c r="F21" i="5"/>
  <c r="M6" i="37"/>
  <c r="G8" i="37"/>
  <c r="L12" i="36"/>
  <c r="I12" i="36"/>
  <c r="F12" i="36"/>
  <c r="C12" i="36"/>
  <c r="E12" i="36" s="1"/>
  <c r="L11" i="36"/>
  <c r="I11" i="36"/>
  <c r="F11" i="36"/>
  <c r="C11" i="36"/>
  <c r="B10" i="36"/>
  <c r="N72" i="15"/>
  <c r="L72" i="15"/>
  <c r="K72" i="15"/>
  <c r="J72" i="15"/>
  <c r="N71" i="15"/>
  <c r="L71" i="15"/>
  <c r="K71" i="15"/>
  <c r="J71" i="15"/>
  <c r="N67" i="15"/>
  <c r="L67" i="15"/>
  <c r="K67" i="15"/>
  <c r="J67" i="15"/>
  <c r="N65" i="15"/>
  <c r="L65" i="15"/>
  <c r="K65" i="15"/>
  <c r="J65" i="15"/>
  <c r="N6" i="16"/>
  <c r="P13" i="4" l="1"/>
  <c r="P10" i="4" s="1"/>
  <c r="D12" i="4"/>
  <c r="G13" i="4"/>
  <c r="G10" i="4" s="1"/>
  <c r="P14" i="4"/>
  <c r="L42" i="5"/>
  <c r="L48" i="5" s="1"/>
  <c r="J13" i="4"/>
  <c r="J10" i="4" s="1"/>
  <c r="J16" i="4" s="1"/>
  <c r="L27" i="5"/>
  <c r="I27" i="5"/>
  <c r="I48" i="5"/>
  <c r="O48" i="5"/>
  <c r="F48" i="5"/>
  <c r="C46" i="5"/>
  <c r="C45" i="5"/>
  <c r="C25" i="5"/>
  <c r="F20" i="5"/>
  <c r="G9" i="4" s="1"/>
  <c r="O21" i="5"/>
  <c r="O27" i="5" s="1"/>
  <c r="C24" i="5"/>
  <c r="J79" i="43"/>
  <c r="N79" i="43"/>
  <c r="K81" i="43"/>
  <c r="L79" i="43"/>
  <c r="N81" i="43"/>
  <c r="J81" i="43"/>
  <c r="L81" i="43"/>
  <c r="K79" i="43"/>
  <c r="E11" i="36"/>
  <c r="E9" i="36" s="1"/>
  <c r="K12" i="36"/>
  <c r="H11" i="36"/>
  <c r="H9" i="36" s="1"/>
  <c r="N11" i="36"/>
  <c r="N9" i="36" s="1"/>
  <c r="H12" i="36"/>
  <c r="K11" i="36"/>
  <c r="K9" i="36" s="1"/>
  <c r="N12" i="36"/>
  <c r="B12" i="36" l="1"/>
  <c r="P16" i="4"/>
  <c r="G16" i="4"/>
  <c r="C42" i="5"/>
  <c r="D14" i="4"/>
  <c r="D13" i="4"/>
  <c r="D10" i="4" s="1"/>
  <c r="M16" i="4"/>
  <c r="C48" i="5"/>
  <c r="C21" i="5"/>
  <c r="C20" i="5"/>
  <c r="D9" i="4" s="1"/>
  <c r="F27" i="5"/>
  <c r="C27" i="5" s="1"/>
  <c r="H8" i="36"/>
  <c r="H13" i="36" s="1"/>
  <c r="F9" i="3" s="1"/>
  <c r="K8" i="36"/>
  <c r="K13" i="36" s="1"/>
  <c r="H9" i="3" s="1"/>
  <c r="N8" i="36"/>
  <c r="N13" i="36" s="1"/>
  <c r="J9" i="3" s="1"/>
  <c r="B11" i="36"/>
  <c r="B9" i="36"/>
  <c r="E8" i="36"/>
  <c r="J17" i="4" l="1"/>
  <c r="P17" i="4"/>
  <c r="M17" i="4"/>
  <c r="D16" i="4"/>
  <c r="E13" i="36"/>
  <c r="B8" i="36"/>
  <c r="G17" i="4" l="1"/>
  <c r="D9" i="3"/>
  <c r="B13" i="36"/>
  <c r="D17" i="4" s="1"/>
  <c r="A58" i="8"/>
  <c r="C48" i="15"/>
  <c r="C49" i="15"/>
  <c r="C38" i="15"/>
  <c r="N39" i="15"/>
  <c r="N40" i="15"/>
  <c r="L39" i="15"/>
  <c r="L40" i="15"/>
  <c r="K39" i="15"/>
  <c r="K40" i="15"/>
  <c r="J39" i="15"/>
  <c r="J40" i="15"/>
  <c r="N31" i="15"/>
  <c r="N30" i="15"/>
  <c r="L31" i="15"/>
  <c r="L30" i="15"/>
  <c r="K30" i="15"/>
  <c r="K31" i="15"/>
  <c r="J30" i="15"/>
  <c r="J31" i="15"/>
  <c r="C29" i="15"/>
  <c r="B9" i="3" l="1"/>
  <c r="N46" i="43"/>
  <c r="K60" i="43"/>
  <c r="L76" i="43"/>
  <c r="N75" i="43"/>
  <c r="J75" i="43"/>
  <c r="L46" i="43"/>
  <c r="N76" i="43"/>
  <c r="J76" i="43"/>
  <c r="L75" i="43"/>
  <c r="K46" i="43"/>
  <c r="J46" i="43"/>
  <c r="L60" i="43"/>
  <c r="K76" i="43"/>
  <c r="J60" i="43"/>
  <c r="N60" i="43"/>
  <c r="K75" i="43"/>
  <c r="N48" i="15"/>
  <c r="K38" i="15"/>
  <c r="J49" i="15"/>
  <c r="L48" i="15"/>
  <c r="J48" i="15"/>
  <c r="L49" i="15"/>
  <c r="N38" i="15"/>
  <c r="N49" i="15"/>
  <c r="K49" i="15"/>
  <c r="K48" i="15"/>
  <c r="J38" i="15"/>
  <c r="L38" i="15"/>
  <c r="E9" i="3" l="1"/>
  <c r="N79" i="15"/>
  <c r="L79" i="15"/>
  <c r="K79" i="15"/>
  <c r="J79" i="15"/>
  <c r="N78" i="15"/>
  <c r="L78" i="15"/>
  <c r="K78" i="15"/>
  <c r="J78" i="15"/>
  <c r="N77" i="15"/>
  <c r="L77" i="15"/>
  <c r="K77" i="15"/>
  <c r="J77" i="15"/>
  <c r="L70" i="15"/>
  <c r="J69" i="15"/>
  <c r="N77" i="43" l="1"/>
  <c r="C18" i="15"/>
  <c r="C21" i="15" s="1"/>
  <c r="J77" i="43" l="1"/>
  <c r="L77" i="43"/>
  <c r="K77" i="43"/>
  <c r="A12" i="29" l="1"/>
  <c r="G13" i="13" l="1"/>
  <c r="H13" i="13"/>
  <c r="G8" i="16" l="1"/>
  <c r="F13" i="13" l="1"/>
  <c r="E13" i="13"/>
  <c r="D13" i="13"/>
  <c r="C13" i="13"/>
  <c r="H15" i="11"/>
  <c r="G15" i="11"/>
  <c r="F15" i="11"/>
  <c r="E15" i="11"/>
  <c r="D15" i="11"/>
  <c r="C15" i="11"/>
  <c r="O18" i="4"/>
  <c r="L18" i="4"/>
  <c r="K15" i="4"/>
  <c r="N70" i="15"/>
  <c r="N69" i="15"/>
  <c r="N68" i="15"/>
  <c r="N66" i="15"/>
  <c r="L69" i="15"/>
  <c r="L68" i="15"/>
  <c r="L66" i="15"/>
  <c r="K70" i="15"/>
  <c r="K69" i="15"/>
  <c r="K68" i="15"/>
  <c r="K66" i="15"/>
  <c r="J70" i="15"/>
  <c r="J68" i="15"/>
  <c r="J66" i="15"/>
  <c r="N80" i="43"/>
  <c r="N74" i="43"/>
  <c r="N73" i="43"/>
  <c r="N72" i="43"/>
  <c r="N70" i="43"/>
  <c r="N67" i="43"/>
  <c r="N50" i="43"/>
  <c r="N41" i="43"/>
  <c r="N32" i="43"/>
  <c r="L73" i="43"/>
  <c r="L32" i="43"/>
  <c r="C47" i="15"/>
  <c r="J74" i="43" s="1"/>
  <c r="J73" i="43"/>
  <c r="C46" i="15"/>
  <c r="C45" i="15"/>
  <c r="J71" i="43" s="1"/>
  <c r="C44" i="15"/>
  <c r="C43" i="15"/>
  <c r="J69" i="43" s="1"/>
  <c r="C33" i="15"/>
  <c r="C26" i="15"/>
  <c r="C32" i="15" s="1"/>
  <c r="C50" i="43" s="1"/>
  <c r="J41" i="43"/>
  <c r="C25" i="15"/>
  <c r="J32" i="43"/>
  <c r="N37" i="15"/>
  <c r="N36" i="15"/>
  <c r="N35" i="15"/>
  <c r="N34" i="15"/>
  <c r="N29" i="15"/>
  <c r="N28" i="15"/>
  <c r="N27" i="15"/>
  <c r="N24" i="15"/>
  <c r="N23" i="15"/>
  <c r="N20" i="15"/>
  <c r="N19" i="15"/>
  <c r="L37" i="15"/>
  <c r="L36" i="15"/>
  <c r="L35" i="15"/>
  <c r="L34" i="15"/>
  <c r="L29" i="15"/>
  <c r="L28" i="15"/>
  <c r="L27" i="15"/>
  <c r="L24" i="15"/>
  <c r="L23" i="15"/>
  <c r="L20" i="15"/>
  <c r="L19" i="15"/>
  <c r="K19" i="15"/>
  <c r="K20" i="15"/>
  <c r="K23" i="15"/>
  <c r="K24" i="15"/>
  <c r="K27" i="15"/>
  <c r="K28" i="15"/>
  <c r="K29" i="15"/>
  <c r="K34" i="15"/>
  <c r="K35" i="15"/>
  <c r="K36" i="15"/>
  <c r="K37" i="15"/>
  <c r="J19" i="15"/>
  <c r="J20" i="15"/>
  <c r="J23" i="15"/>
  <c r="J24" i="15"/>
  <c r="J27" i="15"/>
  <c r="J28" i="15"/>
  <c r="J29" i="15"/>
  <c r="J34" i="15"/>
  <c r="J35" i="15"/>
  <c r="J36" i="15"/>
  <c r="J37" i="15"/>
  <c r="N11" i="15"/>
  <c r="N10" i="15"/>
  <c r="N9" i="15"/>
  <c r="N8" i="15"/>
  <c r="L11" i="15"/>
  <c r="L10" i="15"/>
  <c r="L9" i="15"/>
  <c r="L8" i="15"/>
  <c r="K9" i="15"/>
  <c r="K10" i="15"/>
  <c r="K11" i="15"/>
  <c r="K8" i="15"/>
  <c r="J9" i="15"/>
  <c r="J10" i="15"/>
  <c r="J11" i="15"/>
  <c r="J8" i="15"/>
  <c r="J50" i="43" l="1"/>
  <c r="N53" i="43"/>
  <c r="N42" i="43"/>
  <c r="N69" i="43"/>
  <c r="N71" i="43"/>
  <c r="L50" i="43"/>
  <c r="L69" i="43"/>
  <c r="L42" i="43"/>
  <c r="L67" i="43"/>
  <c r="L72" i="43"/>
  <c r="L70" i="43"/>
  <c r="L41" i="43"/>
  <c r="L54" i="43"/>
  <c r="L71" i="43"/>
  <c r="L53" i="43"/>
  <c r="K53" i="43"/>
  <c r="K70" i="43"/>
  <c r="K42" i="43"/>
  <c r="K67" i="43"/>
  <c r="K72" i="43"/>
  <c r="J42" i="43"/>
  <c r="J53" i="43"/>
  <c r="J67" i="43"/>
  <c r="J70" i="43"/>
  <c r="J72" i="43"/>
  <c r="C41" i="15"/>
  <c r="C64" i="43" s="1"/>
  <c r="J54" i="43"/>
  <c r="N54" i="43"/>
  <c r="K32" i="43"/>
  <c r="K41" i="43"/>
  <c r="K50" i="43"/>
  <c r="K54" i="43"/>
  <c r="K69" i="43"/>
  <c r="K71" i="43"/>
  <c r="K73" i="43"/>
  <c r="L24" i="43"/>
  <c r="C38" i="43"/>
  <c r="L74" i="43"/>
  <c r="K74" i="43"/>
  <c r="N43" i="15"/>
  <c r="L32" i="15"/>
  <c r="N26" i="15"/>
  <c r="K45" i="15"/>
  <c r="N32" i="15"/>
  <c r="J18" i="15"/>
  <c r="L33" i="15"/>
  <c r="N18" i="15"/>
  <c r="L26" i="15"/>
  <c r="L45" i="15"/>
  <c r="N47" i="15"/>
  <c r="J33" i="15"/>
  <c r="L44" i="15"/>
  <c r="L47" i="15"/>
  <c r="N45" i="15"/>
  <c r="K18" i="15"/>
  <c r="J46" i="15"/>
  <c r="N44" i="15"/>
  <c r="J45" i="15"/>
  <c r="J26" i="15"/>
  <c r="J32" i="15"/>
  <c r="J43" i="15"/>
  <c r="J44" i="15"/>
  <c r="J47" i="15"/>
  <c r="I18" i="4"/>
  <c r="F18" i="4"/>
  <c r="C18" i="4"/>
  <c r="N15" i="4"/>
  <c r="H15" i="4"/>
  <c r="N33" i="15"/>
  <c r="L18" i="15"/>
  <c r="L43" i="15"/>
  <c r="K33" i="15"/>
  <c r="K26" i="15"/>
  <c r="K43" i="15"/>
  <c r="K32" i="15"/>
  <c r="C42" i="15"/>
  <c r="N46" i="15"/>
  <c r="L46" i="15"/>
  <c r="K46" i="15"/>
  <c r="K47" i="15"/>
  <c r="K44" i="15"/>
  <c r="N25" i="15" l="1"/>
  <c r="K68" i="43"/>
  <c r="K25" i="15"/>
  <c r="K21" i="15"/>
  <c r="N21" i="15"/>
  <c r="N33" i="43"/>
  <c r="L82" i="43"/>
  <c r="N68" i="43"/>
  <c r="N29" i="43"/>
  <c r="L80" i="43"/>
  <c r="L68" i="43"/>
  <c r="C50" i="15"/>
  <c r="C78" i="43" s="1"/>
  <c r="J82" i="43"/>
  <c r="L21" i="15"/>
  <c r="N38" i="43"/>
  <c r="K29" i="43"/>
  <c r="J29" i="43"/>
  <c r="K80" i="43"/>
  <c r="L33" i="43"/>
  <c r="K33" i="43"/>
  <c r="J33" i="43"/>
  <c r="N24" i="43"/>
  <c r="K82" i="43"/>
  <c r="N41" i="15"/>
  <c r="N64" i="43"/>
  <c r="L38" i="43"/>
  <c r="K38" i="43"/>
  <c r="J38" i="43"/>
  <c r="J68" i="43"/>
  <c r="J25" i="15"/>
  <c r="L64" i="43"/>
  <c r="L25" i="15"/>
  <c r="J21" i="15"/>
  <c r="J41" i="15"/>
  <c r="K64" i="43"/>
  <c r="N82" i="43"/>
  <c r="J80" i="43"/>
  <c r="K24" i="43"/>
  <c r="J24" i="43"/>
  <c r="M18" i="4"/>
  <c r="N42" i="15"/>
  <c r="K42" i="15"/>
  <c r="J42" i="15"/>
  <c r="Q17" i="4"/>
  <c r="Q18" i="4" s="1"/>
  <c r="P18" i="4"/>
  <c r="K17" i="4"/>
  <c r="K18" i="4" s="1"/>
  <c r="J18" i="4"/>
  <c r="E15" i="4"/>
  <c r="L42" i="15"/>
  <c r="K41" i="15"/>
  <c r="L41" i="15"/>
  <c r="J64" i="43" l="1"/>
  <c r="L78" i="43"/>
  <c r="N50" i="15"/>
  <c r="N78" i="43"/>
  <c r="J50" i="15"/>
  <c r="L29" i="43"/>
  <c r="N17" i="4"/>
  <c r="N18" i="4" s="1"/>
  <c r="C58" i="8"/>
  <c r="E17" i="4"/>
  <c r="E18" i="4" s="1"/>
  <c r="L50" i="15"/>
  <c r="K50" i="15"/>
  <c r="K78" i="43" l="1"/>
  <c r="J78" i="43"/>
  <c r="D18" i="4"/>
  <c r="G18" i="4"/>
  <c r="H17" i="4"/>
  <c r="H18" i="4" s="1"/>
  <c r="J19" i="4"/>
  <c r="G19" i="4" l="1"/>
  <c r="P19" i="4"/>
  <c r="M19" i="4"/>
  <c r="D19" i="4" l="1"/>
  <c r="J16" i="3" l="1"/>
  <c r="O14" i="4" s="1"/>
  <c r="Q14" i="4" s="1"/>
  <c r="J15" i="3"/>
  <c r="O13" i="4" s="1"/>
  <c r="Q13" i="4" s="1"/>
  <c r="J14" i="3"/>
  <c r="J13" i="3"/>
  <c r="O11" i="4" s="1"/>
  <c r="Q11" i="4" s="1"/>
  <c r="H16" i="3"/>
  <c r="L14" i="4" s="1"/>
  <c r="N14" i="4" s="1"/>
  <c r="H15" i="3"/>
  <c r="H14" i="3"/>
  <c r="L12" i="4" s="1"/>
  <c r="N12" i="4" s="1"/>
  <c r="H13" i="3"/>
  <c r="L11" i="4" s="1"/>
  <c r="N11" i="4" s="1"/>
  <c r="F16" i="3"/>
  <c r="I14" i="4" s="1"/>
  <c r="K14" i="4" s="1"/>
  <c r="F15" i="3"/>
  <c r="I13" i="4" s="1"/>
  <c r="K13" i="4" s="1"/>
  <c r="F14" i="3"/>
  <c r="F13" i="3"/>
  <c r="I11" i="4" s="1"/>
  <c r="K11" i="4" s="1"/>
  <c r="D16" i="3"/>
  <c r="D15" i="3"/>
  <c r="F13" i="4" s="1"/>
  <c r="H13" i="4" s="1"/>
  <c r="D14" i="3"/>
  <c r="F12" i="4" s="1"/>
  <c r="H12" i="4" s="1"/>
  <c r="D13" i="3"/>
  <c r="F11" i="4" s="1"/>
  <c r="H11" i="4" s="1"/>
  <c r="B16" i="3"/>
  <c r="B15" i="3"/>
  <c r="B14" i="3"/>
  <c r="B13" i="3"/>
  <c r="K9" i="3"/>
  <c r="I9" i="3"/>
  <c r="G9" i="3"/>
  <c r="L41" i="2"/>
  <c r="L44" i="2" s="1"/>
  <c r="L40" i="2"/>
  <c r="L39" i="2"/>
  <c r="L37" i="2"/>
  <c r="L36" i="2"/>
  <c r="L34" i="2"/>
  <c r="L33" i="2"/>
  <c r="L32" i="2"/>
  <c r="L31" i="2"/>
  <c r="L30" i="2"/>
  <c r="L29" i="2"/>
  <c r="L28" i="2"/>
  <c r="L27" i="2"/>
  <c r="L25" i="2"/>
  <c r="L24" i="2"/>
  <c r="L23" i="2"/>
  <c r="L22" i="2"/>
  <c r="L21" i="2"/>
  <c r="L20" i="2"/>
  <c r="L19" i="2"/>
  <c r="L18" i="2"/>
  <c r="L15" i="2"/>
  <c r="L14" i="2"/>
  <c r="L13" i="2"/>
  <c r="L12" i="2" s="1"/>
  <c r="L11" i="2"/>
  <c r="L10" i="2"/>
  <c r="K41" i="2"/>
  <c r="K40" i="2"/>
  <c r="K39" i="2"/>
  <c r="K37" i="2"/>
  <c r="K36" i="2"/>
  <c r="K34" i="2"/>
  <c r="K33" i="2"/>
  <c r="K32" i="2"/>
  <c r="K31" i="2"/>
  <c r="K30" i="2"/>
  <c r="K29" i="2"/>
  <c r="K28" i="2"/>
  <c r="K27" i="2"/>
  <c r="K25" i="2"/>
  <c r="K24" i="2"/>
  <c r="K23" i="2"/>
  <c r="K22" i="2"/>
  <c r="K21" i="2"/>
  <c r="K20" i="2"/>
  <c r="K19" i="2"/>
  <c r="K18" i="2"/>
  <c r="K15" i="2"/>
  <c r="K14" i="2"/>
  <c r="K13" i="2"/>
  <c r="K11" i="2"/>
  <c r="K10" i="2"/>
  <c r="I41" i="2"/>
  <c r="I40" i="2"/>
  <c r="I39" i="2"/>
  <c r="I37" i="2"/>
  <c r="I36" i="2"/>
  <c r="I34" i="2"/>
  <c r="I33" i="2"/>
  <c r="I32" i="2"/>
  <c r="I31" i="2"/>
  <c r="I30" i="2"/>
  <c r="I29" i="2"/>
  <c r="I28" i="2"/>
  <c r="I27" i="2"/>
  <c r="I25" i="2"/>
  <c r="I24" i="2"/>
  <c r="I23" i="2"/>
  <c r="I22" i="2"/>
  <c r="I21" i="2"/>
  <c r="I20" i="2"/>
  <c r="I19" i="2"/>
  <c r="I18" i="2"/>
  <c r="I15" i="2"/>
  <c r="I14" i="2"/>
  <c r="I13" i="2"/>
  <c r="I11" i="2"/>
  <c r="I10" i="2"/>
  <c r="G41" i="2"/>
  <c r="G40" i="2"/>
  <c r="G39" i="2"/>
  <c r="G37" i="2"/>
  <c r="G36" i="2"/>
  <c r="G34" i="2"/>
  <c r="G33" i="2"/>
  <c r="G32" i="2"/>
  <c r="G31" i="2"/>
  <c r="G30" i="2"/>
  <c r="G29" i="2"/>
  <c r="G28" i="2"/>
  <c r="G27" i="2"/>
  <c r="G25" i="2"/>
  <c r="G24" i="2"/>
  <c r="G23" i="2"/>
  <c r="G22" i="2"/>
  <c r="G21" i="2"/>
  <c r="G20" i="2"/>
  <c r="G19" i="2"/>
  <c r="G18" i="2"/>
  <c r="G15" i="2"/>
  <c r="G14" i="2"/>
  <c r="G13" i="2"/>
  <c r="G11" i="2"/>
  <c r="G10" i="2"/>
  <c r="E41" i="2"/>
  <c r="E40" i="2"/>
  <c r="E39" i="2"/>
  <c r="E37" i="2"/>
  <c r="E36" i="2"/>
  <c r="E34" i="2"/>
  <c r="E33" i="2"/>
  <c r="E32" i="2"/>
  <c r="E31" i="2"/>
  <c r="E30" i="2"/>
  <c r="E29" i="2"/>
  <c r="E28" i="2"/>
  <c r="E27" i="2"/>
  <c r="E25" i="2"/>
  <c r="E24" i="2"/>
  <c r="E23" i="2"/>
  <c r="E22" i="2"/>
  <c r="E21" i="2"/>
  <c r="E20" i="2"/>
  <c r="E19" i="2"/>
  <c r="E18" i="2"/>
  <c r="E15" i="2"/>
  <c r="E14" i="2"/>
  <c r="E13" i="2"/>
  <c r="E11" i="2"/>
  <c r="E10" i="2"/>
  <c r="J38" i="2"/>
  <c r="J35" i="2"/>
  <c r="J26" i="2"/>
  <c r="J17" i="2"/>
  <c r="J12" i="2"/>
  <c r="J11" i="3" s="1"/>
  <c r="O9" i="4" s="1"/>
  <c r="Q9" i="4" s="1"/>
  <c r="J9" i="2"/>
  <c r="H38" i="2"/>
  <c r="H35" i="2"/>
  <c r="H26" i="2"/>
  <c r="H17" i="2"/>
  <c r="H12" i="2"/>
  <c r="H9" i="2"/>
  <c r="F38" i="2"/>
  <c r="F35" i="2"/>
  <c r="F26" i="2"/>
  <c r="F17" i="2"/>
  <c r="F12" i="2"/>
  <c r="F11" i="3" s="1"/>
  <c r="I9" i="4" s="1"/>
  <c r="K9" i="4" s="1"/>
  <c r="F9" i="2"/>
  <c r="D38" i="2"/>
  <c r="D35" i="2"/>
  <c r="D26" i="2"/>
  <c r="D17" i="2"/>
  <c r="D12" i="2"/>
  <c r="D9" i="2"/>
  <c r="B38" i="2"/>
  <c r="B35" i="2"/>
  <c r="B26" i="2"/>
  <c r="B17" i="2"/>
  <c r="B12" i="2"/>
  <c r="B11" i="3" s="1"/>
  <c r="B9" i="2"/>
  <c r="E26" i="2" l="1"/>
  <c r="B16" i="2"/>
  <c r="D8" i="2"/>
  <c r="I26" i="2"/>
  <c r="C9" i="4"/>
  <c r="E9" i="4" s="1"/>
  <c r="C11" i="4"/>
  <c r="E11" i="4" s="1"/>
  <c r="C13" i="4"/>
  <c r="E13" i="4" s="1"/>
  <c r="L35" i="2"/>
  <c r="D11" i="3"/>
  <c r="F9" i="4" s="1"/>
  <c r="H9" i="4" s="1"/>
  <c r="H11" i="3"/>
  <c r="L9" i="4" s="1"/>
  <c r="N9" i="4" s="1"/>
  <c r="L38" i="2"/>
  <c r="C12" i="4"/>
  <c r="E12" i="4" s="1"/>
  <c r="C14" i="4"/>
  <c r="E14" i="4" s="1"/>
  <c r="F14" i="4"/>
  <c r="H14" i="4" s="1"/>
  <c r="E16" i="3"/>
  <c r="I9" i="2"/>
  <c r="D12" i="3"/>
  <c r="F10" i="4" s="1"/>
  <c r="H10" i="4" s="1"/>
  <c r="F12" i="3"/>
  <c r="I10" i="4" s="1"/>
  <c r="K10" i="4" s="1"/>
  <c r="I12" i="4"/>
  <c r="K12" i="4" s="1"/>
  <c r="J12" i="3"/>
  <c r="O10" i="4" s="1"/>
  <c r="Q10" i="4" s="1"/>
  <c r="O12" i="4"/>
  <c r="Q12" i="4" s="1"/>
  <c r="H12" i="3"/>
  <c r="L10" i="4" s="1"/>
  <c r="N10" i="4" s="1"/>
  <c r="L13" i="4"/>
  <c r="N13" i="4" s="1"/>
  <c r="E17" i="2"/>
  <c r="G9" i="2"/>
  <c r="G12" i="2"/>
  <c r="G38" i="2"/>
  <c r="K12" i="2"/>
  <c r="K38" i="2"/>
  <c r="L26" i="2"/>
  <c r="I35" i="2"/>
  <c r="E12" i="2"/>
  <c r="F16" i="2"/>
  <c r="G16" i="2" s="1"/>
  <c r="L9" i="2"/>
  <c r="L8" i="2" s="1"/>
  <c r="L17" i="2"/>
  <c r="E35" i="2"/>
  <c r="G17" i="2"/>
  <c r="J16" i="2"/>
  <c r="K16" i="2" s="1"/>
  <c r="E38" i="2"/>
  <c r="I12" i="2"/>
  <c r="I38" i="2"/>
  <c r="K26" i="2"/>
  <c r="G35" i="2"/>
  <c r="H16" i="2"/>
  <c r="I16" i="2" s="1"/>
  <c r="J8" i="2"/>
  <c r="J44" i="2" s="1"/>
  <c r="J8" i="3" s="1"/>
  <c r="K35" i="2"/>
  <c r="B8" i="2"/>
  <c r="G26" i="2"/>
  <c r="E9" i="2"/>
  <c r="K9" i="2"/>
  <c r="K17" i="2"/>
  <c r="I17" i="2"/>
  <c r="D16" i="2"/>
  <c r="E16" i="2" s="1"/>
  <c r="F8" i="2"/>
  <c r="H8" i="2"/>
  <c r="D44" i="2" l="1"/>
  <c r="D8" i="3" s="1"/>
  <c r="D10" i="3" s="1"/>
  <c r="H44" i="2"/>
  <c r="H8" i="3" s="1"/>
  <c r="H10" i="3" s="1"/>
  <c r="J10" i="3"/>
  <c r="L16" i="2"/>
  <c r="F44" i="2"/>
  <c r="F8" i="3" s="1"/>
  <c r="F10" i="3" s="1"/>
  <c r="G8" i="2"/>
  <c r="K8" i="2"/>
  <c r="I8" i="2"/>
  <c r="E8" i="2"/>
  <c r="C43" i="2" l="1"/>
  <c r="C42" i="2"/>
  <c r="C40" i="2"/>
  <c r="O8" i="4"/>
  <c r="O16" i="4" s="1"/>
  <c r="O19" i="4" s="1"/>
  <c r="J17" i="3"/>
  <c r="F8" i="4"/>
  <c r="F16" i="4" s="1"/>
  <c r="F19" i="4" s="1"/>
  <c r="D17" i="3"/>
  <c r="L8" i="4"/>
  <c r="L16" i="4" s="1"/>
  <c r="L19" i="4" s="1"/>
  <c r="H17" i="3"/>
  <c r="I44" i="2"/>
  <c r="B8" i="3"/>
  <c r="E44" i="2"/>
  <c r="C39" i="2"/>
  <c r="C31" i="2"/>
  <c r="C27" i="2"/>
  <c r="C23" i="2"/>
  <c r="C19" i="2"/>
  <c r="C15" i="2"/>
  <c r="C11" i="2"/>
  <c r="C44" i="2"/>
  <c r="C38" i="2"/>
  <c r="C34" i="2"/>
  <c r="C30" i="2"/>
  <c r="C26" i="2"/>
  <c r="C22" i="2"/>
  <c r="C18" i="2"/>
  <c r="C14" i="2"/>
  <c r="C10" i="2"/>
  <c r="C41" i="2"/>
  <c r="C37" i="2"/>
  <c r="C33" i="2"/>
  <c r="C29" i="2"/>
  <c r="C25" i="2"/>
  <c r="C21" i="2"/>
  <c r="C17" i="2"/>
  <c r="C13" i="2"/>
  <c r="C36" i="2"/>
  <c r="C32" i="2"/>
  <c r="C28" i="2"/>
  <c r="C24" i="2"/>
  <c r="C20" i="2"/>
  <c r="C16" i="2"/>
  <c r="C12" i="2"/>
  <c r="C35" i="2"/>
  <c r="C9" i="2"/>
  <c r="K44" i="2"/>
  <c r="C8" i="2"/>
  <c r="G44" i="2"/>
  <c r="C9" i="3" l="1"/>
  <c r="Q8" i="4"/>
  <c r="Q16" i="4" s="1"/>
  <c r="Q19" i="4" s="1"/>
  <c r="N8" i="4"/>
  <c r="N16" i="4" s="1"/>
  <c r="N19" i="4" s="1"/>
  <c r="H8" i="4"/>
  <c r="H16" i="4" s="1"/>
  <c r="H19" i="4" s="1"/>
  <c r="I8" i="4"/>
  <c r="K8" i="4" s="1"/>
  <c r="K16" i="4" s="1"/>
  <c r="K19" i="4" s="1"/>
  <c r="F17" i="3"/>
  <c r="C15" i="3" l="1"/>
  <c r="C14" i="3"/>
  <c r="C11" i="3"/>
  <c r="C13" i="3"/>
  <c r="C16" i="3"/>
  <c r="I16" i="4"/>
  <c r="I19" i="4" s="1"/>
  <c r="D6" i="8"/>
  <c r="B12" i="3"/>
  <c r="K16" i="3"/>
  <c r="K15" i="3"/>
  <c r="K14" i="3"/>
  <c r="K13" i="3"/>
  <c r="I16" i="3"/>
  <c r="I15" i="3"/>
  <c r="I14" i="3"/>
  <c r="I13" i="3"/>
  <c r="I11" i="3"/>
  <c r="G16" i="3"/>
  <c r="G15" i="3"/>
  <c r="G14" i="3"/>
  <c r="G13" i="3"/>
  <c r="E15" i="3"/>
  <c r="E14" i="3"/>
  <c r="E13" i="3"/>
  <c r="C12" i="3" l="1"/>
  <c r="B10" i="3"/>
  <c r="G10" i="3" s="1"/>
  <c r="E12" i="3"/>
  <c r="C10" i="4"/>
  <c r="E10" i="4" s="1"/>
  <c r="K11" i="3"/>
  <c r="G12" i="3"/>
  <c r="K12" i="3"/>
  <c r="I12" i="3"/>
  <c r="G8" i="3"/>
  <c r="G11" i="3"/>
  <c r="E11" i="3"/>
  <c r="I8" i="3"/>
  <c r="I10" i="3" l="1"/>
  <c r="B17" i="3"/>
  <c r="C10" i="3"/>
  <c r="E10" i="3"/>
  <c r="K10" i="3"/>
  <c r="C6" i="8"/>
  <c r="D12" i="8" s="1"/>
  <c r="C8" i="4"/>
  <c r="D32" i="8"/>
  <c r="C32" i="8"/>
  <c r="D58" i="8"/>
  <c r="K8" i="3"/>
  <c r="D84" i="8"/>
  <c r="E8" i="3"/>
  <c r="C17" i="3" l="1"/>
  <c r="G17" i="3"/>
  <c r="E17" i="3"/>
  <c r="K17" i="3"/>
  <c r="I17" i="3"/>
  <c r="D64" i="8"/>
  <c r="D38" i="8"/>
  <c r="E8" i="4"/>
  <c r="E16" i="4" s="1"/>
  <c r="E19" i="4" s="1"/>
  <c r="C16" i="4"/>
  <c r="C19" i="4" s="1"/>
  <c r="C84" i="8"/>
  <c r="D90"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<sst xmlns="http://schemas.openxmlformats.org/spreadsheetml/2006/main" count="1488" uniqueCount="420">
  <si>
    <t>Intitulé</t>
  </si>
  <si>
    <t>Marge équitable</t>
  </si>
  <si>
    <t>Redevance de voirie</t>
  </si>
  <si>
    <t>T-MT</t>
  </si>
  <si>
    <t>MT</t>
  </si>
  <si>
    <t>T-BT</t>
  </si>
  <si>
    <t>BT</t>
  </si>
  <si>
    <t>Eur</t>
  </si>
  <si>
    <t>%</t>
  </si>
  <si>
    <t>I. Tarif pour l'utilisation du réseau de distribution</t>
  </si>
  <si>
    <t>A. Terme capacitaire</t>
  </si>
  <si>
    <t>a) Pour les raccordements avec mesure de pointe</t>
  </si>
  <si>
    <t>B. Terme fixe</t>
  </si>
  <si>
    <r>
      <t>C. Terme proportionnel</t>
    </r>
    <r>
      <rPr>
        <sz val="8"/>
        <color indexed="8"/>
        <rFont val="Arial"/>
        <family val="2"/>
      </rPr>
      <t xml:space="preserve"> </t>
    </r>
  </si>
  <si>
    <t>Heures creuses</t>
  </si>
  <si>
    <t>Impôts sur le revenu</t>
  </si>
  <si>
    <t>V. Tarif pour l'énergie réactive</t>
  </si>
  <si>
    <t xml:space="preserve">III. Tarifs pour les surcharges  </t>
  </si>
  <si>
    <t>TOTAL</t>
  </si>
  <si>
    <t xml:space="preserve">II. Tarif pour les Obligations de Service Public </t>
  </si>
  <si>
    <t>IV. Tarif pour les soldes régulatoires</t>
  </si>
  <si>
    <t xml:space="preserve">CLIENTS TYPE EUROSTAT </t>
  </si>
  <si>
    <t>kWh heures creuses</t>
  </si>
  <si>
    <t>kWh exclusif nuit</t>
  </si>
  <si>
    <t>kWh total heures creuses</t>
  </si>
  <si>
    <t xml:space="preserve">kWh total </t>
  </si>
  <si>
    <t>kVArh</t>
  </si>
  <si>
    <t>I. Tarifs pour l'utilisation du réseau de distribution</t>
  </si>
  <si>
    <t>Tarif unitaire</t>
  </si>
  <si>
    <t>Prélèvements</t>
  </si>
  <si>
    <t>Injection</t>
  </si>
  <si>
    <t>Année 2023</t>
  </si>
  <si>
    <t>Da</t>
  </si>
  <si>
    <t>Db</t>
  </si>
  <si>
    <t>Dc</t>
  </si>
  <si>
    <t>Dc1</t>
  </si>
  <si>
    <t>Dd</t>
  </si>
  <si>
    <t>De</t>
  </si>
  <si>
    <t>Autres impôts</t>
  </si>
  <si>
    <t>TOTAL Revenu Autorisé</t>
  </si>
  <si>
    <t>TMT</t>
  </si>
  <si>
    <t>TBT</t>
  </si>
  <si>
    <t>Tarif</t>
  </si>
  <si>
    <t>Produit</t>
  </si>
  <si>
    <t>Coûts</t>
  </si>
  <si>
    <t>Produits</t>
  </si>
  <si>
    <t>Ecart</t>
  </si>
  <si>
    <t>Evolution 2021/2020 (%)</t>
  </si>
  <si>
    <t>Evolution 2022/2021 (%)</t>
  </si>
  <si>
    <t>Budget 2023</t>
  </si>
  <si>
    <t>Niveau de tension</t>
  </si>
  <si>
    <t>Sous-total fournis par le réseau</t>
  </si>
  <si>
    <t>Sous-total infeed</t>
  </si>
  <si>
    <t>E1</t>
  </si>
  <si>
    <t>E2</t>
  </si>
  <si>
    <t>E3</t>
  </si>
  <si>
    <t>E4</t>
  </si>
  <si>
    <t>E5</t>
  </si>
  <si>
    <t>E6</t>
  </si>
  <si>
    <t>CLIENTS TYPE CWaPE</t>
  </si>
  <si>
    <t>Evolution (en % par rapport à l'année antérieure)</t>
  </si>
  <si>
    <t>Coordonnées du GRD</t>
  </si>
  <si>
    <t>Dénomination du GRD</t>
  </si>
  <si>
    <t>Numéro d'entreprise</t>
  </si>
  <si>
    <t>Secteur</t>
  </si>
  <si>
    <t>Coordonnées de la personne de contact à laquelle la CWaPE peut s'adresser pour poser toutes les questions relatives à la proposition tarifaire :</t>
  </si>
  <si>
    <t>NOM:</t>
  </si>
  <si>
    <t>PRENOM:</t>
  </si>
  <si>
    <t>FONCTION:</t>
  </si>
  <si>
    <t>ADRESSE:</t>
  </si>
  <si>
    <t>E-mail:</t>
  </si>
  <si>
    <t>Tel:</t>
  </si>
  <si>
    <t>Mobile:</t>
  </si>
  <si>
    <t>Légende des cellules</t>
  </si>
  <si>
    <t>Cellules à remplir par le GRD</t>
  </si>
  <si>
    <t>Table des matières</t>
  </si>
  <si>
    <t>GRT</t>
  </si>
  <si>
    <t>Prélèvement (kWh)</t>
  </si>
  <si>
    <t>Heures pleines (kWh)</t>
  </si>
  <si>
    <t>Heures creuses (kWh)</t>
  </si>
  <si>
    <t>Injections sur réseau de distribution (kWh) (signe négatif)</t>
  </si>
  <si>
    <t>Transit sortant (kWh)</t>
  </si>
  <si>
    <t>Pertes en réseau (kWh)</t>
  </si>
  <si>
    <t>Eclairage public (kWh)</t>
  </si>
  <si>
    <t>a</t>
  </si>
  <si>
    <t>Cellules remplies par le GRD</t>
  </si>
  <si>
    <t>TAB1</t>
  </si>
  <si>
    <t>TAB2</t>
  </si>
  <si>
    <t>TAB3</t>
  </si>
  <si>
    <t>Charges nettes contrôlables</t>
  </si>
  <si>
    <t>Charges nettes contrôlables hors OSP</t>
  </si>
  <si>
    <t>Charges nettes contrôlables OSP</t>
  </si>
  <si>
    <t>Charges nettes fixes à l'exclusion des charges d'amortissement</t>
  </si>
  <si>
    <t>Charges nettes variables à l'exclusion des charges d'amortissement</t>
  </si>
  <si>
    <t>Charges d'amortissement</t>
  </si>
  <si>
    <t>Charges nettes fixes</t>
  </si>
  <si>
    <t>Charges nettes variables</t>
  </si>
  <si>
    <t xml:space="preserve">Redevance de voirie </t>
  </si>
  <si>
    <t xml:space="preserve">Produits issus de la facturation de la fourniture d’électricité à la clientèle propre du gestionnaire de réseau de distribution ainsi que le montant de la compensation versée par la CREG </t>
  </si>
  <si>
    <t>Primes « Qualiwatt » versées aux utilisateurs de réseau</t>
  </si>
  <si>
    <t>Concordance</t>
  </si>
  <si>
    <t>Coûts imputés au tarif d'utilisation du réseau de distribution</t>
  </si>
  <si>
    <t>Coûts imputés au tarif des surcharges</t>
  </si>
  <si>
    <t>Coûts imputés aux tarif des soldes régulatoires</t>
  </si>
  <si>
    <t>Coûts imputés au tarif d'Obligations de Service Public</t>
  </si>
  <si>
    <t>Heures normales</t>
  </si>
  <si>
    <t xml:space="preserve">Heures pleines </t>
  </si>
  <si>
    <t>Exclusif de nuit</t>
  </si>
  <si>
    <t xml:space="preserve">III. Tarif pour les surcharges  </t>
  </si>
  <si>
    <t xml:space="preserve">IV. Tarif pour les soldes régulatoires </t>
  </si>
  <si>
    <t>V. Tarif pour dépassement du forfait d'énergie réactive</t>
  </si>
  <si>
    <t xml:space="preserve">b) Pour les prosumers </t>
  </si>
  <si>
    <t xml:space="preserve">C. Terme proportionnel </t>
  </si>
  <si>
    <t>Transit entrant (kWh) (signe négatif)</t>
  </si>
  <si>
    <t>Heures normales (kWh)</t>
  </si>
  <si>
    <t>Exclusif de nuit (kWh)</t>
  </si>
  <si>
    <t>Nombre d'EAN</t>
  </si>
  <si>
    <t>Code EDIEL</t>
  </si>
  <si>
    <t>(EUR/kW/mois)</t>
  </si>
  <si>
    <t>v</t>
  </si>
  <si>
    <t>V</t>
  </si>
  <si>
    <t>Puissance nette développable de l'installation</t>
  </si>
  <si>
    <t>(EUR/kWe)</t>
  </si>
  <si>
    <t xml:space="preserve"> (EUR/an)</t>
  </si>
  <si>
    <t>(EUR/kWh)</t>
  </si>
  <si>
    <r>
      <rPr>
        <b/>
        <u/>
        <sz val="8"/>
        <color theme="1"/>
        <rFont val="Arial"/>
        <family val="2"/>
      </rPr>
      <t>II. Tarif pour les Obligations de Service Public</t>
    </r>
    <r>
      <rPr>
        <sz val="8"/>
        <color theme="1"/>
        <rFont val="Arial"/>
        <family val="2"/>
      </rPr>
      <t xml:space="preserve"> </t>
    </r>
  </si>
  <si>
    <t>E215</t>
  </si>
  <si>
    <r>
      <rPr>
        <b/>
        <u/>
        <sz val="8"/>
        <color theme="1"/>
        <rFont val="Arial"/>
        <family val="2"/>
      </rPr>
      <t>III. Tarif pour les surcharges</t>
    </r>
    <r>
      <rPr>
        <b/>
        <sz val="8"/>
        <color theme="1"/>
        <rFont val="Arial"/>
        <family val="2"/>
      </rPr>
      <t xml:space="preserve">  </t>
    </r>
  </si>
  <si>
    <t>E891</t>
  </si>
  <si>
    <t>Impôt sur les sociétés</t>
  </si>
  <si>
    <t>E850</t>
  </si>
  <si>
    <t>Autres impôts locaux, provinciaux ou régionaux</t>
  </si>
  <si>
    <t>E890</t>
  </si>
  <si>
    <t>E310</t>
  </si>
  <si>
    <t>Tarifs périodiques de distribution d'électricité</t>
  </si>
  <si>
    <t xml:space="preserve">Période de validité : </t>
  </si>
  <si>
    <r>
      <t>Modalités d'application et de facturation</t>
    </r>
    <r>
      <rPr>
        <b/>
        <sz val="10"/>
        <rFont val="Arial"/>
        <family val="2"/>
      </rPr>
      <t xml:space="preserve"> :</t>
    </r>
  </si>
  <si>
    <t xml:space="preserve">- Injection -                 </t>
  </si>
  <si>
    <t>BT &gt;10kVA</t>
  </si>
  <si>
    <t xml:space="preserve">Capacité d'injection flexible </t>
  </si>
  <si>
    <t>(EUR/kVA)</t>
  </si>
  <si>
    <t>Capacité d'injection permanente</t>
  </si>
  <si>
    <t>(EUR/an)</t>
  </si>
  <si>
    <t>TAB5</t>
  </si>
  <si>
    <t>TAB5.1</t>
  </si>
  <si>
    <t>TAB5.2</t>
  </si>
  <si>
    <t>TAB5.3</t>
  </si>
  <si>
    <t>TAB7</t>
  </si>
  <si>
    <t>Tarif à compléter par le GRD</t>
  </si>
  <si>
    <t>kWh heures pleines</t>
  </si>
  <si>
    <t>Variable</t>
  </si>
  <si>
    <t>Charges nettes hors charges nettes liées aux immobilisations</t>
  </si>
  <si>
    <t xml:space="preserve">Charges nettes liées aux immobilisations </t>
  </si>
  <si>
    <t xml:space="preserve">Charges et produits non-contrôlables </t>
  </si>
  <si>
    <t>Charges et produits émanant de factures de transit émises ou reçues par le GRD</t>
  </si>
  <si>
    <t xml:space="preserve">Charges émanant de factures d’achat d’électricité émises par un fournisseur commercial pour la couverture des pertes en réseau électrique </t>
  </si>
  <si>
    <t xml:space="preserve">Charges émanant de factures émises par la société FeReSO dans le cadre du processus de réconciliation </t>
  </si>
  <si>
    <t>Charge fiscale résultant de l'application de l'impôt des sociétés</t>
  </si>
  <si>
    <t>Autres impôts, taxes, redevances, surcharges, précomptes immobiliers et mobiliers</t>
  </si>
  <si>
    <t>Cotisations de responsabilisation de l’ONSSAPL</t>
  </si>
  <si>
    <t>Charges émanant de factures d’achat d'électricité émises par un fournisseur commercial pour l'alimentation de la clientèle propre du GRD</t>
  </si>
  <si>
    <t>Charges de distribution supportées par le GRD pour l'alimentation de clientèle propre</t>
  </si>
  <si>
    <t>Charges de transport supportées par le GRD pour l'alimentation de clientèle propre</t>
  </si>
  <si>
    <t xml:space="preserve">Charges d’achat des certificats verts </t>
  </si>
  <si>
    <t xml:space="preserve">Indemnités versées aux fournisseurs d’électricité résultant du retard de placement des compteurs à budget </t>
  </si>
  <si>
    <t>Charges nettes relatives aux projets spécifiques</t>
  </si>
  <si>
    <t>Quote-part  des soldes régulatoires années précédentes</t>
  </si>
  <si>
    <t>TABa</t>
  </si>
  <si>
    <t>Liste des annexes à fournir</t>
  </si>
  <si>
    <t>TABb</t>
  </si>
  <si>
    <t>Instructions pour compléter le modèle de rapport</t>
  </si>
  <si>
    <t>Transposition du revenu autorisé par niveau de tension</t>
  </si>
  <si>
    <t>Synthèse du revenu autorisé par tarif et par niveau de tension</t>
  </si>
  <si>
    <t>Kwh distribués (prélèvement et injection)</t>
  </si>
  <si>
    <t>Energie réactive</t>
  </si>
  <si>
    <t>Synthèse des produits prévisionnels issus des tarifs d'injection</t>
  </si>
  <si>
    <t>Réconciliation des charges et produits (prélèvement et injection)</t>
  </si>
  <si>
    <t>Simulations des coûts de distribution pour les clients-type - niveau TMT</t>
  </si>
  <si>
    <t>Synthèse des simulations pour un client-type de chaque niveau de tension</t>
  </si>
  <si>
    <t>Simulations des coûts de distribution pour les clients-type - niveau MT</t>
  </si>
  <si>
    <t>Simulations des coûts de distribution pour les clients-type - niveau TBT</t>
  </si>
  <si>
    <t>Simulations des coûts de distribution pour les clients-type - niveau BT</t>
  </si>
  <si>
    <t>Retour page de garde</t>
  </si>
  <si>
    <t>N° annexe</t>
  </si>
  <si>
    <t>Tableau concerné</t>
  </si>
  <si>
    <t>Description</t>
  </si>
  <si>
    <t>Annexe 1</t>
  </si>
  <si>
    <t>Annexe 2</t>
  </si>
  <si>
    <t>N/A</t>
  </si>
  <si>
    <t>Annexe 3</t>
  </si>
  <si>
    <t>TAB 3</t>
  </si>
  <si>
    <t>Annexe 4</t>
  </si>
  <si>
    <t>Annexe 5</t>
  </si>
  <si>
    <t>Annexe 6</t>
  </si>
  <si>
    <t>Annexe 7</t>
  </si>
  <si>
    <t>Tarifs périodiques</t>
  </si>
  <si>
    <t>Une note explicative décrivant les clés de répartition utilisées pour répartir chaque élément du revenu autorisé entre les niveaux de tension</t>
  </si>
  <si>
    <t>Capacité permanente (annuelle) (kVA) **</t>
  </si>
  <si>
    <t>Capacité permanente (annuelle) &gt; 10 kVA (kVA) **</t>
  </si>
  <si>
    <t xml:space="preserve">** La capacité correspond à la somme des capacités permanentes contractées estimées pour l'ensemble des clients du GRD appartenant à ce niveau de tension.  </t>
  </si>
  <si>
    <t>Ie1'</t>
  </si>
  <si>
    <t>Ie2'</t>
  </si>
  <si>
    <t>If1'</t>
  </si>
  <si>
    <t>If2'</t>
  </si>
  <si>
    <t>Ib(a)'</t>
  </si>
  <si>
    <t>Ib(b)'</t>
  </si>
  <si>
    <t>Ib(c)'</t>
  </si>
  <si>
    <t>Ic'</t>
  </si>
  <si>
    <t>Id(a)'</t>
  </si>
  <si>
    <t>Id(b)'</t>
  </si>
  <si>
    <t>Puissances - Prélèvement</t>
  </si>
  <si>
    <t>Puissances - Injection</t>
  </si>
  <si>
    <t>Energie réactive en kVarh</t>
  </si>
  <si>
    <t>Heures pleines EP (kWh)</t>
  </si>
  <si>
    <t>Heures creuses EP (kWh)</t>
  </si>
  <si>
    <t>Ib(d)'</t>
  </si>
  <si>
    <t>Ib(e)'</t>
  </si>
  <si>
    <t>Avec mesure de pointe</t>
  </si>
  <si>
    <t>Sans mesure de pointe</t>
  </si>
  <si>
    <t>Pointe historique pendant la période tarifaire de pointe</t>
  </si>
  <si>
    <t>Pointe du mois pendant la période tarifaire de pointe</t>
  </si>
  <si>
    <t>(EUR/kVArh)</t>
  </si>
  <si>
    <t>Puissance nette développable des installations de production  ≤ 10 kVA (kWe)</t>
  </si>
  <si>
    <t>kW pointe mensuelle moyenne</t>
  </si>
  <si>
    <t>Injection Grands postes Elia/RTE (kWh) (signe négatif)</t>
  </si>
  <si>
    <t>Tous niveaux de tension</t>
  </si>
  <si>
    <t>Estimation des volumes et puissances - Synthèse</t>
  </si>
  <si>
    <t>Estimation des volumes et puissances - Tarifs de prélèvement avec mesure de pointe</t>
  </si>
  <si>
    <t>Estimation des volumes et puissances - Tarifs de prélèvement sans mesure de pointe</t>
  </si>
  <si>
    <t>Estimation des volumes et puissances - Tarifs d'injection</t>
  </si>
  <si>
    <t>KWh (heures nuit)</t>
  </si>
  <si>
    <t>KWh (heures creuses)</t>
  </si>
  <si>
    <t>KWh (heures pleines)</t>
  </si>
  <si>
    <t>KWh (heures normales)</t>
  </si>
  <si>
    <t>Tarif de prélèvement BT (EUR/kWh) | Distribution</t>
  </si>
  <si>
    <t>Tarif de prélèvement BT (EUR/kWh) | Transport</t>
  </si>
  <si>
    <t>Différence observée</t>
  </si>
  <si>
    <t>Hypothèse de production en (kWh/kWe)</t>
  </si>
  <si>
    <t>Volume soumis à l'exonération de redevance voirie</t>
  </si>
  <si>
    <t>Kwh distribués</t>
  </si>
  <si>
    <t xml:space="preserve">Kwh distribués </t>
  </si>
  <si>
    <t>Heures pleines</t>
  </si>
  <si>
    <t>Evolution 2020/2019 (%)</t>
  </si>
  <si>
    <t>Coefficient de dégressivité</t>
  </si>
  <si>
    <t>TOTAL avant application éventuelle du coefficient de dégressivité</t>
  </si>
  <si>
    <t>Kwh injectés</t>
  </si>
  <si>
    <t>Recettes relatives aux tarifs d'injection</t>
  </si>
  <si>
    <t>TOTAL coûts imputés aux tarifs de prélèvement</t>
  </si>
  <si>
    <t>Le modèle de rapport contient des liens automatiques entre tableaux ainsi que des contrôles de cohérence. Il est strictement interdit d'ajouter ou de supprimer des lignes et colonnes ou de modifier des liens ou des formules au risque que la CWaPE refuse le dossier pour non-conformité. Si vous détectez des formules erronées, veuillez avertir la CWaPE à l'adresse suivante : tarification@cwape.be</t>
  </si>
  <si>
    <t>Coefficient (100%-37,76%)</t>
  </si>
  <si>
    <t>Tarif attendu (EUR/kWe)</t>
  </si>
  <si>
    <t>Tarif proposé (EUR/kWe)</t>
  </si>
  <si>
    <t>Contrôle calcul tarif capacitaire prosumers</t>
  </si>
  <si>
    <t>Charges de pension non-capitalisées</t>
  </si>
  <si>
    <t>Somme de la moyenne des pointes historiques (kW)</t>
  </si>
  <si>
    <t>Somme de la moyenne des pointes mensuelles (kW)</t>
  </si>
  <si>
    <t xml:space="preserve">                                                - Prélèvement -</t>
  </si>
  <si>
    <t xml:space="preserve">Tarifs périodiques de distribution d'électricité </t>
  </si>
  <si>
    <t xml:space="preserve">- Prélèvement -                   </t>
  </si>
  <si>
    <t># Nom du GRD</t>
  </si>
  <si>
    <t xml:space="preserve">Tarifs applicables aux projets pilotes innovants en vertu de l'article 21 du décret du 19 janvier 2017 </t>
  </si>
  <si>
    <t xml:space="preserve">Capacité de prélèvement flexible </t>
  </si>
  <si>
    <t>Capacité de prélèvement permanente</t>
  </si>
  <si>
    <t>TAB 8</t>
  </si>
  <si>
    <t>Tarifs applicables aux projets pilotes innovants en vertu de l'article 21 du décret du 19 janvier 2017</t>
  </si>
  <si>
    <t>+</t>
  </si>
  <si>
    <t>TAB1 : Synthèse du revenu autorisé des années 2023 et 2024</t>
  </si>
  <si>
    <t>Budget 2024</t>
  </si>
  <si>
    <t>Différence</t>
  </si>
  <si>
    <t>TOTAL RA hors soldes régulatoires</t>
  </si>
  <si>
    <t>Quote-part des soldes régulatoires approuvés</t>
  </si>
  <si>
    <t xml:space="preserve">Soldes régulatoires déjà affectés </t>
  </si>
  <si>
    <t>Soldes régulatoires approuvés à affecter</t>
  </si>
  <si>
    <t>TOTAL RA</t>
  </si>
  <si>
    <t>TAB 2 : Proposition d'affectation des soldes régulatoires approuvés et non-affectés</t>
  </si>
  <si>
    <t>signe négatif = créance tarifaire</t>
  </si>
  <si>
    <t>signe positif = dette tarifaire</t>
  </si>
  <si>
    <t>Soldes régulatoires approuvés</t>
  </si>
  <si>
    <t>SR SMART</t>
  </si>
  <si>
    <t>Autre SR</t>
  </si>
  <si>
    <t>Solde régulatoire distribution</t>
  </si>
  <si>
    <t>Solde transport</t>
  </si>
  <si>
    <t>Total solde régulatoire</t>
  </si>
  <si>
    <t>Montant déjà affectés dans les tarifs de distribution</t>
  </si>
  <si>
    <t>Année d'affectation</t>
  </si>
  <si>
    <t>Solde régulatoire non affecté</t>
  </si>
  <si>
    <t xml:space="preserve">Proposition d'affectation </t>
  </si>
  <si>
    <t>Proposition de montant à affecter en 2024</t>
  </si>
  <si>
    <t xml:space="preserve">Soldes régulatoires déjà affectés au revenu autorisé de l'année 2024 </t>
  </si>
  <si>
    <t xml:space="preserve">Montant à affecter au revenu autorisé de l'année 2024 </t>
  </si>
  <si>
    <t xml:space="preserve">Total des montants affectés au revenu autorisé de l'année 2024 </t>
  </si>
  <si>
    <t>Revenu autorisé budgété de l'année 2024 (TAB1)</t>
  </si>
  <si>
    <t>Ratio (%) Montant à affecter/Revenu autorisé</t>
  </si>
  <si>
    <t>BUDGET 2024</t>
  </si>
  <si>
    <t>TAB3 : Transposition du revenu autorisé par niveau de tension</t>
  </si>
  <si>
    <t>TAB4 : Synthèse du revenu autorisé par tarif et par niveau de tension</t>
  </si>
  <si>
    <t>TAB5 : Estimation des volumes et puissances - Synthèse</t>
  </si>
  <si>
    <t>Réalité 2019</t>
  </si>
  <si>
    <t>Réalité 2020</t>
  </si>
  <si>
    <t>Réalité 2021</t>
  </si>
  <si>
    <t>Réalité 2022</t>
  </si>
  <si>
    <t>Budget 2023 (PT 2019-2023)</t>
  </si>
  <si>
    <t>Evolution 2024/2022 (%)</t>
  </si>
  <si>
    <t>Evolution 2024/2023 (%)</t>
  </si>
  <si>
    <t>TAB5.1 : Estimation des volumes et puissances - Tarifs de prélèvement avec mesure de pointe</t>
  </si>
  <si>
    <t>TAB5.2 : Estimation des volumes et puissances - Tarifs de prélèvement sans mesure de pointe</t>
  </si>
  <si>
    <t>TAB5.3 : Estimation des volumes et puissances - Tarifs d'injection</t>
  </si>
  <si>
    <t>TAB6.1 : Tarifs de prélèvement 2024</t>
  </si>
  <si>
    <t>TAB6.2 : Synthèse des produits prévisionnels issus des tarifs de prélèvement 2024</t>
  </si>
  <si>
    <t>TAB7 : Contrôle calcul tarif capacitaire prosumers</t>
  </si>
  <si>
    <t>TAB 8 : Synthèse des produits prévisionnels issus des tarifs d'injection</t>
  </si>
  <si>
    <t>TAB8.1 : Tarifs d'injection 2024</t>
  </si>
  <si>
    <t>TAB9 : Réconciliation des charges et produits (prélèvement et injection)</t>
  </si>
  <si>
    <t>Année 2024</t>
  </si>
  <si>
    <t>Coût annuel basé sur les tarifs 2023</t>
  </si>
  <si>
    <t>Impact annuel 2024 vs. 2023</t>
  </si>
  <si>
    <t>Impact annuel 2024 vs. 2023 (%)</t>
  </si>
  <si>
    <t>TAB10 : Synthèse des simulations pour un client-type de chaque niveau de tension</t>
  </si>
  <si>
    <t>TAB10.1 : Simulations des coûts de distribution pour les clients-type - niveau TMT</t>
  </si>
  <si>
    <t>TAB10.2 : Simulations des coûts de distribution pour les clients-type - niveau MT</t>
  </si>
  <si>
    <t>TAB10.3 : Simulations des coûts de distribution pour les clients-type - niveau TBT</t>
  </si>
  <si>
    <t>TAB 11 : Tarifs applicables aux projets pilotes innovants en vertu de l'article 21 du décret du 19 janvier 2017</t>
  </si>
  <si>
    <t>du 01.01.2024 au 31.12.2024</t>
  </si>
  <si>
    <t xml:space="preserve">Ce tableau reprend une vue globale des soldes régulatoires du GRD. Le GRD renseigne :
- le montant des soldes régulatoires des années 2015 à 2021 et indique si ces soldes ont fait l'objet d'une décision d'affectation ou non. Le cas échéant, le GRD indique de quelle manière ces soldes ont été affectés aux tarifs de distribution ;
- le montant des soldes régulatoires issus de la révision des budgets spécifiques "smart metering" et indique si ces soldes ont fait l'objet d'une décision d'affectation ou non. Le cas échéant, le GRD indique de quelle manière ces soldes ont été affectés aux tarifs de distribution ;
- le montant des éventuels autres soldes régulatoires et indique si ces soldes ont fait l'objet d'une décision d'affectation ou non. Le cas échéant, le GRD indique de quelle manière ces soldes ont été affectés aux tarifs de distribution ;
Sur la base de ces données, le montant du solde régulatoire non affecté est calculé. 
Le GRD indique la quote-part de ce montant qu'il souhaite affecter au Revenu Autorisé de l'année 2024.
</t>
  </si>
  <si>
    <t>Ce tableau présente la répartition du revenu autorisé par niveau de tension. Le GRD réparti le revenu autorisé du TAB 1 par niveau de tension. Le GRD justifie les clés de répartition utilisées pour cette ventilation en annexe 1 du modèle de rapport.</t>
  </si>
  <si>
    <t>TAB4</t>
  </si>
  <si>
    <t>Ce tableau présente la synthèse du revenu autorisé par tarif et par niveau de tension. A l'exception  des recettes issues des tarifs d'injection qui proviennent du tableau 8, les coûts  de chaque niveau de tension proviennent automatiquement du tableau 3. Les recettes issues des tarifs d'injection sont déduits des coûts imputés au tarif d'utilisation du réseau de distribution de chaque niveau de tension.</t>
  </si>
  <si>
    <t>TAB 5</t>
  </si>
  <si>
    <t>TAB 5, TAB 5.1, TAB 5.2 et TAB 5.3</t>
  </si>
  <si>
    <t>TAB 5, TAB 5.2 et TAB 5.3</t>
  </si>
  <si>
    <r>
      <t xml:space="preserve">Les hypothèses retenues pour la détermination des puissances prévisionnelles de l'année 2024. </t>
    </r>
    <r>
      <rPr>
        <b/>
        <sz val="8"/>
        <color theme="1"/>
        <rFont val="Arial"/>
        <family val="2"/>
      </rPr>
      <t xml:space="preserve">  </t>
    </r>
  </si>
  <si>
    <r>
      <t xml:space="preserve">Les hypothèses retenues pour la détermination des volumes prévisionnels de prélèvement et d'injection de l'année 2024. </t>
    </r>
    <r>
      <rPr>
        <b/>
        <sz val="8"/>
        <color theme="1"/>
        <rFont val="Arial"/>
        <family val="2"/>
      </rPr>
      <t xml:space="preserve"> </t>
    </r>
    <r>
      <rPr>
        <sz val="8"/>
        <color theme="1"/>
        <rFont val="Arial"/>
        <family val="2"/>
      </rPr>
      <t>Ces hypothèses sont au moins ventilées par niveau de tension.</t>
    </r>
  </si>
  <si>
    <t>TAB 5.1</t>
  </si>
  <si>
    <t xml:space="preserve"> Ce tableau reprend, par niveau de tension et en distinguant l’injection et le prélèvement, les données suivantes : 
- le nombre de codes EAN 
- les données relatives aux volumes distribués sur le réseau 
- les données relatives aux pointes de puissance 
- les données relatives aux puissances nettes développables des installations de production des prosumers 
- les données relatives aux capacités permanentes d’injection
- les données relatives aux quantités d'énergie réactive
Ces informations sont complétées pour les réalités des années 2019 à 2022 ainsi que pour les budgets des années 2023 (hypothèses de la PT 19-23 approuvée) et 2024.   
Le tableau est alimenté automatiquement par les tableaux de détail TAB 5.1, TAB 5.2 et TAB 5.3.
Le GRD détaille les hypothèses prises en compte de manière exhaustive aux annexe 2 et 3.</t>
  </si>
  <si>
    <t>TAB 5.3</t>
  </si>
  <si>
    <t>TAB 5.2</t>
  </si>
  <si>
    <t>TAB 6.1</t>
  </si>
  <si>
    <t>Ce tableau reprend la grille des tarifs périodiques de prélèvement d'électricité de l'année 2024. Seules les cases renseignées avec un "V" peuvent être complétées. Cette grille doit être identique à la grille transmise à l'annexe 7.</t>
  </si>
  <si>
    <t>TAB 6.2</t>
  </si>
  <si>
    <t xml:space="preserve">La grille des tarifs périodiques de prélèvement et d'injection de l'année 2024 sous format Excel et sous format PDF, incluant, le cas échéant, les modalités d'application et de facturation des tarifs. </t>
  </si>
  <si>
    <t>Ce tableau présente l'estimation des produits issus des tarifs périodiques de prélèvement par niveau de tension pour l'année 2024. Ce tableau se complète automatiquement sur base des données des tableaux 5.1, 5.2 et 6.1.</t>
  </si>
  <si>
    <t>TAB 7</t>
  </si>
  <si>
    <r>
      <t>Ce tableau permet de contrôler le calcul du tarif prosumers de l'année 2024 sur la base des hypothèses définies à l'</t>
    </r>
    <r>
      <rPr>
        <sz val="8"/>
        <color rgb="FFFF0000"/>
        <rFont val="Trebuchet MS"/>
        <family val="2"/>
      </rPr>
      <t>article 64</t>
    </r>
    <r>
      <rPr>
        <sz val="8"/>
        <rFont val="Trebuchet MS"/>
        <family val="2"/>
      </rPr>
      <t xml:space="preserve"> de la méthodologie tarifaire et des tarifs de transport et de distribution applicables. A cette fin, le GRD renseigne les derniers tarifs de transport validés par la CWaPE au moment de l'établissement de la proposition de tarifs. Les tarifs de distribution proviennent automatiquement des grilles tarifaires.</t>
    </r>
  </si>
  <si>
    <t>TAB 9</t>
  </si>
  <si>
    <t>Ce tableau présente l'estimation des produits issus des tarifs périodiques d'injection par niveau de tension. Ce tableau se complète automatiquement sur base des données des tableaux 5.3 et 8.1.</t>
  </si>
  <si>
    <t>TAB 8.1</t>
  </si>
  <si>
    <t>TAB 10</t>
  </si>
  <si>
    <t>Ce tableau présente des simulations des coûts de distribution pour un client-type de chaque niveau de tension. Il se complète automatiquement sur base des tableaux 10.1, 10.2, 10.3 et 10.4.</t>
  </si>
  <si>
    <t>TAB 10.1</t>
  </si>
  <si>
    <t>TAB 10.2</t>
  </si>
  <si>
    <t>TAB 10.3</t>
  </si>
  <si>
    <t>TAB 10.4</t>
  </si>
  <si>
    <t xml:space="preserve">Ce tableau présente les simulations des coûts de distribution pour les clients-type du niveau de tension TMT. Il montre également le pourcentage d'évolution des coûts de distribution entre 2023 et 2024. Le GRD doit renseigner les tarifs de distribution de l'année 2023. </t>
  </si>
  <si>
    <t>Ce tableau présente les simulations des coûts de distribution pour les clients-type du niveau de tension MT. Il montre également le pourcentage d'évolution des coûts de distribution entre 2023 et 2024. Le GRD doit renseigner les tarifs de distribution de l'année 2023.</t>
  </si>
  <si>
    <t>Ce tableau présente les simulations des coûts de distribution pour les clients-type du niveau de tension TBT. Il montre également le pourcentage d'évolution des coûts de distribution entre 2023 et 2024. Le GRD doit renseigner les tarifs de distribution de l'année 2023.</t>
  </si>
  <si>
    <t>Ce tableau présente les simulations des coûts de distribution pour les clients-type du niveau de tension BT. Il montre également le pourcentage d'évolution des coûts de distribution entre 2023 et 2024. Le GRD doit renseigner les tarifs de distribution de l'année 2023.</t>
  </si>
  <si>
    <t>TAB10.4 : Simulations des coûts de distribution pour les clients-type - niveau BT</t>
  </si>
  <si>
    <r>
      <t xml:space="preserve">Ce tableau reprend la grille des tarifs de prélèvement applicables aux projets pilotes innovants conformément </t>
    </r>
    <r>
      <rPr>
        <sz val="8"/>
        <color rgb="FFFF0000"/>
        <rFont val="Trebuchet MS"/>
        <family val="2"/>
      </rPr>
      <t>aux articles 69 à 73</t>
    </r>
    <r>
      <rPr>
        <sz val="8"/>
        <rFont val="Trebuchet MS"/>
        <family val="2"/>
      </rPr>
      <t xml:space="preserve"> de la méthodologie tarifaire. </t>
    </r>
  </si>
  <si>
    <t>Le détail des coûts nets (après déduction des produits/gains) imputés à l'injection renseignés au tableau 8</t>
  </si>
  <si>
    <t>TAB6.1</t>
  </si>
  <si>
    <t>TAB6.2</t>
  </si>
  <si>
    <t>TAB8</t>
  </si>
  <si>
    <t>TAB9</t>
  </si>
  <si>
    <t>TAB10</t>
  </si>
  <si>
    <t>TAB10.1</t>
  </si>
  <si>
    <t>TAB10.2</t>
  </si>
  <si>
    <t>TAB10.3</t>
  </si>
  <si>
    <t>TAB10.4</t>
  </si>
  <si>
    <t>TAB11</t>
  </si>
  <si>
    <t>Synthèse du revenu autorisé des années 2023 et 2024</t>
  </si>
  <si>
    <t>Proposition d'affectation des soldes régulatoires approuvés et non-affectés</t>
  </si>
  <si>
    <t>Tarifs de prélèvement 2024</t>
  </si>
  <si>
    <t>Synthèse des produits prévisionnels issus des tarifs de prélèvement 2024</t>
  </si>
  <si>
    <t>Modèle de rapport - Proposition de Revenu Autorisé et de tarifs périodiques  - Electricité
Période régulatoire 2024</t>
  </si>
  <si>
    <t xml:space="preserve">Date de dépôt de la proposition </t>
  </si>
  <si>
    <t>Charges nettes non-contrôlables hors OSP</t>
  </si>
  <si>
    <t>Charges nettes non-contrôlables OSP</t>
  </si>
  <si>
    <t>Marge équitable hors OSP</t>
  </si>
  <si>
    <t>Marge équitable OSP</t>
  </si>
  <si>
    <r>
      <t xml:space="preserve">Ce tableau établit la réconciliation entre les charges et les produits de prélèvement et d'injection. Ce tableau se complète automatiquement sur base des tableaux 4, 6.2 pour le prélèvement. Pour l'injection, les produits proviennent du tableau 8 et les coûts doivent être renseignés par le GRD. Le détail des coûts nets (après déduction des produits/gains) imputés à l'injection est repris à l'Annexe 5.
 </t>
    </r>
    <r>
      <rPr>
        <sz val="8"/>
        <color rgb="FFFF0000"/>
        <rFont val="Trebuchet MS"/>
        <family val="2"/>
      </rPr>
      <t>Les coûts d'injection de l'année 2024 doivent correspondre aux coûts approuvés de l'année 2023.</t>
    </r>
  </si>
  <si>
    <r>
      <t xml:space="preserve">Ce tableau reprend la grille des tarifs périodiques d'injection de l'année 2024. Seules les cases renseignées avec un "V" peuvent être complétées. Cette grille doit être identique à la grille transmise à l'annexe 7.
</t>
    </r>
    <r>
      <rPr>
        <sz val="8"/>
        <color rgb="FFFF0000"/>
        <rFont val="Trebuchet MS"/>
        <family val="2"/>
      </rPr>
      <t>La grille des tarifs périodiques d'injection de l'année 2024 doit correspondre avec la grille des tarifs périodiques d'injection approuvée de l'année 2023.</t>
    </r>
  </si>
  <si>
    <r>
      <t xml:space="preserve">Ce tableau reprend les différentes variables relatives à l'injection
Le GRD renseigne les données suivantes pour la réalité des années 2019 à 2022 ainsi que les prévisions pour les années 2023 (hypothèses de la PT 19-23 approuvée) et 2024  et ce par niveau de tension:
- le nombre d'EAN en injection  ;
- les volumes d'électricité injectés ;
- la somme des capacités permanentes d'injection des producteurs.
</t>
    </r>
    <r>
      <rPr>
        <sz val="8"/>
        <color rgb="FFFF0000"/>
        <rFont val="Trebuchet MS"/>
        <family val="2"/>
      </rPr>
      <t>Les données budgétées de l'année 2024 doivent correspondre aux données budgétées de l'année 2023 (PT 19-23 approuvée).</t>
    </r>
  </si>
  <si>
    <t>TAB 11</t>
  </si>
  <si>
    <t>Référence(s) décision(s) approbation CWaPE</t>
  </si>
  <si>
    <r>
      <t xml:space="preserve">Le GRD renseigne dans la colonne "Budget 2023", les éléments constitutifs du Revenu Autorisé budgété 2023 approuvé par la CWaPE.  Le GRD renseigne dans la colonne "Budget 2024", les éléments constitutifs du Revenu Autorisé budgété de l'année 2024. </t>
    </r>
    <r>
      <rPr>
        <sz val="8"/>
        <color rgb="FFFF0000"/>
        <rFont val="Trebuchet MS"/>
        <family val="2"/>
      </rPr>
      <t>A l'exception de la quote-part des soldes régulatoires, tous les éléments constitutifs du Revenu Autorisé budgété de l'année 2024 doivent correspondre strictement aux éléments constitutifs du Revenu Autorisé budgété 2023 approuvé par la CWaPE (le GRD mentionne la ou les références des décisions d'approbation du Revenu Autorisé 2023)</t>
    </r>
    <r>
      <rPr>
        <sz val="8"/>
        <rFont val="Trebuchet MS"/>
        <family val="2"/>
      </rPr>
      <t>. Le montant des soldes régulatoires approuvés et affectés et le montant des soldes régulatoires à affecter proviennent du TAB 2.</t>
    </r>
  </si>
  <si>
    <t>BT R-3500 - 2 plages</t>
  </si>
  <si>
    <t>BT R-5000 - 1 plage</t>
  </si>
  <si>
    <t>BT R-5000 - 2 plages</t>
  </si>
  <si>
    <t>BT R-7500 - 2 plages</t>
  </si>
  <si>
    <t>BT R-7500 - 2 plages + Excl Nuit</t>
  </si>
  <si>
    <t>BT R-3500 + PAC air-rad-ECS  - 1 plage</t>
  </si>
  <si>
    <t>BT R-3500 + PAC air-rad-ECS  - 2 plages</t>
  </si>
  <si>
    <t>BT R-3500 + VE semi-rapide - 1 plage</t>
  </si>
  <si>
    <t>BT R-3500 + VE semi-rapide - 2 plages</t>
  </si>
  <si>
    <t>BT R-3500 + VE lente - 1 plage</t>
  </si>
  <si>
    <t>BT R-3500 + VE lente - 2 plages</t>
  </si>
  <si>
    <t>BT R-3500 + PAC air-rad-ECS + VE semi-rapide - 1 plage</t>
  </si>
  <si>
    <t>BT R-3500 + PAC air-rad-ECS+ VE semi-rapide - 2 plages</t>
  </si>
  <si>
    <t>BT R-3500 + PAC air-rad-ECS + VE lent - 1 plage</t>
  </si>
  <si>
    <t>BT R-3500 + PAC air-rad-ECS+ VE lent - 2 plages</t>
  </si>
  <si>
    <t>Coût annuel estimé 
BT R-3500 - 2 plages</t>
  </si>
  <si>
    <t>Coût annuel estimé 
BT R-5000 - 1 plage</t>
  </si>
  <si>
    <t>Coût annuel estimé 
BT R-5000 - 2 plages</t>
  </si>
  <si>
    <t>Coût annuel estimé 
BT R-7500 - 2 plages</t>
  </si>
  <si>
    <t>Coût annuel estimé 
BT R-7500 - 2 plages + Excl Nuit</t>
  </si>
  <si>
    <t>Coût annuel estimé 
BT R-3500 + PAC air-rad-ECS  - 1 plage</t>
  </si>
  <si>
    <t>Coût annuel estimé 
BT R-3500 + PAC air-rad-ECS  - 2 plages</t>
  </si>
  <si>
    <t>Coût annuel estimé 
BT R-3500 + VE semi-rapide - 1 plage</t>
  </si>
  <si>
    <t>Coût annuel estimé 
BT R-3500 + VE semi-rapide - 2 plages</t>
  </si>
  <si>
    <t>Coût annuel estimé 
BT R-3500 + VE lente - 1 plage</t>
  </si>
  <si>
    <t>Coût annuel estimé 
BT R-3500 + VE lente - 2 plages</t>
  </si>
  <si>
    <t>Coût annuel estimé 
BT R-3500 + PAC air-rad-ECS+ VE semi-rapide - 2 plages</t>
  </si>
  <si>
    <t>Coût annuel estimé 
BT R-3500 + PAC air-rad-ECS + VE semi-rapide - 1 plage</t>
  </si>
  <si>
    <t>Coût annuel estimé 
BT R-3500 + PAC air-rad-ECS + VE lent - 1 plage</t>
  </si>
  <si>
    <t>Coût annuel estimé 
BT R-3500 + PAC air-rad-ECS+ VE lent - 2 plages</t>
  </si>
  <si>
    <r>
      <t xml:space="preserve">Les périodes tarifaires au sein du GRD, avec une distinction entre les groupes de clients.
</t>
    </r>
    <r>
      <rPr>
        <b/>
        <sz val="8"/>
        <color rgb="FFFF0000"/>
        <rFont val="Trebuchet MS"/>
        <family val="2"/>
      </rPr>
      <t xml:space="preserve">En cas de modification des périodes tarifaires par rapport à l'année 2023, le GRD doit fournir les informations listées à l'annexe 11 de la méthodologie tarifaire 2024. </t>
    </r>
  </si>
  <si>
    <r>
      <t xml:space="preserve">Ce tableau reprend les différentes variables relatives aux </t>
    </r>
    <r>
      <rPr>
        <b/>
        <u/>
        <sz val="8"/>
        <rFont val="Trebuchet MS"/>
        <family val="2"/>
      </rPr>
      <t>prélèvements</t>
    </r>
    <r>
      <rPr>
        <sz val="8"/>
        <rFont val="Trebuchet MS"/>
        <family val="2"/>
      </rPr>
      <t xml:space="preserve"> des URD </t>
    </r>
    <r>
      <rPr>
        <b/>
        <u/>
        <sz val="8"/>
        <rFont val="Trebuchet MS"/>
        <family val="2"/>
      </rPr>
      <t>sans</t>
    </r>
    <r>
      <rPr>
        <sz val="8"/>
        <rFont val="Trebuchet MS"/>
        <family val="2"/>
      </rPr>
      <t xml:space="preserve"> </t>
    </r>
    <r>
      <rPr>
        <b/>
        <sz val="8"/>
        <rFont val="Trebuchet MS"/>
        <family val="2"/>
      </rPr>
      <t>mesure de pointe.</t>
    </r>
    <r>
      <rPr>
        <sz val="8"/>
        <rFont val="Trebuchet MS"/>
        <family val="2"/>
      </rPr>
      <t xml:space="preserve">
Le GRD renseigne les données suivantes pour la réalité des années 2019 à 2022 ainsi que les prévisions pour les années 2023 (hypothèses de la PT 19-23 approuvée) et 2024 et ce par niveau de tension:
- le nombre d'EAN;
- les volumes d'électricité prélevés ;
- les volumes exonérés de la redevance de voirie;
- la somme des puissances nettes développables des installations de production dont la puissance est inférieure ou égale à 10 kVA;
- la quantité d'énergie réactive.
Le GRD détaille les hypothèses prises en compte de manière exhaustive aux annexe 2 et 3. 
</t>
    </r>
    <r>
      <rPr>
        <sz val="8"/>
        <color rgb="FFFF0000"/>
        <rFont val="Trebuchet MS"/>
        <family val="2"/>
      </rPr>
      <t xml:space="preserve">Remarque : les volumes de prélèvement budgétés par plage horaire doivent être établi en cohérence avec les plages horaires proposées par le GRD et en tenant compte des déplacements de charges attendus en cas de modification des plages horaires par rapport à 2023. </t>
    </r>
  </si>
  <si>
    <r>
      <t xml:space="preserve">Ce tableau reprend les différentes variables relatives aux </t>
    </r>
    <r>
      <rPr>
        <b/>
        <u/>
        <sz val="8"/>
        <rFont val="Trebuchet MS"/>
        <family val="2"/>
      </rPr>
      <t>prélèvements</t>
    </r>
    <r>
      <rPr>
        <sz val="8"/>
        <rFont val="Trebuchet MS"/>
        <family val="2"/>
      </rPr>
      <t xml:space="preserve"> des URD </t>
    </r>
    <r>
      <rPr>
        <b/>
        <u/>
        <sz val="8"/>
        <rFont val="Trebuchet MS"/>
        <family val="2"/>
      </rPr>
      <t>avec</t>
    </r>
    <r>
      <rPr>
        <b/>
        <sz val="8"/>
        <rFont val="Trebuchet MS"/>
        <family val="2"/>
      </rPr>
      <t xml:space="preserve"> mesure de pointe.</t>
    </r>
    <r>
      <rPr>
        <sz val="8"/>
        <rFont val="Trebuchet MS"/>
        <family val="2"/>
      </rPr>
      <t xml:space="preserve">
Le GRD renseigne les données suivantes pour la réalité des années 2019 à 2022 ainsi que les prévisions pour les années 2023 (hypothèses de la PT 19-23 approuvée) et 2024  et ce par niveau de tension:
- le nombre d'EAN;
- les volumes d'électricité prélevés ;
- les volumes exonérés de la redevance de voirie;
- la somme pour l'ensemble des URD de la moyenne des pointes de puissance mensuelles historiques. Pour chaque mois, la pointe historique d'un URD ayant un compteur AMR correspond à la 11ème plus haute pointe de puissance mesurée pendant les heures de pointe au cours des onze derniers mois. Pour chaque mois, la pointe historique d'un URD ayant un compteur MMR correspond à la pointe de puissance maximale mesurée pendant les heures de pointe au cours des onze derniers mois ;
- la somme pour l'ensemble des URD de la moyenne des pointes mensuelles prévisionnelles ;
- la quantité d'énergie réactive.
Le GRD détaille les hypothèses prises en compte de manière exhaustive aux annexe 2 et 3.
</t>
    </r>
    <r>
      <rPr>
        <sz val="8"/>
        <color rgb="FFFF0000"/>
        <rFont val="Trebuchet MS"/>
        <family val="2"/>
      </rPr>
      <t xml:space="preserve">Remarque : les volumes de prélèvement budgétés par plage horaire doivent être établi en cohérence avec les plages horaires proposées par le GRD et en tenant compte des déplacements de charges attendus en cas de modification des plages horaires par rapport à 2023. </t>
    </r>
  </si>
  <si>
    <t>CLIENTS TYPE</t>
  </si>
  <si>
    <r>
      <t>Conformém</t>
    </r>
    <r>
      <rPr>
        <sz val="8"/>
        <rFont val="Trebuchet MS"/>
        <family val="2"/>
      </rPr>
      <t xml:space="preserve">ent aux article 48 et 93 </t>
    </r>
    <r>
      <rPr>
        <sz val="8"/>
        <color theme="1"/>
        <rFont val="Trebuchet MS"/>
        <family val="2"/>
      </rPr>
      <t>de la méthodologie tarifaire 2024, la proposition de Revenu Autorisé et la proposition de tarifs périodiques est déposée à la CWaPE au plus tard</t>
    </r>
    <r>
      <rPr>
        <b/>
        <sz val="8"/>
        <color theme="1"/>
        <rFont val="Trebuchet MS"/>
        <family val="2"/>
      </rPr>
      <t xml:space="preserve"> </t>
    </r>
    <r>
      <rPr>
        <b/>
        <sz val="8"/>
        <color rgb="FFFF0000"/>
        <rFont val="Trebuchet MS"/>
        <family val="2"/>
      </rPr>
      <t>le</t>
    </r>
    <r>
      <rPr>
        <b/>
        <sz val="8"/>
        <color theme="1"/>
        <rFont val="Trebuchet MS"/>
        <family val="2"/>
      </rPr>
      <t xml:space="preserve"> </t>
    </r>
    <r>
      <rPr>
        <b/>
        <sz val="8"/>
        <color rgb="FFFF0000"/>
        <rFont val="Trebuchet MS"/>
        <family val="2"/>
      </rPr>
      <t>14 août 2023</t>
    </r>
    <r>
      <rPr>
        <sz val="8"/>
        <color theme="1"/>
        <rFont val="Trebuchet MS"/>
        <family val="2"/>
      </rPr>
      <t>. La proposition de Revenu Autorisé et la proposiion de tarifs sont transmises en un exemplaires papier par porteur avec accusé de réception ainsi que sur support électronique. La proposition de Revenu Autorisé et la proposition de tarifs comprennent obligatoirement le présent modèle de rapport au format Excel, vierge de toute liaison avec d'autres fichiers qui ne seraient pas transmis à la CWaPE ainsi que l'ensemble des annexes listées au TAB 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</si>
</sst>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00"/>
    <numFmt numFmtId="165" formatCode="#,##0.0"/>
    <numFmt numFmtId="166" formatCode="#,##0.0000000"/>
    <numFmt numFmtId="167" formatCode="#,##0.00000"/>
  </numFmts>
  <fonts count="50" x14ac:knownFonts="1">
    <font>
      <sz val="10"/>
      <color theme="1"/>
      <name val="Trebuchet MS"/>
      <family val="2"/>
    </font>
    <font>
      <sz val="11"/>
      <color theme="1"/>
      <name val="Calibri"/>
      <family val="2"/>
      <scheme val="minor"/>
    </font>
    <font>
      <sz val="11"/>
      <color theme="1"/>
      <name val="Calibri"/>
      <family val="2"/>
      <scheme val="minor"/>
    </font>
    <font>
      <sz val="10"/>
      <color theme="1"/>
      <name val="Trebuchet MS"/>
      <family val="2"/>
    </font>
    <font>
      <sz val="10"/>
      <color theme="0"/>
      <name val="Trebuchet MS"/>
      <family val="2"/>
    </font>
    <font>
      <sz val="8"/>
      <color theme="0"/>
      <name val="Trebuchet MS"/>
      <family val="2"/>
    </font>
    <font>
      <b/>
      <sz val="8"/>
      <color theme="0"/>
      <name val="Trebuchet MS"/>
      <family val="2"/>
    </font>
    <font>
      <sz val="8"/>
      <color theme="1"/>
      <name val="Trebuchet MS"/>
      <family val="2"/>
    </font>
    <font>
      <sz val="14"/>
      <color theme="0"/>
      <name val="Trebuchet MS"/>
      <family val="2"/>
    </font>
    <font>
      <sz val="8"/>
      <color theme="1"/>
      <name val="Arial"/>
      <family val="2"/>
    </font>
    <font>
      <sz val="10"/>
      <color indexed="8"/>
      <name val="Arial"/>
      <family val="2"/>
    </font>
    <font>
      <sz val="8"/>
      <color indexed="8"/>
      <name val="Arial"/>
      <family val="2"/>
    </font>
    <font>
      <b/>
      <sz val="8"/>
      <color theme="1"/>
      <name val="Arial"/>
      <family val="2"/>
    </font>
    <font>
      <sz val="8"/>
      <name val="Trebuchet MS"/>
      <family val="2"/>
    </font>
    <font>
      <sz val="10"/>
      <name val="Arial"/>
      <family val="2"/>
    </font>
    <font>
      <u/>
      <sz val="10"/>
      <color indexed="12"/>
      <name val="Arial"/>
      <family val="2"/>
    </font>
    <font>
      <sz val="16"/>
      <color theme="1"/>
      <name val="Trebuchet MS"/>
      <family val="2"/>
    </font>
    <font>
      <sz val="16"/>
      <color theme="0"/>
      <name val="Trebuchet MS"/>
      <family val="2"/>
    </font>
    <font>
      <b/>
      <sz val="8"/>
      <color theme="1"/>
      <name val="Trebuchet MS"/>
      <family val="2"/>
    </font>
    <font>
      <i/>
      <sz val="8"/>
      <color theme="1"/>
      <name val="Trebuchet MS"/>
      <family val="2"/>
    </font>
    <font>
      <sz val="8"/>
      <color theme="1" tint="0.34998626667073579"/>
      <name val="Arial"/>
      <family val="2"/>
    </font>
    <font>
      <b/>
      <u/>
      <sz val="8"/>
      <color indexed="8"/>
      <name val="Arial"/>
      <family val="2"/>
    </font>
    <font>
      <b/>
      <u/>
      <sz val="8"/>
      <color theme="1"/>
      <name val="Arial"/>
      <family val="2"/>
    </font>
    <font>
      <sz val="11"/>
      <color theme="1"/>
      <name val="Arial"/>
      <family val="2"/>
    </font>
    <font>
      <b/>
      <sz val="12"/>
      <color theme="0"/>
      <name val="Arial"/>
      <family val="2"/>
    </font>
    <font>
      <b/>
      <sz val="12"/>
      <color theme="3"/>
      <name val="Arial"/>
      <family val="2"/>
    </font>
    <font>
      <b/>
      <sz val="10"/>
      <color theme="0"/>
      <name val="Arial"/>
      <family val="2"/>
    </font>
    <font>
      <b/>
      <sz val="8"/>
      <color theme="3"/>
      <name val="Arial"/>
      <family val="2"/>
    </font>
    <font>
      <sz val="8"/>
      <name val="Arial"/>
      <family val="2"/>
    </font>
    <font>
      <b/>
      <u/>
      <sz val="10"/>
      <name val="Arial"/>
      <family val="2"/>
    </font>
    <font>
      <b/>
      <sz val="10"/>
      <name val="Arial"/>
      <family val="2"/>
    </font>
    <font>
      <sz val="12"/>
      <color theme="1"/>
      <name val="Trebuchet MS"/>
      <family val="2"/>
    </font>
    <font>
      <u/>
      <sz val="8"/>
      <color indexed="12"/>
      <name val="Arial"/>
      <family val="2"/>
    </font>
    <font>
      <i/>
      <sz val="8"/>
      <name val="Trebuchet MS"/>
      <family val="2"/>
    </font>
    <font>
      <b/>
      <sz val="16"/>
      <color theme="0"/>
      <name val="Trebuchet MS"/>
      <family val="2"/>
    </font>
    <font>
      <b/>
      <sz val="8"/>
      <color rgb="FFFF0000"/>
      <name val="Trebuchet MS"/>
      <family val="2"/>
    </font>
    <font>
      <sz val="11"/>
      <color theme="1"/>
      <name val="Calibri"/>
      <family val="2"/>
      <scheme val="minor"/>
    </font>
    <font>
      <b/>
      <u/>
      <sz val="8"/>
      <name val="Trebuchet MS"/>
      <family val="2"/>
    </font>
    <font>
      <b/>
      <sz val="8"/>
      <name val="Trebuchet MS"/>
      <family val="2"/>
    </font>
    <font>
      <sz val="8"/>
      <color theme="0"/>
      <name val="Arial"/>
      <family val="2"/>
    </font>
    <font>
      <sz val="8"/>
      <color theme="1" tint="0.499984740745262"/>
      <name val="Arial"/>
      <family val="2"/>
    </font>
    <font>
      <u/>
      <sz val="10"/>
      <color theme="10"/>
      <name val="Trebuchet MS"/>
      <family val="2"/>
    </font>
    <font>
      <b/>
      <sz val="18"/>
      <color theme="0"/>
      <name val="Trebuchet MS"/>
      <family val="2"/>
    </font>
    <font>
      <sz val="18"/>
      <color theme="1"/>
      <name val="Trebuchet MS"/>
      <family val="2"/>
    </font>
    <font>
      <i/>
      <sz val="10"/>
      <color rgb="FFFF0000"/>
      <name val="Trebuchet MS"/>
      <family val="2"/>
    </font>
    <font>
      <b/>
      <i/>
      <sz val="10"/>
      <color theme="5"/>
      <name val="Trebuchet MS"/>
      <family val="2"/>
    </font>
    <font>
      <sz val="10"/>
      <color theme="1"/>
      <name val="Wingdings 2"/>
      <family val="1"/>
      <charset val="2"/>
    </font>
    <font>
      <b/>
      <sz val="10"/>
      <color theme="0"/>
      <name val="Trebuchet MS"/>
      <family val="2"/>
    </font>
    <font>
      <b/>
      <sz val="10"/>
      <color theme="1"/>
      <name val="Trebuchet MS"/>
      <family val="2"/>
    </font>
    <font>
      <sz val="8"/>
      <color rgb="FFFF0000"/>
      <name val="Trebuchet MS"/>
      <family val="2"/>
    </font>
  </fonts>
  <fills count="20">
    <fill>
      <patternFill patternType="none"/>
    </fill>
    <fill>
      <patternFill patternType="gray125"/>
    </fill>
    <fill>
      <patternFill patternType="solid">
        <fgColor theme="4"/>
      </patternFill>
    </fill>
    <fill>
      <patternFill patternType="solid">
        <fgColor theme="5"/>
      </patternFill>
    </fill>
    <fill>
      <patternFill patternType="solid">
        <fgColor theme="5" tint="0.79998168889431442"/>
        <bgColor indexed="65"/>
      </patternFill>
    </fill>
    <fill>
      <patternFill patternType="solid">
        <fgColor theme="9"/>
      </patternFill>
    </fill>
    <fill>
      <patternFill patternType="solid">
        <fgColor theme="0"/>
        <bgColor indexed="64"/>
      </patternFill>
    </fill>
    <fill>
      <patternFill patternType="solid">
        <fgColor theme="5"/>
        <bgColor indexed="64"/>
      </patternFill>
    </fill>
    <fill>
      <patternFill patternType="darkUp">
        <fgColor theme="5"/>
        <bgColor theme="0"/>
      </patternFill>
    </fill>
    <fill>
      <patternFill patternType="solid">
        <fgColor indexed="9"/>
        <bgColor indexed="64"/>
      </patternFill>
    </fill>
    <fill>
      <patternFill patternType="solid">
        <fgColor rgb="FF126F7D"/>
        <bgColor indexed="64"/>
      </patternFill>
    </fill>
    <fill>
      <patternFill patternType="solid">
        <fgColor rgb="FFC66028"/>
        <bgColor indexed="64"/>
      </patternFill>
    </fill>
    <fill>
      <patternFill patternType="solid">
        <fgColor theme="5" tint="0.79998168889431442"/>
        <bgColor indexed="64"/>
      </patternFill>
    </fill>
    <fill>
      <patternFill patternType="solid">
        <fgColor rgb="FF343B86"/>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5" tint="-0.499984740745262"/>
        <bgColor indexed="64"/>
      </patternFill>
    </fill>
    <fill>
      <patternFill patternType="solid">
        <fgColor theme="9" tint="-9.9978637043366805E-2"/>
        <bgColor indexed="64"/>
      </patternFill>
    </fill>
    <fill>
      <patternFill patternType="solid">
        <fgColor theme="7"/>
        <bgColor indexed="64"/>
      </patternFill>
    </fill>
    <fill>
      <patternFill patternType="solid">
        <fgColor rgb="FF006666"/>
        <bgColor indexed="64"/>
      </patternFill>
    </fill>
  </fills>
  <borders count="89">
    <border>
      <left/>
      <right/>
      <top/>
      <bottom/>
      <diagonal/>
    </border>
    <border>
      <left style="medium">
        <color theme="5"/>
      </left>
      <right/>
      <top/>
      <bottom/>
      <diagonal/>
    </border>
    <border>
      <left style="medium">
        <color theme="5"/>
      </left>
      <right style="thin">
        <color theme="0"/>
      </right>
      <top style="thin">
        <color theme="0"/>
      </top>
      <bottom style="thin">
        <color theme="0"/>
      </bottom>
      <diagonal/>
    </border>
    <border>
      <left style="medium">
        <color theme="5"/>
      </left>
      <right/>
      <top style="thin">
        <color theme="0"/>
      </top>
      <bottom style="thin">
        <color theme="0"/>
      </bottom>
      <diagonal/>
    </border>
    <border>
      <left style="medium">
        <color theme="5"/>
      </left>
      <right/>
      <top/>
      <bottom style="medium">
        <color theme="5"/>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top/>
      <bottom style="medium">
        <color theme="5"/>
      </bottom>
      <diagonal/>
    </border>
    <border>
      <left style="thin">
        <color theme="0"/>
      </left>
      <right/>
      <top/>
      <bottom style="thin">
        <color theme="0"/>
      </bottom>
      <diagonal/>
    </border>
    <border>
      <left/>
      <right style="thin">
        <color theme="0"/>
      </right>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medium">
        <color theme="5"/>
      </left>
      <right/>
      <top style="thin">
        <color theme="0"/>
      </top>
      <bottom/>
      <diagonal/>
    </border>
    <border>
      <left style="dashDot">
        <color theme="5"/>
      </left>
      <right style="dashDot">
        <color theme="5"/>
      </right>
      <top style="dashDot">
        <color theme="5"/>
      </top>
      <bottom style="dashDot">
        <color theme="5"/>
      </bottom>
      <diagonal/>
    </border>
    <border>
      <left style="thin">
        <color theme="0"/>
      </left>
      <right/>
      <top style="thin">
        <color theme="0"/>
      </top>
      <bottom style="thin">
        <color theme="0"/>
      </bottom>
      <diagonal/>
    </border>
    <border>
      <left style="dashDot">
        <color theme="5"/>
      </left>
      <right style="dashDot">
        <color theme="5"/>
      </right>
      <top style="dashDot">
        <color theme="5"/>
      </top>
      <bottom/>
      <diagonal/>
    </border>
    <border>
      <left/>
      <right style="medium">
        <color theme="5"/>
      </right>
      <top/>
      <bottom/>
      <diagonal/>
    </border>
    <border>
      <left/>
      <right style="medium">
        <color theme="5"/>
      </right>
      <top/>
      <bottom style="medium">
        <color theme="5"/>
      </bottom>
      <diagonal/>
    </border>
    <border>
      <left style="medium">
        <color theme="5"/>
      </left>
      <right/>
      <top style="medium">
        <color theme="5"/>
      </top>
      <bottom/>
      <diagonal/>
    </border>
    <border>
      <left/>
      <right/>
      <top style="medium">
        <color theme="5"/>
      </top>
      <bottom/>
      <diagonal/>
    </border>
    <border>
      <left/>
      <right style="medium">
        <color theme="5"/>
      </right>
      <top style="medium">
        <color theme="5"/>
      </top>
      <bottom/>
      <diagonal/>
    </border>
    <border>
      <left/>
      <right/>
      <top/>
      <bottom style="thin">
        <color theme="0"/>
      </bottom>
      <diagonal/>
    </border>
    <border>
      <left/>
      <right/>
      <top style="thin">
        <color theme="4"/>
      </top>
      <bottom style="thin">
        <color theme="4"/>
      </bottom>
      <diagonal/>
    </border>
    <border>
      <left style="thin">
        <color theme="0"/>
      </left>
      <right style="thin">
        <color theme="0"/>
      </right>
      <top style="thin">
        <color theme="0"/>
      </top>
      <bottom/>
      <diagonal/>
    </border>
    <border>
      <left style="thin">
        <color theme="0"/>
      </left>
      <right style="thin">
        <color theme="0"/>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dashed">
        <color indexed="64"/>
      </bottom>
      <diagonal/>
    </border>
    <border>
      <left/>
      <right/>
      <top/>
      <bottom style="dashed">
        <color indexed="64"/>
      </bottom>
      <diagonal/>
    </border>
    <border>
      <left/>
      <right style="medium">
        <color indexed="64"/>
      </right>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medium">
        <color indexed="64"/>
      </bottom>
      <diagonal/>
    </border>
    <border>
      <left style="medium">
        <color indexed="64"/>
      </left>
      <right style="medium">
        <color indexed="64"/>
      </right>
      <top style="dashed">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left>
      <right style="thin">
        <color theme="0"/>
      </right>
      <top style="thin">
        <color theme="5"/>
      </top>
      <bottom style="double">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style="thin">
        <color theme="0"/>
      </left>
      <right style="thin">
        <color theme="0"/>
      </right>
      <top style="thin">
        <color theme="5"/>
      </top>
      <bottom style="thin">
        <color theme="5"/>
      </bottom>
      <diagonal/>
    </border>
    <border>
      <left style="dashDot">
        <color theme="5"/>
      </left>
      <right/>
      <top style="dashDot">
        <color theme="5"/>
      </top>
      <bottom style="dashDot">
        <color theme="5"/>
      </bottom>
      <diagonal/>
    </border>
    <border>
      <left/>
      <right/>
      <top style="dashDot">
        <color theme="5"/>
      </top>
      <bottom style="dashDot">
        <color theme="5"/>
      </bottom>
      <diagonal/>
    </border>
    <border>
      <left/>
      <right style="dashDot">
        <color theme="5"/>
      </right>
      <top style="dashDot">
        <color theme="5"/>
      </top>
      <bottom style="dashDot">
        <color theme="5"/>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style="medium">
        <color indexed="64"/>
      </left>
      <right/>
      <top/>
      <bottom style="dashed">
        <color indexed="64"/>
      </bottom>
      <diagonal/>
    </border>
    <border>
      <left style="medium">
        <color indexed="64"/>
      </left>
      <right style="dashed">
        <color indexed="64"/>
      </right>
      <top style="dashed">
        <color indexed="64"/>
      </top>
      <bottom style="dashed">
        <color indexed="64"/>
      </bottom>
      <diagonal/>
    </border>
    <border>
      <left/>
      <right/>
      <top style="thin">
        <color theme="0"/>
      </top>
      <bottom/>
      <diagonal/>
    </border>
    <border>
      <left/>
      <right/>
      <top style="thin">
        <color theme="5"/>
      </top>
      <bottom style="double">
        <color theme="5"/>
      </bottom>
      <diagonal/>
    </border>
    <border>
      <left style="medium">
        <color theme="5"/>
      </left>
      <right/>
      <top/>
      <bottom style="thin">
        <color theme="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indexed="64"/>
      </left>
      <right style="dotted">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ashDot">
        <color theme="5"/>
      </bottom>
      <diagonal/>
    </border>
    <border>
      <left style="thin">
        <color indexed="64"/>
      </left>
      <right style="thin">
        <color indexed="64"/>
      </right>
      <top style="dashDot">
        <color theme="5"/>
      </top>
      <bottom style="dashDot">
        <color theme="5"/>
      </bottom>
      <diagonal/>
    </border>
    <border>
      <left style="thin">
        <color indexed="64"/>
      </left>
      <right style="thin">
        <color indexed="64"/>
      </right>
      <top style="dashDot">
        <color theme="5"/>
      </top>
      <bottom style="thin">
        <color indexed="64"/>
      </bottom>
      <diagonal/>
    </border>
    <border>
      <left style="dashDot">
        <color theme="5"/>
      </left>
      <right style="dashDot">
        <color theme="5"/>
      </right>
      <top/>
      <bottom style="dashDot">
        <color theme="5"/>
      </bottom>
      <diagonal/>
    </border>
    <border>
      <left style="thin">
        <color theme="0"/>
      </left>
      <right/>
      <top/>
      <bottom/>
      <diagonal/>
    </border>
    <border>
      <left style="thin">
        <color theme="0"/>
      </left>
      <right style="thin">
        <color theme="0"/>
      </right>
      <top style="thin">
        <color indexed="64"/>
      </top>
      <bottom style="thin">
        <color theme="0"/>
      </bottom>
      <diagonal/>
    </border>
    <border>
      <left style="medium">
        <color theme="5"/>
      </left>
      <right/>
      <top style="thin">
        <color indexed="64"/>
      </top>
      <bottom style="thin">
        <color theme="0"/>
      </bottom>
      <diagonal/>
    </border>
    <border>
      <left/>
      <right style="thin">
        <color theme="0"/>
      </right>
      <top style="thin">
        <color indexed="64"/>
      </top>
      <bottom style="thin">
        <color theme="0"/>
      </bottom>
      <diagonal/>
    </border>
  </borders>
  <cellStyleXfs count="24">
    <xf numFmtId="0" fontId="0" fillId="0" borderId="0"/>
    <xf numFmtId="9" fontId="3" fillId="0" borderId="0" applyFont="0" applyFill="0" applyBorder="0" applyAlignment="0" applyProtection="0"/>
    <xf numFmtId="0" fontId="4" fillId="2" borderId="0" applyNumberFormat="0" applyBorder="0" applyAlignment="0" applyProtection="0"/>
    <xf numFmtId="0" fontId="4" fillId="3" borderId="0" applyNumberFormat="0" applyBorder="0" applyAlignment="0" applyProtection="0"/>
    <xf numFmtId="0" fontId="3" fillId="4" borderId="0" applyNumberFormat="0" applyBorder="0" applyAlignment="0" applyProtection="0"/>
    <xf numFmtId="0" fontId="5" fillId="5" borderId="0" applyNumberFormat="0" applyBorder="0" applyAlignment="0" applyProtection="0"/>
    <xf numFmtId="0" fontId="10" fillId="0" borderId="0">
      <alignment vertical="top"/>
    </xf>
    <xf numFmtId="3" fontId="13" fillId="6" borderId="13">
      <protection locked="0"/>
    </xf>
    <xf numFmtId="0" fontId="9" fillId="8" borderId="0">
      <alignment horizontal="center" vertical="center" wrapText="1"/>
    </xf>
    <xf numFmtId="0" fontId="15" fillId="0" borderId="0" applyNumberFormat="0" applyFill="0" applyBorder="0" applyAlignment="0" applyProtection="0">
      <alignment vertical="top"/>
      <protection locked="0"/>
    </xf>
    <xf numFmtId="0" fontId="14" fillId="0" borderId="0"/>
    <xf numFmtId="0" fontId="14" fillId="0" borderId="0"/>
    <xf numFmtId="9" fontId="14" fillId="0" borderId="0" applyFont="0" applyFill="0" applyBorder="0" applyAlignment="0" applyProtection="0"/>
    <xf numFmtId="3" fontId="7" fillId="6" borderId="13" applyAlignment="0">
      <alignment horizontal="left"/>
      <protection locked="0"/>
    </xf>
    <xf numFmtId="9" fontId="3" fillId="0" borderId="0" applyFont="0" applyFill="0" applyBorder="0" applyAlignment="0" applyProtection="0"/>
    <xf numFmtId="0" fontId="36" fillId="0" borderId="0"/>
    <xf numFmtId="0" fontId="2" fillId="0" borderId="0"/>
    <xf numFmtId="0" fontId="41" fillId="0" borderId="0" applyNumberFormat="0" applyFill="0" applyBorder="0" applyAlignment="0" applyProtection="0"/>
    <xf numFmtId="0" fontId="7" fillId="0" borderId="0"/>
    <xf numFmtId="0" fontId="5" fillId="3" borderId="0" applyNumberFormat="0" applyBorder="0" applyAlignment="0" applyProtection="0"/>
    <xf numFmtId="0" fontId="7" fillId="4" borderId="0" applyNumberFormat="0" applyBorder="0" applyAlignment="0" applyProtection="0"/>
    <xf numFmtId="0" fontId="7" fillId="0" borderId="0"/>
    <xf numFmtId="0" fontId="3" fillId="0" borderId="0"/>
    <xf numFmtId="9" fontId="1" fillId="0" borderId="0" applyFont="0" applyFill="0" applyBorder="0" applyAlignment="0" applyProtection="0"/>
  </cellStyleXfs>
  <cellXfs count="573">
    <xf numFmtId="0" fontId="0" fillId="0" borderId="0" xfId="0"/>
    <xf numFmtId="0" fontId="0" fillId="6" borderId="0" xfId="0" applyFill="1"/>
    <xf numFmtId="0" fontId="0" fillId="6" borderId="0" xfId="0" applyFill="1" applyAlignment="1">
      <alignment horizontal="left"/>
    </xf>
    <xf numFmtId="0" fontId="6" fillId="3" borderId="6" xfId="3" applyFont="1" applyBorder="1" applyAlignment="1" applyProtection="1">
      <alignment horizontal="center" vertical="center" wrapText="1"/>
      <protection hidden="1"/>
    </xf>
    <xf numFmtId="0" fontId="7" fillId="6" borderId="0" xfId="0" applyFont="1" applyFill="1"/>
    <xf numFmtId="0" fontId="7" fillId="6" borderId="0" xfId="0" applyFont="1" applyFill="1" applyAlignment="1">
      <alignment horizontal="left"/>
    </xf>
    <xf numFmtId="0" fontId="5" fillId="3" borderId="6" xfId="3" applyFont="1" applyBorder="1" applyAlignment="1">
      <alignment horizontal="center"/>
    </xf>
    <xf numFmtId="3" fontId="7" fillId="6" borderId="0" xfId="0" applyNumberFormat="1" applyFont="1" applyFill="1"/>
    <xf numFmtId="0" fontId="7" fillId="6" borderId="6" xfId="0" applyFont="1" applyFill="1" applyBorder="1" applyAlignment="1">
      <alignment vertical="center" wrapText="1"/>
    </xf>
    <xf numFmtId="0" fontId="5" fillId="3" borderId="6" xfId="3" applyFont="1" applyBorder="1" applyAlignment="1">
      <alignment horizontal="center" vertical="center" wrapText="1"/>
    </xf>
    <xf numFmtId="0" fontId="7" fillId="6" borderId="1" xfId="0" applyFont="1" applyFill="1" applyBorder="1"/>
    <xf numFmtId="9" fontId="7" fillId="6" borderId="0" xfId="1" applyFont="1" applyFill="1" applyBorder="1"/>
    <xf numFmtId="3" fontId="5" fillId="3" borderId="6" xfId="3" applyNumberFormat="1" applyFont="1" applyBorder="1"/>
    <xf numFmtId="9" fontId="5" fillId="3" borderId="6" xfId="3" applyNumberFormat="1" applyFont="1" applyBorder="1"/>
    <xf numFmtId="0" fontId="8" fillId="2" borderId="0" xfId="2" applyFont="1" applyAlignment="1">
      <alignment vertical="center"/>
    </xf>
    <xf numFmtId="0" fontId="5" fillId="3" borderId="14" xfId="3" applyFont="1" applyBorder="1" applyAlignment="1">
      <alignment horizontal="center"/>
    </xf>
    <xf numFmtId="3" fontId="8" fillId="2" borderId="0" xfId="2" applyNumberFormat="1" applyFont="1" applyAlignment="1">
      <alignment vertical="center"/>
    </xf>
    <xf numFmtId="3" fontId="0" fillId="6" borderId="0" xfId="0" applyNumberFormat="1" applyFill="1"/>
    <xf numFmtId="0" fontId="7" fillId="6" borderId="0" xfId="0" applyFont="1" applyFill="1" applyAlignment="1">
      <alignment vertical="center" wrapText="1"/>
    </xf>
    <xf numFmtId="0" fontId="7" fillId="6" borderId="0" xfId="0" applyFont="1" applyFill="1" applyAlignment="1">
      <alignment wrapText="1"/>
    </xf>
    <xf numFmtId="0" fontId="7" fillId="6" borderId="1" xfId="0" applyFont="1" applyFill="1" applyBorder="1" applyAlignment="1">
      <alignment wrapText="1"/>
    </xf>
    <xf numFmtId="0" fontId="9" fillId="8" borderId="0" xfId="8">
      <alignment horizontal="center" vertical="center" wrapText="1"/>
    </xf>
    <xf numFmtId="0" fontId="0" fillId="6" borderId="0" xfId="0" applyFill="1" applyProtection="1">
      <protection hidden="1"/>
    </xf>
    <xf numFmtId="0" fontId="18" fillId="6" borderId="1" xfId="0" applyFont="1" applyFill="1" applyBorder="1" applyAlignment="1" applyProtection="1">
      <alignment horizontal="right"/>
      <protection hidden="1"/>
    </xf>
    <xf numFmtId="0" fontId="3" fillId="4" borderId="0" xfId="4" applyBorder="1" applyProtection="1">
      <protection hidden="1"/>
    </xf>
    <xf numFmtId="0" fontId="3" fillId="4" borderId="16" xfId="4" applyBorder="1" applyProtection="1">
      <protection hidden="1"/>
    </xf>
    <xf numFmtId="0" fontId="18" fillId="6" borderId="4" xfId="0" applyFont="1" applyFill="1" applyBorder="1" applyAlignment="1" applyProtection="1">
      <alignment horizontal="right"/>
      <protection hidden="1"/>
    </xf>
    <xf numFmtId="0" fontId="15" fillId="6" borderId="0" xfId="9" quotePrefix="1" applyFill="1" applyAlignment="1" applyProtection="1">
      <protection hidden="1"/>
    </xf>
    <xf numFmtId="0" fontId="15" fillId="6" borderId="0" xfId="9" applyFill="1" applyAlignment="1" applyProtection="1">
      <protection hidden="1"/>
    </xf>
    <xf numFmtId="0" fontId="0" fillId="6" borderId="6" xfId="0" applyFill="1" applyBorder="1"/>
    <xf numFmtId="3" fontId="0" fillId="6" borderId="13" xfId="0" applyNumberFormat="1" applyFill="1" applyBorder="1"/>
    <xf numFmtId="0" fontId="19" fillId="6" borderId="0" xfId="0" applyFont="1" applyFill="1"/>
    <xf numFmtId="3" fontId="5" fillId="6" borderId="13" xfId="0" applyNumberFormat="1" applyFont="1" applyFill="1" applyBorder="1"/>
    <xf numFmtId="0" fontId="17" fillId="2" borderId="0" xfId="2" applyFont="1" applyAlignment="1">
      <alignment vertical="center"/>
    </xf>
    <xf numFmtId="3" fontId="5" fillId="7" borderId="1" xfId="3" applyNumberFormat="1" applyFont="1" applyFill="1" applyBorder="1" applyAlignment="1" applyProtection="1">
      <alignment wrapText="1"/>
      <protection hidden="1"/>
    </xf>
    <xf numFmtId="0" fontId="7" fillId="4" borderId="12" xfId="4" applyFont="1" applyBorder="1" applyAlignment="1" applyProtection="1">
      <alignment wrapText="1"/>
      <protection hidden="1"/>
    </xf>
    <xf numFmtId="0" fontId="7" fillId="6" borderId="1" xfId="0" applyFont="1" applyFill="1" applyBorder="1" applyAlignment="1" applyProtection="1">
      <alignment horizontal="left" wrapText="1" indent="2"/>
      <protection hidden="1"/>
    </xf>
    <xf numFmtId="0" fontId="7" fillId="4" borderId="3" xfId="4" applyFont="1" applyBorder="1" applyAlignment="1" applyProtection="1">
      <alignment wrapText="1"/>
      <protection hidden="1"/>
    </xf>
    <xf numFmtId="3" fontId="5" fillId="7" borderId="14" xfId="3" applyNumberFormat="1" applyFont="1" applyFill="1" applyBorder="1" applyAlignment="1" applyProtection="1">
      <alignment wrapText="1"/>
      <protection hidden="1"/>
    </xf>
    <xf numFmtId="0" fontId="7" fillId="6" borderId="14" xfId="0" applyFont="1" applyFill="1" applyBorder="1" applyAlignment="1" applyProtection="1">
      <alignment horizontal="left" wrapText="1" indent="2"/>
      <protection hidden="1"/>
    </xf>
    <xf numFmtId="4" fontId="5" fillId="3" borderId="14" xfId="3" applyNumberFormat="1" applyFont="1" applyBorder="1" applyAlignment="1" applyProtection="1">
      <alignment wrapText="1"/>
      <protection hidden="1"/>
    </xf>
    <xf numFmtId="3" fontId="7" fillId="6" borderId="1" xfId="0" applyNumberFormat="1" applyFont="1" applyFill="1" applyBorder="1" applyAlignment="1" applyProtection="1">
      <alignment horizontal="left" wrapText="1" indent="2"/>
      <protection hidden="1"/>
    </xf>
    <xf numFmtId="3" fontId="7" fillId="6" borderId="13" xfId="13" applyAlignment="1">
      <alignment vertical="center" wrapText="1"/>
      <protection locked="0"/>
    </xf>
    <xf numFmtId="3" fontId="7" fillId="6" borderId="0" xfId="0" applyNumberFormat="1" applyFont="1" applyFill="1" applyAlignment="1">
      <alignment vertical="center"/>
    </xf>
    <xf numFmtId="9" fontId="7" fillId="6" borderId="0" xfId="1" applyFont="1" applyFill="1" applyAlignment="1">
      <alignment vertical="center"/>
    </xf>
    <xf numFmtId="0" fontId="5" fillId="3" borderId="6" xfId="3" applyFont="1" applyBorder="1"/>
    <xf numFmtId="9" fontId="5" fillId="3" borderId="14" xfId="3" applyNumberFormat="1" applyFont="1" applyBorder="1"/>
    <xf numFmtId="0" fontId="7" fillId="4" borderId="3" xfId="4" applyFont="1" applyBorder="1"/>
    <xf numFmtId="0" fontId="7" fillId="6" borderId="3" xfId="0" applyFont="1" applyFill="1" applyBorder="1" applyAlignment="1">
      <alignment horizontal="left" indent="3"/>
    </xf>
    <xf numFmtId="3" fontId="5" fillId="3" borderId="6" xfId="3" applyNumberFormat="1" applyFont="1" applyBorder="1" applyAlignment="1">
      <alignment horizontal="center"/>
    </xf>
    <xf numFmtId="0" fontId="7" fillId="4" borderId="6" xfId="4" applyFont="1" applyBorder="1"/>
    <xf numFmtId="3" fontId="7" fillId="6" borderId="6" xfId="1" applyNumberFormat="1" applyFont="1" applyFill="1" applyBorder="1"/>
    <xf numFmtId="3" fontId="13" fillId="6" borderId="6" xfId="7" applyBorder="1">
      <protection locked="0"/>
    </xf>
    <xf numFmtId="0" fontId="7" fillId="6" borderId="6" xfId="0" applyFont="1" applyFill="1" applyBorder="1" applyAlignment="1">
      <alignment horizontal="left" indent="3"/>
    </xf>
    <xf numFmtId="0" fontId="7" fillId="6" borderId="6" xfId="0" applyFont="1" applyFill="1" applyBorder="1" applyAlignment="1">
      <alignment horizontal="left" indent="5"/>
    </xf>
    <xf numFmtId="0" fontId="7" fillId="4" borderId="0" xfId="4" applyFont="1"/>
    <xf numFmtId="0" fontId="7" fillId="4" borderId="0" xfId="4" applyFont="1" applyAlignment="1">
      <alignment wrapText="1"/>
    </xf>
    <xf numFmtId="0" fontId="5" fillId="3" borderId="6" xfId="3" applyFont="1" applyBorder="1" applyAlignment="1">
      <alignment horizontal="left" vertical="center" wrapText="1"/>
    </xf>
    <xf numFmtId="0" fontId="7" fillId="4" borderId="6" xfId="4" applyFont="1" applyBorder="1" applyAlignment="1">
      <alignment wrapText="1"/>
    </xf>
    <xf numFmtId="0" fontId="7" fillId="6" borderId="6" xfId="0" applyFont="1" applyFill="1" applyBorder="1"/>
    <xf numFmtId="0" fontId="9" fillId="0" borderId="29"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32" xfId="0" applyFont="1" applyBorder="1"/>
    <xf numFmtId="0" fontId="9" fillId="0" borderId="0" xfId="0" applyFont="1"/>
    <xf numFmtId="0" fontId="9" fillId="0" borderId="33" xfId="0" applyFont="1" applyBorder="1"/>
    <xf numFmtId="0" fontId="9" fillId="0" borderId="0" xfId="0" quotePrefix="1" applyFont="1"/>
    <xf numFmtId="0" fontId="9" fillId="0" borderId="37" xfId="0" quotePrefix="1" applyFont="1" applyBorder="1"/>
    <xf numFmtId="0" fontId="9" fillId="0" borderId="38" xfId="0" applyFont="1" applyBorder="1"/>
    <xf numFmtId="0" fontId="9" fillId="0" borderId="40" xfId="0" applyFont="1" applyBorder="1" applyAlignment="1">
      <alignment horizontal="center" vertical="center" wrapText="1"/>
    </xf>
    <xf numFmtId="164" fontId="9" fillId="0" borderId="40" xfId="0" applyNumberFormat="1" applyFont="1" applyBorder="1" applyAlignment="1">
      <alignment horizontal="center" vertical="center" wrapText="1"/>
    </xf>
    <xf numFmtId="0" fontId="9" fillId="0" borderId="41" xfId="0" quotePrefix="1" applyFont="1" applyBorder="1"/>
    <xf numFmtId="0" fontId="9" fillId="0" borderId="41" xfId="0" applyFont="1" applyBorder="1"/>
    <xf numFmtId="0" fontId="20" fillId="0" borderId="30" xfId="0" applyFont="1" applyBorder="1" applyAlignment="1">
      <alignment horizontal="center" vertical="center" wrapText="1"/>
    </xf>
    <xf numFmtId="0" fontId="9" fillId="0" borderId="0" xfId="0" applyFont="1" applyAlignment="1">
      <alignment horizontal="center" vertical="center" wrapText="1"/>
    </xf>
    <xf numFmtId="0" fontId="9" fillId="0" borderId="44" xfId="0" applyFont="1" applyBorder="1"/>
    <xf numFmtId="0" fontId="9" fillId="0" borderId="45" xfId="0" applyFont="1" applyBorder="1"/>
    <xf numFmtId="0" fontId="9" fillId="0" borderId="45" xfId="0" quotePrefix="1" applyFont="1" applyBorder="1"/>
    <xf numFmtId="0" fontId="23" fillId="0" borderId="0" xfId="0" applyFont="1"/>
    <xf numFmtId="0" fontId="23" fillId="0" borderId="0" xfId="0" applyFont="1" applyAlignment="1">
      <alignment horizontal="center" vertical="center" wrapText="1"/>
    </xf>
    <xf numFmtId="0" fontId="9" fillId="0" borderId="46" xfId="0" applyFont="1" applyBorder="1"/>
    <xf numFmtId="0" fontId="9" fillId="0" borderId="47" xfId="0" applyFont="1" applyBorder="1"/>
    <xf numFmtId="0" fontId="9" fillId="0" borderId="47" xfId="0" applyFont="1" applyBorder="1" applyAlignment="1">
      <alignment horizontal="center" vertical="center" wrapText="1"/>
    </xf>
    <xf numFmtId="0" fontId="9" fillId="0" borderId="48" xfId="0" applyFont="1" applyBorder="1"/>
    <xf numFmtId="0" fontId="25" fillId="0" borderId="0" xfId="0" applyFont="1"/>
    <xf numFmtId="0" fontId="9" fillId="0" borderId="0" xfId="0" applyFont="1" applyAlignment="1">
      <alignment horizontal="center" wrapText="1"/>
    </xf>
    <xf numFmtId="0" fontId="26" fillId="0" borderId="0" xfId="0" applyFont="1"/>
    <xf numFmtId="0" fontId="9" fillId="0" borderId="49" xfId="0" applyFont="1" applyBorder="1"/>
    <xf numFmtId="0" fontId="9" fillId="0" borderId="50" xfId="0" applyFont="1" applyBorder="1"/>
    <xf numFmtId="0" fontId="9" fillId="0" borderId="51" xfId="0" applyFont="1" applyBorder="1"/>
    <xf numFmtId="0" fontId="9" fillId="0" borderId="52" xfId="0" applyFont="1" applyBorder="1"/>
    <xf numFmtId="0" fontId="9" fillId="0" borderId="52" xfId="0" applyFont="1" applyBorder="1" applyAlignment="1">
      <alignment horizontal="center" vertical="center" wrapText="1"/>
    </xf>
    <xf numFmtId="0" fontId="9" fillId="0" borderId="53" xfId="0" applyFont="1" applyBorder="1"/>
    <xf numFmtId="0" fontId="28" fillId="0" borderId="46" xfId="0" applyFont="1" applyBorder="1"/>
    <xf numFmtId="0" fontId="28" fillId="0" borderId="47" xfId="0" applyFont="1" applyBorder="1"/>
    <xf numFmtId="0" fontId="28" fillId="0" borderId="47" xfId="0" applyFont="1" applyBorder="1" applyAlignment="1">
      <alignment vertical="top" wrapText="1"/>
    </xf>
    <xf numFmtId="0" fontId="28" fillId="0" borderId="47" xfId="0" applyFont="1" applyBorder="1" applyAlignment="1">
      <alignment horizontal="center" vertical="center" wrapText="1"/>
    </xf>
    <xf numFmtId="0" fontId="28" fillId="0" borderId="48" xfId="0" applyFont="1" applyBorder="1"/>
    <xf numFmtId="0" fontId="9" fillId="0" borderId="0" xfId="0" applyFont="1" applyAlignment="1">
      <alignment vertical="top" wrapText="1"/>
    </xf>
    <xf numFmtId="0" fontId="23" fillId="0" borderId="49" xfId="0" applyFont="1" applyBorder="1"/>
    <xf numFmtId="0" fontId="23" fillId="0" borderId="50" xfId="0" applyFont="1" applyBorder="1"/>
    <xf numFmtId="0" fontId="23" fillId="0" borderId="51" xfId="0" applyFont="1" applyBorder="1"/>
    <xf numFmtId="0" fontId="23" fillId="0" borderId="52" xfId="0" applyFont="1" applyBorder="1"/>
    <xf numFmtId="0" fontId="23" fillId="0" borderId="52" xfId="0" applyFont="1" applyBorder="1" applyAlignment="1">
      <alignment horizontal="center" vertical="center" wrapText="1"/>
    </xf>
    <xf numFmtId="0" fontId="23" fillId="0" borderId="53" xfId="0" applyFont="1" applyBorder="1"/>
    <xf numFmtId="0" fontId="25" fillId="0" borderId="47" xfId="0" applyFont="1" applyBorder="1"/>
    <xf numFmtId="0" fontId="26" fillId="0" borderId="0" xfId="0" applyFont="1" applyAlignment="1">
      <alignment horizontal="left"/>
    </xf>
    <xf numFmtId="0" fontId="26" fillId="0" borderId="0" xfId="0" applyFont="1" applyAlignment="1">
      <alignment horizontal="center"/>
    </xf>
    <xf numFmtId="0" fontId="9" fillId="0" borderId="34" xfId="0" applyFont="1" applyBorder="1" applyAlignment="1">
      <alignment horizontal="center" vertical="center" wrapText="1"/>
    </xf>
    <xf numFmtId="0" fontId="9" fillId="0" borderId="35" xfId="0" applyFont="1" applyBorder="1" applyAlignment="1">
      <alignment horizontal="center" vertical="center" wrapText="1"/>
    </xf>
    <xf numFmtId="0" fontId="20" fillId="0" borderId="40" xfId="0" applyFont="1" applyBorder="1" applyAlignment="1">
      <alignment horizontal="center" vertical="center" wrapText="1"/>
    </xf>
    <xf numFmtId="0" fontId="20" fillId="0" borderId="43" xfId="0" applyFont="1" applyBorder="1" applyAlignment="1">
      <alignment horizontal="center" vertical="center" wrapText="1"/>
    </xf>
    <xf numFmtId="0" fontId="9" fillId="0" borderId="52" xfId="0" applyFont="1" applyBorder="1" applyAlignment="1">
      <alignment vertical="center" wrapText="1"/>
    </xf>
    <xf numFmtId="0" fontId="9" fillId="0" borderId="0" xfId="0" applyFont="1" applyAlignment="1">
      <alignment vertical="center" wrapText="1"/>
    </xf>
    <xf numFmtId="0" fontId="0" fillId="0" borderId="0" xfId="0" applyAlignment="1">
      <alignment horizontal="center" vertical="center" wrapText="1"/>
    </xf>
    <xf numFmtId="0" fontId="7" fillId="6" borderId="22" xfId="0" applyFont="1" applyFill="1" applyBorder="1" applyAlignment="1">
      <alignment vertical="center"/>
    </xf>
    <xf numFmtId="9" fontId="7" fillId="6" borderId="0" xfId="14" applyFont="1" applyFill="1" applyBorder="1" applyAlignment="1" applyProtection="1">
      <alignment horizontal="right" wrapText="1"/>
    </xf>
    <xf numFmtId="0" fontId="7" fillId="6" borderId="14" xfId="0" applyFont="1" applyFill="1" applyBorder="1"/>
    <xf numFmtId="0" fontId="7" fillId="6" borderId="14" xfId="0" applyFont="1" applyFill="1" applyBorder="1" applyAlignment="1">
      <alignment wrapText="1"/>
    </xf>
    <xf numFmtId="0" fontId="7" fillId="6" borderId="14" xfId="0" applyFont="1" applyFill="1" applyBorder="1" applyAlignment="1">
      <alignment horizontal="left" wrapText="1" indent="3"/>
    </xf>
    <xf numFmtId="3" fontId="7" fillId="6" borderId="6" xfId="0" applyNumberFormat="1" applyFont="1" applyFill="1" applyBorder="1"/>
    <xf numFmtId="0" fontId="5" fillId="2" borderId="0" xfId="2" applyFont="1" applyAlignment="1">
      <alignment vertical="center"/>
    </xf>
    <xf numFmtId="0" fontId="7" fillId="4" borderId="6" xfId="4" applyFont="1" applyBorder="1" applyAlignment="1"/>
    <xf numFmtId="3" fontId="7" fillId="6" borderId="5" xfId="0" applyNumberFormat="1" applyFont="1" applyFill="1" applyBorder="1"/>
    <xf numFmtId="0" fontId="7" fillId="6" borderId="54" xfId="0" applyFont="1" applyFill="1" applyBorder="1" applyAlignment="1">
      <alignment wrapText="1"/>
    </xf>
    <xf numFmtId="0" fontId="7" fillId="6" borderId="54" xfId="0" applyFont="1" applyFill="1" applyBorder="1"/>
    <xf numFmtId="0" fontId="5" fillId="3" borderId="6" xfId="3" applyFont="1" applyBorder="1" applyAlignment="1"/>
    <xf numFmtId="3" fontId="7" fillId="4" borderId="6" xfId="4" applyNumberFormat="1" applyFont="1" applyBorder="1" applyAlignment="1"/>
    <xf numFmtId="9" fontId="7" fillId="6" borderId="6" xfId="1" applyFont="1" applyFill="1" applyBorder="1"/>
    <xf numFmtId="0" fontId="5" fillId="3" borderId="6" xfId="3" applyFont="1" applyBorder="1" applyAlignment="1">
      <alignment horizontal="left"/>
    </xf>
    <xf numFmtId="0" fontId="18" fillId="6" borderId="0" xfId="0" applyFont="1" applyFill="1" applyAlignment="1" applyProtection="1">
      <alignment horizontal="right"/>
      <protection hidden="1"/>
    </xf>
    <xf numFmtId="0" fontId="3" fillId="6" borderId="0" xfId="4" applyFill="1" applyBorder="1" applyAlignment="1" applyProtection="1">
      <alignment horizontal="center"/>
      <protection hidden="1"/>
    </xf>
    <xf numFmtId="0" fontId="32" fillId="6" borderId="0" xfId="9" applyFont="1" applyFill="1" applyAlignment="1" applyProtection="1"/>
    <xf numFmtId="0" fontId="7" fillId="6" borderId="0" xfId="0" applyFont="1" applyFill="1" applyAlignment="1">
      <alignment horizontal="center"/>
    </xf>
    <xf numFmtId="4" fontId="33" fillId="6" borderId="0" xfId="3" applyNumberFormat="1" applyFont="1" applyFill="1" applyBorder="1" applyAlignment="1" applyProtection="1">
      <alignment vertical="center" wrapText="1"/>
    </xf>
    <xf numFmtId="0" fontId="7" fillId="6" borderId="0" xfId="0" applyFont="1" applyFill="1" applyAlignment="1">
      <alignment horizontal="center" vertical="center"/>
    </xf>
    <xf numFmtId="0" fontId="5" fillId="3" borderId="6" xfId="3" applyFont="1" applyBorder="1" applyAlignment="1" applyProtection="1">
      <alignment horizontal="center" vertical="center"/>
    </xf>
    <xf numFmtId="0" fontId="5" fillId="3" borderId="6" xfId="3" applyFont="1" applyBorder="1" applyAlignment="1" applyProtection="1">
      <alignment horizontal="left" vertical="center"/>
    </xf>
    <xf numFmtId="4" fontId="5" fillId="3" borderId="6" xfId="3" applyNumberFormat="1" applyFont="1" applyBorder="1" applyAlignment="1" applyProtection="1">
      <alignment vertical="center" wrapText="1"/>
    </xf>
    <xf numFmtId="0" fontId="7" fillId="6" borderId="22" xfId="0" applyFont="1" applyFill="1" applyBorder="1" applyAlignment="1">
      <alignment horizontal="left" vertical="center" wrapText="1"/>
    </xf>
    <xf numFmtId="0" fontId="15" fillId="6" borderId="0" xfId="9" applyFill="1" applyAlignment="1" applyProtection="1">
      <alignment horizontal="center"/>
      <protection hidden="1"/>
    </xf>
    <xf numFmtId="0" fontId="0" fillId="6" borderId="0" xfId="0" applyFill="1" applyAlignment="1" applyProtection="1">
      <alignment horizontal="center" wrapText="1"/>
      <protection hidden="1"/>
    </xf>
    <xf numFmtId="0" fontId="34" fillId="6" borderId="0" xfId="2" applyFont="1" applyFill="1" applyAlignment="1" applyProtection="1">
      <alignment horizontal="center" wrapText="1"/>
      <protection hidden="1"/>
    </xf>
    <xf numFmtId="0" fontId="34" fillId="6" borderId="0" xfId="2" applyFont="1" applyFill="1" applyAlignment="1" applyProtection="1">
      <alignment horizontal="left" wrapText="1"/>
      <protection hidden="1"/>
    </xf>
    <xf numFmtId="0" fontId="0" fillId="6" borderId="1" xfId="0" applyFill="1" applyBorder="1" applyProtection="1">
      <protection hidden="1"/>
    </xf>
    <xf numFmtId="0" fontId="34" fillId="6" borderId="0" xfId="2" applyFont="1" applyFill="1" applyBorder="1" applyAlignment="1" applyProtection="1">
      <alignment horizontal="left" wrapText="1"/>
      <protection hidden="1"/>
    </xf>
    <xf numFmtId="0" fontId="0" fillId="6" borderId="0" xfId="0" applyFill="1" applyAlignment="1">
      <alignment horizontal="center"/>
    </xf>
    <xf numFmtId="4" fontId="33" fillId="6" borderId="0" xfId="3" applyNumberFormat="1" applyFont="1" applyFill="1" applyBorder="1" applyAlignment="1" applyProtection="1">
      <alignment vertical="center" wrapText="1"/>
      <protection hidden="1"/>
    </xf>
    <xf numFmtId="0" fontId="4" fillId="3" borderId="6" xfId="3" applyBorder="1" applyAlignment="1" applyProtection="1">
      <alignment horizontal="center" vertical="center"/>
    </xf>
    <xf numFmtId="0" fontId="4" fillId="3" borderId="6" xfId="3" applyBorder="1" applyAlignment="1" applyProtection="1">
      <alignment horizontal="left" vertical="center"/>
    </xf>
    <xf numFmtId="0" fontId="13" fillId="6" borderId="22" xfId="0" applyFont="1" applyFill="1" applyBorder="1" applyAlignment="1">
      <alignment horizontal="center" vertical="center" wrapText="1"/>
    </xf>
    <xf numFmtId="0" fontId="13" fillId="6" borderId="22" xfId="0" applyFont="1" applyFill="1" applyBorder="1" applyAlignment="1">
      <alignment horizontal="left" vertical="center" wrapText="1"/>
    </xf>
    <xf numFmtId="0" fontId="0" fillId="6" borderId="0" xfId="0" applyFill="1" applyAlignment="1" applyProtection="1">
      <alignment wrapText="1"/>
      <protection hidden="1"/>
    </xf>
    <xf numFmtId="0" fontId="34" fillId="6" borderId="0" xfId="2" applyFont="1" applyFill="1" applyAlignment="1" applyProtection="1">
      <alignment wrapText="1"/>
      <protection hidden="1"/>
    </xf>
    <xf numFmtId="0" fontId="4" fillId="3" borderId="6" xfId="3" applyBorder="1" applyAlignment="1" applyProtection="1">
      <alignment vertical="center"/>
    </xf>
    <xf numFmtId="0" fontId="4" fillId="3" borderId="6" xfId="3" applyBorder="1" applyAlignment="1">
      <alignment horizontal="center" vertical="center"/>
    </xf>
    <xf numFmtId="165" fontId="7" fillId="6" borderId="6" xfId="0" applyNumberFormat="1" applyFont="1" applyFill="1" applyBorder="1"/>
    <xf numFmtId="4" fontId="13" fillId="6" borderId="6" xfId="7" applyNumberFormat="1" applyBorder="1">
      <protection locked="0"/>
    </xf>
    <xf numFmtId="4" fontId="7" fillId="6" borderId="6" xfId="1" applyNumberFormat="1" applyFont="1" applyFill="1" applyBorder="1"/>
    <xf numFmtId="4" fontId="5" fillId="3" borderId="6" xfId="3" applyNumberFormat="1" applyFont="1" applyBorder="1"/>
    <xf numFmtId="166" fontId="9" fillId="0" borderId="40" xfId="0" applyNumberFormat="1" applyFont="1" applyBorder="1" applyAlignment="1">
      <alignment horizontal="center" vertical="center" wrapText="1"/>
    </xf>
    <xf numFmtId="4" fontId="9" fillId="0" borderId="43" xfId="0" applyNumberFormat="1" applyFont="1" applyBorder="1" applyAlignment="1">
      <alignment horizontal="center" vertical="center" wrapText="1"/>
    </xf>
    <xf numFmtId="3" fontId="9" fillId="8" borderId="0" xfId="8" applyNumberFormat="1">
      <alignment horizontal="center" vertical="center" wrapText="1"/>
    </xf>
    <xf numFmtId="4" fontId="7" fillId="6" borderId="6" xfId="0" applyNumberFormat="1" applyFont="1" applyFill="1" applyBorder="1"/>
    <xf numFmtId="4" fontId="5" fillId="3" borderId="23" xfId="3" applyNumberFormat="1" applyFont="1" applyBorder="1"/>
    <xf numFmtId="4" fontId="7" fillId="6" borderId="15" xfId="13" applyNumberFormat="1" applyBorder="1" applyAlignment="1">
      <alignment vertical="center" wrapText="1"/>
      <protection locked="0"/>
    </xf>
    <xf numFmtId="0" fontId="7" fillId="6" borderId="58" xfId="0" applyFont="1" applyFill="1" applyBorder="1" applyAlignment="1">
      <alignment wrapText="1"/>
    </xf>
    <xf numFmtId="0" fontId="7" fillId="6" borderId="58" xfId="0" applyFont="1" applyFill="1" applyBorder="1"/>
    <xf numFmtId="4" fontId="7" fillId="6" borderId="58" xfId="0" applyNumberFormat="1" applyFont="1" applyFill="1" applyBorder="1"/>
    <xf numFmtId="3" fontId="18" fillId="6" borderId="0" xfId="0" applyNumberFormat="1" applyFont="1" applyFill="1" applyAlignment="1">
      <alignment vertical="center"/>
    </xf>
    <xf numFmtId="9" fontId="18" fillId="6" borderId="0" xfId="1" applyFont="1" applyFill="1" applyAlignment="1">
      <alignment vertical="center"/>
    </xf>
    <xf numFmtId="3" fontId="18" fillId="6" borderId="13" xfId="13" applyFont="1" applyAlignment="1">
      <alignment vertical="center" wrapText="1"/>
      <protection locked="0"/>
    </xf>
    <xf numFmtId="3" fontId="18" fillId="6" borderId="0" xfId="0" applyNumberFormat="1" applyFont="1" applyFill="1"/>
    <xf numFmtId="9" fontId="18" fillId="6" borderId="0" xfId="14" applyFont="1" applyFill="1" applyBorder="1" applyAlignment="1" applyProtection="1">
      <alignment horizontal="right" wrapText="1"/>
    </xf>
    <xf numFmtId="166" fontId="7" fillId="6" borderId="6" xfId="1" applyNumberFormat="1" applyFont="1" applyFill="1" applyBorder="1"/>
    <xf numFmtId="166" fontId="9" fillId="8" borderId="0" xfId="8" applyNumberFormat="1">
      <alignment horizontal="center" vertical="center" wrapText="1"/>
    </xf>
    <xf numFmtId="0" fontId="0" fillId="0" borderId="0" xfId="0" applyProtection="1">
      <protection hidden="1"/>
    </xf>
    <xf numFmtId="0" fontId="5" fillId="3" borderId="23" xfId="3" applyFont="1" applyBorder="1" applyAlignment="1">
      <alignment horizontal="center" vertical="center"/>
    </xf>
    <xf numFmtId="0" fontId="5" fillId="3" borderId="24" xfId="3" applyFont="1" applyBorder="1" applyAlignment="1">
      <alignment horizontal="center" vertical="center"/>
    </xf>
    <xf numFmtId="0" fontId="36" fillId="0" borderId="0" xfId="15"/>
    <xf numFmtId="0" fontId="21" fillId="9" borderId="0" xfId="6" applyFont="1" applyFill="1" applyAlignment="1"/>
    <xf numFmtId="0" fontId="21" fillId="9" borderId="0" xfId="6" applyFont="1" applyFill="1" applyAlignment="1">
      <alignment horizontal="left"/>
    </xf>
    <xf numFmtId="0" fontId="9" fillId="0" borderId="0" xfId="15" applyFont="1"/>
    <xf numFmtId="0" fontId="9" fillId="0" borderId="37" xfId="15" quotePrefix="1" applyFont="1" applyBorder="1"/>
    <xf numFmtId="0" fontId="9" fillId="0" borderId="37" xfId="15" applyFont="1" applyBorder="1"/>
    <xf numFmtId="0" fontId="9" fillId="0" borderId="38" xfId="15" applyFont="1" applyBorder="1"/>
    <xf numFmtId="0" fontId="9" fillId="0" borderId="41" xfId="15" quotePrefix="1" applyFont="1" applyBorder="1"/>
    <xf numFmtId="0" fontId="9" fillId="0" borderId="41" xfId="15" applyFont="1" applyBorder="1"/>
    <xf numFmtId="0" fontId="9" fillId="0" borderId="39" xfId="15" applyFont="1" applyBorder="1"/>
    <xf numFmtId="0" fontId="9" fillId="0" borderId="0" xfId="15" quotePrefix="1" applyFont="1"/>
    <xf numFmtId="0" fontId="12" fillId="0" borderId="0" xfId="15" applyFont="1"/>
    <xf numFmtId="0" fontId="22" fillId="0" borderId="0" xfId="15" applyFont="1"/>
    <xf numFmtId="0" fontId="9" fillId="0" borderId="0" xfId="15" applyFont="1" applyAlignment="1">
      <alignment horizontal="center" vertical="center" wrapText="1"/>
    </xf>
    <xf numFmtId="0" fontId="9" fillId="0" borderId="46" xfId="15" applyFont="1" applyBorder="1"/>
    <xf numFmtId="0" fontId="9" fillId="0" borderId="47" xfId="15" applyFont="1" applyBorder="1"/>
    <xf numFmtId="0" fontId="9" fillId="0" borderId="47" xfId="15" applyFont="1" applyBorder="1" applyAlignment="1">
      <alignment horizontal="center" vertical="center" wrapText="1"/>
    </xf>
    <xf numFmtId="0" fontId="9" fillId="0" borderId="48" xfId="15" applyFont="1" applyBorder="1"/>
    <xf numFmtId="0" fontId="9" fillId="0" borderId="49" xfId="15" applyFont="1" applyBorder="1"/>
    <xf numFmtId="0" fontId="27" fillId="0" borderId="0" xfId="15" applyFont="1"/>
    <xf numFmtId="0" fontId="9" fillId="0" borderId="50" xfId="15" applyFont="1" applyBorder="1"/>
    <xf numFmtId="0" fontId="9" fillId="0" borderId="30" xfId="15" applyFont="1" applyBorder="1" applyAlignment="1">
      <alignment horizontal="center" vertical="center" wrapText="1"/>
    </xf>
    <xf numFmtId="0" fontId="9" fillId="0" borderId="51" xfId="15" applyFont="1" applyBorder="1"/>
    <xf numFmtId="0" fontId="9" fillId="0" borderId="52" xfId="15" applyFont="1" applyBorder="1"/>
    <xf numFmtId="0" fontId="9" fillId="0" borderId="52" xfId="15" applyFont="1" applyBorder="1" applyAlignment="1">
      <alignment horizontal="center" vertical="center" wrapText="1"/>
    </xf>
    <xf numFmtId="0" fontId="9" fillId="0" borderId="53" xfId="15" applyFont="1" applyBorder="1"/>
    <xf numFmtId="0" fontId="9" fillId="0" borderId="29" xfId="15" applyFont="1" applyBorder="1" applyAlignment="1">
      <alignment horizontal="center" vertical="center" wrapText="1"/>
    </xf>
    <xf numFmtId="0" fontId="9" fillId="0" borderId="33" xfId="15" applyFont="1" applyBorder="1" applyAlignment="1">
      <alignment vertical="center" wrapText="1"/>
    </xf>
    <xf numFmtId="0" fontId="9" fillId="0" borderId="33" xfId="15" applyFont="1" applyBorder="1"/>
    <xf numFmtId="0" fontId="9" fillId="0" borderId="32" xfId="15" applyFont="1" applyBorder="1"/>
    <xf numFmtId="0" fontId="9" fillId="0" borderId="44" xfId="15" applyFont="1" applyBorder="1"/>
    <xf numFmtId="0" fontId="9" fillId="0" borderId="45" xfId="15" applyFont="1" applyBorder="1"/>
    <xf numFmtId="0" fontId="9" fillId="0" borderId="45" xfId="15" quotePrefix="1" applyFont="1" applyBorder="1"/>
    <xf numFmtId="0" fontId="23" fillId="0" borderId="51" xfId="15" applyFont="1" applyBorder="1"/>
    <xf numFmtId="0" fontId="23" fillId="0" borderId="52" xfId="15" applyFont="1" applyBorder="1"/>
    <xf numFmtId="0" fontId="23" fillId="0" borderId="52" xfId="15" applyFont="1" applyBorder="1" applyAlignment="1">
      <alignment horizontal="center" vertical="center" wrapText="1"/>
    </xf>
    <xf numFmtId="0" fontId="23" fillId="0" borderId="53" xfId="15" applyFont="1" applyBorder="1"/>
    <xf numFmtId="0" fontId="9" fillId="0" borderId="0" xfId="15" applyFont="1" applyAlignment="1">
      <alignment vertical="top" wrapText="1"/>
    </xf>
    <xf numFmtId="0" fontId="28" fillId="0" borderId="46" xfId="15" applyFont="1" applyBorder="1"/>
    <xf numFmtId="0" fontId="28" fillId="0" borderId="47" xfId="15" applyFont="1" applyBorder="1" applyAlignment="1">
      <alignment vertical="top" wrapText="1"/>
    </xf>
    <xf numFmtId="0" fontId="28" fillId="0" borderId="47" xfId="15" applyFont="1" applyBorder="1" applyAlignment="1">
      <alignment horizontal="center" vertical="center" wrapText="1"/>
    </xf>
    <xf numFmtId="0" fontId="28" fillId="0" borderId="48" xfId="15" applyFont="1" applyBorder="1"/>
    <xf numFmtId="0" fontId="20" fillId="0" borderId="39" xfId="15" applyFont="1" applyBorder="1" applyAlignment="1">
      <alignment horizontal="center" vertical="center" wrapText="1"/>
    </xf>
    <xf numFmtId="0" fontId="20" fillId="0" borderId="42" xfId="15" applyFont="1" applyBorder="1" applyAlignment="1">
      <alignment horizontal="center" vertical="center" wrapText="1"/>
    </xf>
    <xf numFmtId="0" fontId="20" fillId="0" borderId="29" xfId="15" applyFont="1" applyBorder="1" applyAlignment="1">
      <alignment horizontal="center" vertical="center" wrapText="1"/>
    </xf>
    <xf numFmtId="0" fontId="20" fillId="0" borderId="36" xfId="15" applyFont="1" applyBorder="1" applyAlignment="1">
      <alignment horizontal="center" vertical="center" wrapText="1"/>
    </xf>
    <xf numFmtId="0" fontId="28" fillId="0" borderId="47" xfId="15" applyFont="1" applyBorder="1"/>
    <xf numFmtId="0" fontId="26" fillId="0" borderId="0" xfId="15" applyFont="1"/>
    <xf numFmtId="0" fontId="25" fillId="0" borderId="0" xfId="15" applyFont="1"/>
    <xf numFmtId="0" fontId="9" fillId="0" borderId="0" xfId="15" applyFont="1" applyAlignment="1">
      <alignment horizontal="center" wrapText="1"/>
    </xf>
    <xf numFmtId="0" fontId="21" fillId="9" borderId="45" xfId="6" applyFont="1" applyFill="1" applyBorder="1" applyAlignment="1"/>
    <xf numFmtId="0" fontId="20" fillId="0" borderId="30" xfId="15" applyFont="1" applyBorder="1" applyAlignment="1">
      <alignment horizontal="center" vertical="center" wrapText="1"/>
    </xf>
    <xf numFmtId="0" fontId="20" fillId="0" borderId="30" xfId="15" applyFont="1" applyBorder="1" applyAlignment="1">
      <alignment vertical="center" wrapText="1"/>
    </xf>
    <xf numFmtId="0" fontId="20" fillId="0" borderId="33" xfId="15" applyFont="1" applyBorder="1" applyAlignment="1">
      <alignment horizontal="center" vertical="center"/>
    </xf>
    <xf numFmtId="0" fontId="9" fillId="0" borderId="27" xfId="15" applyFont="1" applyBorder="1" applyAlignment="1">
      <alignment horizontal="center" vertical="center" wrapText="1"/>
    </xf>
    <xf numFmtId="0" fontId="9" fillId="0" borderId="63" xfId="15" applyFont="1" applyBorder="1" applyAlignment="1">
      <alignment horizontal="center" vertical="center" wrapText="1"/>
    </xf>
    <xf numFmtId="0" fontId="9" fillId="0" borderId="62" xfId="15" applyFont="1" applyBorder="1" applyAlignment="1">
      <alignment horizontal="center" vertical="center" wrapText="1"/>
    </xf>
    <xf numFmtId="0" fontId="9" fillId="0" borderId="32" xfId="15" applyFont="1" applyBorder="1" applyAlignment="1">
      <alignment vertical="center" wrapText="1"/>
    </xf>
    <xf numFmtId="0" fontId="4" fillId="3" borderId="6" xfId="3" applyBorder="1"/>
    <xf numFmtId="3" fontId="4" fillId="3" borderId="6" xfId="3" applyNumberFormat="1" applyBorder="1"/>
    <xf numFmtId="0" fontId="7" fillId="12" borderId="6" xfId="0" applyFont="1" applyFill="1" applyBorder="1"/>
    <xf numFmtId="0" fontId="7" fillId="6" borderId="6" xfId="0" applyFont="1" applyFill="1" applyBorder="1" applyAlignment="1">
      <alignment horizontal="left" indent="7"/>
    </xf>
    <xf numFmtId="4" fontId="5" fillId="3" borderId="6" xfId="3" applyNumberFormat="1" applyFont="1" applyBorder="1" applyAlignment="1">
      <alignment horizontal="center"/>
    </xf>
    <xf numFmtId="4" fontId="5" fillId="2" borderId="0" xfId="2" applyNumberFormat="1" applyFont="1" applyAlignment="1">
      <alignment vertical="center"/>
    </xf>
    <xf numFmtId="4" fontId="7" fillId="6" borderId="0" xfId="0" applyNumberFormat="1" applyFont="1" applyFill="1"/>
    <xf numFmtId="166" fontId="7" fillId="6" borderId="6" xfId="0" applyNumberFormat="1" applyFont="1" applyFill="1" applyBorder="1"/>
    <xf numFmtId="166" fontId="7" fillId="6" borderId="0" xfId="0" applyNumberFormat="1" applyFont="1" applyFill="1"/>
    <xf numFmtId="0" fontId="13" fillId="6" borderId="54" xfId="0" applyFont="1" applyFill="1" applyBorder="1"/>
    <xf numFmtId="3" fontId="5" fillId="3" borderId="5" xfId="3" applyNumberFormat="1" applyFont="1" applyBorder="1"/>
    <xf numFmtId="3" fontId="7" fillId="6" borderId="14" xfId="0" applyNumberFormat="1" applyFont="1" applyFill="1" applyBorder="1"/>
    <xf numFmtId="3" fontId="7" fillId="6" borderId="10" xfId="0" applyNumberFormat="1" applyFont="1" applyFill="1" applyBorder="1"/>
    <xf numFmtId="0" fontId="4" fillId="3" borderId="0" xfId="3" applyNumberFormat="1" applyAlignment="1">
      <alignment horizontal="center"/>
    </xf>
    <xf numFmtId="167" fontId="7" fillId="6" borderId="13" xfId="13" applyNumberFormat="1" applyAlignment="1">
      <alignment vertical="center" wrapText="1"/>
      <protection locked="0"/>
    </xf>
    <xf numFmtId="167" fontId="7" fillId="6" borderId="0" xfId="0" applyNumberFormat="1" applyFont="1" applyFill="1"/>
    <xf numFmtId="166" fontId="5" fillId="2" borderId="0" xfId="2" applyNumberFormat="1" applyFont="1" applyAlignment="1">
      <alignment vertical="center"/>
    </xf>
    <xf numFmtId="166" fontId="5" fillId="3" borderId="6" xfId="3" applyNumberFormat="1" applyFont="1" applyBorder="1" applyAlignment="1">
      <alignment horizontal="center"/>
    </xf>
    <xf numFmtId="166" fontId="13" fillId="6" borderId="6" xfId="7" applyNumberFormat="1" applyBorder="1">
      <protection locked="0"/>
    </xf>
    <xf numFmtId="166" fontId="5" fillId="3" borderId="6" xfId="3" applyNumberFormat="1" applyFont="1" applyBorder="1"/>
    <xf numFmtId="0" fontId="0" fillId="6" borderId="0" xfId="0" applyFill="1" applyAlignment="1">
      <alignment vertical="center"/>
    </xf>
    <xf numFmtId="9" fontId="7" fillId="6" borderId="0" xfId="1" applyFont="1" applyFill="1" applyBorder="1" applyAlignment="1">
      <alignment vertical="center"/>
    </xf>
    <xf numFmtId="0" fontId="7" fillId="6" borderId="0" xfId="0" applyFont="1" applyFill="1" applyAlignment="1">
      <alignment vertical="center"/>
    </xf>
    <xf numFmtId="3" fontId="5" fillId="3" borderId="6" xfId="3" applyNumberFormat="1" applyFont="1" applyBorder="1" applyAlignment="1">
      <alignment horizontal="right" vertical="center" wrapText="1"/>
    </xf>
    <xf numFmtId="9" fontId="5" fillId="3" borderId="6" xfId="1" applyFont="1" applyFill="1" applyBorder="1" applyAlignment="1">
      <alignment horizontal="right" vertical="center" wrapText="1"/>
    </xf>
    <xf numFmtId="0" fontId="0" fillId="6" borderId="0" xfId="0" applyFill="1" applyAlignment="1">
      <alignment vertical="center" wrapText="1"/>
    </xf>
    <xf numFmtId="0" fontId="5" fillId="3" borderId="6" xfId="3" applyFont="1" applyBorder="1" applyAlignment="1">
      <alignment vertical="center" wrapText="1"/>
    </xf>
    <xf numFmtId="0" fontId="5" fillId="3" borderId="10" xfId="3" applyFont="1" applyBorder="1" applyAlignment="1">
      <alignment vertical="center" wrapText="1"/>
    </xf>
    <xf numFmtId="0" fontId="4" fillId="3" borderId="6" xfId="3" applyBorder="1" applyAlignment="1">
      <alignment wrapText="1"/>
    </xf>
    <xf numFmtId="166" fontId="9" fillId="0" borderId="66" xfId="15" applyNumberFormat="1" applyFont="1" applyBorder="1" applyAlignment="1">
      <alignment horizontal="center" vertical="center" wrapText="1"/>
    </xf>
    <xf numFmtId="166" fontId="9" fillId="0" borderId="38" xfId="15" applyNumberFormat="1" applyFont="1" applyBorder="1" applyAlignment="1">
      <alignment horizontal="center" vertical="center" wrapText="1"/>
    </xf>
    <xf numFmtId="166" fontId="9" fillId="0" borderId="67" xfId="15" applyNumberFormat="1" applyFont="1" applyBorder="1" applyAlignment="1">
      <alignment horizontal="center" vertical="center" wrapText="1"/>
    </xf>
    <xf numFmtId="166" fontId="9" fillId="0" borderId="39" xfId="15" applyNumberFormat="1" applyFont="1" applyBorder="1" applyAlignment="1">
      <alignment horizontal="center" vertical="center" wrapText="1"/>
    </xf>
    <xf numFmtId="166" fontId="9" fillId="0" borderId="64" xfId="15" applyNumberFormat="1" applyFont="1" applyBorder="1" applyAlignment="1">
      <alignment horizontal="center" vertical="center" wrapText="1"/>
    </xf>
    <xf numFmtId="166" fontId="9" fillId="0" borderId="0" xfId="15" applyNumberFormat="1" applyFont="1" applyAlignment="1">
      <alignment horizontal="center" vertical="center" wrapText="1"/>
    </xf>
    <xf numFmtId="166" fontId="9" fillId="0" borderId="0" xfId="15" applyNumberFormat="1" applyFont="1" applyAlignment="1">
      <alignment vertical="center" wrapText="1"/>
    </xf>
    <xf numFmtId="166" fontId="9" fillId="0" borderId="29" xfId="15" applyNumberFormat="1" applyFont="1" applyBorder="1" applyAlignment="1">
      <alignment horizontal="center" vertical="center" wrapText="1"/>
    </xf>
    <xf numFmtId="0" fontId="7" fillId="4" borderId="70" xfId="4" applyFont="1" applyBorder="1"/>
    <xf numFmtId="0" fontId="5" fillId="3" borderId="6" xfId="3" applyFont="1" applyBorder="1" applyAlignment="1" applyProtection="1">
      <alignment wrapText="1"/>
    </xf>
    <xf numFmtId="10" fontId="7" fillId="6" borderId="0" xfId="1" applyNumberFormat="1" applyFont="1" applyFill="1"/>
    <xf numFmtId="0" fontId="13" fillId="0" borderId="22" xfId="0" applyFont="1" applyBorder="1" applyAlignment="1">
      <alignment horizontal="left" vertical="center" wrapText="1"/>
    </xf>
    <xf numFmtId="166" fontId="9" fillId="0" borderId="74" xfId="15" applyNumberFormat="1" applyFont="1" applyBorder="1" applyAlignment="1">
      <alignment horizontal="center" vertical="center" wrapText="1"/>
    </xf>
    <xf numFmtId="4" fontId="7" fillId="6" borderId="69" xfId="0" applyNumberFormat="1" applyFont="1" applyFill="1" applyBorder="1"/>
    <xf numFmtId="0" fontId="9" fillId="0" borderId="0" xfId="16" applyFont="1"/>
    <xf numFmtId="0" fontId="9" fillId="0" borderId="0" xfId="16" applyFont="1" applyAlignment="1">
      <alignment horizontal="center" vertical="center" wrapText="1"/>
    </xf>
    <xf numFmtId="0" fontId="2" fillId="0" borderId="0" xfId="16"/>
    <xf numFmtId="0" fontId="9" fillId="0" borderId="46" xfId="16" applyFont="1" applyBorder="1"/>
    <xf numFmtId="0" fontId="9" fillId="0" borderId="47" xfId="16" applyFont="1" applyBorder="1"/>
    <xf numFmtId="0" fontId="9" fillId="0" borderId="47" xfId="16" applyFont="1" applyBorder="1" applyAlignment="1">
      <alignment horizontal="center" vertical="center" wrapText="1"/>
    </xf>
    <xf numFmtId="0" fontId="9" fillId="0" borderId="48" xfId="16" applyFont="1" applyBorder="1"/>
    <xf numFmtId="0" fontId="9" fillId="0" borderId="49" xfId="16" applyFont="1" applyBorder="1"/>
    <xf numFmtId="0" fontId="9" fillId="0" borderId="50" xfId="16" applyFont="1" applyBorder="1"/>
    <xf numFmtId="0" fontId="24" fillId="0" borderId="0" xfId="16" applyFont="1" applyAlignment="1">
      <alignment horizontal="left"/>
    </xf>
    <xf numFmtId="0" fontId="24" fillId="0" borderId="0" xfId="16" quotePrefix="1" applyFont="1" applyAlignment="1">
      <alignment horizontal="center"/>
    </xf>
    <xf numFmtId="0" fontId="24" fillId="0" borderId="0" xfId="16" applyFont="1" applyAlignment="1">
      <alignment horizontal="center"/>
    </xf>
    <xf numFmtId="0" fontId="39" fillId="0" borderId="0" xfId="16" applyFont="1" applyAlignment="1">
      <alignment horizontal="center" wrapText="1"/>
    </xf>
    <xf numFmtId="0" fontId="24" fillId="0" borderId="0" xfId="16" applyFont="1" applyAlignment="1">
      <alignment horizontal="right"/>
    </xf>
    <xf numFmtId="0" fontId="26" fillId="0" borderId="0" xfId="16" applyFont="1"/>
    <xf numFmtId="0" fontId="27" fillId="0" borderId="0" xfId="16" applyFont="1"/>
    <xf numFmtId="0" fontId="9" fillId="0" borderId="25" xfId="16" applyFont="1" applyBorder="1"/>
    <xf numFmtId="0" fontId="9" fillId="0" borderId="26" xfId="16" applyFont="1" applyBorder="1"/>
    <xf numFmtId="0" fontId="9" fillId="0" borderId="27" xfId="16" applyFont="1" applyBorder="1"/>
    <xf numFmtId="0" fontId="20" fillId="0" borderId="27" xfId="16" applyFont="1" applyBorder="1" applyAlignment="1">
      <alignment horizontal="center" vertical="center"/>
    </xf>
    <xf numFmtId="0" fontId="9" fillId="0" borderId="29" xfId="16" applyFont="1" applyBorder="1" applyAlignment="1">
      <alignment horizontal="center" vertical="center" wrapText="1"/>
    </xf>
    <xf numFmtId="0" fontId="9" fillId="0" borderId="30" xfId="16" applyFont="1" applyBorder="1" applyAlignment="1">
      <alignment horizontal="center" vertical="center" wrapText="1"/>
    </xf>
    <xf numFmtId="0" fontId="9" fillId="0" borderId="31" xfId="16" applyFont="1" applyBorder="1" applyAlignment="1">
      <alignment horizontal="center" vertical="center" wrapText="1"/>
    </xf>
    <xf numFmtId="0" fontId="9" fillId="0" borderId="28" xfId="16" applyFont="1" applyBorder="1" applyAlignment="1">
      <alignment horizontal="center" vertical="center" wrapText="1"/>
    </xf>
    <xf numFmtId="0" fontId="9" fillId="0" borderId="32" xfId="16" applyFont="1" applyBorder="1"/>
    <xf numFmtId="0" fontId="9" fillId="0" borderId="33" xfId="16" applyFont="1" applyBorder="1"/>
    <xf numFmtId="0" fontId="40" fillId="0" borderId="34" xfId="16" applyFont="1" applyBorder="1" applyAlignment="1">
      <alignment vertical="center" wrapText="1"/>
    </xf>
    <xf numFmtId="0" fontId="9" fillId="0" borderId="27" xfId="16" applyFont="1" applyBorder="1" applyAlignment="1">
      <alignment vertical="center" wrapText="1"/>
    </xf>
    <xf numFmtId="0" fontId="9" fillId="0" borderId="34" xfId="16" applyFont="1" applyBorder="1" applyAlignment="1">
      <alignment vertical="center" wrapText="1"/>
    </xf>
    <xf numFmtId="0" fontId="40" fillId="0" borderId="35" xfId="16" applyFont="1" applyBorder="1" applyAlignment="1">
      <alignment vertical="center" wrapText="1"/>
    </xf>
    <xf numFmtId="0" fontId="9" fillId="0" borderId="33" xfId="16" applyFont="1" applyBorder="1" applyAlignment="1">
      <alignment vertical="center" wrapText="1"/>
    </xf>
    <xf numFmtId="0" fontId="9" fillId="0" borderId="35" xfId="16" applyFont="1" applyBorder="1" applyAlignment="1">
      <alignment vertical="center" wrapText="1"/>
    </xf>
    <xf numFmtId="0" fontId="9" fillId="0" borderId="37" xfId="16" quotePrefix="1" applyFont="1" applyBorder="1"/>
    <xf numFmtId="0" fontId="9" fillId="0" borderId="37" xfId="16" applyFont="1" applyBorder="1"/>
    <xf numFmtId="0" fontId="9" fillId="0" borderId="38" xfId="16" applyFont="1" applyBorder="1"/>
    <xf numFmtId="0" fontId="20" fillId="0" borderId="40" xfId="16" applyFont="1" applyBorder="1" applyAlignment="1">
      <alignment horizontal="center" vertical="center" wrapText="1"/>
    </xf>
    <xf numFmtId="0" fontId="9" fillId="0" borderId="39" xfId="16" applyFont="1" applyBorder="1" applyAlignment="1">
      <alignment horizontal="center" vertical="center" wrapText="1"/>
    </xf>
    <xf numFmtId="0" fontId="9" fillId="0" borderId="40" xfId="16" applyFont="1" applyBorder="1" applyAlignment="1">
      <alignment horizontal="center" vertical="center" wrapText="1"/>
    </xf>
    <xf numFmtId="164" fontId="9" fillId="0" borderId="40" xfId="16" applyNumberFormat="1" applyFont="1" applyBorder="1" applyAlignment="1">
      <alignment horizontal="center" vertical="center" wrapText="1"/>
    </xf>
    <xf numFmtId="0" fontId="9" fillId="0" borderId="41" xfId="16" quotePrefix="1" applyFont="1" applyBorder="1"/>
    <xf numFmtId="0" fontId="9" fillId="0" borderId="41" xfId="16" applyFont="1" applyBorder="1"/>
    <xf numFmtId="0" fontId="9" fillId="0" borderId="39" xfId="16" applyFont="1" applyBorder="1"/>
    <xf numFmtId="0" fontId="9" fillId="0" borderId="0" xfId="16" quotePrefix="1" applyFont="1"/>
    <xf numFmtId="0" fontId="40" fillId="0" borderId="40" xfId="16" applyFont="1" applyBorder="1" applyAlignment="1">
      <alignment horizontal="center" vertical="center" wrapText="1"/>
    </xf>
    <xf numFmtId="164" fontId="9" fillId="0" borderId="39" xfId="16" applyNumberFormat="1" applyFont="1" applyBorder="1" applyAlignment="1">
      <alignment horizontal="center" vertical="center" wrapText="1"/>
    </xf>
    <xf numFmtId="0" fontId="9" fillId="0" borderId="44" xfId="16" applyFont="1" applyBorder="1"/>
    <xf numFmtId="0" fontId="9" fillId="0" borderId="45" xfId="16" applyFont="1" applyBorder="1"/>
    <xf numFmtId="0" fontId="9" fillId="0" borderId="45" xfId="16" quotePrefix="1" applyFont="1" applyBorder="1"/>
    <xf numFmtId="0" fontId="20" fillId="0" borderId="30" xfId="16" applyFont="1" applyBorder="1" applyAlignment="1">
      <alignment horizontal="center" vertical="center" wrapText="1"/>
    </xf>
    <xf numFmtId="164" fontId="9" fillId="0" borderId="29" xfId="16" applyNumberFormat="1" applyFont="1" applyBorder="1" applyAlignment="1">
      <alignment horizontal="center" vertical="center" wrapText="1"/>
    </xf>
    <xf numFmtId="0" fontId="9" fillId="0" borderId="51" xfId="16" applyFont="1" applyBorder="1"/>
    <xf numFmtId="0" fontId="9" fillId="0" borderId="52" xfId="16" applyFont="1" applyBorder="1"/>
    <xf numFmtId="0" fontId="9" fillId="0" borderId="52" xfId="16" applyFont="1" applyBorder="1" applyAlignment="1">
      <alignment horizontal="center" vertical="center" wrapText="1"/>
    </xf>
    <xf numFmtId="0" fontId="9" fillId="0" borderId="53" xfId="16" applyFont="1" applyBorder="1"/>
    <xf numFmtId="0" fontId="9" fillId="0" borderId="75" xfId="16" applyFont="1" applyBorder="1"/>
    <xf numFmtId="0" fontId="9" fillId="0" borderId="75" xfId="16" applyFont="1" applyBorder="1" applyAlignment="1">
      <alignment horizontal="center" vertical="center" wrapText="1"/>
    </xf>
    <xf numFmtId="0" fontId="28" fillId="0" borderId="46" xfId="16" applyFont="1" applyBorder="1"/>
    <xf numFmtId="0" fontId="28" fillId="0" borderId="47" xfId="16" applyFont="1" applyBorder="1" applyAlignment="1">
      <alignment vertical="top" wrapText="1"/>
    </xf>
    <xf numFmtId="0" fontId="28" fillId="0" borderId="47" xfId="16" applyFont="1" applyBorder="1" applyAlignment="1">
      <alignment horizontal="center" vertical="center" wrapText="1"/>
    </xf>
    <xf numFmtId="0" fontId="28" fillId="0" borderId="48" xfId="16" applyFont="1" applyBorder="1"/>
    <xf numFmtId="0" fontId="9" fillId="0" borderId="0" xfId="16" applyFont="1" applyAlignment="1">
      <alignment vertical="top" wrapText="1"/>
    </xf>
    <xf numFmtId="0" fontId="23" fillId="0" borderId="49" xfId="16" applyFont="1" applyBorder="1"/>
    <xf numFmtId="0" fontId="23" fillId="0" borderId="0" xfId="16" applyFont="1"/>
    <xf numFmtId="0" fontId="23" fillId="0" borderId="0" xfId="16" applyFont="1" applyAlignment="1">
      <alignment horizontal="center" vertical="center" wrapText="1"/>
    </xf>
    <xf numFmtId="0" fontId="23" fillId="0" borderId="50" xfId="16" applyFont="1" applyBorder="1"/>
    <xf numFmtId="0" fontId="23" fillId="0" borderId="51" xfId="16" applyFont="1" applyBorder="1"/>
    <xf numFmtId="0" fontId="23" fillId="0" borderId="52" xfId="16" applyFont="1" applyBorder="1"/>
    <xf numFmtId="0" fontId="23" fillId="0" borderId="52" xfId="16" applyFont="1" applyBorder="1" applyAlignment="1">
      <alignment horizontal="center" vertical="center" wrapText="1"/>
    </xf>
    <xf numFmtId="0" fontId="23" fillId="0" borderId="53" xfId="16" applyFont="1" applyBorder="1"/>
    <xf numFmtId="0" fontId="2" fillId="0" borderId="0" xfId="16" applyAlignment="1">
      <alignment horizontal="center" vertical="center" wrapText="1"/>
    </xf>
    <xf numFmtId="0" fontId="7" fillId="6" borderId="6" xfId="0" applyFont="1" applyFill="1" applyBorder="1" applyAlignment="1">
      <alignment horizontal="left" wrapText="1" indent="7"/>
    </xf>
    <xf numFmtId="0" fontId="2" fillId="0" borderId="0" xfId="15" applyFont="1"/>
    <xf numFmtId="0" fontId="23" fillId="0" borderId="0" xfId="0" applyFont="1" applyAlignment="1">
      <alignment wrapText="1"/>
    </xf>
    <xf numFmtId="0" fontId="9" fillId="0" borderId="49" xfId="15" applyFont="1" applyBorder="1" applyAlignment="1">
      <alignment wrapText="1"/>
    </xf>
    <xf numFmtId="0" fontId="9" fillId="0" borderId="25" xfId="15" applyFont="1" applyBorder="1" applyAlignment="1">
      <alignment wrapText="1"/>
    </xf>
    <xf numFmtId="0" fontId="9" fillId="0" borderId="26" xfId="15" applyFont="1" applyBorder="1" applyAlignment="1">
      <alignment wrapText="1"/>
    </xf>
    <xf numFmtId="0" fontId="9" fillId="0" borderId="27" xfId="15" applyFont="1" applyBorder="1" applyAlignment="1">
      <alignment wrapText="1"/>
    </xf>
    <xf numFmtId="0" fontId="20" fillId="0" borderId="28" xfId="15" applyFont="1" applyBorder="1" applyAlignment="1">
      <alignment horizontal="center" vertical="center" wrapText="1"/>
    </xf>
    <xf numFmtId="0" fontId="9" fillId="0" borderId="50" xfId="15" applyFont="1" applyBorder="1" applyAlignment="1">
      <alignment wrapText="1"/>
    </xf>
    <xf numFmtId="0" fontId="9" fillId="0" borderId="0" xfId="15" applyFont="1" applyAlignment="1">
      <alignment wrapText="1"/>
    </xf>
    <xf numFmtId="0" fontId="7" fillId="0" borderId="1" xfId="0" applyFont="1" applyBorder="1"/>
    <xf numFmtId="0" fontId="7" fillId="0" borderId="0" xfId="0" applyFont="1"/>
    <xf numFmtId="3" fontId="7" fillId="0" borderId="0" xfId="0" applyNumberFormat="1" applyFont="1"/>
    <xf numFmtId="0" fontId="7" fillId="0" borderId="6" xfId="0" applyFont="1" applyBorder="1"/>
    <xf numFmtId="3" fontId="7" fillId="0" borderId="6" xfId="0" applyNumberFormat="1" applyFont="1" applyBorder="1"/>
    <xf numFmtId="3" fontId="7" fillId="0" borderId="5" xfId="0" applyNumberFormat="1" applyFont="1" applyBorder="1"/>
    <xf numFmtId="0" fontId="7" fillId="0" borderId="6" xfId="4" applyFont="1" applyFill="1" applyBorder="1"/>
    <xf numFmtId="0" fontId="9" fillId="0" borderId="25" xfId="0" applyFont="1" applyBorder="1"/>
    <xf numFmtId="0" fontId="9" fillId="0" borderId="26" xfId="0" applyFont="1" applyBorder="1"/>
    <xf numFmtId="0" fontId="9" fillId="0" borderId="27" xfId="0" applyFont="1" applyBorder="1"/>
    <xf numFmtId="0" fontId="20" fillId="0" borderId="28" xfId="0" applyFont="1" applyBorder="1" applyAlignment="1">
      <alignment horizontal="center" vertical="center"/>
    </xf>
    <xf numFmtId="0" fontId="12" fillId="0" borderId="28" xfId="0" applyFont="1" applyBorder="1" applyAlignment="1">
      <alignment horizontal="center" vertical="center"/>
    </xf>
    <xf numFmtId="0" fontId="7" fillId="0" borderId="6" xfId="0" applyFont="1" applyBorder="1" applyAlignment="1">
      <alignment horizontal="left" indent="5"/>
    </xf>
    <xf numFmtId="4" fontId="7" fillId="0" borderId="6" xfId="1" applyNumberFormat="1" applyFont="1" applyFill="1" applyBorder="1"/>
    <xf numFmtId="0" fontId="9" fillId="0" borderId="0" xfId="8" applyFill="1">
      <alignment horizontal="center" vertical="center" wrapText="1"/>
    </xf>
    <xf numFmtId="4" fontId="9" fillId="0" borderId="0" xfId="8" applyNumberFormat="1" applyFill="1">
      <alignment horizontal="center" vertical="center" wrapText="1"/>
    </xf>
    <xf numFmtId="166" fontId="9" fillId="0" borderId="0" xfId="8" applyNumberFormat="1" applyFill="1">
      <alignment horizontal="center" vertical="center" wrapText="1"/>
    </xf>
    <xf numFmtId="4" fontId="7" fillId="0" borderId="0" xfId="0" applyNumberFormat="1" applyFont="1"/>
    <xf numFmtId="0" fontId="7" fillId="0" borderId="6" xfId="0" applyFont="1" applyBorder="1" applyAlignment="1">
      <alignment horizontal="left" wrapText="1" indent="7"/>
    </xf>
    <xf numFmtId="166" fontId="7" fillId="0" borderId="0" xfId="0" applyNumberFormat="1" applyFont="1"/>
    <xf numFmtId="0" fontId="5" fillId="0" borderId="6" xfId="3" applyFont="1" applyFill="1" applyBorder="1" applyAlignment="1">
      <alignment horizontal="center" vertical="center" wrapText="1"/>
    </xf>
    <xf numFmtId="3" fontId="7" fillId="0" borderId="13" xfId="13" applyFill="1" applyAlignment="1">
      <alignment vertical="center" wrapText="1"/>
      <protection locked="0"/>
    </xf>
    <xf numFmtId="9" fontId="7" fillId="0" borderId="0" xfId="14" applyFont="1" applyFill="1" applyBorder="1" applyAlignment="1" applyProtection="1">
      <alignment horizontal="right" wrapText="1"/>
    </xf>
    <xf numFmtId="3" fontId="7" fillId="0" borderId="1" xfId="0" applyNumberFormat="1" applyFont="1" applyBorder="1" applyAlignment="1" applyProtection="1">
      <alignment horizontal="left" wrapText="1" indent="2"/>
      <protection hidden="1"/>
    </xf>
    <xf numFmtId="9" fontId="7" fillId="0" borderId="0" xfId="1" applyFont="1" applyFill="1" applyAlignment="1">
      <alignment vertical="center"/>
    </xf>
    <xf numFmtId="3" fontId="7" fillId="0" borderId="0" xfId="0" applyNumberFormat="1" applyFont="1" applyAlignment="1">
      <alignment vertical="center"/>
    </xf>
    <xf numFmtId="0" fontId="0" fillId="0" borderId="0" xfId="0" applyAlignment="1">
      <alignment horizontal="center"/>
    </xf>
    <xf numFmtId="0" fontId="7" fillId="0" borderId="22" xfId="0" applyFont="1" applyBorder="1" applyAlignment="1">
      <alignment horizontal="left" vertical="center" wrapText="1"/>
    </xf>
    <xf numFmtId="0" fontId="7" fillId="0" borderId="22" xfId="0" applyFont="1" applyBorder="1" applyAlignment="1">
      <alignment vertical="center"/>
    </xf>
    <xf numFmtId="0" fontId="41" fillId="6" borderId="0" xfId="17" applyFill="1" applyAlignment="1" applyProtection="1"/>
    <xf numFmtId="0" fontId="3" fillId="6" borderId="0" xfId="18" applyFont="1" applyFill="1"/>
    <xf numFmtId="3" fontId="3" fillId="6" borderId="0" xfId="18" applyNumberFormat="1" applyFont="1" applyFill="1"/>
    <xf numFmtId="0" fontId="42" fillId="2" borderId="0" xfId="2" applyFont="1" applyAlignment="1" applyProtection="1"/>
    <xf numFmtId="0" fontId="43" fillId="6" borderId="0" xfId="18" applyFont="1" applyFill="1"/>
    <xf numFmtId="0" fontId="3" fillId="6" borderId="0" xfId="18" applyFont="1" applyFill="1" applyAlignment="1">
      <alignment wrapText="1"/>
    </xf>
    <xf numFmtId="0" fontId="44" fillId="6" borderId="0" xfId="18" applyFont="1" applyFill="1" applyAlignment="1">
      <alignment vertical="top" wrapText="1"/>
    </xf>
    <xf numFmtId="10" fontId="3" fillId="6" borderId="0" xfId="18" applyNumberFormat="1" applyFont="1" applyFill="1"/>
    <xf numFmtId="0" fontId="45" fillId="6" borderId="0" xfId="18" applyFont="1" applyFill="1" applyAlignment="1">
      <alignment horizontal="left" vertical="top" wrapText="1"/>
    </xf>
    <xf numFmtId="0" fontId="3" fillId="6" borderId="0" xfId="18" applyFont="1" applyFill="1" applyAlignment="1">
      <alignment horizontal="left" vertical="center" wrapText="1"/>
    </xf>
    <xf numFmtId="0" fontId="46" fillId="6" borderId="0" xfId="18" applyFont="1" applyFill="1" applyAlignment="1">
      <alignment horizontal="center" vertical="center"/>
    </xf>
    <xf numFmtId="10" fontId="3" fillId="6" borderId="0" xfId="18" applyNumberFormat="1" applyFont="1" applyFill="1" applyAlignment="1">
      <alignment vertical="center"/>
    </xf>
    <xf numFmtId="0" fontId="3" fillId="6" borderId="0" xfId="18" applyFont="1" applyFill="1" applyAlignment="1">
      <alignment vertical="center"/>
    </xf>
    <xf numFmtId="3" fontId="3" fillId="15" borderId="13" xfId="13" applyFont="1" applyFill="1" applyAlignment="1">
      <alignment horizontal="center" vertical="center" wrapText="1"/>
      <protection locked="0"/>
    </xf>
    <xf numFmtId="0" fontId="4" fillId="3" borderId="6" xfId="19" applyFont="1" applyBorder="1" applyAlignment="1" applyProtection="1">
      <alignment vertical="center" wrapText="1"/>
    </xf>
    <xf numFmtId="0" fontId="4" fillId="3" borderId="5" xfId="19" applyFont="1" applyBorder="1" applyAlignment="1" applyProtection="1">
      <alignment horizontal="center" vertical="center" wrapText="1"/>
    </xf>
    <xf numFmtId="0" fontId="4" fillId="3" borderId="6" xfId="19" applyFont="1" applyBorder="1" applyAlignment="1" applyProtection="1">
      <alignment horizontal="center" vertical="center" wrapText="1"/>
    </xf>
    <xf numFmtId="3" fontId="47" fillId="7" borderId="1" xfId="19" applyNumberFormat="1" applyFont="1" applyFill="1" applyBorder="1" applyAlignment="1" applyProtection="1">
      <alignment wrapText="1"/>
      <protection hidden="1"/>
    </xf>
    <xf numFmtId="3" fontId="48" fillId="6" borderId="0" xfId="18" applyNumberFormat="1" applyFont="1" applyFill="1"/>
    <xf numFmtId="0" fontId="48" fillId="6" borderId="0" xfId="18" applyFont="1" applyFill="1"/>
    <xf numFmtId="0" fontId="48" fillId="4" borderId="12" xfId="20" applyFont="1" applyBorder="1" applyAlignment="1" applyProtection="1">
      <alignment wrapText="1"/>
      <protection hidden="1"/>
    </xf>
    <xf numFmtId="3" fontId="3" fillId="6" borderId="1" xfId="18" applyNumberFormat="1" applyFont="1" applyFill="1" applyBorder="1" applyAlignment="1" applyProtection="1">
      <alignment horizontal="left" wrapText="1" indent="2"/>
      <protection hidden="1"/>
    </xf>
    <xf numFmtId="3" fontId="3" fillId="6" borderId="13" xfId="13" applyFont="1" applyAlignment="1">
      <alignment vertical="center" wrapText="1"/>
      <protection locked="0"/>
    </xf>
    <xf numFmtId="0" fontId="3" fillId="6" borderId="1" xfId="18" applyFont="1" applyFill="1" applyBorder="1" applyAlignment="1" applyProtection="1">
      <alignment horizontal="left" wrapText="1" indent="2"/>
      <protection hidden="1"/>
    </xf>
    <xf numFmtId="0" fontId="48" fillId="4" borderId="3" xfId="20" applyFont="1" applyBorder="1" applyAlignment="1" applyProtection="1">
      <alignment wrapText="1"/>
      <protection hidden="1"/>
    </xf>
    <xf numFmtId="3" fontId="47" fillId="7" borderId="14" xfId="19" applyNumberFormat="1" applyFont="1" applyFill="1" applyBorder="1" applyAlignment="1" applyProtection="1">
      <alignment wrapText="1"/>
      <protection hidden="1"/>
    </xf>
    <xf numFmtId="0" fontId="3" fillId="6" borderId="14" xfId="18" applyFont="1" applyFill="1" applyBorder="1" applyAlignment="1" applyProtection="1">
      <alignment horizontal="left" wrapText="1" indent="2"/>
      <protection hidden="1"/>
    </xf>
    <xf numFmtId="4" fontId="47" fillId="16" borderId="14" xfId="19" applyNumberFormat="1" applyFont="1" applyFill="1" applyBorder="1" applyAlignment="1" applyProtection="1">
      <alignment wrapText="1"/>
      <protection hidden="1"/>
    </xf>
    <xf numFmtId="3" fontId="47" fillId="16" borderId="14" xfId="19" applyNumberFormat="1" applyFont="1" applyFill="1" applyBorder="1" applyAlignment="1" applyProtection="1">
      <alignment wrapText="1"/>
      <protection hidden="1"/>
    </xf>
    <xf numFmtId="3" fontId="7" fillId="8" borderId="0" xfId="21" applyNumberFormat="1" applyFill="1" applyAlignment="1">
      <alignment vertical="center"/>
    </xf>
    <xf numFmtId="0" fontId="3" fillId="6" borderId="0" xfId="20" applyFont="1" applyFill="1" applyAlignment="1" applyProtection="1"/>
    <xf numFmtId="0" fontId="3" fillId="6" borderId="12" xfId="20" applyFont="1" applyFill="1" applyBorder="1" applyAlignment="1" applyProtection="1">
      <alignment wrapText="1"/>
      <protection hidden="1"/>
    </xf>
    <xf numFmtId="3" fontId="4" fillId="6" borderId="1" xfId="19" applyNumberFormat="1" applyFont="1" applyFill="1" applyBorder="1" applyAlignment="1" applyProtection="1">
      <alignment wrapText="1"/>
      <protection hidden="1"/>
    </xf>
    <xf numFmtId="0" fontId="7" fillId="6" borderId="0" xfId="21" applyFill="1" applyAlignment="1" applyProtection="1">
      <alignment vertical="center"/>
      <protection hidden="1"/>
    </xf>
    <xf numFmtId="0" fontId="41" fillId="6" borderId="0" xfId="17" applyFill="1" applyAlignment="1" applyProtection="1">
      <alignment vertical="center"/>
      <protection hidden="1"/>
    </xf>
    <xf numFmtId="0" fontId="7" fillId="6" borderId="0" xfId="21" applyFill="1" applyAlignment="1">
      <alignment vertical="center"/>
    </xf>
    <xf numFmtId="0" fontId="7" fillId="6" borderId="0" xfId="21" applyFill="1" applyAlignment="1" applyProtection="1">
      <alignment vertical="center" wrapText="1"/>
      <protection hidden="1"/>
    </xf>
    <xf numFmtId="0" fontId="7" fillId="6" borderId="0" xfId="21" applyFill="1" applyAlignment="1" applyProtection="1">
      <alignment horizontal="left" vertical="center"/>
      <protection hidden="1"/>
    </xf>
    <xf numFmtId="0" fontId="7" fillId="6" borderId="0" xfId="21" applyFill="1" applyAlignment="1">
      <alignment horizontal="center" vertical="center"/>
    </xf>
    <xf numFmtId="0" fontId="34" fillId="2" borderId="0" xfId="2" applyFont="1" applyAlignment="1" applyProtection="1">
      <alignment vertical="center"/>
      <protection hidden="1"/>
    </xf>
    <xf numFmtId="0" fontId="0" fillId="6" borderId="34" xfId="21" applyFont="1" applyFill="1" applyBorder="1" applyAlignment="1" applyProtection="1">
      <alignment vertical="center"/>
      <protection hidden="1"/>
    </xf>
    <xf numFmtId="0" fontId="0" fillId="6" borderId="76" xfId="21" applyFont="1" applyFill="1" applyBorder="1" applyAlignment="1" applyProtection="1">
      <alignment vertical="center"/>
      <protection hidden="1"/>
    </xf>
    <xf numFmtId="0" fontId="5" fillId="3" borderId="11" xfId="19" applyBorder="1" applyAlignment="1" applyProtection="1">
      <alignment horizontal="center" vertical="center"/>
    </xf>
    <xf numFmtId="0" fontId="5" fillId="3" borderId="24" xfId="19" applyBorder="1" applyAlignment="1" applyProtection="1">
      <alignment horizontal="center" vertical="center"/>
    </xf>
    <xf numFmtId="3" fontId="5" fillId="3" borderId="0" xfId="19" applyNumberFormat="1" applyBorder="1" applyAlignment="1" applyProtection="1">
      <alignment horizontal="center" vertical="center"/>
    </xf>
    <xf numFmtId="0" fontId="5" fillId="3" borderId="0" xfId="19" applyBorder="1" applyAlignment="1" applyProtection="1">
      <alignment horizontal="center" vertical="center"/>
    </xf>
    <xf numFmtId="3" fontId="5" fillId="7" borderId="0" xfId="13" applyFont="1" applyFill="1" applyBorder="1" applyAlignment="1">
      <alignment vertical="center" wrapText="1"/>
      <protection locked="0"/>
    </xf>
    <xf numFmtId="3" fontId="7" fillId="4" borderId="0" xfId="20" applyNumberFormat="1" applyAlignment="1" applyProtection="1">
      <alignment vertical="center"/>
    </xf>
    <xf numFmtId="3" fontId="0" fillId="12" borderId="0" xfId="20" applyNumberFormat="1" applyFont="1" applyFill="1" applyAlignment="1" applyProtection="1">
      <alignment vertical="center"/>
    </xf>
    <xf numFmtId="3" fontId="7" fillId="12" borderId="0" xfId="20" applyNumberFormat="1" applyFill="1" applyAlignment="1" applyProtection="1">
      <alignment vertical="center"/>
    </xf>
    <xf numFmtId="0" fontId="7" fillId="17" borderId="0" xfId="21" applyFill="1" applyAlignment="1">
      <alignment vertical="center"/>
    </xf>
    <xf numFmtId="0" fontId="5" fillId="17" borderId="0" xfId="21" applyFont="1" applyFill="1" applyAlignment="1">
      <alignment vertical="center"/>
    </xf>
    <xf numFmtId="0" fontId="7" fillId="14" borderId="0" xfId="21" applyFill="1" applyAlignment="1">
      <alignment vertical="center"/>
    </xf>
    <xf numFmtId="0" fontId="5" fillId="14" borderId="0" xfId="21" applyFont="1" applyFill="1" applyAlignment="1">
      <alignment vertical="center"/>
    </xf>
    <xf numFmtId="0" fontId="5" fillId="3" borderId="0" xfId="19" applyBorder="1" applyAlignment="1" applyProtection="1">
      <alignment vertical="center"/>
    </xf>
    <xf numFmtId="0" fontId="7" fillId="12" borderId="0" xfId="21" applyFill="1" applyAlignment="1">
      <alignment vertical="center"/>
    </xf>
    <xf numFmtId="0" fontId="7" fillId="6" borderId="0" xfId="21" applyFill="1" applyAlignment="1">
      <alignment horizontal="left" vertical="center" wrapText="1"/>
    </xf>
    <xf numFmtId="3" fontId="13" fillId="6" borderId="0" xfId="21" applyNumberFormat="1" applyFont="1" applyFill="1" applyAlignment="1">
      <alignment vertical="center"/>
    </xf>
    <xf numFmtId="0" fontId="13" fillId="6" borderId="0" xfId="21" applyFont="1" applyFill="1" applyAlignment="1">
      <alignment vertical="center"/>
    </xf>
    <xf numFmtId="0" fontId="18" fillId="6" borderId="0" xfId="21" applyFont="1" applyFill="1" applyAlignment="1">
      <alignment horizontal="left" vertical="center" wrapText="1"/>
    </xf>
    <xf numFmtId="3" fontId="38" fillId="6" borderId="0" xfId="21" applyNumberFormat="1" applyFont="1" applyFill="1" applyAlignment="1">
      <alignment vertical="center"/>
    </xf>
    <xf numFmtId="3" fontId="7" fillId="6" borderId="0" xfId="22" applyNumberFormat="1" applyFont="1" applyFill="1" applyAlignment="1">
      <alignment wrapText="1"/>
    </xf>
    <xf numFmtId="0" fontId="0" fillId="6" borderId="0" xfId="21" applyFont="1" applyFill="1" applyAlignment="1">
      <alignment vertical="center"/>
    </xf>
    <xf numFmtId="9" fontId="13" fillId="6" borderId="80" xfId="23" applyFont="1" applyFill="1" applyBorder="1" applyAlignment="1">
      <alignment vertical="center"/>
    </xf>
    <xf numFmtId="3" fontId="7" fillId="6" borderId="80" xfId="13" applyBorder="1" applyAlignment="1">
      <alignment vertical="center" wrapText="1"/>
      <protection locked="0"/>
    </xf>
    <xf numFmtId="0" fontId="5" fillId="6" borderId="0" xfId="21" applyFont="1" applyFill="1" applyAlignment="1">
      <alignment vertical="center"/>
    </xf>
    <xf numFmtId="0" fontId="7" fillId="6" borderId="14" xfId="0" applyFont="1" applyFill="1" applyBorder="1" applyAlignment="1">
      <alignment horizontal="left" indent="7"/>
    </xf>
    <xf numFmtId="0" fontId="7" fillId="6" borderId="14" xfId="0" applyFont="1" applyFill="1" applyBorder="1" applyAlignment="1">
      <alignment horizontal="left" indent="3"/>
    </xf>
    <xf numFmtId="4" fontId="7" fillId="6" borderId="10" xfId="0" applyNumberFormat="1" applyFont="1" applyFill="1" applyBorder="1"/>
    <xf numFmtId="3" fontId="7" fillId="6" borderId="23" xfId="0" applyNumberFormat="1" applyFont="1" applyFill="1" applyBorder="1"/>
    <xf numFmtId="3" fontId="7" fillId="6" borderId="81" xfId="13" applyBorder="1" applyAlignment="1">
      <alignment vertical="center" wrapText="1"/>
      <protection locked="0"/>
    </xf>
    <xf numFmtId="3" fontId="7" fillId="6" borderId="82" xfId="13" applyBorder="1" applyAlignment="1">
      <alignment vertical="center" wrapText="1"/>
      <protection locked="0"/>
    </xf>
    <xf numFmtId="3" fontId="7" fillId="6" borderId="83" xfId="13" applyBorder="1" applyAlignment="1">
      <alignment vertical="center" wrapText="1"/>
      <protection locked="0"/>
    </xf>
    <xf numFmtId="0" fontId="7" fillId="6" borderId="14" xfId="0" applyFont="1" applyFill="1" applyBorder="1" applyAlignment="1">
      <alignment horizontal="left" indent="5"/>
    </xf>
    <xf numFmtId="3" fontId="7" fillId="6" borderId="24" xfId="0" applyNumberFormat="1" applyFont="1" applyFill="1" applyBorder="1"/>
    <xf numFmtId="3" fontId="7" fillId="6" borderId="84" xfId="13" applyBorder="1" applyAlignment="1">
      <alignment vertical="center" wrapText="1"/>
      <protection locked="0"/>
    </xf>
    <xf numFmtId="166" fontId="7" fillId="6" borderId="23" xfId="0" applyNumberFormat="1" applyFont="1" applyFill="1" applyBorder="1"/>
    <xf numFmtId="0" fontId="7" fillId="12" borderId="14" xfId="0" applyFont="1" applyFill="1" applyBorder="1"/>
    <xf numFmtId="3" fontId="4" fillId="3" borderId="5" xfId="3" applyNumberFormat="1" applyBorder="1"/>
    <xf numFmtId="9" fontId="13" fillId="6" borderId="54" xfId="1" applyFont="1" applyFill="1" applyBorder="1"/>
    <xf numFmtId="166" fontId="7" fillId="6" borderId="5" xfId="0" applyNumberFormat="1" applyFont="1" applyFill="1" applyBorder="1"/>
    <xf numFmtId="0" fontId="7" fillId="6" borderId="85" xfId="0" applyFont="1" applyFill="1" applyBorder="1" applyAlignment="1">
      <alignment wrapText="1"/>
    </xf>
    <xf numFmtId="0" fontId="13" fillId="6" borderId="0" xfId="0" applyFont="1" applyFill="1"/>
    <xf numFmtId="9" fontId="13" fillId="6" borderId="0" xfId="1" applyFont="1" applyFill="1" applyBorder="1"/>
    <xf numFmtId="0" fontId="5" fillId="18" borderId="86" xfId="3" applyFont="1" applyFill="1" applyBorder="1" applyAlignment="1">
      <alignment horizontal="center"/>
    </xf>
    <xf numFmtId="0" fontId="5" fillId="18" borderId="86" xfId="3" applyFont="1" applyFill="1" applyBorder="1" applyAlignment="1">
      <alignment horizontal="center" wrapText="1"/>
    </xf>
    <xf numFmtId="0" fontId="5" fillId="3" borderId="86" xfId="3" applyFont="1" applyBorder="1" applyAlignment="1">
      <alignment horizontal="center" vertical="center" wrapText="1"/>
    </xf>
    <xf numFmtId="0" fontId="5" fillId="3" borderId="86" xfId="3" applyFont="1" applyBorder="1" applyAlignment="1">
      <alignment horizontal="center"/>
    </xf>
    <xf numFmtId="0" fontId="7" fillId="19" borderId="6" xfId="0" applyFont="1" applyFill="1" applyBorder="1" applyAlignment="1">
      <alignment vertical="center" wrapText="1"/>
    </xf>
    <xf numFmtId="4" fontId="5" fillId="18" borderId="6" xfId="3" applyNumberFormat="1" applyFont="1" applyFill="1" applyBorder="1"/>
    <xf numFmtId="0" fontId="7" fillId="6" borderId="22" xfId="0" applyFont="1" applyFill="1" applyBorder="1" applyAlignment="1">
      <alignment vertical="center" wrapText="1"/>
    </xf>
    <xf numFmtId="0" fontId="3" fillId="4" borderId="0" xfId="4" applyBorder="1" applyAlignment="1" applyProtection="1">
      <alignment horizontal="center"/>
      <protection hidden="1"/>
    </xf>
    <xf numFmtId="0" fontId="3" fillId="4" borderId="16" xfId="4" applyBorder="1" applyAlignment="1" applyProtection="1">
      <alignment horizontal="center"/>
      <protection hidden="1"/>
    </xf>
    <xf numFmtId="0" fontId="4" fillId="2" borderId="0" xfId="2" applyAlignment="1" applyProtection="1">
      <alignment horizontal="center" vertical="center" wrapText="1"/>
      <protection hidden="1"/>
    </xf>
    <xf numFmtId="0" fontId="4" fillId="2" borderId="0" xfId="2" applyAlignment="1" applyProtection="1">
      <alignment horizontal="center" wrapText="1"/>
      <protection hidden="1"/>
    </xf>
    <xf numFmtId="0" fontId="4" fillId="2" borderId="18" xfId="2" applyBorder="1" applyAlignment="1" applyProtection="1">
      <alignment horizontal="left" wrapText="1"/>
      <protection hidden="1"/>
    </xf>
    <xf numFmtId="0" fontId="4" fillId="2" borderId="19" xfId="2" applyBorder="1" applyAlignment="1" applyProtection="1">
      <alignment horizontal="left" wrapText="1"/>
      <protection hidden="1"/>
    </xf>
    <xf numFmtId="0" fontId="4" fillId="2" borderId="20" xfId="2" applyBorder="1" applyAlignment="1" applyProtection="1">
      <alignment horizontal="left" wrapText="1"/>
      <protection hidden="1"/>
    </xf>
    <xf numFmtId="3" fontId="0" fillId="6" borderId="59" xfId="0" applyNumberFormat="1" applyFill="1" applyBorder="1" applyAlignment="1">
      <alignment horizontal="center"/>
    </xf>
    <xf numFmtId="3" fontId="0" fillId="6" borderId="60" xfId="0" applyNumberFormat="1" applyFill="1" applyBorder="1" applyAlignment="1">
      <alignment horizontal="center"/>
    </xf>
    <xf numFmtId="3" fontId="0" fillId="6" borderId="61" xfId="0" applyNumberFormat="1" applyFill="1" applyBorder="1" applyAlignment="1">
      <alignment horizontal="center"/>
    </xf>
    <xf numFmtId="0" fontId="3" fillId="4" borderId="7" xfId="4" applyBorder="1" applyAlignment="1" applyProtection="1">
      <alignment horizontal="center"/>
      <protection hidden="1"/>
    </xf>
    <xf numFmtId="0" fontId="3" fillId="4" borderId="17" xfId="4" applyBorder="1" applyAlignment="1" applyProtection="1">
      <alignment horizontal="center"/>
      <protection hidden="1"/>
    </xf>
    <xf numFmtId="0" fontId="6" fillId="2" borderId="0" xfId="2" applyFont="1" applyAlignment="1" applyProtection="1">
      <alignment horizontal="left" wrapText="1"/>
    </xf>
    <xf numFmtId="0" fontId="34" fillId="2" borderId="0" xfId="2" applyFont="1" applyAlignment="1" applyProtection="1">
      <alignment horizontal="left" wrapText="1"/>
      <protection hidden="1"/>
    </xf>
    <xf numFmtId="0" fontId="7" fillId="6" borderId="55" xfId="2" applyFont="1" applyFill="1" applyBorder="1" applyAlignment="1" applyProtection="1">
      <alignment horizontal="left" wrapText="1"/>
      <protection hidden="1"/>
    </xf>
    <xf numFmtId="0" fontId="7" fillId="6" borderId="56" xfId="2" applyFont="1" applyFill="1" applyBorder="1" applyAlignment="1" applyProtection="1">
      <alignment horizontal="left" wrapText="1"/>
      <protection hidden="1"/>
    </xf>
    <xf numFmtId="0" fontId="18" fillId="6" borderId="57" xfId="2" applyFont="1" applyFill="1" applyBorder="1" applyAlignment="1" applyProtection="1">
      <alignment horizontal="left" wrapText="1"/>
      <protection hidden="1"/>
    </xf>
    <xf numFmtId="0" fontId="35" fillId="6" borderId="71" xfId="2" applyFont="1" applyFill="1" applyBorder="1" applyAlignment="1" applyProtection="1">
      <alignment horizontal="left" wrapText="1"/>
      <protection hidden="1"/>
    </xf>
    <xf numFmtId="0" fontId="35" fillId="6" borderId="72" xfId="2" applyFont="1" applyFill="1" applyBorder="1" applyAlignment="1" applyProtection="1">
      <alignment horizontal="left" wrapText="1"/>
      <protection hidden="1"/>
    </xf>
    <xf numFmtId="0" fontId="35" fillId="6" borderId="73" xfId="2" applyFont="1" applyFill="1" applyBorder="1" applyAlignment="1" applyProtection="1">
      <alignment horizontal="left" wrapText="1"/>
      <protection hidden="1"/>
    </xf>
    <xf numFmtId="3" fontId="0" fillId="17" borderId="0" xfId="20" applyNumberFormat="1" applyFont="1" applyFill="1" applyAlignment="1" applyProtection="1">
      <alignment horizontal="center" vertical="center"/>
    </xf>
    <xf numFmtId="3" fontId="7" fillId="17" borderId="0" xfId="20" applyNumberFormat="1" applyFill="1" applyAlignment="1" applyProtection="1">
      <alignment horizontal="center" vertical="center"/>
    </xf>
    <xf numFmtId="0" fontId="0" fillId="12" borderId="0" xfId="20" applyFont="1" applyFill="1" applyAlignment="1" applyProtection="1">
      <alignment horizontal="left" vertical="center" wrapText="1"/>
    </xf>
    <xf numFmtId="0" fontId="7" fillId="12" borderId="0" xfId="20" applyFill="1" applyAlignment="1" applyProtection="1">
      <alignment horizontal="left" vertical="center" wrapText="1"/>
    </xf>
    <xf numFmtId="0" fontId="7" fillId="6" borderId="77" xfId="21" applyFill="1" applyBorder="1" applyAlignment="1">
      <alignment horizontal="center" vertical="center" textRotation="90"/>
    </xf>
    <xf numFmtId="0" fontId="7" fillId="6" borderId="78" xfId="21" applyFill="1" applyBorder="1" applyAlignment="1">
      <alignment horizontal="center" vertical="center" textRotation="90"/>
    </xf>
    <xf numFmtId="0" fontId="7" fillId="6" borderId="79" xfId="21" applyFill="1" applyBorder="1" applyAlignment="1">
      <alignment horizontal="center" vertical="center" textRotation="90"/>
    </xf>
    <xf numFmtId="0" fontId="6" fillId="3" borderId="6" xfId="3" applyFont="1" applyBorder="1" applyAlignment="1" applyProtection="1">
      <alignment horizontal="center" vertical="center" wrapText="1"/>
      <protection hidden="1"/>
    </xf>
    <xf numFmtId="0" fontId="16" fillId="4" borderId="14" xfId="4" applyFont="1" applyBorder="1" applyAlignment="1">
      <alignment horizontal="center"/>
    </xf>
    <xf numFmtId="0" fontId="16" fillId="4" borderId="11" xfId="4" applyFont="1" applyBorder="1" applyAlignment="1">
      <alignment horizontal="center"/>
    </xf>
    <xf numFmtId="0" fontId="6" fillId="3" borderId="6" xfId="3" applyFont="1" applyBorder="1" applyAlignment="1" applyProtection="1">
      <alignment horizontal="left" vertical="center" wrapText="1"/>
      <protection hidden="1"/>
    </xf>
    <xf numFmtId="0" fontId="16" fillId="4" borderId="6" xfId="4" applyFont="1" applyBorder="1" applyAlignment="1">
      <alignment horizontal="center"/>
    </xf>
    <xf numFmtId="0" fontId="5" fillId="3" borderId="8" xfId="3" applyFont="1" applyBorder="1" applyAlignment="1">
      <alignment horizontal="center"/>
    </xf>
    <xf numFmtId="0" fontId="5" fillId="3" borderId="9" xfId="3" applyFont="1" applyBorder="1" applyAlignment="1">
      <alignment horizontal="center"/>
    </xf>
    <xf numFmtId="0" fontId="5" fillId="3" borderId="2" xfId="3" applyFont="1" applyBorder="1" applyAlignment="1">
      <alignment horizontal="left" vertical="center"/>
    </xf>
    <xf numFmtId="0" fontId="5" fillId="3" borderId="8" xfId="3" applyFont="1" applyBorder="1" applyAlignment="1">
      <alignment horizontal="center" vertical="center" wrapText="1"/>
    </xf>
    <xf numFmtId="0" fontId="5" fillId="3" borderId="9" xfId="3" applyFont="1" applyBorder="1" applyAlignment="1">
      <alignment horizontal="center" vertical="center" wrapText="1"/>
    </xf>
    <xf numFmtId="0" fontId="5" fillId="3" borderId="21" xfId="3" applyFont="1" applyBorder="1" applyAlignment="1">
      <alignment horizontal="center" vertical="center" wrapText="1"/>
    </xf>
    <xf numFmtId="0" fontId="5" fillId="3" borderId="6" xfId="3" applyFont="1" applyBorder="1" applyAlignment="1">
      <alignment horizontal="center" vertical="center"/>
    </xf>
    <xf numFmtId="0" fontId="5" fillId="3" borderId="6" xfId="3" applyFont="1" applyBorder="1" applyAlignment="1">
      <alignment horizontal="center" vertical="center" wrapText="1"/>
    </xf>
    <xf numFmtId="0" fontId="5" fillId="3" borderId="23" xfId="3" applyFont="1" applyBorder="1" applyAlignment="1">
      <alignment horizontal="center" vertical="center"/>
    </xf>
    <xf numFmtId="0" fontId="5" fillId="3" borderId="24" xfId="3" applyFont="1" applyBorder="1" applyAlignment="1">
      <alignment horizontal="center" vertical="center"/>
    </xf>
    <xf numFmtId="0" fontId="5" fillId="3" borderId="23" xfId="3" applyFont="1" applyBorder="1" applyAlignment="1">
      <alignment horizontal="center" vertical="center" wrapText="1"/>
    </xf>
    <xf numFmtId="0" fontId="5" fillId="3" borderId="24" xfId="3" applyFont="1" applyBorder="1" applyAlignment="1">
      <alignment horizontal="center" vertical="center" wrapText="1"/>
    </xf>
    <xf numFmtId="0" fontId="5" fillId="3" borderId="5" xfId="3" applyFont="1" applyBorder="1" applyAlignment="1">
      <alignment horizontal="center" vertical="center" wrapText="1"/>
    </xf>
    <xf numFmtId="0" fontId="5" fillId="3" borderId="5" xfId="3" applyFont="1" applyBorder="1" applyAlignment="1">
      <alignment horizontal="center" vertical="center"/>
    </xf>
    <xf numFmtId="4" fontId="9" fillId="0" borderId="64" xfId="15" applyNumberFormat="1" applyFont="1" applyBorder="1" applyAlignment="1">
      <alignment horizontal="center" vertical="center" wrapText="1"/>
    </xf>
    <xf numFmtId="4" fontId="9" fillId="0" borderId="39" xfId="15" applyNumberFormat="1" applyFont="1" applyBorder="1" applyAlignment="1">
      <alignment horizontal="center" vertical="center" wrapText="1"/>
    </xf>
    <xf numFmtId="0" fontId="29" fillId="0" borderId="47" xfId="15" applyFont="1" applyBorder="1" applyAlignment="1">
      <alignment horizontal="left" vertical="center" wrapText="1"/>
    </xf>
    <xf numFmtId="166" fontId="9" fillId="0" borderId="64" xfId="15" applyNumberFormat="1" applyFont="1" applyBorder="1" applyAlignment="1">
      <alignment horizontal="center" vertical="center" wrapText="1"/>
    </xf>
    <xf numFmtId="166" fontId="9" fillId="0" borderId="39" xfId="15" applyNumberFormat="1" applyFont="1" applyBorder="1" applyAlignment="1">
      <alignment horizontal="center" vertical="center" wrapText="1"/>
    </xf>
    <xf numFmtId="166" fontId="9" fillId="0" borderId="65" xfId="15" applyNumberFormat="1" applyFont="1" applyBorder="1" applyAlignment="1">
      <alignment horizontal="center" vertical="center" wrapText="1"/>
    </xf>
    <xf numFmtId="166" fontId="9" fillId="0" borderId="42" xfId="15" applyNumberFormat="1" applyFont="1" applyBorder="1" applyAlignment="1">
      <alignment horizontal="center" vertical="center" wrapText="1"/>
    </xf>
    <xf numFmtId="166" fontId="9" fillId="0" borderId="31" xfId="15" applyNumberFormat="1" applyFont="1" applyBorder="1" applyAlignment="1">
      <alignment horizontal="center" vertical="center" wrapText="1"/>
    </xf>
    <xf numFmtId="166" fontId="9" fillId="0" borderId="29" xfId="15" applyNumberFormat="1" applyFont="1" applyBorder="1" applyAlignment="1">
      <alignment horizontal="center" vertical="center" wrapText="1"/>
    </xf>
    <xf numFmtId="0" fontId="24" fillId="10" borderId="0" xfId="15" applyFont="1" applyFill="1" applyAlignment="1">
      <alignment horizontal="right"/>
    </xf>
    <xf numFmtId="0" fontId="26" fillId="11" borderId="0" xfId="15" applyFont="1" applyFill="1" applyAlignment="1">
      <alignment horizontal="left"/>
    </xf>
    <xf numFmtId="0" fontId="26" fillId="11" borderId="0" xfId="0" applyFont="1" applyFill="1" applyAlignment="1">
      <alignment horizontal="center"/>
    </xf>
    <xf numFmtId="0" fontId="24" fillId="10" borderId="0" xfId="15" applyFont="1" applyFill="1" applyAlignment="1">
      <alignment horizontal="left"/>
    </xf>
    <xf numFmtId="0" fontId="9" fillId="0" borderId="31" xfId="15" applyFont="1" applyBorder="1" applyAlignment="1">
      <alignment horizontal="center" vertical="center" wrapText="1"/>
    </xf>
    <xf numFmtId="0" fontId="9" fillId="0" borderId="29" xfId="15" applyFont="1" applyBorder="1" applyAlignment="1">
      <alignment horizontal="center" vertical="center" wrapText="1"/>
    </xf>
    <xf numFmtId="0" fontId="24" fillId="10" borderId="0" xfId="15" quotePrefix="1" applyFont="1" applyFill="1" applyAlignment="1">
      <alignment horizontal="center"/>
    </xf>
    <xf numFmtId="4" fontId="5" fillId="3" borderId="6" xfId="3" applyNumberFormat="1" applyFont="1" applyBorder="1" applyAlignment="1">
      <alignment horizontal="center" vertical="center" wrapText="1"/>
    </xf>
    <xf numFmtId="0" fontId="5" fillId="3" borderId="68" xfId="3" applyFont="1" applyBorder="1" applyAlignment="1">
      <alignment horizontal="center" vertical="center" textRotation="90"/>
    </xf>
    <xf numFmtId="0" fontId="5" fillId="3" borderId="0" xfId="3" applyFont="1" applyBorder="1" applyAlignment="1">
      <alignment horizontal="center" vertical="center" textRotation="90"/>
    </xf>
    <xf numFmtId="0" fontId="5" fillId="3" borderId="6" xfId="3" applyFont="1" applyBorder="1" applyAlignment="1">
      <alignment horizontal="left" vertical="center"/>
    </xf>
    <xf numFmtId="0" fontId="5" fillId="3" borderId="23" xfId="3" applyFont="1" applyBorder="1" applyAlignment="1">
      <alignment horizontal="left" vertical="center"/>
    </xf>
    <xf numFmtId="0" fontId="29" fillId="0" borderId="47" xfId="0" applyFont="1" applyBorder="1" applyAlignment="1">
      <alignment horizontal="left" vertical="center" wrapText="1"/>
    </xf>
    <xf numFmtId="0" fontId="24" fillId="10" borderId="0" xfId="0" applyFont="1" applyFill="1" applyAlignment="1">
      <alignment horizontal="left"/>
    </xf>
    <xf numFmtId="0" fontId="24" fillId="10" borderId="0" xfId="0" quotePrefix="1" applyFont="1" applyFill="1" applyAlignment="1">
      <alignment horizontal="center"/>
    </xf>
    <xf numFmtId="0" fontId="24" fillId="10" borderId="0" xfId="0" applyFont="1" applyFill="1" applyAlignment="1">
      <alignment horizontal="right"/>
    </xf>
    <xf numFmtId="0" fontId="26" fillId="11" borderId="0" xfId="0" applyFont="1" applyFill="1" applyAlignment="1">
      <alignment horizontal="left"/>
    </xf>
    <xf numFmtId="0" fontId="4" fillId="3" borderId="6" xfId="3" applyBorder="1" applyAlignment="1">
      <alignment horizontal="center" vertical="center"/>
    </xf>
    <xf numFmtId="0" fontId="5" fillId="3" borderId="6" xfId="3" applyFont="1" applyBorder="1" applyAlignment="1">
      <alignment horizontal="center"/>
    </xf>
    <xf numFmtId="0" fontId="17" fillId="2" borderId="0" xfId="2" applyFont="1" applyAlignment="1">
      <alignment horizontal="left" vertical="center"/>
    </xf>
    <xf numFmtId="0" fontId="5" fillId="3" borderId="6" xfId="3" applyFont="1" applyBorder="1" applyAlignment="1">
      <alignment horizontal="left"/>
    </xf>
    <xf numFmtId="0" fontId="5" fillId="3" borderId="14" xfId="3" applyFont="1" applyBorder="1" applyAlignment="1">
      <alignment horizontal="left"/>
    </xf>
    <xf numFmtId="0" fontId="5" fillId="3" borderId="10" xfId="3" applyFont="1" applyBorder="1" applyAlignment="1">
      <alignment horizontal="left"/>
    </xf>
    <xf numFmtId="0" fontId="31" fillId="4" borderId="14" xfId="4" applyFont="1" applyBorder="1" applyAlignment="1">
      <alignment horizontal="center"/>
    </xf>
    <xf numFmtId="0" fontId="31" fillId="4" borderId="11" xfId="4" applyFont="1" applyBorder="1" applyAlignment="1">
      <alignment horizontal="center"/>
    </xf>
    <xf numFmtId="0" fontId="31" fillId="4" borderId="10" xfId="4" applyFont="1" applyBorder="1" applyAlignment="1">
      <alignment horizontal="center"/>
    </xf>
    <xf numFmtId="0" fontId="5" fillId="3" borderId="87" xfId="3" applyFont="1" applyBorder="1" applyAlignment="1">
      <alignment horizontal="left"/>
    </xf>
    <xf numFmtId="0" fontId="5" fillId="3" borderId="88" xfId="3" applyFont="1" applyBorder="1" applyAlignment="1">
      <alignment horizontal="left"/>
    </xf>
    <xf numFmtId="0" fontId="31" fillId="4" borderId="85" xfId="4" applyFont="1" applyBorder="1" applyAlignment="1">
      <alignment horizontal="center"/>
    </xf>
    <xf numFmtId="0" fontId="31" fillId="4" borderId="0" xfId="4" applyFont="1" applyBorder="1" applyAlignment="1">
      <alignment horizontal="center"/>
    </xf>
    <xf numFmtId="0" fontId="8" fillId="2" borderId="0" xfId="2" applyFont="1" applyAlignment="1">
      <alignment horizontal="left" vertical="center"/>
    </xf>
    <xf numFmtId="0" fontId="29" fillId="0" borderId="47" xfId="16" applyFont="1" applyBorder="1" applyAlignment="1">
      <alignment horizontal="left" vertical="center" wrapText="1"/>
    </xf>
    <xf numFmtId="0" fontId="24" fillId="10" borderId="0" xfId="16" applyFont="1" applyFill="1" applyAlignment="1">
      <alignment horizontal="left"/>
    </xf>
    <xf numFmtId="0" fontId="24" fillId="10" borderId="0" xfId="16" quotePrefix="1" applyFont="1" applyFill="1" applyAlignment="1">
      <alignment horizontal="center"/>
    </xf>
    <xf numFmtId="0" fontId="24" fillId="10" borderId="0" xfId="16" applyFont="1" applyFill="1" applyAlignment="1">
      <alignment horizontal="center"/>
    </xf>
    <xf numFmtId="0" fontId="24" fillId="10" borderId="0" xfId="16" applyFont="1" applyFill="1" applyAlignment="1">
      <alignment horizontal="right"/>
    </xf>
    <xf numFmtId="0" fontId="24" fillId="13" borderId="0" xfId="16" applyFont="1" applyFill="1" applyAlignment="1">
      <alignment horizontal="left"/>
    </xf>
    <xf numFmtId="0" fontId="26" fillId="11" borderId="0" xfId="16" applyFont="1" applyFill="1" applyAlignment="1">
      <alignment horizontal="left"/>
    </xf>
    <xf numFmtId="0" fontId="26" fillId="11" borderId="0" xfId="16" applyFont="1" applyFill="1" applyAlignment="1">
      <alignment horizontal="center"/>
    </xf>
  </cellXfs>
  <cellStyles count="24">
    <cellStyle name="20 % - Accent2" xfId="4" builtinId="34"/>
    <cellStyle name="20 % - Accent2 2" xfId="20" xr:uid="{F3666244-6F18-4903-8090-8A7778C17895}"/>
    <cellStyle name="Accent1" xfId="2" builtinId="29"/>
    <cellStyle name="Accent2" xfId="3" builtinId="33"/>
    <cellStyle name="Accent2 2" xfId="19" xr:uid="{BF06CABC-8E96-4010-8B12-5C4BDDDA59D2}"/>
    <cellStyle name="Accent6" xfId="5" builtinId="49" customBuiltin="1"/>
    <cellStyle name="Lien hypertexte" xfId="9" builtinId="8"/>
    <cellStyle name="Lien hypertexte 2" xfId="17" xr:uid="{F5231845-ED60-449A-8BC2-3C7F41CCAC30}"/>
    <cellStyle name="Normal" xfId="0" builtinId="0"/>
    <cellStyle name="Normal 2" xfId="15" xr:uid="{00000000-0005-0000-0000-000006000000}"/>
    <cellStyle name="Normal 2 2" xfId="21" xr:uid="{8FDA4FCE-5769-47F4-9062-484BCF33B360}"/>
    <cellStyle name="Normal 3" xfId="16" xr:uid="{00000000-0005-0000-0000-000007000000}"/>
    <cellStyle name="Normal 3 2" xfId="22" xr:uid="{33950545-A3EC-4FD0-A69F-ABA2D69ACC0A}"/>
    <cellStyle name="Normal 4" xfId="18" xr:uid="{C39EFD40-CA39-42B9-897B-674AB63A73A7}"/>
    <cellStyle name="Normal_SIBELGA 2005-tableaux2" xfId="6" xr:uid="{00000000-0005-0000-0000-000008000000}"/>
    <cellStyle name="Percent 2" xfId="14" xr:uid="{00000000-0005-0000-0000-000009000000}"/>
    <cellStyle name="Pourcentage" xfId="1" builtinId="5"/>
    <cellStyle name="Pourcentage 2 2" xfId="23" xr:uid="{7ED4700A-8BE0-43C2-B0BB-06C6F467B3E8}"/>
    <cellStyle name="Procent 2" xfId="12" xr:uid="{00000000-0005-0000-0000-00000B000000}"/>
    <cellStyle name="Standaard 3" xfId="11" xr:uid="{00000000-0005-0000-0000-00000C000000}"/>
    <cellStyle name="Standaard_Balans IL-Glob. PLAU" xfId="10" xr:uid="{00000000-0005-0000-0000-00000D000000}"/>
    <cellStyle name="Style 1" xfId="7" xr:uid="{00000000-0005-0000-0000-00000E000000}"/>
    <cellStyle name="Style 1 3" xfId="13" xr:uid="{00000000-0005-0000-0000-00000F000000}"/>
    <cellStyle name="Style 2" xfId="8" xr:uid="{00000000-0005-0000-0000-000010000000}"/>
  </cellStyles>
  <dxfs count="208">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ont>
        <b/>
        <i val="0"/>
        <color rgb="FF00B050"/>
      </font>
    </dxf>
    <dxf>
      <font>
        <color rgb="FFFF0000"/>
      </font>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a:t>Client type TMT - le2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stacked"/>
        <c:varyColors val="0"/>
        <c:ser>
          <c:idx val="0"/>
          <c:order val="0"/>
          <c:tx>
            <c:strRef>
              <c:f>'TAB 10'!$A$7</c:f>
              <c:strCache>
                <c:ptCount val="1"/>
                <c:pt idx="0">
                  <c:v>I. Tarifs pour l'utilisation du réseau de distribution</c:v>
                </c:pt>
              </c:strCache>
            </c:strRef>
          </c:tx>
          <c:spPr>
            <a:solidFill>
              <a:schemeClr val="accent1"/>
            </a:solidFill>
            <a:ln>
              <a:noFill/>
            </a:ln>
            <a:effectLst/>
          </c:spPr>
          <c:invertIfNegative val="0"/>
          <c:cat>
            <c:numRef>
              <c:f>'TAB 10'!$C$5:$D$5</c:f>
              <c:numCache>
                <c:formatCode>General</c:formatCode>
                <c:ptCount val="2"/>
                <c:pt idx="0">
                  <c:v>2024</c:v>
                </c:pt>
                <c:pt idx="1">
                  <c:v>2023</c:v>
                </c:pt>
              </c:numCache>
            </c:numRef>
          </c:cat>
          <c:val>
            <c:numRef>
              <c:f>'TAB 10'!$C$7:$D$7</c:f>
              <c:numCache>
                <c:formatCode>#,##0</c:formatCode>
                <c:ptCount val="2"/>
                <c:pt idx="0">
                  <c:v>0</c:v>
                </c:pt>
                <c:pt idx="1">
                  <c:v>0</c:v>
                </c:pt>
              </c:numCache>
            </c:numRef>
          </c:val>
          <c:extLst>
            <c:ext xmlns:c16="http://schemas.microsoft.com/office/drawing/2014/chart" uri="{C3380CC4-5D6E-409C-BE32-E72D297353CC}">
              <c16:uniqueId val="{00000000-EDD3-42DC-81E0-CFE033F772F5}"/>
            </c:ext>
          </c:extLst>
        </c:ser>
        <c:ser>
          <c:idx val="1"/>
          <c:order val="1"/>
          <c:tx>
            <c:strRef>
              <c:f>'TAB 10'!$A$8</c:f>
              <c:strCache>
                <c:ptCount val="1"/>
                <c:pt idx="0">
                  <c:v>II. Tarif pour les Obligations de Service Public </c:v>
                </c:pt>
              </c:strCache>
            </c:strRef>
          </c:tx>
          <c:spPr>
            <a:solidFill>
              <a:schemeClr val="accent2"/>
            </a:solidFill>
            <a:ln>
              <a:noFill/>
            </a:ln>
            <a:effectLst/>
          </c:spPr>
          <c:invertIfNegative val="0"/>
          <c:cat>
            <c:numRef>
              <c:f>'TAB 10'!$C$5:$D$5</c:f>
              <c:numCache>
                <c:formatCode>General</c:formatCode>
                <c:ptCount val="2"/>
                <c:pt idx="0">
                  <c:v>2024</c:v>
                </c:pt>
                <c:pt idx="1">
                  <c:v>2023</c:v>
                </c:pt>
              </c:numCache>
            </c:numRef>
          </c:cat>
          <c:val>
            <c:numRef>
              <c:f>'TAB 10'!$C$8:$D$8</c:f>
              <c:numCache>
                <c:formatCode>#,##0</c:formatCode>
                <c:ptCount val="2"/>
                <c:pt idx="0">
                  <c:v>0</c:v>
                </c:pt>
                <c:pt idx="1">
                  <c:v>0</c:v>
                </c:pt>
              </c:numCache>
            </c:numRef>
          </c:val>
          <c:extLst>
            <c:ext xmlns:c16="http://schemas.microsoft.com/office/drawing/2014/chart" uri="{C3380CC4-5D6E-409C-BE32-E72D297353CC}">
              <c16:uniqueId val="{00000001-EDD3-42DC-81E0-CFE033F772F5}"/>
            </c:ext>
          </c:extLst>
        </c:ser>
        <c:ser>
          <c:idx val="2"/>
          <c:order val="2"/>
          <c:tx>
            <c:strRef>
              <c:f>'TAB 10'!$A$9</c:f>
              <c:strCache>
                <c:ptCount val="1"/>
                <c:pt idx="0">
                  <c:v>III. Tarifs pour les surcharges  </c:v>
                </c:pt>
              </c:strCache>
            </c:strRef>
          </c:tx>
          <c:spPr>
            <a:solidFill>
              <a:schemeClr val="accent3"/>
            </a:solidFill>
            <a:ln>
              <a:noFill/>
            </a:ln>
            <a:effectLst/>
          </c:spPr>
          <c:invertIfNegative val="0"/>
          <c:cat>
            <c:numRef>
              <c:f>'TAB 10'!$C$5:$D$5</c:f>
              <c:numCache>
                <c:formatCode>General</c:formatCode>
                <c:ptCount val="2"/>
                <c:pt idx="0">
                  <c:v>2024</c:v>
                </c:pt>
                <c:pt idx="1">
                  <c:v>2023</c:v>
                </c:pt>
              </c:numCache>
            </c:numRef>
          </c:cat>
          <c:val>
            <c:numRef>
              <c:f>'TAB 10'!$C$9:$D$9</c:f>
              <c:numCache>
                <c:formatCode>#,##0</c:formatCode>
                <c:ptCount val="2"/>
                <c:pt idx="0">
                  <c:v>0</c:v>
                </c:pt>
                <c:pt idx="1">
                  <c:v>0</c:v>
                </c:pt>
              </c:numCache>
            </c:numRef>
          </c:val>
          <c:extLst>
            <c:ext xmlns:c16="http://schemas.microsoft.com/office/drawing/2014/chart" uri="{C3380CC4-5D6E-409C-BE32-E72D297353CC}">
              <c16:uniqueId val="{00000002-EDD3-42DC-81E0-CFE033F772F5}"/>
            </c:ext>
          </c:extLst>
        </c:ser>
        <c:ser>
          <c:idx val="3"/>
          <c:order val="3"/>
          <c:tx>
            <c:strRef>
              <c:f>'TAB 10'!$A$10</c:f>
              <c:strCache>
                <c:ptCount val="1"/>
                <c:pt idx="0">
                  <c:v>IV. Tarif pour les soldes régulatoires</c:v>
                </c:pt>
              </c:strCache>
            </c:strRef>
          </c:tx>
          <c:spPr>
            <a:solidFill>
              <a:schemeClr val="accent4"/>
            </a:solidFill>
            <a:ln>
              <a:noFill/>
            </a:ln>
            <a:effectLst/>
          </c:spPr>
          <c:invertIfNegative val="0"/>
          <c:cat>
            <c:numRef>
              <c:f>'TAB 10'!$C$5:$D$5</c:f>
              <c:numCache>
                <c:formatCode>General</c:formatCode>
                <c:ptCount val="2"/>
                <c:pt idx="0">
                  <c:v>2024</c:v>
                </c:pt>
                <c:pt idx="1">
                  <c:v>2023</c:v>
                </c:pt>
              </c:numCache>
            </c:numRef>
          </c:cat>
          <c:val>
            <c:numRef>
              <c:f>'TAB 10'!$C$10:$D$10</c:f>
              <c:numCache>
                <c:formatCode>#,##0</c:formatCode>
                <c:ptCount val="2"/>
                <c:pt idx="0">
                  <c:v>0</c:v>
                </c:pt>
                <c:pt idx="1">
                  <c:v>0</c:v>
                </c:pt>
              </c:numCache>
            </c:numRef>
          </c:val>
          <c:extLst>
            <c:ext xmlns:c16="http://schemas.microsoft.com/office/drawing/2014/chart" uri="{C3380CC4-5D6E-409C-BE32-E72D297353CC}">
              <c16:uniqueId val="{00000003-EDD3-42DC-81E0-CFE033F772F5}"/>
            </c:ext>
          </c:extLst>
        </c:ser>
        <c:ser>
          <c:idx val="4"/>
          <c:order val="4"/>
          <c:tx>
            <c:strRef>
              <c:f>'TAB 10'!$A$11</c:f>
              <c:strCache>
                <c:ptCount val="1"/>
                <c:pt idx="0">
                  <c:v>V. Tarif pour l'énergie réactive</c:v>
                </c:pt>
              </c:strCache>
            </c:strRef>
          </c:tx>
          <c:spPr>
            <a:solidFill>
              <a:schemeClr val="accent5"/>
            </a:solidFill>
            <a:ln>
              <a:noFill/>
            </a:ln>
            <a:effectLst/>
          </c:spPr>
          <c:invertIfNegative val="0"/>
          <c:cat>
            <c:numRef>
              <c:f>'TAB 10'!$C$5:$D$5</c:f>
              <c:numCache>
                <c:formatCode>General</c:formatCode>
                <c:ptCount val="2"/>
                <c:pt idx="0">
                  <c:v>2024</c:v>
                </c:pt>
                <c:pt idx="1">
                  <c:v>2023</c:v>
                </c:pt>
              </c:numCache>
            </c:numRef>
          </c:cat>
          <c:val>
            <c:numRef>
              <c:f>'TAB 10'!$C$11:$D$11</c:f>
              <c:numCache>
                <c:formatCode>#,##0</c:formatCode>
                <c:ptCount val="2"/>
                <c:pt idx="0">
                  <c:v>0</c:v>
                </c:pt>
                <c:pt idx="1">
                  <c:v>0</c:v>
                </c:pt>
              </c:numCache>
            </c:numRef>
          </c:val>
          <c:extLst>
            <c:ext xmlns:c16="http://schemas.microsoft.com/office/drawing/2014/chart" uri="{C3380CC4-5D6E-409C-BE32-E72D297353CC}">
              <c16:uniqueId val="{00000004-EDD3-42DC-81E0-CFE033F772F5}"/>
            </c:ext>
          </c:extLst>
        </c:ser>
        <c:dLbls>
          <c:showLegendKey val="0"/>
          <c:showVal val="0"/>
          <c:showCatName val="0"/>
          <c:showSerName val="0"/>
          <c:showPercent val="0"/>
          <c:showBubbleSize val="0"/>
        </c:dLbls>
        <c:gapWidth val="219"/>
        <c:overlap val="100"/>
        <c:axId val="683124928"/>
        <c:axId val="683119048"/>
      </c:barChart>
      <c:lineChart>
        <c:grouping val="stacked"/>
        <c:varyColors val="0"/>
        <c:ser>
          <c:idx val="5"/>
          <c:order val="5"/>
          <c:tx>
            <c:strRef>
              <c:f>'TAB 10'!$A$12</c:f>
              <c:strCache>
                <c:ptCount val="1"/>
                <c:pt idx="0">
                  <c:v>Evolution (en % par rapport à l'année antérieure)</c:v>
                </c:pt>
              </c:strCache>
            </c:strRef>
          </c:tx>
          <c:spPr>
            <a:ln w="28575" cap="rnd">
              <a:noFill/>
              <a:round/>
            </a:ln>
            <a:effectLst/>
          </c:spPr>
          <c:marker>
            <c:symbol val="circle"/>
            <c:size val="5"/>
            <c:spPr>
              <a:noFill/>
              <a:ln w="9525">
                <a:solidFill>
                  <a:srgbClr val="FF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'TAB 10'!$C$5:$D$5</c:f>
              <c:numCache>
                <c:formatCode>General</c:formatCode>
                <c:ptCount val="2"/>
                <c:pt idx="0">
                  <c:v>2024</c:v>
                </c:pt>
                <c:pt idx="1">
                  <c:v>2023</c:v>
                </c:pt>
              </c:numCache>
            </c:numRef>
          </c:cat>
          <c:val>
            <c:numRef>
              <c:f>'TAB 10'!$C$12:$D$12</c:f>
              <c:numCache>
                <c:formatCode>0%</c:formatCode>
                <c:ptCount val="2"/>
                <c:pt idx="0">
                  <c:v>0</c:v>
                </c:pt>
                <c:pt idx="1">
                  <c:v>0</c:v>
                </c:pt>
              </c:numCache>
            </c:numRef>
          </c:val>
          <c:smooth val="0"/>
          <c:extLst>
            <c:ext xmlns:c16="http://schemas.microsoft.com/office/drawing/2014/chart" uri="{C3380CC4-5D6E-409C-BE32-E72D297353CC}">
              <c16:uniqueId val="{00000008-EDD3-42DC-81E0-CFE033F772F5}"/>
            </c:ext>
          </c:extLst>
        </c:ser>
        <c:dLbls>
          <c:showLegendKey val="0"/>
          <c:showVal val="0"/>
          <c:showCatName val="0"/>
          <c:showSerName val="0"/>
          <c:showPercent val="0"/>
          <c:showBubbleSize val="0"/>
        </c:dLbls>
        <c:marker val="1"/>
        <c:smooth val="0"/>
        <c:axId val="683125712"/>
        <c:axId val="683125320"/>
      </c:lineChart>
      <c:catAx>
        <c:axId val="683124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83119048"/>
        <c:crosses val="autoZero"/>
        <c:auto val="1"/>
        <c:lblAlgn val="ctr"/>
        <c:lblOffset val="100"/>
        <c:noMultiLvlLbl val="0"/>
      </c:catAx>
      <c:valAx>
        <c:axId val="6831190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83124928"/>
        <c:crosses val="autoZero"/>
        <c:crossBetween val="between"/>
      </c:valAx>
      <c:valAx>
        <c:axId val="683125320"/>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fr-FR"/>
          </a:p>
        </c:txPr>
        <c:crossAx val="683125712"/>
        <c:crosses val="max"/>
        <c:crossBetween val="between"/>
      </c:valAx>
      <c:catAx>
        <c:axId val="683125712"/>
        <c:scaling>
          <c:orientation val="minMax"/>
        </c:scaling>
        <c:delete val="1"/>
        <c:axPos val="b"/>
        <c:numFmt formatCode="General" sourceLinked="1"/>
        <c:majorTickMark val="out"/>
        <c:minorTickMark val="none"/>
        <c:tickLblPos val="nextTo"/>
        <c:crossAx val="683125320"/>
        <c:crosses val="autoZero"/>
        <c:auto val="1"/>
        <c:lblAlgn val="ctr"/>
        <c:lblOffset val="100"/>
        <c:noMultiLvlLbl val="0"/>
      </c:catAx>
      <c:spPr>
        <a:noFill/>
        <a:ln>
          <a:noFill/>
        </a:ln>
        <a:effectLst/>
      </c:spPr>
    </c:plotArea>
    <c:legend>
      <c:legendPos val="b"/>
      <c:layout>
        <c:manualLayout>
          <c:xMode val="edge"/>
          <c:yMode val="edge"/>
          <c:x val="4.9392169728783922E-2"/>
          <c:y val="0.72337634878973467"/>
          <c:w val="0.90677099737532818"/>
          <c:h val="0.248845873432487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a:t>Client type MT - ld(a)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stacked"/>
        <c:varyColors val="0"/>
        <c:ser>
          <c:idx val="0"/>
          <c:order val="0"/>
          <c:tx>
            <c:strRef>
              <c:f>'TAB 10'!$A$33</c:f>
              <c:strCache>
                <c:ptCount val="1"/>
                <c:pt idx="0">
                  <c:v>I. Tarifs pour l'utilisation du réseau de distribution</c:v>
                </c:pt>
              </c:strCache>
            </c:strRef>
          </c:tx>
          <c:spPr>
            <a:solidFill>
              <a:schemeClr val="accent1"/>
            </a:solidFill>
            <a:ln>
              <a:noFill/>
            </a:ln>
            <a:effectLst/>
          </c:spPr>
          <c:invertIfNegative val="0"/>
          <c:cat>
            <c:numRef>
              <c:f>'TAB 10'!$C$31:$G$31</c:f>
              <c:numCache>
                <c:formatCode>General</c:formatCode>
                <c:ptCount val="5"/>
                <c:pt idx="0">
                  <c:v>2024</c:v>
                </c:pt>
                <c:pt idx="1">
                  <c:v>2023</c:v>
                </c:pt>
              </c:numCache>
            </c:numRef>
          </c:cat>
          <c:val>
            <c:numRef>
              <c:f>'TAB 10'!$C$33:$G$33</c:f>
              <c:numCache>
                <c:formatCode>#,##0</c:formatCode>
                <c:ptCount val="5"/>
                <c:pt idx="0">
                  <c:v>0</c:v>
                </c:pt>
                <c:pt idx="1">
                  <c:v>0</c:v>
                </c:pt>
              </c:numCache>
            </c:numRef>
          </c:val>
          <c:extLst>
            <c:ext xmlns:c16="http://schemas.microsoft.com/office/drawing/2014/chart" uri="{C3380CC4-5D6E-409C-BE32-E72D297353CC}">
              <c16:uniqueId val="{00000000-B79B-4EBF-BB04-2339C8614CAD}"/>
            </c:ext>
          </c:extLst>
        </c:ser>
        <c:ser>
          <c:idx val="1"/>
          <c:order val="1"/>
          <c:tx>
            <c:strRef>
              <c:f>'TAB 10'!$A$34</c:f>
              <c:strCache>
                <c:ptCount val="1"/>
                <c:pt idx="0">
                  <c:v>II. Tarif pour les Obligations de Service Public </c:v>
                </c:pt>
              </c:strCache>
            </c:strRef>
          </c:tx>
          <c:spPr>
            <a:solidFill>
              <a:schemeClr val="accent2"/>
            </a:solidFill>
            <a:ln>
              <a:noFill/>
            </a:ln>
            <a:effectLst/>
          </c:spPr>
          <c:invertIfNegative val="0"/>
          <c:cat>
            <c:numRef>
              <c:f>'TAB 10'!$C$31:$G$31</c:f>
              <c:numCache>
                <c:formatCode>General</c:formatCode>
                <c:ptCount val="5"/>
                <c:pt idx="0">
                  <c:v>2024</c:v>
                </c:pt>
                <c:pt idx="1">
                  <c:v>2023</c:v>
                </c:pt>
              </c:numCache>
            </c:numRef>
          </c:cat>
          <c:val>
            <c:numRef>
              <c:f>'TAB 10'!$C$34:$G$34</c:f>
              <c:numCache>
                <c:formatCode>#,##0</c:formatCode>
                <c:ptCount val="5"/>
                <c:pt idx="0">
                  <c:v>0</c:v>
                </c:pt>
                <c:pt idx="1">
                  <c:v>0</c:v>
                </c:pt>
              </c:numCache>
            </c:numRef>
          </c:val>
          <c:extLst>
            <c:ext xmlns:c16="http://schemas.microsoft.com/office/drawing/2014/chart" uri="{C3380CC4-5D6E-409C-BE32-E72D297353CC}">
              <c16:uniqueId val="{00000001-B79B-4EBF-BB04-2339C8614CAD}"/>
            </c:ext>
          </c:extLst>
        </c:ser>
        <c:ser>
          <c:idx val="2"/>
          <c:order val="2"/>
          <c:tx>
            <c:strRef>
              <c:f>'TAB 10'!$A$35</c:f>
              <c:strCache>
                <c:ptCount val="1"/>
                <c:pt idx="0">
                  <c:v>III. Tarifs pour les surcharges  </c:v>
                </c:pt>
              </c:strCache>
            </c:strRef>
          </c:tx>
          <c:spPr>
            <a:solidFill>
              <a:schemeClr val="accent3"/>
            </a:solidFill>
            <a:ln>
              <a:noFill/>
            </a:ln>
            <a:effectLst/>
          </c:spPr>
          <c:invertIfNegative val="0"/>
          <c:cat>
            <c:numRef>
              <c:f>'TAB 10'!$C$31:$G$31</c:f>
              <c:numCache>
                <c:formatCode>General</c:formatCode>
                <c:ptCount val="5"/>
                <c:pt idx="0">
                  <c:v>2024</c:v>
                </c:pt>
                <c:pt idx="1">
                  <c:v>2023</c:v>
                </c:pt>
              </c:numCache>
            </c:numRef>
          </c:cat>
          <c:val>
            <c:numRef>
              <c:f>'TAB 10'!$C$35:$G$35</c:f>
              <c:numCache>
                <c:formatCode>#,##0</c:formatCode>
                <c:ptCount val="5"/>
                <c:pt idx="0">
                  <c:v>0</c:v>
                </c:pt>
                <c:pt idx="1">
                  <c:v>0</c:v>
                </c:pt>
              </c:numCache>
            </c:numRef>
          </c:val>
          <c:extLst>
            <c:ext xmlns:c16="http://schemas.microsoft.com/office/drawing/2014/chart" uri="{C3380CC4-5D6E-409C-BE32-E72D297353CC}">
              <c16:uniqueId val="{00000002-B79B-4EBF-BB04-2339C8614CAD}"/>
            </c:ext>
          </c:extLst>
        </c:ser>
        <c:ser>
          <c:idx val="3"/>
          <c:order val="3"/>
          <c:tx>
            <c:strRef>
              <c:f>'TAB 10'!$A$36</c:f>
              <c:strCache>
                <c:ptCount val="1"/>
                <c:pt idx="0">
                  <c:v>IV. Tarif pour les soldes régulatoires</c:v>
                </c:pt>
              </c:strCache>
            </c:strRef>
          </c:tx>
          <c:spPr>
            <a:solidFill>
              <a:schemeClr val="accent4"/>
            </a:solidFill>
            <a:ln>
              <a:noFill/>
            </a:ln>
            <a:effectLst/>
          </c:spPr>
          <c:invertIfNegative val="0"/>
          <c:cat>
            <c:numRef>
              <c:f>'TAB 10'!$C$31:$G$31</c:f>
              <c:numCache>
                <c:formatCode>General</c:formatCode>
                <c:ptCount val="5"/>
                <c:pt idx="0">
                  <c:v>2024</c:v>
                </c:pt>
                <c:pt idx="1">
                  <c:v>2023</c:v>
                </c:pt>
              </c:numCache>
            </c:numRef>
          </c:cat>
          <c:val>
            <c:numRef>
              <c:f>'TAB 10'!$C$36:$G$36</c:f>
              <c:numCache>
                <c:formatCode>#,##0</c:formatCode>
                <c:ptCount val="5"/>
                <c:pt idx="0">
                  <c:v>0</c:v>
                </c:pt>
                <c:pt idx="1">
                  <c:v>0</c:v>
                </c:pt>
              </c:numCache>
            </c:numRef>
          </c:val>
          <c:extLst>
            <c:ext xmlns:c16="http://schemas.microsoft.com/office/drawing/2014/chart" uri="{C3380CC4-5D6E-409C-BE32-E72D297353CC}">
              <c16:uniqueId val="{00000003-B79B-4EBF-BB04-2339C8614CAD}"/>
            </c:ext>
          </c:extLst>
        </c:ser>
        <c:ser>
          <c:idx val="4"/>
          <c:order val="4"/>
          <c:tx>
            <c:strRef>
              <c:f>'TAB 10'!$A$37</c:f>
              <c:strCache>
                <c:ptCount val="1"/>
                <c:pt idx="0">
                  <c:v>V. Tarif pour l'énergie réactive</c:v>
                </c:pt>
              </c:strCache>
            </c:strRef>
          </c:tx>
          <c:spPr>
            <a:solidFill>
              <a:schemeClr val="accent5"/>
            </a:solidFill>
            <a:ln>
              <a:noFill/>
            </a:ln>
            <a:effectLst/>
          </c:spPr>
          <c:invertIfNegative val="0"/>
          <c:cat>
            <c:numRef>
              <c:f>'TAB 10'!$C$31:$G$31</c:f>
              <c:numCache>
                <c:formatCode>General</c:formatCode>
                <c:ptCount val="5"/>
                <c:pt idx="0">
                  <c:v>2024</c:v>
                </c:pt>
                <c:pt idx="1">
                  <c:v>2023</c:v>
                </c:pt>
              </c:numCache>
            </c:numRef>
          </c:cat>
          <c:val>
            <c:numRef>
              <c:f>'TAB 10'!$C$37:$G$37</c:f>
              <c:numCache>
                <c:formatCode>#,##0</c:formatCode>
                <c:ptCount val="5"/>
                <c:pt idx="0">
                  <c:v>0</c:v>
                </c:pt>
                <c:pt idx="1">
                  <c:v>0</c:v>
                </c:pt>
              </c:numCache>
            </c:numRef>
          </c:val>
          <c:extLst>
            <c:ext xmlns:c16="http://schemas.microsoft.com/office/drawing/2014/chart" uri="{C3380CC4-5D6E-409C-BE32-E72D297353CC}">
              <c16:uniqueId val="{00000004-B79B-4EBF-BB04-2339C8614CAD}"/>
            </c:ext>
          </c:extLst>
        </c:ser>
        <c:dLbls>
          <c:showLegendKey val="0"/>
          <c:showVal val="0"/>
          <c:showCatName val="0"/>
          <c:showSerName val="0"/>
          <c:showPercent val="0"/>
          <c:showBubbleSize val="0"/>
        </c:dLbls>
        <c:gapWidth val="219"/>
        <c:overlap val="100"/>
        <c:axId val="683115912"/>
        <c:axId val="683116304"/>
      </c:barChart>
      <c:lineChart>
        <c:grouping val="stacked"/>
        <c:varyColors val="0"/>
        <c:ser>
          <c:idx val="5"/>
          <c:order val="5"/>
          <c:tx>
            <c:strRef>
              <c:f>'TAB 10'!$A$38</c:f>
              <c:strCache>
                <c:ptCount val="1"/>
                <c:pt idx="0">
                  <c:v>Evolution (en % par rapport à l'année antérieure)</c:v>
                </c:pt>
              </c:strCache>
            </c:strRef>
          </c:tx>
          <c:spPr>
            <a:ln w="28575" cap="rnd">
              <a:solidFill>
                <a:srgbClr val="FF0000"/>
              </a:solidFill>
              <a:round/>
            </a:ln>
            <a:effectLst/>
          </c:spPr>
          <c:marker>
            <c:symbol val="circle"/>
            <c:size val="5"/>
            <c:spPr>
              <a:solidFill>
                <a:schemeClr val="accent6"/>
              </a:solidFill>
              <a:ln w="9525">
                <a:solidFill>
                  <a:srgbClr val="FF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 10'!$C$31:$G$31</c:f>
              <c:numCache>
                <c:formatCode>General</c:formatCode>
                <c:ptCount val="5"/>
                <c:pt idx="0">
                  <c:v>2024</c:v>
                </c:pt>
                <c:pt idx="1">
                  <c:v>2023</c:v>
                </c:pt>
              </c:numCache>
            </c:numRef>
          </c:cat>
          <c:val>
            <c:numRef>
              <c:f>'TAB 10'!$C$38:$G$38</c:f>
              <c:numCache>
                <c:formatCode>0%</c:formatCode>
                <c:ptCount val="5"/>
                <c:pt idx="0">
                  <c:v>0</c:v>
                </c:pt>
                <c:pt idx="1">
                  <c:v>0</c:v>
                </c:pt>
              </c:numCache>
            </c:numRef>
          </c:val>
          <c:smooth val="0"/>
          <c:extLst>
            <c:ext xmlns:c16="http://schemas.microsoft.com/office/drawing/2014/chart" uri="{C3380CC4-5D6E-409C-BE32-E72D297353CC}">
              <c16:uniqueId val="{00000005-B79B-4EBF-BB04-2339C8614CAD}"/>
            </c:ext>
          </c:extLst>
        </c:ser>
        <c:dLbls>
          <c:showLegendKey val="0"/>
          <c:showVal val="0"/>
          <c:showCatName val="0"/>
          <c:showSerName val="0"/>
          <c:showPercent val="0"/>
          <c:showBubbleSize val="0"/>
        </c:dLbls>
        <c:marker val="1"/>
        <c:smooth val="0"/>
        <c:axId val="683117480"/>
        <c:axId val="683117088"/>
      </c:lineChart>
      <c:catAx>
        <c:axId val="683115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83116304"/>
        <c:crosses val="autoZero"/>
        <c:auto val="1"/>
        <c:lblAlgn val="ctr"/>
        <c:lblOffset val="100"/>
        <c:noMultiLvlLbl val="0"/>
      </c:catAx>
      <c:valAx>
        <c:axId val="6831163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83115912"/>
        <c:crosses val="autoZero"/>
        <c:crossBetween val="between"/>
      </c:valAx>
      <c:valAx>
        <c:axId val="683117088"/>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83117480"/>
        <c:crosses val="max"/>
        <c:crossBetween val="between"/>
      </c:valAx>
      <c:catAx>
        <c:axId val="683117480"/>
        <c:scaling>
          <c:orientation val="minMax"/>
        </c:scaling>
        <c:delete val="1"/>
        <c:axPos val="b"/>
        <c:numFmt formatCode="General" sourceLinked="1"/>
        <c:majorTickMark val="out"/>
        <c:minorTickMark val="none"/>
        <c:tickLblPos val="nextTo"/>
        <c:crossAx val="683117088"/>
        <c:crosses val="autoZero"/>
        <c:auto val="1"/>
        <c:lblAlgn val="ctr"/>
        <c:lblOffset val="100"/>
        <c:noMultiLvlLbl val="0"/>
      </c:catAx>
      <c:spPr>
        <a:noFill/>
        <a:ln>
          <a:noFill/>
        </a:ln>
        <a:effectLst/>
      </c:spPr>
    </c:plotArea>
    <c:legend>
      <c:legendPos val="b"/>
      <c:layout>
        <c:manualLayout>
          <c:xMode val="edge"/>
          <c:yMode val="edge"/>
          <c:x val="4.9392169728783922E-2"/>
          <c:y val="0.72337634878973467"/>
          <c:w val="0.90677099737532818"/>
          <c:h val="0.248845873432487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a:t>Client type MT - ld(a)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stacked"/>
        <c:varyColors val="0"/>
        <c:ser>
          <c:idx val="0"/>
          <c:order val="0"/>
          <c:tx>
            <c:strRef>
              <c:f>'TAB 10'!$A$33</c:f>
              <c:strCache>
                <c:ptCount val="1"/>
                <c:pt idx="0">
                  <c:v>I. Tarifs pour l'utilisation du réseau de distribution</c:v>
                </c:pt>
              </c:strCache>
            </c:strRef>
          </c:tx>
          <c:spPr>
            <a:solidFill>
              <a:schemeClr val="accent1"/>
            </a:solidFill>
            <a:ln>
              <a:noFill/>
            </a:ln>
            <a:effectLst/>
          </c:spPr>
          <c:invertIfNegative val="0"/>
          <c:cat>
            <c:numRef>
              <c:f>'TAB 10'!$C$31:$D$31</c:f>
              <c:numCache>
                <c:formatCode>General</c:formatCode>
                <c:ptCount val="2"/>
                <c:pt idx="0">
                  <c:v>2024</c:v>
                </c:pt>
                <c:pt idx="1">
                  <c:v>2023</c:v>
                </c:pt>
              </c:numCache>
            </c:numRef>
          </c:cat>
          <c:val>
            <c:numRef>
              <c:f>'TAB 10'!$C$33:$D$33</c:f>
              <c:numCache>
                <c:formatCode>#,##0</c:formatCode>
                <c:ptCount val="2"/>
                <c:pt idx="0">
                  <c:v>0</c:v>
                </c:pt>
                <c:pt idx="1">
                  <c:v>0</c:v>
                </c:pt>
              </c:numCache>
            </c:numRef>
          </c:val>
          <c:extLst>
            <c:ext xmlns:c16="http://schemas.microsoft.com/office/drawing/2014/chart" uri="{C3380CC4-5D6E-409C-BE32-E72D297353CC}">
              <c16:uniqueId val="{00000000-84BB-4ABA-B8AE-A634FA8507B6}"/>
            </c:ext>
          </c:extLst>
        </c:ser>
        <c:ser>
          <c:idx val="1"/>
          <c:order val="1"/>
          <c:tx>
            <c:strRef>
              <c:f>'TAB 10'!$A$34</c:f>
              <c:strCache>
                <c:ptCount val="1"/>
                <c:pt idx="0">
                  <c:v>II. Tarif pour les Obligations de Service Public </c:v>
                </c:pt>
              </c:strCache>
            </c:strRef>
          </c:tx>
          <c:spPr>
            <a:solidFill>
              <a:schemeClr val="accent2"/>
            </a:solidFill>
            <a:ln>
              <a:noFill/>
            </a:ln>
            <a:effectLst/>
          </c:spPr>
          <c:invertIfNegative val="0"/>
          <c:cat>
            <c:numRef>
              <c:f>'TAB 10'!$C$31:$D$31</c:f>
              <c:numCache>
                <c:formatCode>General</c:formatCode>
                <c:ptCount val="2"/>
                <c:pt idx="0">
                  <c:v>2024</c:v>
                </c:pt>
                <c:pt idx="1">
                  <c:v>2023</c:v>
                </c:pt>
              </c:numCache>
            </c:numRef>
          </c:cat>
          <c:val>
            <c:numRef>
              <c:f>'TAB 10'!$C$34:$D$34</c:f>
              <c:numCache>
                <c:formatCode>#,##0</c:formatCode>
                <c:ptCount val="2"/>
                <c:pt idx="0">
                  <c:v>0</c:v>
                </c:pt>
                <c:pt idx="1">
                  <c:v>0</c:v>
                </c:pt>
              </c:numCache>
            </c:numRef>
          </c:val>
          <c:extLst>
            <c:ext xmlns:c16="http://schemas.microsoft.com/office/drawing/2014/chart" uri="{C3380CC4-5D6E-409C-BE32-E72D297353CC}">
              <c16:uniqueId val="{00000001-84BB-4ABA-B8AE-A634FA8507B6}"/>
            </c:ext>
          </c:extLst>
        </c:ser>
        <c:ser>
          <c:idx val="2"/>
          <c:order val="2"/>
          <c:tx>
            <c:strRef>
              <c:f>'TAB 10'!$A$35</c:f>
              <c:strCache>
                <c:ptCount val="1"/>
                <c:pt idx="0">
                  <c:v>III. Tarifs pour les surcharges  </c:v>
                </c:pt>
              </c:strCache>
            </c:strRef>
          </c:tx>
          <c:spPr>
            <a:solidFill>
              <a:schemeClr val="accent3"/>
            </a:solidFill>
            <a:ln>
              <a:noFill/>
            </a:ln>
            <a:effectLst/>
          </c:spPr>
          <c:invertIfNegative val="0"/>
          <c:cat>
            <c:numRef>
              <c:f>'TAB 10'!$C$31:$D$31</c:f>
              <c:numCache>
                <c:formatCode>General</c:formatCode>
                <c:ptCount val="2"/>
                <c:pt idx="0">
                  <c:v>2024</c:v>
                </c:pt>
                <c:pt idx="1">
                  <c:v>2023</c:v>
                </c:pt>
              </c:numCache>
            </c:numRef>
          </c:cat>
          <c:val>
            <c:numRef>
              <c:f>'TAB 10'!$C$35:$D$35</c:f>
              <c:numCache>
                <c:formatCode>#,##0</c:formatCode>
                <c:ptCount val="2"/>
                <c:pt idx="0">
                  <c:v>0</c:v>
                </c:pt>
                <c:pt idx="1">
                  <c:v>0</c:v>
                </c:pt>
              </c:numCache>
            </c:numRef>
          </c:val>
          <c:extLst>
            <c:ext xmlns:c16="http://schemas.microsoft.com/office/drawing/2014/chart" uri="{C3380CC4-5D6E-409C-BE32-E72D297353CC}">
              <c16:uniqueId val="{00000002-84BB-4ABA-B8AE-A634FA8507B6}"/>
            </c:ext>
          </c:extLst>
        </c:ser>
        <c:ser>
          <c:idx val="3"/>
          <c:order val="3"/>
          <c:tx>
            <c:strRef>
              <c:f>'TAB 10'!$A$36</c:f>
              <c:strCache>
                <c:ptCount val="1"/>
                <c:pt idx="0">
                  <c:v>IV. Tarif pour les soldes régulatoires</c:v>
                </c:pt>
              </c:strCache>
            </c:strRef>
          </c:tx>
          <c:spPr>
            <a:solidFill>
              <a:schemeClr val="accent4"/>
            </a:solidFill>
            <a:ln>
              <a:noFill/>
            </a:ln>
            <a:effectLst/>
          </c:spPr>
          <c:invertIfNegative val="0"/>
          <c:cat>
            <c:numRef>
              <c:f>'TAB 10'!$C$31:$D$31</c:f>
              <c:numCache>
                <c:formatCode>General</c:formatCode>
                <c:ptCount val="2"/>
                <c:pt idx="0">
                  <c:v>2024</c:v>
                </c:pt>
                <c:pt idx="1">
                  <c:v>2023</c:v>
                </c:pt>
              </c:numCache>
            </c:numRef>
          </c:cat>
          <c:val>
            <c:numRef>
              <c:f>'TAB 10'!$C$36:$D$36</c:f>
              <c:numCache>
                <c:formatCode>#,##0</c:formatCode>
                <c:ptCount val="2"/>
                <c:pt idx="0">
                  <c:v>0</c:v>
                </c:pt>
                <c:pt idx="1">
                  <c:v>0</c:v>
                </c:pt>
              </c:numCache>
            </c:numRef>
          </c:val>
          <c:extLst>
            <c:ext xmlns:c16="http://schemas.microsoft.com/office/drawing/2014/chart" uri="{C3380CC4-5D6E-409C-BE32-E72D297353CC}">
              <c16:uniqueId val="{00000003-84BB-4ABA-B8AE-A634FA8507B6}"/>
            </c:ext>
          </c:extLst>
        </c:ser>
        <c:ser>
          <c:idx val="4"/>
          <c:order val="4"/>
          <c:tx>
            <c:strRef>
              <c:f>'TAB 10'!$A$37</c:f>
              <c:strCache>
                <c:ptCount val="1"/>
                <c:pt idx="0">
                  <c:v>V. Tarif pour l'énergie réactive</c:v>
                </c:pt>
              </c:strCache>
            </c:strRef>
          </c:tx>
          <c:spPr>
            <a:solidFill>
              <a:schemeClr val="accent5"/>
            </a:solidFill>
            <a:ln>
              <a:noFill/>
            </a:ln>
            <a:effectLst/>
          </c:spPr>
          <c:invertIfNegative val="0"/>
          <c:cat>
            <c:numRef>
              <c:f>'TAB 10'!$C$31:$D$31</c:f>
              <c:numCache>
                <c:formatCode>General</c:formatCode>
                <c:ptCount val="2"/>
                <c:pt idx="0">
                  <c:v>2024</c:v>
                </c:pt>
                <c:pt idx="1">
                  <c:v>2023</c:v>
                </c:pt>
              </c:numCache>
            </c:numRef>
          </c:cat>
          <c:val>
            <c:numRef>
              <c:f>'TAB 10'!$C$37:$D$37</c:f>
              <c:numCache>
                <c:formatCode>#,##0</c:formatCode>
                <c:ptCount val="2"/>
                <c:pt idx="0">
                  <c:v>0</c:v>
                </c:pt>
                <c:pt idx="1">
                  <c:v>0</c:v>
                </c:pt>
              </c:numCache>
            </c:numRef>
          </c:val>
          <c:extLst>
            <c:ext xmlns:c16="http://schemas.microsoft.com/office/drawing/2014/chart" uri="{C3380CC4-5D6E-409C-BE32-E72D297353CC}">
              <c16:uniqueId val="{00000004-84BB-4ABA-B8AE-A634FA8507B6}"/>
            </c:ext>
          </c:extLst>
        </c:ser>
        <c:dLbls>
          <c:showLegendKey val="0"/>
          <c:showVal val="0"/>
          <c:showCatName val="0"/>
          <c:showSerName val="0"/>
          <c:showPercent val="0"/>
          <c:showBubbleSize val="0"/>
        </c:dLbls>
        <c:gapWidth val="219"/>
        <c:overlap val="100"/>
        <c:axId val="683129632"/>
        <c:axId val="683133944"/>
      </c:barChart>
      <c:lineChart>
        <c:grouping val="stacked"/>
        <c:varyColors val="0"/>
        <c:ser>
          <c:idx val="5"/>
          <c:order val="5"/>
          <c:tx>
            <c:strRef>
              <c:f>'TAB 10'!$A$38</c:f>
              <c:strCache>
                <c:ptCount val="1"/>
                <c:pt idx="0">
                  <c:v>Evolution (en % par rapport à l'année antérieure)</c:v>
                </c:pt>
              </c:strCache>
            </c:strRef>
          </c:tx>
          <c:spPr>
            <a:ln w="28575" cap="rnd">
              <a:noFill/>
              <a:round/>
            </a:ln>
            <a:effectLst/>
          </c:spPr>
          <c:marker>
            <c:symbol val="circle"/>
            <c:size val="5"/>
            <c:spPr>
              <a:noFill/>
              <a:ln w="9525">
                <a:solidFill>
                  <a:srgbClr val="FF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'TAB 10'!$C$31:$D$31</c:f>
              <c:numCache>
                <c:formatCode>General</c:formatCode>
                <c:ptCount val="2"/>
                <c:pt idx="0">
                  <c:v>2024</c:v>
                </c:pt>
                <c:pt idx="1">
                  <c:v>2023</c:v>
                </c:pt>
              </c:numCache>
            </c:numRef>
          </c:cat>
          <c:val>
            <c:numRef>
              <c:f>'TAB 10'!$C$38:$D$38</c:f>
              <c:numCache>
                <c:formatCode>0%</c:formatCode>
                <c:ptCount val="2"/>
                <c:pt idx="0">
                  <c:v>0</c:v>
                </c:pt>
                <c:pt idx="1">
                  <c:v>0</c:v>
                </c:pt>
              </c:numCache>
            </c:numRef>
          </c:val>
          <c:smooth val="0"/>
          <c:extLst>
            <c:ext xmlns:c16="http://schemas.microsoft.com/office/drawing/2014/chart" uri="{C3380CC4-5D6E-409C-BE32-E72D297353CC}">
              <c16:uniqueId val="{00000005-84BB-4ABA-B8AE-A634FA8507B6}"/>
            </c:ext>
          </c:extLst>
        </c:ser>
        <c:dLbls>
          <c:showLegendKey val="0"/>
          <c:showVal val="0"/>
          <c:showCatName val="0"/>
          <c:showSerName val="0"/>
          <c:showPercent val="0"/>
          <c:showBubbleSize val="0"/>
        </c:dLbls>
        <c:marker val="1"/>
        <c:smooth val="0"/>
        <c:axId val="683133160"/>
        <c:axId val="683132376"/>
      </c:lineChart>
      <c:catAx>
        <c:axId val="683129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83133944"/>
        <c:crosses val="autoZero"/>
        <c:auto val="1"/>
        <c:lblAlgn val="ctr"/>
        <c:lblOffset val="100"/>
        <c:noMultiLvlLbl val="0"/>
      </c:catAx>
      <c:valAx>
        <c:axId val="6831339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83129632"/>
        <c:crosses val="autoZero"/>
        <c:crossBetween val="between"/>
      </c:valAx>
      <c:valAx>
        <c:axId val="683132376"/>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fr-FR"/>
          </a:p>
        </c:txPr>
        <c:crossAx val="683133160"/>
        <c:crosses val="max"/>
        <c:crossBetween val="between"/>
      </c:valAx>
      <c:catAx>
        <c:axId val="683133160"/>
        <c:scaling>
          <c:orientation val="minMax"/>
        </c:scaling>
        <c:delete val="1"/>
        <c:axPos val="b"/>
        <c:numFmt formatCode="General" sourceLinked="1"/>
        <c:majorTickMark val="out"/>
        <c:minorTickMark val="none"/>
        <c:tickLblPos val="nextTo"/>
        <c:crossAx val="683132376"/>
        <c:crosses val="autoZero"/>
        <c:auto val="1"/>
        <c:lblAlgn val="ctr"/>
        <c:lblOffset val="100"/>
        <c:noMultiLvlLbl val="0"/>
      </c:catAx>
      <c:spPr>
        <a:noFill/>
        <a:ln>
          <a:noFill/>
        </a:ln>
        <a:effectLst/>
      </c:spPr>
    </c:plotArea>
    <c:legend>
      <c:legendPos val="b"/>
      <c:layout>
        <c:manualLayout>
          <c:xMode val="edge"/>
          <c:yMode val="edge"/>
          <c:x val="4.9392169728783922E-2"/>
          <c:y val="0.72337634878973467"/>
          <c:w val="0.90677099737532818"/>
          <c:h val="0.248845873432487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a:t>Client type MT - ld(a)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stacked"/>
        <c:varyColors val="0"/>
        <c:ser>
          <c:idx val="0"/>
          <c:order val="0"/>
          <c:tx>
            <c:strRef>
              <c:f>'TAB 10'!$A$33</c:f>
              <c:strCache>
                <c:ptCount val="1"/>
                <c:pt idx="0">
                  <c:v>I. Tarifs pour l'utilisation du réseau de distribution</c:v>
                </c:pt>
              </c:strCache>
            </c:strRef>
          </c:tx>
          <c:spPr>
            <a:solidFill>
              <a:schemeClr val="accent1"/>
            </a:solidFill>
            <a:ln>
              <a:noFill/>
            </a:ln>
            <a:effectLst/>
          </c:spPr>
          <c:invertIfNegative val="0"/>
          <c:cat>
            <c:numRef>
              <c:f>'TAB 10'!$C$31:$G$31</c:f>
              <c:numCache>
                <c:formatCode>General</c:formatCode>
                <c:ptCount val="5"/>
                <c:pt idx="0">
                  <c:v>2024</c:v>
                </c:pt>
                <c:pt idx="1">
                  <c:v>2023</c:v>
                </c:pt>
              </c:numCache>
            </c:numRef>
          </c:cat>
          <c:val>
            <c:numRef>
              <c:f>'TAB 10'!$C$33:$G$33</c:f>
              <c:numCache>
                <c:formatCode>#,##0</c:formatCode>
                <c:ptCount val="5"/>
                <c:pt idx="0">
                  <c:v>0</c:v>
                </c:pt>
                <c:pt idx="1">
                  <c:v>0</c:v>
                </c:pt>
              </c:numCache>
            </c:numRef>
          </c:val>
          <c:extLst>
            <c:ext xmlns:c16="http://schemas.microsoft.com/office/drawing/2014/chart" uri="{C3380CC4-5D6E-409C-BE32-E72D297353CC}">
              <c16:uniqueId val="{00000000-4A35-4254-8D84-822530A14C5B}"/>
            </c:ext>
          </c:extLst>
        </c:ser>
        <c:ser>
          <c:idx val="1"/>
          <c:order val="1"/>
          <c:tx>
            <c:strRef>
              <c:f>'TAB 10'!$A$34</c:f>
              <c:strCache>
                <c:ptCount val="1"/>
                <c:pt idx="0">
                  <c:v>II. Tarif pour les Obligations de Service Public </c:v>
                </c:pt>
              </c:strCache>
            </c:strRef>
          </c:tx>
          <c:spPr>
            <a:solidFill>
              <a:schemeClr val="accent2"/>
            </a:solidFill>
            <a:ln>
              <a:noFill/>
            </a:ln>
            <a:effectLst/>
          </c:spPr>
          <c:invertIfNegative val="0"/>
          <c:cat>
            <c:numRef>
              <c:f>'TAB 10'!$C$31:$G$31</c:f>
              <c:numCache>
                <c:formatCode>General</c:formatCode>
                <c:ptCount val="5"/>
                <c:pt idx="0">
                  <c:v>2024</c:v>
                </c:pt>
                <c:pt idx="1">
                  <c:v>2023</c:v>
                </c:pt>
              </c:numCache>
            </c:numRef>
          </c:cat>
          <c:val>
            <c:numRef>
              <c:f>'TAB 10'!$C$34:$G$34</c:f>
              <c:numCache>
                <c:formatCode>#,##0</c:formatCode>
                <c:ptCount val="5"/>
                <c:pt idx="0">
                  <c:v>0</c:v>
                </c:pt>
                <c:pt idx="1">
                  <c:v>0</c:v>
                </c:pt>
              </c:numCache>
            </c:numRef>
          </c:val>
          <c:extLst>
            <c:ext xmlns:c16="http://schemas.microsoft.com/office/drawing/2014/chart" uri="{C3380CC4-5D6E-409C-BE32-E72D297353CC}">
              <c16:uniqueId val="{00000001-4A35-4254-8D84-822530A14C5B}"/>
            </c:ext>
          </c:extLst>
        </c:ser>
        <c:ser>
          <c:idx val="2"/>
          <c:order val="2"/>
          <c:tx>
            <c:strRef>
              <c:f>'TAB 10'!$A$35</c:f>
              <c:strCache>
                <c:ptCount val="1"/>
                <c:pt idx="0">
                  <c:v>III. Tarifs pour les surcharges  </c:v>
                </c:pt>
              </c:strCache>
            </c:strRef>
          </c:tx>
          <c:spPr>
            <a:solidFill>
              <a:schemeClr val="accent3"/>
            </a:solidFill>
            <a:ln>
              <a:noFill/>
            </a:ln>
            <a:effectLst/>
          </c:spPr>
          <c:invertIfNegative val="0"/>
          <c:cat>
            <c:numRef>
              <c:f>'TAB 10'!$C$31:$G$31</c:f>
              <c:numCache>
                <c:formatCode>General</c:formatCode>
                <c:ptCount val="5"/>
                <c:pt idx="0">
                  <c:v>2024</c:v>
                </c:pt>
                <c:pt idx="1">
                  <c:v>2023</c:v>
                </c:pt>
              </c:numCache>
            </c:numRef>
          </c:cat>
          <c:val>
            <c:numRef>
              <c:f>'TAB 10'!$C$35:$G$35</c:f>
              <c:numCache>
                <c:formatCode>#,##0</c:formatCode>
                <c:ptCount val="5"/>
                <c:pt idx="0">
                  <c:v>0</c:v>
                </c:pt>
                <c:pt idx="1">
                  <c:v>0</c:v>
                </c:pt>
              </c:numCache>
            </c:numRef>
          </c:val>
          <c:extLst>
            <c:ext xmlns:c16="http://schemas.microsoft.com/office/drawing/2014/chart" uri="{C3380CC4-5D6E-409C-BE32-E72D297353CC}">
              <c16:uniqueId val="{00000002-4A35-4254-8D84-822530A14C5B}"/>
            </c:ext>
          </c:extLst>
        </c:ser>
        <c:ser>
          <c:idx val="3"/>
          <c:order val="3"/>
          <c:tx>
            <c:strRef>
              <c:f>'TAB 10'!$A$36</c:f>
              <c:strCache>
                <c:ptCount val="1"/>
                <c:pt idx="0">
                  <c:v>IV. Tarif pour les soldes régulatoires</c:v>
                </c:pt>
              </c:strCache>
            </c:strRef>
          </c:tx>
          <c:spPr>
            <a:solidFill>
              <a:schemeClr val="accent4"/>
            </a:solidFill>
            <a:ln>
              <a:noFill/>
            </a:ln>
            <a:effectLst/>
          </c:spPr>
          <c:invertIfNegative val="0"/>
          <c:cat>
            <c:numRef>
              <c:f>'TAB 10'!$C$31:$G$31</c:f>
              <c:numCache>
                <c:formatCode>General</c:formatCode>
                <c:ptCount val="5"/>
                <c:pt idx="0">
                  <c:v>2024</c:v>
                </c:pt>
                <c:pt idx="1">
                  <c:v>2023</c:v>
                </c:pt>
              </c:numCache>
            </c:numRef>
          </c:cat>
          <c:val>
            <c:numRef>
              <c:f>'TAB 10'!$C$36:$G$36</c:f>
              <c:numCache>
                <c:formatCode>#,##0</c:formatCode>
                <c:ptCount val="5"/>
                <c:pt idx="0">
                  <c:v>0</c:v>
                </c:pt>
                <c:pt idx="1">
                  <c:v>0</c:v>
                </c:pt>
              </c:numCache>
            </c:numRef>
          </c:val>
          <c:extLst>
            <c:ext xmlns:c16="http://schemas.microsoft.com/office/drawing/2014/chart" uri="{C3380CC4-5D6E-409C-BE32-E72D297353CC}">
              <c16:uniqueId val="{00000003-4A35-4254-8D84-822530A14C5B}"/>
            </c:ext>
          </c:extLst>
        </c:ser>
        <c:ser>
          <c:idx val="4"/>
          <c:order val="4"/>
          <c:tx>
            <c:strRef>
              <c:f>'TAB 10'!$A$37</c:f>
              <c:strCache>
                <c:ptCount val="1"/>
                <c:pt idx="0">
                  <c:v>V. Tarif pour l'énergie réactive</c:v>
                </c:pt>
              </c:strCache>
            </c:strRef>
          </c:tx>
          <c:spPr>
            <a:solidFill>
              <a:schemeClr val="accent5"/>
            </a:solidFill>
            <a:ln>
              <a:noFill/>
            </a:ln>
            <a:effectLst/>
          </c:spPr>
          <c:invertIfNegative val="0"/>
          <c:cat>
            <c:numRef>
              <c:f>'TAB 10'!$C$31:$G$31</c:f>
              <c:numCache>
                <c:formatCode>General</c:formatCode>
                <c:ptCount val="5"/>
                <c:pt idx="0">
                  <c:v>2024</c:v>
                </c:pt>
                <c:pt idx="1">
                  <c:v>2023</c:v>
                </c:pt>
              </c:numCache>
            </c:numRef>
          </c:cat>
          <c:val>
            <c:numRef>
              <c:f>'TAB 10'!$C$37:$G$37</c:f>
              <c:numCache>
                <c:formatCode>#,##0</c:formatCode>
                <c:ptCount val="5"/>
                <c:pt idx="0">
                  <c:v>0</c:v>
                </c:pt>
                <c:pt idx="1">
                  <c:v>0</c:v>
                </c:pt>
              </c:numCache>
            </c:numRef>
          </c:val>
          <c:extLst>
            <c:ext xmlns:c16="http://schemas.microsoft.com/office/drawing/2014/chart" uri="{C3380CC4-5D6E-409C-BE32-E72D297353CC}">
              <c16:uniqueId val="{00000004-4A35-4254-8D84-822530A14C5B}"/>
            </c:ext>
          </c:extLst>
        </c:ser>
        <c:dLbls>
          <c:showLegendKey val="0"/>
          <c:showVal val="0"/>
          <c:showCatName val="0"/>
          <c:showSerName val="0"/>
          <c:showPercent val="0"/>
          <c:showBubbleSize val="0"/>
        </c:dLbls>
        <c:gapWidth val="219"/>
        <c:overlap val="100"/>
        <c:axId val="683132768"/>
        <c:axId val="683130808"/>
      </c:barChart>
      <c:lineChart>
        <c:grouping val="stacked"/>
        <c:varyColors val="0"/>
        <c:ser>
          <c:idx val="5"/>
          <c:order val="5"/>
          <c:tx>
            <c:strRef>
              <c:f>'TAB 10'!$A$38</c:f>
              <c:strCache>
                <c:ptCount val="1"/>
                <c:pt idx="0">
                  <c:v>Evolution (en % par rapport à l'année antérieure)</c:v>
                </c:pt>
              </c:strCache>
            </c:strRef>
          </c:tx>
          <c:spPr>
            <a:ln w="28575" cap="rnd">
              <a:solidFill>
                <a:srgbClr val="FF0000"/>
              </a:solidFill>
              <a:round/>
            </a:ln>
            <a:effectLst/>
          </c:spPr>
          <c:marker>
            <c:symbol val="circle"/>
            <c:size val="5"/>
            <c:spPr>
              <a:solidFill>
                <a:schemeClr val="accent6"/>
              </a:solidFill>
              <a:ln w="9525">
                <a:solidFill>
                  <a:srgbClr val="FF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 10'!$C$31:$G$31</c:f>
              <c:numCache>
                <c:formatCode>General</c:formatCode>
                <c:ptCount val="5"/>
                <c:pt idx="0">
                  <c:v>2024</c:v>
                </c:pt>
                <c:pt idx="1">
                  <c:v>2023</c:v>
                </c:pt>
              </c:numCache>
            </c:numRef>
          </c:cat>
          <c:val>
            <c:numRef>
              <c:f>'TAB 10'!$C$38:$G$38</c:f>
              <c:numCache>
                <c:formatCode>0%</c:formatCode>
                <c:ptCount val="5"/>
                <c:pt idx="0">
                  <c:v>0</c:v>
                </c:pt>
                <c:pt idx="1">
                  <c:v>0</c:v>
                </c:pt>
              </c:numCache>
            </c:numRef>
          </c:val>
          <c:smooth val="0"/>
          <c:extLst>
            <c:ext xmlns:c16="http://schemas.microsoft.com/office/drawing/2014/chart" uri="{C3380CC4-5D6E-409C-BE32-E72D297353CC}">
              <c16:uniqueId val="{00000005-4A35-4254-8D84-822530A14C5B}"/>
            </c:ext>
          </c:extLst>
        </c:ser>
        <c:dLbls>
          <c:showLegendKey val="0"/>
          <c:showVal val="0"/>
          <c:showCatName val="0"/>
          <c:showSerName val="0"/>
          <c:showPercent val="0"/>
          <c:showBubbleSize val="0"/>
        </c:dLbls>
        <c:marker val="1"/>
        <c:smooth val="0"/>
        <c:axId val="683129240"/>
        <c:axId val="683127672"/>
      </c:lineChart>
      <c:catAx>
        <c:axId val="683132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83130808"/>
        <c:crosses val="autoZero"/>
        <c:auto val="1"/>
        <c:lblAlgn val="ctr"/>
        <c:lblOffset val="100"/>
        <c:noMultiLvlLbl val="0"/>
      </c:catAx>
      <c:valAx>
        <c:axId val="683130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83132768"/>
        <c:crosses val="autoZero"/>
        <c:crossBetween val="between"/>
      </c:valAx>
      <c:valAx>
        <c:axId val="683127672"/>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83129240"/>
        <c:crosses val="max"/>
        <c:crossBetween val="between"/>
      </c:valAx>
      <c:catAx>
        <c:axId val="683129240"/>
        <c:scaling>
          <c:orientation val="minMax"/>
        </c:scaling>
        <c:delete val="1"/>
        <c:axPos val="b"/>
        <c:numFmt formatCode="General" sourceLinked="1"/>
        <c:majorTickMark val="out"/>
        <c:minorTickMark val="none"/>
        <c:tickLblPos val="nextTo"/>
        <c:crossAx val="683127672"/>
        <c:crosses val="autoZero"/>
        <c:auto val="1"/>
        <c:lblAlgn val="ctr"/>
        <c:lblOffset val="100"/>
        <c:noMultiLvlLbl val="0"/>
      </c:catAx>
      <c:spPr>
        <a:noFill/>
        <a:ln>
          <a:noFill/>
        </a:ln>
        <a:effectLst/>
      </c:spPr>
    </c:plotArea>
    <c:legend>
      <c:legendPos val="b"/>
      <c:layout>
        <c:manualLayout>
          <c:xMode val="edge"/>
          <c:yMode val="edge"/>
          <c:x val="4.9392169728783922E-2"/>
          <c:y val="0.72337634878973467"/>
          <c:w val="0.90677099737532818"/>
          <c:h val="0.248845873432487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a:t>Client type TBT - lb(a)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stacked"/>
        <c:varyColors val="0"/>
        <c:ser>
          <c:idx val="0"/>
          <c:order val="0"/>
          <c:tx>
            <c:strRef>
              <c:f>'TAB 10'!$A$59</c:f>
              <c:strCache>
                <c:ptCount val="1"/>
                <c:pt idx="0">
                  <c:v>I. Tarifs pour l'utilisation du réseau de distribution</c:v>
                </c:pt>
              </c:strCache>
            </c:strRef>
          </c:tx>
          <c:spPr>
            <a:solidFill>
              <a:schemeClr val="accent1"/>
            </a:solidFill>
            <a:ln>
              <a:noFill/>
            </a:ln>
            <a:effectLst/>
          </c:spPr>
          <c:invertIfNegative val="0"/>
          <c:cat>
            <c:numRef>
              <c:f>'TAB 10'!$C$57:$D$57</c:f>
              <c:numCache>
                <c:formatCode>General</c:formatCode>
                <c:ptCount val="2"/>
                <c:pt idx="0">
                  <c:v>2024</c:v>
                </c:pt>
                <c:pt idx="1">
                  <c:v>2023</c:v>
                </c:pt>
              </c:numCache>
            </c:numRef>
          </c:cat>
          <c:val>
            <c:numRef>
              <c:f>'TAB 10'!$C$59:$D$59</c:f>
              <c:numCache>
                <c:formatCode>#,##0</c:formatCode>
                <c:ptCount val="2"/>
                <c:pt idx="0">
                  <c:v>0</c:v>
                </c:pt>
                <c:pt idx="1">
                  <c:v>0</c:v>
                </c:pt>
              </c:numCache>
            </c:numRef>
          </c:val>
          <c:extLst>
            <c:ext xmlns:c16="http://schemas.microsoft.com/office/drawing/2014/chart" uri="{C3380CC4-5D6E-409C-BE32-E72D297353CC}">
              <c16:uniqueId val="{00000000-566C-4C78-8002-26ACE63BF391}"/>
            </c:ext>
          </c:extLst>
        </c:ser>
        <c:ser>
          <c:idx val="1"/>
          <c:order val="1"/>
          <c:tx>
            <c:strRef>
              <c:f>'TAB 10'!$A$60</c:f>
              <c:strCache>
                <c:ptCount val="1"/>
                <c:pt idx="0">
                  <c:v>II. Tarif pour les Obligations de Service Public </c:v>
                </c:pt>
              </c:strCache>
            </c:strRef>
          </c:tx>
          <c:spPr>
            <a:solidFill>
              <a:schemeClr val="accent2"/>
            </a:solidFill>
            <a:ln>
              <a:noFill/>
            </a:ln>
            <a:effectLst/>
          </c:spPr>
          <c:invertIfNegative val="0"/>
          <c:cat>
            <c:numRef>
              <c:f>'TAB 10'!$C$57:$D$57</c:f>
              <c:numCache>
                <c:formatCode>General</c:formatCode>
                <c:ptCount val="2"/>
                <c:pt idx="0">
                  <c:v>2024</c:v>
                </c:pt>
                <c:pt idx="1">
                  <c:v>2023</c:v>
                </c:pt>
              </c:numCache>
            </c:numRef>
          </c:cat>
          <c:val>
            <c:numRef>
              <c:f>'TAB 10'!$C$60:$D$60</c:f>
              <c:numCache>
                <c:formatCode>#,##0</c:formatCode>
                <c:ptCount val="2"/>
                <c:pt idx="0">
                  <c:v>0</c:v>
                </c:pt>
                <c:pt idx="1">
                  <c:v>0</c:v>
                </c:pt>
              </c:numCache>
            </c:numRef>
          </c:val>
          <c:extLst>
            <c:ext xmlns:c16="http://schemas.microsoft.com/office/drawing/2014/chart" uri="{C3380CC4-5D6E-409C-BE32-E72D297353CC}">
              <c16:uniqueId val="{00000001-566C-4C78-8002-26ACE63BF391}"/>
            </c:ext>
          </c:extLst>
        </c:ser>
        <c:ser>
          <c:idx val="2"/>
          <c:order val="2"/>
          <c:tx>
            <c:strRef>
              <c:f>'TAB 10'!$A$61</c:f>
              <c:strCache>
                <c:ptCount val="1"/>
                <c:pt idx="0">
                  <c:v>III. Tarifs pour les surcharges  </c:v>
                </c:pt>
              </c:strCache>
            </c:strRef>
          </c:tx>
          <c:spPr>
            <a:solidFill>
              <a:schemeClr val="accent3"/>
            </a:solidFill>
            <a:ln>
              <a:noFill/>
            </a:ln>
            <a:effectLst/>
          </c:spPr>
          <c:invertIfNegative val="0"/>
          <c:cat>
            <c:numRef>
              <c:f>'TAB 10'!$C$57:$D$57</c:f>
              <c:numCache>
                <c:formatCode>General</c:formatCode>
                <c:ptCount val="2"/>
                <c:pt idx="0">
                  <c:v>2024</c:v>
                </c:pt>
                <c:pt idx="1">
                  <c:v>2023</c:v>
                </c:pt>
              </c:numCache>
            </c:numRef>
          </c:cat>
          <c:val>
            <c:numRef>
              <c:f>'TAB 10'!$C$61:$D$61</c:f>
              <c:numCache>
                <c:formatCode>#,##0</c:formatCode>
                <c:ptCount val="2"/>
                <c:pt idx="0">
                  <c:v>0</c:v>
                </c:pt>
                <c:pt idx="1">
                  <c:v>0</c:v>
                </c:pt>
              </c:numCache>
            </c:numRef>
          </c:val>
          <c:extLst>
            <c:ext xmlns:c16="http://schemas.microsoft.com/office/drawing/2014/chart" uri="{C3380CC4-5D6E-409C-BE32-E72D297353CC}">
              <c16:uniqueId val="{00000002-566C-4C78-8002-26ACE63BF391}"/>
            </c:ext>
          </c:extLst>
        </c:ser>
        <c:ser>
          <c:idx val="3"/>
          <c:order val="3"/>
          <c:tx>
            <c:strRef>
              <c:f>'TAB 10'!$A$62</c:f>
              <c:strCache>
                <c:ptCount val="1"/>
                <c:pt idx="0">
                  <c:v>IV. Tarif pour les soldes régulatoires</c:v>
                </c:pt>
              </c:strCache>
            </c:strRef>
          </c:tx>
          <c:spPr>
            <a:solidFill>
              <a:schemeClr val="accent4"/>
            </a:solidFill>
            <a:ln>
              <a:noFill/>
            </a:ln>
            <a:effectLst/>
          </c:spPr>
          <c:invertIfNegative val="0"/>
          <c:cat>
            <c:numRef>
              <c:f>'TAB 10'!$C$57:$D$57</c:f>
              <c:numCache>
                <c:formatCode>General</c:formatCode>
                <c:ptCount val="2"/>
                <c:pt idx="0">
                  <c:v>2024</c:v>
                </c:pt>
                <c:pt idx="1">
                  <c:v>2023</c:v>
                </c:pt>
              </c:numCache>
            </c:numRef>
          </c:cat>
          <c:val>
            <c:numRef>
              <c:f>'TAB 10'!$C$62:$D$62</c:f>
              <c:numCache>
                <c:formatCode>#,##0</c:formatCode>
                <c:ptCount val="2"/>
                <c:pt idx="0">
                  <c:v>0</c:v>
                </c:pt>
                <c:pt idx="1">
                  <c:v>0</c:v>
                </c:pt>
              </c:numCache>
            </c:numRef>
          </c:val>
          <c:extLst>
            <c:ext xmlns:c16="http://schemas.microsoft.com/office/drawing/2014/chart" uri="{C3380CC4-5D6E-409C-BE32-E72D297353CC}">
              <c16:uniqueId val="{00000003-566C-4C78-8002-26ACE63BF391}"/>
            </c:ext>
          </c:extLst>
        </c:ser>
        <c:ser>
          <c:idx val="4"/>
          <c:order val="4"/>
          <c:tx>
            <c:strRef>
              <c:f>'TAB 10'!$A$63</c:f>
              <c:strCache>
                <c:ptCount val="1"/>
                <c:pt idx="0">
                  <c:v>V. Tarif pour l'énergie réactive</c:v>
                </c:pt>
              </c:strCache>
            </c:strRef>
          </c:tx>
          <c:spPr>
            <a:solidFill>
              <a:schemeClr val="accent5"/>
            </a:solidFill>
            <a:ln>
              <a:noFill/>
            </a:ln>
            <a:effectLst/>
          </c:spPr>
          <c:invertIfNegative val="0"/>
          <c:cat>
            <c:numRef>
              <c:f>'TAB 10'!$C$57:$D$57</c:f>
              <c:numCache>
                <c:formatCode>General</c:formatCode>
                <c:ptCount val="2"/>
                <c:pt idx="0">
                  <c:v>2024</c:v>
                </c:pt>
                <c:pt idx="1">
                  <c:v>2023</c:v>
                </c:pt>
              </c:numCache>
            </c:numRef>
          </c:cat>
          <c:val>
            <c:numRef>
              <c:f>'TAB 10'!$C$63:$D$63</c:f>
              <c:numCache>
                <c:formatCode>#,##0</c:formatCode>
                <c:ptCount val="2"/>
                <c:pt idx="0">
                  <c:v>0</c:v>
                </c:pt>
                <c:pt idx="1">
                  <c:v>0</c:v>
                </c:pt>
              </c:numCache>
            </c:numRef>
          </c:val>
          <c:extLst>
            <c:ext xmlns:c16="http://schemas.microsoft.com/office/drawing/2014/chart" uri="{C3380CC4-5D6E-409C-BE32-E72D297353CC}">
              <c16:uniqueId val="{00000004-566C-4C78-8002-26ACE63BF391}"/>
            </c:ext>
          </c:extLst>
        </c:ser>
        <c:dLbls>
          <c:showLegendKey val="0"/>
          <c:showVal val="0"/>
          <c:showCatName val="0"/>
          <c:showSerName val="0"/>
          <c:showPercent val="0"/>
          <c:showBubbleSize val="0"/>
        </c:dLbls>
        <c:gapWidth val="219"/>
        <c:overlap val="100"/>
        <c:axId val="683128456"/>
        <c:axId val="683131592"/>
      </c:barChart>
      <c:lineChart>
        <c:grouping val="stacked"/>
        <c:varyColors val="0"/>
        <c:ser>
          <c:idx val="5"/>
          <c:order val="5"/>
          <c:tx>
            <c:strRef>
              <c:f>'TAB 10'!$A$64</c:f>
              <c:strCache>
                <c:ptCount val="1"/>
                <c:pt idx="0">
                  <c:v>Evolution (en % par rapport à l'année antérieure)</c:v>
                </c:pt>
              </c:strCache>
            </c:strRef>
          </c:tx>
          <c:spPr>
            <a:ln w="28575" cap="rnd">
              <a:noFill/>
              <a:round/>
            </a:ln>
            <a:effectLst/>
          </c:spPr>
          <c:marker>
            <c:symbol val="circle"/>
            <c:size val="5"/>
            <c:spPr>
              <a:noFill/>
              <a:ln w="9525">
                <a:solidFill>
                  <a:srgbClr val="FF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 10'!$C$57:$D$57</c:f>
              <c:numCache>
                <c:formatCode>General</c:formatCode>
                <c:ptCount val="2"/>
                <c:pt idx="0">
                  <c:v>2024</c:v>
                </c:pt>
                <c:pt idx="1">
                  <c:v>2023</c:v>
                </c:pt>
              </c:numCache>
            </c:numRef>
          </c:cat>
          <c:val>
            <c:numRef>
              <c:f>'TAB 10'!$C$64:$D$64</c:f>
              <c:numCache>
                <c:formatCode>0%</c:formatCode>
                <c:ptCount val="2"/>
                <c:pt idx="0">
                  <c:v>0</c:v>
                </c:pt>
                <c:pt idx="1">
                  <c:v>0</c:v>
                </c:pt>
              </c:numCache>
            </c:numRef>
          </c:val>
          <c:smooth val="0"/>
          <c:extLst>
            <c:ext xmlns:c16="http://schemas.microsoft.com/office/drawing/2014/chart" uri="{C3380CC4-5D6E-409C-BE32-E72D297353CC}">
              <c16:uniqueId val="{00000005-566C-4C78-8002-26ACE63BF391}"/>
            </c:ext>
          </c:extLst>
        </c:ser>
        <c:dLbls>
          <c:showLegendKey val="0"/>
          <c:showVal val="0"/>
          <c:showCatName val="0"/>
          <c:showSerName val="0"/>
          <c:showPercent val="0"/>
          <c:showBubbleSize val="0"/>
        </c:dLbls>
        <c:marker val="1"/>
        <c:smooth val="0"/>
        <c:axId val="683131200"/>
        <c:axId val="683134336"/>
      </c:lineChart>
      <c:catAx>
        <c:axId val="683128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83131592"/>
        <c:crosses val="autoZero"/>
        <c:auto val="1"/>
        <c:lblAlgn val="ctr"/>
        <c:lblOffset val="100"/>
        <c:noMultiLvlLbl val="0"/>
      </c:catAx>
      <c:valAx>
        <c:axId val="6831315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83128456"/>
        <c:crosses val="autoZero"/>
        <c:crossBetween val="between"/>
      </c:valAx>
      <c:valAx>
        <c:axId val="683134336"/>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fr-FR"/>
          </a:p>
        </c:txPr>
        <c:crossAx val="683131200"/>
        <c:crosses val="max"/>
        <c:crossBetween val="between"/>
      </c:valAx>
      <c:catAx>
        <c:axId val="683131200"/>
        <c:scaling>
          <c:orientation val="minMax"/>
        </c:scaling>
        <c:delete val="1"/>
        <c:axPos val="b"/>
        <c:numFmt formatCode="General" sourceLinked="1"/>
        <c:majorTickMark val="out"/>
        <c:minorTickMark val="none"/>
        <c:tickLblPos val="nextTo"/>
        <c:crossAx val="683134336"/>
        <c:crosses val="autoZero"/>
        <c:auto val="1"/>
        <c:lblAlgn val="ctr"/>
        <c:lblOffset val="100"/>
        <c:noMultiLvlLbl val="0"/>
      </c:catAx>
      <c:spPr>
        <a:noFill/>
        <a:ln>
          <a:noFill/>
        </a:ln>
        <a:effectLst/>
      </c:spPr>
    </c:plotArea>
    <c:legend>
      <c:legendPos val="b"/>
      <c:layout>
        <c:manualLayout>
          <c:xMode val="edge"/>
          <c:yMode val="edge"/>
          <c:x val="4.9392169728783922E-2"/>
          <c:y val="0.72337634878973467"/>
          <c:w val="0.90677099737532818"/>
          <c:h val="0.248845873432487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a:t>Client type BT - 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stacked"/>
        <c:varyColors val="0"/>
        <c:ser>
          <c:idx val="0"/>
          <c:order val="0"/>
          <c:tx>
            <c:strRef>
              <c:f>'TAB 10'!$A$85</c:f>
              <c:strCache>
                <c:ptCount val="1"/>
                <c:pt idx="0">
                  <c:v>I. Tarifs pour l'utilisation du réseau de distribution</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 10'!$C$83:$D$83</c:f>
              <c:numCache>
                <c:formatCode>General</c:formatCode>
                <c:ptCount val="2"/>
                <c:pt idx="0">
                  <c:v>2024</c:v>
                </c:pt>
                <c:pt idx="1">
                  <c:v>2023</c:v>
                </c:pt>
              </c:numCache>
            </c:numRef>
          </c:cat>
          <c:val>
            <c:numRef>
              <c:f>'TAB 10'!$C$85:$D$85</c:f>
              <c:numCache>
                <c:formatCode>#,##0</c:formatCode>
                <c:ptCount val="2"/>
                <c:pt idx="0">
                  <c:v>0</c:v>
                </c:pt>
                <c:pt idx="1">
                  <c:v>0</c:v>
                </c:pt>
              </c:numCache>
            </c:numRef>
          </c:val>
          <c:extLst>
            <c:ext xmlns:c16="http://schemas.microsoft.com/office/drawing/2014/chart" uri="{C3380CC4-5D6E-409C-BE32-E72D297353CC}">
              <c16:uniqueId val="{00000000-4D81-4FD5-8CCD-D1D466A0A8B5}"/>
            </c:ext>
          </c:extLst>
        </c:ser>
        <c:ser>
          <c:idx val="1"/>
          <c:order val="1"/>
          <c:tx>
            <c:strRef>
              <c:f>'TAB 10'!$A$86</c:f>
              <c:strCache>
                <c:ptCount val="1"/>
                <c:pt idx="0">
                  <c:v>II. Tarif pour les Obligations de Service Public </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 10'!$C$83:$D$83</c:f>
              <c:numCache>
                <c:formatCode>General</c:formatCode>
                <c:ptCount val="2"/>
                <c:pt idx="0">
                  <c:v>2024</c:v>
                </c:pt>
                <c:pt idx="1">
                  <c:v>2023</c:v>
                </c:pt>
              </c:numCache>
            </c:numRef>
          </c:cat>
          <c:val>
            <c:numRef>
              <c:f>'TAB 10'!$C$86:$D$86</c:f>
              <c:numCache>
                <c:formatCode>#,##0</c:formatCode>
                <c:ptCount val="2"/>
                <c:pt idx="0">
                  <c:v>0</c:v>
                </c:pt>
                <c:pt idx="1">
                  <c:v>0</c:v>
                </c:pt>
              </c:numCache>
            </c:numRef>
          </c:val>
          <c:extLst>
            <c:ext xmlns:c16="http://schemas.microsoft.com/office/drawing/2014/chart" uri="{C3380CC4-5D6E-409C-BE32-E72D297353CC}">
              <c16:uniqueId val="{00000001-4D81-4FD5-8CCD-D1D466A0A8B5}"/>
            </c:ext>
          </c:extLst>
        </c:ser>
        <c:ser>
          <c:idx val="2"/>
          <c:order val="2"/>
          <c:tx>
            <c:strRef>
              <c:f>'TAB 10'!$A$87</c:f>
              <c:strCache>
                <c:ptCount val="1"/>
                <c:pt idx="0">
                  <c:v>III. Tarifs pour les surcharges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 10'!$C$83:$D$83</c:f>
              <c:numCache>
                <c:formatCode>General</c:formatCode>
                <c:ptCount val="2"/>
                <c:pt idx="0">
                  <c:v>2024</c:v>
                </c:pt>
                <c:pt idx="1">
                  <c:v>2023</c:v>
                </c:pt>
              </c:numCache>
            </c:numRef>
          </c:cat>
          <c:val>
            <c:numRef>
              <c:f>'TAB 10'!$C$87:$D$87</c:f>
              <c:numCache>
                <c:formatCode>#,##0</c:formatCode>
                <c:ptCount val="2"/>
                <c:pt idx="0">
                  <c:v>0</c:v>
                </c:pt>
                <c:pt idx="1">
                  <c:v>0</c:v>
                </c:pt>
              </c:numCache>
            </c:numRef>
          </c:val>
          <c:extLst>
            <c:ext xmlns:c16="http://schemas.microsoft.com/office/drawing/2014/chart" uri="{C3380CC4-5D6E-409C-BE32-E72D297353CC}">
              <c16:uniqueId val="{00000002-4D81-4FD5-8CCD-D1D466A0A8B5}"/>
            </c:ext>
          </c:extLst>
        </c:ser>
        <c:ser>
          <c:idx val="3"/>
          <c:order val="3"/>
          <c:tx>
            <c:strRef>
              <c:f>'TAB 10'!$A$88</c:f>
              <c:strCache>
                <c:ptCount val="1"/>
                <c:pt idx="0">
                  <c:v>IV. Tarif pour les soldes régulatoires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 10'!$C$83:$D$83</c:f>
              <c:numCache>
                <c:formatCode>General</c:formatCode>
                <c:ptCount val="2"/>
                <c:pt idx="0">
                  <c:v>2024</c:v>
                </c:pt>
                <c:pt idx="1">
                  <c:v>2023</c:v>
                </c:pt>
              </c:numCache>
            </c:numRef>
          </c:cat>
          <c:val>
            <c:numRef>
              <c:f>'TAB 10'!$C$88:$D$88</c:f>
              <c:numCache>
                <c:formatCode>#,##0</c:formatCode>
                <c:ptCount val="2"/>
                <c:pt idx="0">
                  <c:v>0</c:v>
                </c:pt>
                <c:pt idx="1">
                  <c:v>0</c:v>
                </c:pt>
              </c:numCache>
            </c:numRef>
          </c:val>
          <c:extLst>
            <c:ext xmlns:c16="http://schemas.microsoft.com/office/drawing/2014/chart" uri="{C3380CC4-5D6E-409C-BE32-E72D297353CC}">
              <c16:uniqueId val="{00000003-4D81-4FD5-8CCD-D1D466A0A8B5}"/>
            </c:ext>
          </c:extLst>
        </c:ser>
        <c:ser>
          <c:idx val="4"/>
          <c:order val="4"/>
          <c:tx>
            <c:strRef>
              <c:f>'TAB 10'!$A$89</c:f>
              <c:strCache>
                <c:ptCount val="1"/>
                <c:pt idx="0">
                  <c:v>V. Tarif pour l'énergie réactive</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 10'!$C$83:$D$83</c:f>
              <c:numCache>
                <c:formatCode>General</c:formatCode>
                <c:ptCount val="2"/>
                <c:pt idx="0">
                  <c:v>2024</c:v>
                </c:pt>
                <c:pt idx="1">
                  <c:v>2023</c:v>
                </c:pt>
              </c:numCache>
            </c:numRef>
          </c:cat>
          <c:val>
            <c:numRef>
              <c:f>'TAB 10'!$C$89:$D$89</c:f>
              <c:numCache>
                <c:formatCode>#,##0</c:formatCode>
                <c:ptCount val="2"/>
                <c:pt idx="0">
                  <c:v>0</c:v>
                </c:pt>
                <c:pt idx="1">
                  <c:v>0</c:v>
                </c:pt>
              </c:numCache>
            </c:numRef>
          </c:val>
          <c:extLst>
            <c:ext xmlns:c16="http://schemas.microsoft.com/office/drawing/2014/chart" uri="{C3380CC4-5D6E-409C-BE32-E72D297353CC}">
              <c16:uniqueId val="{00000004-4D81-4FD5-8CCD-D1D466A0A8B5}"/>
            </c:ext>
          </c:extLst>
        </c:ser>
        <c:dLbls>
          <c:showLegendKey val="0"/>
          <c:showVal val="1"/>
          <c:showCatName val="0"/>
          <c:showSerName val="0"/>
          <c:showPercent val="0"/>
          <c:showBubbleSize val="0"/>
        </c:dLbls>
        <c:gapWidth val="219"/>
        <c:overlap val="100"/>
        <c:axId val="683127280"/>
        <c:axId val="683133552"/>
      </c:barChart>
      <c:lineChart>
        <c:grouping val="stacked"/>
        <c:varyColors val="0"/>
        <c:ser>
          <c:idx val="5"/>
          <c:order val="5"/>
          <c:tx>
            <c:strRef>
              <c:f>'TAB 10'!$A$90</c:f>
              <c:strCache>
                <c:ptCount val="1"/>
                <c:pt idx="0">
                  <c:v>Evolution (en % par rapport à l'année antérieure)</c:v>
                </c:pt>
              </c:strCache>
            </c:strRef>
          </c:tx>
          <c:spPr>
            <a:ln w="28575" cap="rnd">
              <a:noFill/>
              <a:round/>
            </a:ln>
            <a:effectLst/>
          </c:spPr>
          <c:marker>
            <c:symbol val="circle"/>
            <c:size val="5"/>
            <c:spPr>
              <a:solidFill>
                <a:schemeClr val="accent6"/>
              </a:solidFill>
              <a:ln w="9525">
                <a:solidFill>
                  <a:srgbClr val="FF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 10'!$C$83:$D$83</c:f>
              <c:numCache>
                <c:formatCode>General</c:formatCode>
                <c:ptCount val="2"/>
                <c:pt idx="0">
                  <c:v>2024</c:v>
                </c:pt>
                <c:pt idx="1">
                  <c:v>2023</c:v>
                </c:pt>
              </c:numCache>
            </c:numRef>
          </c:cat>
          <c:val>
            <c:numRef>
              <c:f>'TAB 10'!$C$90:$D$90</c:f>
              <c:numCache>
                <c:formatCode>0%</c:formatCode>
                <c:ptCount val="2"/>
                <c:pt idx="0">
                  <c:v>0</c:v>
                </c:pt>
                <c:pt idx="1">
                  <c:v>0</c:v>
                </c:pt>
              </c:numCache>
            </c:numRef>
          </c:val>
          <c:smooth val="0"/>
          <c:extLst>
            <c:ext xmlns:c16="http://schemas.microsoft.com/office/drawing/2014/chart" uri="{C3380CC4-5D6E-409C-BE32-E72D297353CC}">
              <c16:uniqueId val="{00000005-4D81-4FD5-8CCD-D1D466A0A8B5}"/>
            </c:ext>
          </c:extLst>
        </c:ser>
        <c:dLbls>
          <c:showLegendKey val="0"/>
          <c:showVal val="1"/>
          <c:showCatName val="0"/>
          <c:showSerName val="0"/>
          <c:showPercent val="0"/>
          <c:showBubbleSize val="0"/>
        </c:dLbls>
        <c:marker val="1"/>
        <c:smooth val="0"/>
        <c:axId val="887934616"/>
        <c:axId val="683128064"/>
      </c:lineChart>
      <c:catAx>
        <c:axId val="683127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83133552"/>
        <c:crosses val="autoZero"/>
        <c:auto val="1"/>
        <c:lblAlgn val="ctr"/>
        <c:lblOffset val="100"/>
        <c:noMultiLvlLbl val="0"/>
      </c:catAx>
      <c:valAx>
        <c:axId val="6831335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83127280"/>
        <c:crosses val="autoZero"/>
        <c:crossBetween val="between"/>
      </c:valAx>
      <c:valAx>
        <c:axId val="683128064"/>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887934616"/>
        <c:crosses val="max"/>
        <c:crossBetween val="between"/>
      </c:valAx>
      <c:catAx>
        <c:axId val="887934616"/>
        <c:scaling>
          <c:orientation val="minMax"/>
        </c:scaling>
        <c:delete val="1"/>
        <c:axPos val="b"/>
        <c:numFmt formatCode="General" sourceLinked="1"/>
        <c:majorTickMark val="out"/>
        <c:minorTickMark val="none"/>
        <c:tickLblPos val="nextTo"/>
        <c:crossAx val="683128064"/>
        <c:crosses val="autoZero"/>
        <c:auto val="1"/>
        <c:lblAlgn val="ctr"/>
        <c:lblOffset val="100"/>
        <c:noMultiLvlLbl val="0"/>
      </c:catAx>
      <c:spPr>
        <a:noFill/>
        <a:ln>
          <a:noFill/>
        </a:ln>
        <a:effectLst/>
      </c:spPr>
    </c:plotArea>
    <c:legend>
      <c:legendPos val="b"/>
      <c:layout>
        <c:manualLayout>
          <c:xMode val="edge"/>
          <c:yMode val="edge"/>
          <c:x val="4.9392169728783922E-2"/>
          <c:y val="0.72337634878973467"/>
          <c:w val="0.90677099737532818"/>
          <c:h val="0.248845873432487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57150</xdr:colOff>
      <xdr:row>3</xdr:row>
      <xdr:rowOff>99137</xdr:rowOff>
    </xdr:to>
    <xdr:pic>
      <xdr:nvPicPr>
        <xdr:cNvPr id="3" name="Image 2">
          <a:extLst>
            <a:ext uri="{FF2B5EF4-FFF2-40B4-BE49-F238E27FC236}">
              <a16:creationId xmlns:a16="http://schemas.microsoft.com/office/drawing/2014/main" id="{4C59FF7C-2FBA-4939-A64B-1E9A09EA77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85725"/>
          <a:ext cx="1647825" cy="5849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207645</xdr:colOff>
      <xdr:row>12</xdr:row>
      <xdr:rowOff>116205</xdr:rowOff>
    </xdr:from>
    <xdr:to>
      <xdr:col>4</xdr:col>
      <xdr:colOff>977265</xdr:colOff>
      <xdr:row>29</xdr:row>
      <xdr:rowOff>9525</xdr:rowOff>
    </xdr:to>
    <xdr:graphicFrame macro="">
      <xdr:nvGraphicFramePr>
        <xdr:cNvPr id="8" name="Chart 7">
          <a:extLst>
            <a:ext uri="{FF2B5EF4-FFF2-40B4-BE49-F238E27FC236}">
              <a16:creationId xmlns:a16="http://schemas.microsoft.com/office/drawing/2014/main" id="{00000000-0008-0000-1B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1150620</xdr:colOff>
      <xdr:row>38</xdr:row>
      <xdr:rowOff>68580</xdr:rowOff>
    </xdr:from>
    <xdr:to>
      <xdr:col>5</xdr:col>
      <xdr:colOff>815340</xdr:colOff>
      <xdr:row>54</xdr:row>
      <xdr:rowOff>152400</xdr:rowOff>
    </xdr:to>
    <xdr:graphicFrame macro="">
      <xdr:nvGraphicFramePr>
        <xdr:cNvPr id="10" name="Chart 9">
          <a:extLst>
            <a:ext uri="{FF2B5EF4-FFF2-40B4-BE49-F238E27FC236}">
              <a16:creationId xmlns:a16="http://schemas.microsoft.com/office/drawing/2014/main" id="{00000000-0008-0000-1B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1150620</xdr:colOff>
      <xdr:row>38</xdr:row>
      <xdr:rowOff>68580</xdr:rowOff>
    </xdr:from>
    <xdr:to>
      <xdr:col>5</xdr:col>
      <xdr:colOff>815340</xdr:colOff>
      <xdr:row>54</xdr:row>
      <xdr:rowOff>152400</xdr:rowOff>
    </xdr:to>
    <xdr:graphicFrame macro="">
      <xdr:nvGraphicFramePr>
        <xdr:cNvPr id="11" name="Chart 10">
          <a:extLst>
            <a:ext uri="{FF2B5EF4-FFF2-40B4-BE49-F238E27FC236}">
              <a16:creationId xmlns:a16="http://schemas.microsoft.com/office/drawing/2014/main" id="{00000000-0008-0000-1B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1150620</xdr:colOff>
      <xdr:row>64</xdr:row>
      <xdr:rowOff>68580</xdr:rowOff>
    </xdr:from>
    <xdr:to>
      <xdr:col>5</xdr:col>
      <xdr:colOff>815340</xdr:colOff>
      <xdr:row>80</xdr:row>
      <xdr:rowOff>152400</xdr:rowOff>
    </xdr:to>
    <xdr:graphicFrame macro="">
      <xdr:nvGraphicFramePr>
        <xdr:cNvPr id="12" name="Chart 11">
          <a:extLst>
            <a:ext uri="{FF2B5EF4-FFF2-40B4-BE49-F238E27FC236}">
              <a16:creationId xmlns:a16="http://schemas.microsoft.com/office/drawing/2014/main" id="{00000000-0008-0000-1B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1150620</xdr:colOff>
      <xdr:row>64</xdr:row>
      <xdr:rowOff>68580</xdr:rowOff>
    </xdr:from>
    <xdr:to>
      <xdr:col>5</xdr:col>
      <xdr:colOff>815340</xdr:colOff>
      <xdr:row>80</xdr:row>
      <xdr:rowOff>152400</xdr:rowOff>
    </xdr:to>
    <xdr:graphicFrame macro="">
      <xdr:nvGraphicFramePr>
        <xdr:cNvPr id="13" name="Chart 12">
          <a:extLst>
            <a:ext uri="{FF2B5EF4-FFF2-40B4-BE49-F238E27FC236}">
              <a16:creationId xmlns:a16="http://schemas.microsoft.com/office/drawing/2014/main" id="{00000000-0008-0000-1B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1005840</xdr:colOff>
      <xdr:row>91</xdr:row>
      <xdr:rowOff>7620</xdr:rowOff>
    </xdr:from>
    <xdr:to>
      <xdr:col>5</xdr:col>
      <xdr:colOff>670560</xdr:colOff>
      <xdr:row>107</xdr:row>
      <xdr:rowOff>91440</xdr:rowOff>
    </xdr:to>
    <xdr:graphicFrame macro="">
      <xdr:nvGraphicFramePr>
        <xdr:cNvPr id="14" name="Chart 13">
          <a:extLst>
            <a:ext uri="{FF2B5EF4-FFF2-40B4-BE49-F238E27FC236}">
              <a16:creationId xmlns:a16="http://schemas.microsoft.com/office/drawing/2014/main" id="{00000000-0008-0000-1B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F\Centers\OP\OP_EV\CREG\Dossier%202007\Nacalculatie\Nacalc20080215\Documents%20and%20Settings\htulpinck\Local%20Settings\Temporary%20Internet%20Files\OLK39B\Tariefvoorstel%20aansluitingen%202005"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WINNT\Profiles\gck162\Temporary%20Internet%20Files\OLK262\Comparaison%20Article%2018%20par%20IM.xls"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10%20Tarification/102.%20M&#233;thode%20de%20r&#233;gulation%20tarifaire%202015-2016/1028.%20M&#233;thode%20tarifaire%202015-2016/1028.3%20MODELES%20DE%20RAPPORT%20-%20TEMPLATE%20EXCEL/Versions%20ex-post%202016%2013.01.17/17a13%20-%20MODELE%20DE%20RAPPORT%20EX-POST%202016%20ELEC%20-%20VIERGE.xlsx?4FBE4DDA" TargetMode="External"/><Relationship Id="rId1" Type="http://schemas.openxmlformats.org/officeDocument/2006/relationships/externalLinkPath" Target="file:///\\4FBE4DDA\17a13%20-%20MODELE%20DE%20RAPPORT%20EX-POST%202016%20ELEC%20-%20VIERGE.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L:\10%20Tarification\122.%20M&#233;thodologie%202024-2028\122.24%20M&#233;thodologie%202024\Annexes\Annexe%202%20-%20Proposition%20RA%20-%20Elec.xlsx" TargetMode="External"/><Relationship Id="rId1" Type="http://schemas.openxmlformats.org/officeDocument/2006/relationships/externalLinkPath" Target="/10%20Tarification/122.%20M&#233;thodologie%202024-2028/122.24%20M&#233;thodologie%202024/Annexes/Annexe%202%20-%20Proposition%20RA%20-%20Elec.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L:\10%20Tarification\122.%20M&#233;thodologie%202024-2028\122.24%20M&#233;thodologie%202024\Annexes\Annexe%202%20-%20Proposition%20RA%20et%20tarifs%20-%20Elec%20-%20light.xlsx" TargetMode="External"/><Relationship Id="rId1" Type="http://schemas.openxmlformats.org/officeDocument/2006/relationships/externalLinkPath" Target="/10%20Tarification/122.%20M&#233;thodologie%202024-2028/122.24%20M&#233;thodologie%202024/Annexes/Annexe%202%20-%20Proposition%20RA%20et%20tarifs%20-%20Elec%20-%20ligh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AL"/>
      <sheetName val="VAN DEN BERG"/>
      <sheetName val="KABELNET"/>
      <sheetName val="INSTALLATIE"/>
      <sheetName val="UURLONEN"/>
      <sheetName val="MATERIEEL"/>
      <sheetName val="MATERIAAL"/>
      <sheetName val="Prijs klant LS"/>
      <sheetName val="Prijs klant HS"/>
      <sheetName val="OPBOUW FORFAIT PRIJZEN 2005"/>
      <sheetName val="BASISPRIJZEN UURLONEN"/>
      <sheetName val="BASISPRIJZEN MATERIEEL"/>
      <sheetName val="BASISPRIJZEN MATERIAAL"/>
      <sheetName val="ACTIVITEIT"/>
      <sheetName val="vertaaltabel_KOSTENGROEP"/>
      <sheetName val="afsch %"/>
      <sheetName val="vertaaltabel CRE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row r="138">
          <cell r="I138">
            <v>47.36</v>
          </cell>
        </row>
        <row r="158">
          <cell r="I158">
            <v>49.9</v>
          </cell>
        </row>
        <row r="159">
          <cell r="I159">
            <v>36.43</v>
          </cell>
        </row>
        <row r="160">
          <cell r="I160">
            <v>15.71</v>
          </cell>
        </row>
        <row r="188">
          <cell r="I188">
            <v>1.6</v>
          </cell>
        </row>
        <row r="189">
          <cell r="I189">
            <v>396.1</v>
          </cell>
        </row>
        <row r="190">
          <cell r="I190">
            <v>171.09</v>
          </cell>
        </row>
        <row r="191">
          <cell r="I191">
            <v>367.97</v>
          </cell>
        </row>
        <row r="192">
          <cell r="I192">
            <v>9.6</v>
          </cell>
        </row>
        <row r="195">
          <cell r="I195">
            <v>66.38</v>
          </cell>
        </row>
        <row r="198">
          <cell r="I198">
            <v>0.77</v>
          </cell>
        </row>
        <row r="199">
          <cell r="I199">
            <v>33.119999999999997</v>
          </cell>
        </row>
        <row r="200">
          <cell r="I200">
            <v>191</v>
          </cell>
        </row>
        <row r="201">
          <cell r="I201">
            <v>21.095700000000001</v>
          </cell>
        </row>
      </sheetData>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12">
          <cell r="A12" t="str">
            <v>Gratuit</v>
          </cell>
        </row>
      </sheetData>
      <sheetData sheetId="58"/>
      <sheetData sheetId="59"/>
      <sheetData sheetId="60"/>
      <sheetData sheetId="61"/>
      <sheetData sheetId="6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2003"/>
      <sheetName val="Budget 2004"/>
      <sheetName val="Codes des IM"/>
      <sheetName val="Résultats par IM &amp; par Groupe"/>
      <sheetName val="Artikellijst"/>
    </sheetNames>
    <sheetDataSet>
      <sheetData sheetId="0"/>
      <sheetData sheetId="1"/>
      <sheetData sheetId="2">
        <row r="2">
          <cell r="B2" t="str">
            <v>INTERCOMMUNALES</v>
          </cell>
          <cell r="C2" t="str">
            <v>CODES</v>
          </cell>
          <cell r="D2" t="str">
            <v>CODES</v>
          </cell>
        </row>
        <row r="3">
          <cell r="B3" t="str">
            <v>(IN100)</v>
          </cell>
          <cell r="D3" t="str">
            <v>Langues</v>
          </cell>
        </row>
        <row r="4">
          <cell r="B4" t="str">
            <v>Imea</v>
          </cell>
          <cell r="C4">
            <v>2911</v>
          </cell>
          <cell r="D4">
            <v>1</v>
          </cell>
        </row>
        <row r="5">
          <cell r="B5" t="str">
            <v>Intergem</v>
          </cell>
          <cell r="C5">
            <v>3811</v>
          </cell>
          <cell r="D5">
            <v>1</v>
          </cell>
        </row>
        <row r="6">
          <cell r="B6" t="str">
            <v>Iveka</v>
          </cell>
          <cell r="C6">
            <v>4211</v>
          </cell>
          <cell r="D6">
            <v>1</v>
          </cell>
        </row>
        <row r="7">
          <cell r="D7">
            <v>1</v>
          </cell>
        </row>
        <row r="8">
          <cell r="B8" t="str">
            <v>Imewo</v>
          </cell>
          <cell r="C8">
            <v>3001</v>
          </cell>
          <cell r="D8">
            <v>1</v>
          </cell>
        </row>
        <row r="9">
          <cell r="B9" t="str">
            <v>Gaselwest</v>
          </cell>
          <cell r="C9">
            <v>2201</v>
          </cell>
          <cell r="D9">
            <v>1</v>
          </cell>
        </row>
        <row r="10">
          <cell r="B10" t="str">
            <v>Iverlek</v>
          </cell>
          <cell r="C10">
            <v>4311</v>
          </cell>
          <cell r="D10">
            <v>1</v>
          </cell>
        </row>
        <row r="11">
          <cell r="D11">
            <v>1</v>
          </cell>
        </row>
        <row r="12">
          <cell r="B12" t="str">
            <v>Sibelgas N</v>
          </cell>
          <cell r="C12">
            <v>4802</v>
          </cell>
          <cell r="D12">
            <v>1</v>
          </cell>
        </row>
        <row r="13">
          <cell r="B13" t="str">
            <v>Sibelga</v>
          </cell>
          <cell r="C13">
            <v>3300</v>
          </cell>
          <cell r="D13">
            <v>2</v>
          </cell>
        </row>
        <row r="14">
          <cell r="C14">
            <v>4801</v>
          </cell>
          <cell r="D14">
            <v>2</v>
          </cell>
        </row>
        <row r="15">
          <cell r="B15" t="str">
            <v>Sedilec</v>
          </cell>
          <cell r="C15">
            <v>4600</v>
          </cell>
          <cell r="D15">
            <v>2</v>
          </cell>
        </row>
        <row r="16">
          <cell r="B16" t="str">
            <v>Ieh</v>
          </cell>
          <cell r="C16">
            <v>2500</v>
          </cell>
          <cell r="D16">
            <v>2</v>
          </cell>
        </row>
        <row r="17">
          <cell r="B17" t="str">
            <v>Simogel</v>
          </cell>
          <cell r="C17">
            <v>4900</v>
          </cell>
          <cell r="D17">
            <v>2</v>
          </cell>
        </row>
        <row r="18">
          <cell r="B18" t="str">
            <v>Ideg</v>
          </cell>
          <cell r="C18">
            <v>2300</v>
          </cell>
          <cell r="D18">
            <v>2</v>
          </cell>
        </row>
        <row r="19">
          <cell r="B19" t="str">
            <v>Interlux</v>
          </cell>
          <cell r="C19">
            <v>3900</v>
          </cell>
          <cell r="D19">
            <v>2</v>
          </cell>
        </row>
        <row r="20">
          <cell r="B20" t="str">
            <v>Interest</v>
          </cell>
          <cell r="C20">
            <v>3500</v>
          </cell>
          <cell r="D20">
            <v>2</v>
          </cell>
        </row>
        <row r="21">
          <cell r="D21">
            <v>2</v>
          </cell>
        </row>
        <row r="22">
          <cell r="B22" t="str">
            <v>Intermosane</v>
          </cell>
          <cell r="C22">
            <v>4002</v>
          </cell>
          <cell r="D22">
            <v>2</v>
          </cell>
        </row>
        <row r="28">
          <cell r="A28">
            <v>1</v>
          </cell>
          <cell r="B28" t="str">
            <v>Ontwerp van boekhoudplan DNB - volledige versie</v>
          </cell>
          <cell r="C28" t="str">
            <v>Projet de Plan Comptable GRD - version complète</v>
          </cell>
          <cell r="D28" t="str">
            <v>Projet de Plan Comptable GRD - version complète</v>
          </cell>
        </row>
        <row r="29">
          <cell r="A29">
            <v>2</v>
          </cell>
          <cell r="B29" t="str">
            <v>Kosten voor het gebruik van het distributienet, te verdelen tussen de klantengroepen</v>
          </cell>
          <cell r="C29" t="str">
            <v>Frais d’utilisation du réseau de distribution à répartir entre groupes de clients</v>
          </cell>
          <cell r="D29" t="str">
            <v>Frais d’utilisation du réseau de distribution à répartir entre groupes de clients</v>
          </cell>
        </row>
        <row r="30">
          <cell r="A30">
            <v>3</v>
          </cell>
          <cell r="B30" t="str">
            <v>Aansluiting op het distributienet:</v>
          </cell>
          <cell r="C30" t="str">
            <v>Coût des raccordements au réseau de distribution</v>
          </cell>
          <cell r="D30" t="str">
            <v>Coût des raccordements au réseau de distribution</v>
          </cell>
        </row>
        <row r="31">
          <cell r="A31">
            <v>4</v>
          </cell>
          <cell r="B31" t="str">
            <v>Kosten voor de uitvoering en het gebruik van de aansluiting</v>
          </cell>
          <cell r="C31" t="str">
            <v>Raccordements : coûts de réalisation &amp; d'utilisation</v>
          </cell>
          <cell r="D31" t="str">
            <v>Raccordements : coûts de réalisation &amp; d'utilisation</v>
          </cell>
        </row>
        <row r="32">
          <cell r="A32">
            <v>5</v>
          </cell>
          <cell r="B32" t="str">
            <v>Huur meetapparaat</v>
          </cell>
          <cell r="C32" t="str">
            <v>Raccordements : coût des appareils de mesurage donnés en location</v>
          </cell>
          <cell r="D32" t="str">
            <v>Raccordements : coût des appareils de mesurage donnés en location</v>
          </cell>
        </row>
        <row r="33">
          <cell r="A33">
            <v>6</v>
          </cell>
          <cell r="B33" t="str">
            <v>Huur uitrustingen voor transformatie, compensatie blindvermogen, filtreren spanningsgolf</v>
          </cell>
          <cell r="C33" t="str">
            <v>Raccordements : coût équipements de transformation, compensation énergie réactive ou de filtrage ..</v>
          </cell>
          <cell r="D33" t="str">
            <v>Raccordements : coût équipements de transformation, compensation énergie réactive ou de filtrage ..</v>
          </cell>
        </row>
        <row r="34">
          <cell r="A34">
            <v>7</v>
          </cell>
          <cell r="B34" t="str">
            <v>Huur bijkomende beveiligingsuitrustingen, bijkomende uitrustingen voor alarmsignalisaties, metingen, meteropnames, tele-acties en/of TCC.</v>
          </cell>
          <cell r="C34" t="str">
            <v>Raccordements : coût équipements protection complé., équip. complé. pour signal. alarmes …</v>
          </cell>
          <cell r="D34" t="str">
            <v>Raccordements : coût équipements protection complé., équip. complé. pour signal. alarmes …</v>
          </cell>
        </row>
        <row r="35">
          <cell r="A35">
            <v>8</v>
          </cell>
          <cell r="B35" t="str">
            <v xml:space="preserve">Kosten voor het gebruik van het distributienet </v>
          </cell>
          <cell r="C35" t="str">
            <v>Coût de l’utilisation du réseau de distribution</v>
          </cell>
          <cell r="D35" t="str">
            <v>Coût de l’utilisation du réseau de distribution</v>
          </cell>
        </row>
        <row r="36">
          <cell r="A36">
            <v>9</v>
          </cell>
          <cell r="B36" t="str">
            <v>Dossierkosten</v>
          </cell>
          <cell r="C36" t="str">
            <v>Coûts de dossier</v>
          </cell>
          <cell r="D36" t="str">
            <v>Coûts de dossier</v>
          </cell>
        </row>
        <row r="37">
          <cell r="A37">
            <v>10</v>
          </cell>
          <cell r="B37" t="str">
            <v>Kosten voor technische diensten</v>
          </cell>
          <cell r="C37" t="str">
            <v>Frais des services techniques</v>
          </cell>
          <cell r="D37" t="str">
            <v>Frais des services techniques</v>
          </cell>
        </row>
        <row r="38">
          <cell r="A38">
            <v>11</v>
          </cell>
          <cell r="B38" t="str">
            <v>Kosten voor algemene diensten</v>
          </cell>
          <cell r="C38" t="str">
            <v>Frais des services généraux</v>
          </cell>
          <cell r="D38" t="str">
            <v>Frais des services généraux</v>
          </cell>
        </row>
        <row r="39">
          <cell r="A39">
            <v>12</v>
          </cell>
          <cell r="B39" t="str">
            <v>Kosten voor klantenbeheer</v>
          </cell>
          <cell r="C39" t="str">
            <v>Frais de gestion de la clientèle</v>
          </cell>
          <cell r="D39" t="str">
            <v>Frais de gestion de la clientèle</v>
          </cell>
        </row>
        <row r="40">
          <cell r="A40">
            <v>13</v>
          </cell>
          <cell r="B40" t="str">
            <v>Diverse vergoedingen en bijdragen</v>
          </cell>
          <cell r="C40" t="str">
            <v>Redevances et cotisations diverses</v>
          </cell>
          <cell r="D40" t="str">
            <v>Redevances et cotisations diverses</v>
          </cell>
        </row>
        <row r="41">
          <cell r="A41">
            <v>14</v>
          </cell>
          <cell r="B41" t="str">
            <v>Financiële resultaten</v>
          </cell>
          <cell r="C41" t="str">
            <v>Résultats financiers</v>
          </cell>
          <cell r="D41" t="str">
            <v>Résultats financiers</v>
          </cell>
        </row>
        <row r="42">
          <cell r="A42">
            <v>15</v>
          </cell>
          <cell r="B42" t="str">
            <v>Kosten voor installaties buiten de infrastructuur (Afschrijvingen)</v>
          </cell>
          <cell r="C42" t="str">
            <v>Coûts des installations hors infrastructure (Amortissements)</v>
          </cell>
          <cell r="D42" t="str">
            <v>Coûts des installations hors infrastructure (Amortissements)</v>
          </cell>
        </row>
        <row r="43">
          <cell r="A43">
            <v>16</v>
          </cell>
          <cell r="B43" t="str">
            <v>Resultaat van werkzaamheden voor rekening van derden</v>
          </cell>
          <cell r="C43" t="str">
            <v>Résultat des travaux pour compte de tiers</v>
          </cell>
          <cell r="D43" t="str">
            <v>Résultat des travaux pour compte de tiers</v>
          </cell>
        </row>
        <row r="44">
          <cell r="A44">
            <v>17</v>
          </cell>
          <cell r="B44" t="str">
            <v>Bijstandskosten</v>
          </cell>
          <cell r="C44" t="str">
            <v>Frais d'assistance</v>
          </cell>
          <cell r="D44" t="str">
            <v>Frais d'assistance</v>
          </cell>
        </row>
        <row r="45">
          <cell r="A45">
            <v>18</v>
          </cell>
          <cell r="B45" t="str">
            <v>Overgeboekte kosten</v>
          </cell>
          <cell r="C45" t="str">
            <v>Frais transférés</v>
          </cell>
          <cell r="D45" t="str">
            <v>Frais transférés</v>
          </cell>
        </row>
        <row r="46">
          <cell r="A46">
            <v>19</v>
          </cell>
          <cell r="B46" t="str">
            <v>Kosten overgeboekt naar vaste activa</v>
          </cell>
          <cell r="C46" t="str">
            <v>Frais transférés aux immobilisations</v>
          </cell>
          <cell r="D46" t="str">
            <v>Frais transférés aux immobilisations</v>
          </cell>
        </row>
        <row r="47">
          <cell r="A47">
            <v>20</v>
          </cell>
          <cell r="B47" t="str">
            <v>Kosten overgeboekt naar andere exploitatierekeningen</v>
          </cell>
          <cell r="C47" t="str">
            <v>Frais transférés aux autres comptes d’exploitation</v>
          </cell>
          <cell r="D47" t="str">
            <v>Frais transférés aux autres comptes d’exploitation</v>
          </cell>
        </row>
        <row r="48">
          <cell r="A48">
            <v>21</v>
          </cell>
          <cell r="B48" t="str">
            <v>Kosten voor het gebruik van het transportnet en van de bijbehorende ondersteunende diensten</v>
          </cell>
          <cell r="C48" t="str">
            <v>Coûts d'utilisation du réseau de transport et des services auxiliaires y afférents</v>
          </cell>
          <cell r="D48" t="str">
            <v>Coûts d'utilisation du réseau de transport et des services auxiliaires y afférents</v>
          </cell>
        </row>
        <row r="49">
          <cell r="A49">
            <v>22</v>
          </cell>
          <cell r="B49" t="str">
            <v>Basistarief</v>
          </cell>
          <cell r="C49" t="str">
            <v>Tarif de base</v>
          </cell>
          <cell r="D49" t="str">
            <v>Tarif de base</v>
          </cell>
        </row>
        <row r="50">
          <cell r="A50">
            <v>23</v>
          </cell>
          <cell r="B50" t="str">
            <v xml:space="preserve">Systeemdiensten </v>
          </cell>
          <cell r="C50" t="str">
            <v>Services système</v>
          </cell>
          <cell r="D50" t="str">
            <v>Services système</v>
          </cell>
        </row>
        <row r="51">
          <cell r="A51">
            <v>24</v>
          </cell>
          <cell r="B51" t="str">
            <v>Netverliezen</v>
          </cell>
          <cell r="C51" t="str">
            <v>Pertes sur réseau</v>
          </cell>
          <cell r="D51" t="str">
            <v>Pertes sur réseau</v>
          </cell>
        </row>
        <row r="52">
          <cell r="A52">
            <v>25</v>
          </cell>
          <cell r="B52" t="str">
            <v>Kosten voor de studie, de aanleg en het onderhoud van de infrastructuur:</v>
          </cell>
          <cell r="C52" t="str">
            <v>Coûts d'étude, de construction et d'entretien de l'infrastructure:</v>
          </cell>
          <cell r="D52" t="str">
            <v>Coûts d'étude, de construction et d'entretien de l'infrastructure:</v>
          </cell>
        </row>
        <row r="53">
          <cell r="A53">
            <v>26</v>
          </cell>
          <cell r="B53" t="str">
            <v>Studies</v>
          </cell>
          <cell r="C53" t="str">
            <v>Etudes</v>
          </cell>
          <cell r="D53" t="str">
            <v>Etudes</v>
          </cell>
        </row>
        <row r="54">
          <cell r="A54">
            <v>27</v>
          </cell>
          <cell r="B54" t="str">
            <v>Onderstations voor transformatie</v>
          </cell>
          <cell r="C54" t="str">
            <v>Sous-stations de transformation</v>
          </cell>
          <cell r="D54" t="str">
            <v>Sous-stations de transformation</v>
          </cell>
        </row>
        <row r="55">
          <cell r="A55">
            <v>28</v>
          </cell>
          <cell r="B55" t="str">
            <v>Terreinen</v>
          </cell>
          <cell r="C55" t="str">
            <v>Terrains</v>
          </cell>
          <cell r="D55" t="str">
            <v>Terrains</v>
          </cell>
        </row>
        <row r="56">
          <cell r="A56">
            <v>29</v>
          </cell>
          <cell r="B56" t="str">
            <v>Gebouwen</v>
          </cell>
          <cell r="C56" t="str">
            <v>Batiments</v>
          </cell>
          <cell r="D56" t="str">
            <v>Batiments</v>
          </cell>
        </row>
        <row r="57">
          <cell r="A57">
            <v>30</v>
          </cell>
          <cell r="B57" t="str">
            <v>Uitrustingen</v>
          </cell>
          <cell r="C57" t="str">
            <v>Equipement</v>
          </cell>
          <cell r="D57" t="str">
            <v>Equipement</v>
          </cell>
        </row>
        <row r="58">
          <cell r="A58">
            <v>31</v>
          </cell>
          <cell r="B58" t="str">
            <v>TCC</v>
          </cell>
          <cell r="C58" t="str">
            <v>TCC</v>
          </cell>
          <cell r="D58" t="str">
            <v>TCC</v>
          </cell>
        </row>
        <row r="59">
          <cell r="A59">
            <v>32</v>
          </cell>
          <cell r="B59" t="str">
            <v>Uitrustingen voor afstandsverwerking</v>
          </cell>
          <cell r="C59" t="str">
            <v>Equipement de télégestion</v>
          </cell>
          <cell r="D59" t="str">
            <v>Equipement de télégestion</v>
          </cell>
        </row>
        <row r="60">
          <cell r="A60">
            <v>33</v>
          </cell>
          <cell r="B60" t="str">
            <v>Meting</v>
          </cell>
          <cell r="C60" t="str">
            <v>Comptage</v>
          </cell>
          <cell r="D60" t="str">
            <v>Comptage</v>
          </cell>
        </row>
        <row r="61">
          <cell r="A61">
            <v>34</v>
          </cell>
          <cell r="B61" t="str">
            <v>Schade aan de installaties</v>
          </cell>
          <cell r="C61" t="str">
            <v>Dégâts aux installations</v>
          </cell>
          <cell r="D61" t="str">
            <v>Dégâts aux installations</v>
          </cell>
        </row>
        <row r="62">
          <cell r="A62">
            <v>35</v>
          </cell>
          <cell r="B62" t="str">
            <v>Demontage van de installaties</v>
          </cell>
          <cell r="C62" t="str">
            <v>Démontage d'installations</v>
          </cell>
          <cell r="D62" t="str">
            <v>Démontage d'installations</v>
          </cell>
        </row>
        <row r="63">
          <cell r="A63">
            <v>36</v>
          </cell>
          <cell r="B63" t="str">
            <v>Afschrijvingsvergoedingen (gebruiksinbrengen)</v>
          </cell>
          <cell r="C63" t="str">
            <v>Redevances d'amortissement (apports d'usage)</v>
          </cell>
          <cell r="D63" t="str">
            <v>Redevances d'amortissement (apports d'usage)</v>
          </cell>
        </row>
        <row r="64">
          <cell r="A64">
            <v>37</v>
          </cell>
          <cell r="B64" t="str">
            <v>Afschrijvingen</v>
          </cell>
          <cell r="C64" t="str">
            <v>Amortissements</v>
          </cell>
          <cell r="D64" t="str">
            <v>Amortissements</v>
          </cell>
        </row>
        <row r="65">
          <cell r="A65">
            <v>38</v>
          </cell>
          <cell r="B65" t="str">
            <v>MS-net</v>
          </cell>
          <cell r="C65" t="str">
            <v>Réseau MT</v>
          </cell>
          <cell r="D65" t="str">
            <v>Réseau MT</v>
          </cell>
        </row>
        <row r="66">
          <cell r="A66">
            <v>39</v>
          </cell>
          <cell r="B66" t="str">
            <v>Luchtlijnen</v>
          </cell>
          <cell r="C66" t="str">
            <v>Aérien</v>
          </cell>
          <cell r="D66" t="str">
            <v>Aérien</v>
          </cell>
        </row>
        <row r="67">
          <cell r="A67">
            <v>40</v>
          </cell>
          <cell r="B67" t="str">
            <v>Ondergrondse leidingen</v>
          </cell>
          <cell r="C67" t="str">
            <v>Souterrain</v>
          </cell>
          <cell r="D67" t="str">
            <v>Souterrain</v>
          </cell>
        </row>
        <row r="68">
          <cell r="A68">
            <v>41</v>
          </cell>
          <cell r="B68" t="str">
            <v>Signalisatie &amp; Bediening</v>
          </cell>
          <cell r="C68" t="str">
            <v>Signalisat. &amp; Commande</v>
          </cell>
          <cell r="D68" t="str">
            <v>Signalisat. &amp; Commande</v>
          </cell>
        </row>
        <row r="69">
          <cell r="A69">
            <v>42</v>
          </cell>
          <cell r="B69" t="str">
            <v>Kathodische bescherming</v>
          </cell>
          <cell r="C69" t="str">
            <v>Protection cathodique</v>
          </cell>
          <cell r="D69" t="str">
            <v>Protection cathodique</v>
          </cell>
        </row>
        <row r="70">
          <cell r="A70">
            <v>43</v>
          </cell>
          <cell r="B70" t="str">
            <v>Meting van uitwisselingen</v>
          </cell>
          <cell r="C70" t="str">
            <v>Comptage d'échange</v>
          </cell>
          <cell r="D70" t="str">
            <v>Comptage d'échange</v>
          </cell>
        </row>
        <row r="71">
          <cell r="A71">
            <v>44</v>
          </cell>
          <cell r="B71" t="str">
            <v>Schade aan de installaties</v>
          </cell>
          <cell r="C71" t="str">
            <v>Dégâts aux installations</v>
          </cell>
          <cell r="D71" t="str">
            <v>Dégâts aux installations</v>
          </cell>
        </row>
        <row r="72">
          <cell r="A72">
            <v>45</v>
          </cell>
          <cell r="B72" t="str">
            <v>Demontage van de installaties</v>
          </cell>
          <cell r="C72" t="str">
            <v>Démontage d'installations</v>
          </cell>
          <cell r="D72" t="str">
            <v>Démontage d'installations</v>
          </cell>
        </row>
        <row r="73">
          <cell r="A73">
            <v>46</v>
          </cell>
          <cell r="B73" t="str">
            <v>Afschrijvingsvergoedingen (gebruiksinbrengen)</v>
          </cell>
          <cell r="C73" t="str">
            <v>Redevances d'amortissement (apports d'usage)</v>
          </cell>
          <cell r="D73" t="str">
            <v>Redevances d'amortissement (apports d'usage)</v>
          </cell>
        </row>
        <row r="74">
          <cell r="A74">
            <v>47</v>
          </cell>
          <cell r="B74" t="str">
            <v>Afschrijvingen</v>
          </cell>
          <cell r="C74" t="str">
            <v>Amortissements</v>
          </cell>
          <cell r="D74" t="str">
            <v>Amortissements</v>
          </cell>
        </row>
        <row r="75">
          <cell r="A75">
            <v>48</v>
          </cell>
          <cell r="B75" t="str">
            <v>MS-aansluitingen &amp; -meters</v>
          </cell>
          <cell r="C75" t="str">
            <v>Raccordements &amp; compteurs MT</v>
          </cell>
          <cell r="D75" t="str">
            <v>Raccordements &amp; compteurs MT</v>
          </cell>
        </row>
        <row r="76">
          <cell r="A76">
            <v>49</v>
          </cell>
          <cell r="B76" t="str">
            <v>Aftakkingen</v>
          </cell>
          <cell r="C76" t="str">
            <v>Branchements</v>
          </cell>
          <cell r="D76" t="str">
            <v>Branchements</v>
          </cell>
        </row>
        <row r="77">
          <cell r="A77">
            <v>50</v>
          </cell>
          <cell r="B77" t="str">
            <v>Elektrische meting</v>
          </cell>
          <cell r="C77" t="str">
            <v>Comptage électrique</v>
          </cell>
          <cell r="D77" t="str">
            <v>Comptage électrique</v>
          </cell>
        </row>
        <row r="78">
          <cell r="A78">
            <v>51</v>
          </cell>
          <cell r="B78" t="str">
            <v>Uitrustingen voor afstandsverwerking</v>
          </cell>
          <cell r="C78" t="str">
            <v>Equipement de télégestion</v>
          </cell>
          <cell r="D78" t="str">
            <v>Equipement de télégestion</v>
          </cell>
        </row>
        <row r="79">
          <cell r="A79">
            <v>52</v>
          </cell>
          <cell r="B79" t="str">
            <v>Schade aan de installaties</v>
          </cell>
          <cell r="C79" t="str">
            <v>Dégâts aux installations</v>
          </cell>
          <cell r="D79" t="str">
            <v>Dégâts aux installations</v>
          </cell>
        </row>
        <row r="80">
          <cell r="A80">
            <v>53</v>
          </cell>
          <cell r="B80" t="str">
            <v>Demontage van de installaties</v>
          </cell>
          <cell r="C80" t="str">
            <v>Démontage d'installations</v>
          </cell>
          <cell r="D80" t="str">
            <v>Démontage d'installations</v>
          </cell>
        </row>
        <row r="81">
          <cell r="A81">
            <v>54</v>
          </cell>
          <cell r="B81" t="str">
            <v>Afschrijvingsvergoedingen (gebruiksinbrengen)</v>
          </cell>
          <cell r="C81" t="str">
            <v>Redevances d'amortissement (apports d'usage)</v>
          </cell>
          <cell r="D81" t="str">
            <v>Redevances d'amortissement (apports d'usage)</v>
          </cell>
        </row>
        <row r="82">
          <cell r="A82">
            <v>55</v>
          </cell>
          <cell r="B82" t="str">
            <v>Afschrijvingen</v>
          </cell>
          <cell r="C82" t="str">
            <v>Amortissements</v>
          </cell>
          <cell r="D82" t="str">
            <v>Amortissements</v>
          </cell>
        </row>
        <row r="83">
          <cell r="A83">
            <v>56</v>
          </cell>
          <cell r="B83" t="str">
            <v>Dispersiecabines en MS/LS-transformatiecabines</v>
          </cell>
          <cell r="C83" t="str">
            <v>Cabines de dispersion et de transformation MT/BT</v>
          </cell>
          <cell r="D83" t="str">
            <v>Cabines de dispersion et de transformation MT/BT</v>
          </cell>
        </row>
        <row r="84">
          <cell r="A84">
            <v>57</v>
          </cell>
          <cell r="B84" t="str">
            <v>Terreinen</v>
          </cell>
          <cell r="C84" t="str">
            <v>Terrains</v>
          </cell>
          <cell r="D84" t="str">
            <v>Terrains</v>
          </cell>
        </row>
        <row r="85">
          <cell r="A85">
            <v>58</v>
          </cell>
          <cell r="B85" t="str">
            <v>Gebouwen</v>
          </cell>
          <cell r="C85" t="str">
            <v>Bâtiment</v>
          </cell>
          <cell r="D85" t="str">
            <v>Bâtiment</v>
          </cell>
        </row>
        <row r="86">
          <cell r="A86">
            <v>59</v>
          </cell>
          <cell r="B86" t="str">
            <v>Uitrustingen</v>
          </cell>
          <cell r="C86" t="str">
            <v>Equipement</v>
          </cell>
          <cell r="D86" t="str">
            <v>Equipement</v>
          </cell>
        </row>
        <row r="87">
          <cell r="A87">
            <v>60</v>
          </cell>
          <cell r="B87" t="str">
            <v>Transformatoren</v>
          </cell>
          <cell r="C87" t="str">
            <v>Transformateurs</v>
          </cell>
          <cell r="D87" t="str">
            <v>Transformateurs</v>
          </cell>
        </row>
        <row r="88">
          <cell r="A88">
            <v>61</v>
          </cell>
          <cell r="B88" t="str">
            <v>Uitrustingen voor afstandsverwerking</v>
          </cell>
          <cell r="C88" t="str">
            <v>Equipement de télégestion</v>
          </cell>
          <cell r="D88" t="str">
            <v>Equipement de télégestion</v>
          </cell>
        </row>
        <row r="89">
          <cell r="A89">
            <v>62</v>
          </cell>
          <cell r="B89" t="str">
            <v>TCC</v>
          </cell>
          <cell r="C89" t="str">
            <v>TCC</v>
          </cell>
          <cell r="D89" t="str">
            <v>TCC</v>
          </cell>
        </row>
        <row r="90">
          <cell r="A90">
            <v>63</v>
          </cell>
          <cell r="B90" t="str">
            <v>Schade aan de installaties</v>
          </cell>
          <cell r="C90" t="str">
            <v>Dégâts aux installations</v>
          </cell>
          <cell r="D90" t="str">
            <v>Dégâts aux installations</v>
          </cell>
        </row>
        <row r="91">
          <cell r="A91">
            <v>64</v>
          </cell>
          <cell r="B91" t="str">
            <v>Demontage van de installaties</v>
          </cell>
          <cell r="C91" t="str">
            <v>Démontage d'installations</v>
          </cell>
          <cell r="D91" t="str">
            <v>Démontage d'installations</v>
          </cell>
        </row>
        <row r="92">
          <cell r="A92">
            <v>65</v>
          </cell>
          <cell r="B92" t="str">
            <v>Afschrijvingsvergoedingen (gebruiksinbrengen)</v>
          </cell>
          <cell r="C92" t="str">
            <v>Redevances d'amortissement (apports d'usage)</v>
          </cell>
          <cell r="D92" t="str">
            <v>Redevances d'amortissement (apports d'usage)</v>
          </cell>
        </row>
        <row r="93">
          <cell r="A93">
            <v>66</v>
          </cell>
          <cell r="B93" t="str">
            <v>Afschrijvingen</v>
          </cell>
          <cell r="C93" t="str">
            <v>Amortissements</v>
          </cell>
          <cell r="D93" t="str">
            <v>Amortissements</v>
          </cell>
        </row>
        <row r="94">
          <cell r="A94">
            <v>67</v>
          </cell>
          <cell r="B94" t="str">
            <v>LS-net</v>
          </cell>
          <cell r="C94" t="str">
            <v>Réseau BT</v>
          </cell>
          <cell r="D94" t="str">
            <v>Réseau BT</v>
          </cell>
        </row>
        <row r="95">
          <cell r="A95">
            <v>68</v>
          </cell>
          <cell r="B95" t="str">
            <v>Luchtlijnen</v>
          </cell>
          <cell r="C95" t="str">
            <v>Aérien</v>
          </cell>
          <cell r="D95" t="str">
            <v>Aérien</v>
          </cell>
        </row>
        <row r="96">
          <cell r="A96">
            <v>69</v>
          </cell>
          <cell r="B96" t="str">
            <v>Ondergrondse leidingen</v>
          </cell>
          <cell r="C96" t="str">
            <v>Souterrain</v>
          </cell>
          <cell r="D96" t="str">
            <v>Souterrain</v>
          </cell>
        </row>
        <row r="97">
          <cell r="A97">
            <v>70</v>
          </cell>
          <cell r="B97" t="str">
            <v>Schade aan de installaties</v>
          </cell>
          <cell r="C97" t="str">
            <v>Dégâts aux installations</v>
          </cell>
          <cell r="D97" t="str">
            <v>Dégâts aux installations</v>
          </cell>
        </row>
        <row r="98">
          <cell r="A98">
            <v>71</v>
          </cell>
          <cell r="B98" t="str">
            <v>Demontage van de installaties</v>
          </cell>
          <cell r="C98" t="str">
            <v>Démontage d'installations</v>
          </cell>
          <cell r="D98" t="str">
            <v>Démontage d'installations</v>
          </cell>
        </row>
        <row r="99">
          <cell r="A99">
            <v>72</v>
          </cell>
          <cell r="B99" t="str">
            <v>Afschrijvingsvergoedingen (gebruiksinbrengen)</v>
          </cell>
          <cell r="C99" t="str">
            <v>Redevances d'amortisqsement (apports d'usage)</v>
          </cell>
          <cell r="D99" t="str">
            <v>Redevances d'amortisqsement (apports d'usage)</v>
          </cell>
        </row>
        <row r="100">
          <cell r="A100">
            <v>73</v>
          </cell>
          <cell r="B100" t="str">
            <v>Afschrijvingen</v>
          </cell>
          <cell r="C100" t="str">
            <v>Amortissements</v>
          </cell>
          <cell r="D100" t="str">
            <v>Amortissements</v>
          </cell>
        </row>
        <row r="101">
          <cell r="A101">
            <v>74</v>
          </cell>
          <cell r="B101" t="str">
            <v>LS-aansluitingen &amp; -meters</v>
          </cell>
          <cell r="C101" t="str">
            <v>Raccordements &amp; compteurs BT</v>
          </cell>
          <cell r="D101" t="str">
            <v>Raccordements &amp; compteurs BT</v>
          </cell>
        </row>
        <row r="102">
          <cell r="A102">
            <v>75</v>
          </cell>
          <cell r="B102" t="str">
            <v>Aftakkingen</v>
          </cell>
          <cell r="C102" t="str">
            <v>Branchements</v>
          </cell>
          <cell r="D102" t="str">
            <v>Branchements</v>
          </cell>
        </row>
        <row r="103">
          <cell r="A103">
            <v>76</v>
          </cell>
          <cell r="B103" t="str">
            <v>Meetgroepen</v>
          </cell>
          <cell r="C103" t="str">
            <v>Groupes de comptage</v>
          </cell>
          <cell r="D103" t="str">
            <v>Groupes de comptage</v>
          </cell>
        </row>
        <row r="104">
          <cell r="A104">
            <v>77</v>
          </cell>
          <cell r="B104" t="str">
            <v>Uitrustingen voor afstandsverwerking</v>
          </cell>
          <cell r="C104" t="str">
            <v>Equipement de télégestion</v>
          </cell>
          <cell r="D104" t="str">
            <v>Equipement de télégestion</v>
          </cell>
        </row>
        <row r="105">
          <cell r="A105">
            <v>78</v>
          </cell>
          <cell r="B105" t="str">
            <v>Kosten voor het wijzigen van de spanning</v>
          </cell>
          <cell r="C105" t="str">
            <v>Coûts des changements de tension</v>
          </cell>
          <cell r="D105" t="str">
            <v>Coûts des changements de tension</v>
          </cell>
        </row>
        <row r="106">
          <cell r="A106">
            <v>79</v>
          </cell>
          <cell r="B106" t="str">
            <v>Schade aan de installaties</v>
          </cell>
          <cell r="C106" t="str">
            <v>Dégâts aux installations</v>
          </cell>
          <cell r="D106" t="str">
            <v>Dégâts aux installations</v>
          </cell>
        </row>
        <row r="107">
          <cell r="A107">
            <v>80</v>
          </cell>
          <cell r="B107" t="str">
            <v>Demontage van de installaties</v>
          </cell>
          <cell r="C107" t="str">
            <v>Démontage d'installations</v>
          </cell>
          <cell r="D107" t="str">
            <v>Démontage d'installations</v>
          </cell>
        </row>
        <row r="108">
          <cell r="A108">
            <v>81</v>
          </cell>
          <cell r="B108" t="str">
            <v>Afschrijvingsvergoedingen (gebruiksinbrengen)</v>
          </cell>
          <cell r="C108" t="str">
            <v>Redevances d'amortissement (apports d'usage)</v>
          </cell>
          <cell r="D108" t="str">
            <v>Redevances d'amortissement (apports d'usage)</v>
          </cell>
        </row>
        <row r="109">
          <cell r="A109">
            <v>82</v>
          </cell>
          <cell r="B109" t="str">
            <v>Afschrijvingen</v>
          </cell>
          <cell r="C109" t="str">
            <v>Amortissements</v>
          </cell>
          <cell r="D109" t="str">
            <v>Amortissements</v>
          </cell>
        </row>
        <row r="110">
          <cell r="A110">
            <v>83</v>
          </cell>
          <cell r="B110" t="str">
            <v>Andere kosten in verband met de infrastructuur</v>
          </cell>
          <cell r="C110" t="str">
            <v>Autres coûts relatifs à l'infrastructure</v>
          </cell>
          <cell r="D110" t="str">
            <v>Autres coûts relatifs à l'infrastructure</v>
          </cell>
        </row>
        <row r="111">
          <cell r="A111">
            <v>84</v>
          </cell>
          <cell r="B111" t="str">
            <v>Openbare verlichting (Vlaanderen &amp; Wallonië):</v>
          </cell>
          <cell r="C111" t="str">
            <v>Eclairage Public (Vlaanderen &amp; Wallonie):</v>
          </cell>
          <cell r="D111" t="str">
            <v>Eclairage Public (Vlaanderen &amp; Wallonie):</v>
          </cell>
        </row>
        <row r="112">
          <cell r="A112">
            <v>85</v>
          </cell>
          <cell r="B112" t="str">
            <v>Onderhoud van de openbare verlichting</v>
          </cell>
          <cell r="C112" t="str">
            <v>Entretien de l’éclairage public</v>
          </cell>
          <cell r="D112" t="str">
            <v>Entretien de l’éclairage public</v>
          </cell>
        </row>
        <row r="113">
          <cell r="A113">
            <v>86</v>
          </cell>
          <cell r="B113" t="str">
            <v>Facturering van het onderhoud van de openbare verlichting</v>
          </cell>
          <cell r="C113" t="str">
            <v>Facturation de l'entretien de l’éclairage public</v>
          </cell>
          <cell r="D113" t="str">
            <v>Facturation de l'entretien de l’éclairage public</v>
          </cell>
        </row>
        <row r="114">
          <cell r="A114">
            <v>87</v>
          </cell>
          <cell r="B114" t="str">
            <v>Kosten voor de aanleg van openbare verlichting</v>
          </cell>
          <cell r="C114" t="str">
            <v>Coût de la construction de l’éclairage public</v>
          </cell>
          <cell r="D114" t="str">
            <v>Coût de la construction de l’éclairage public</v>
          </cell>
        </row>
        <row r="115">
          <cell r="A115">
            <v>88</v>
          </cell>
          <cell r="B115" t="str">
            <v>Facturering van de aanleg van openbare verlichting</v>
          </cell>
          <cell r="C115" t="str">
            <v>Facturation de la construction de l’éclairage public</v>
          </cell>
          <cell r="D115" t="str">
            <v>Facturation de la construction de l’éclairage public</v>
          </cell>
        </row>
        <row r="116">
          <cell r="A116">
            <v>89</v>
          </cell>
          <cell r="B116" t="str">
            <v>Kosten in verband met openbare-dienstverplichtingen</v>
          </cell>
          <cell r="C116" t="str">
            <v>Coûts liés aux obligations de service public</v>
          </cell>
          <cell r="D116" t="str">
            <v>Coûts liés aux obligations de service public</v>
          </cell>
        </row>
        <row r="117">
          <cell r="A117">
            <v>90</v>
          </cell>
          <cell r="B117" t="str">
            <v>Kosten in verband met de beschermde klanten</v>
          </cell>
          <cell r="C117" t="str">
            <v>Coûts liés à la clientèle protégée</v>
          </cell>
          <cell r="D117" t="str">
            <v>Coûts liés à la clientèle protégée</v>
          </cell>
        </row>
        <row r="118">
          <cell r="A118">
            <v>91</v>
          </cell>
          <cell r="B118" t="str">
            <v>Onderhoud, beheer en afschrijvingen van de budgetmeters</v>
          </cell>
          <cell r="C118" t="str">
            <v>Entretien, gestion et amortissements des compteurs à budget</v>
          </cell>
          <cell r="D118" t="str">
            <v>Entretien, gestion et amortissements des compteurs à budget</v>
          </cell>
        </row>
        <row r="119">
          <cell r="A119">
            <v>92</v>
          </cell>
          <cell r="B119" t="str">
            <v>Plaatsen van vermogenbegrenzers</v>
          </cell>
          <cell r="C119" t="str">
            <v>Placement de limiteurs de puissance</v>
          </cell>
          <cell r="D119" t="str">
            <v>Placement de limiteurs de puissance</v>
          </cell>
        </row>
        <row r="120">
          <cell r="A120">
            <v>93</v>
          </cell>
          <cell r="B120" t="str">
            <v>Levering van elektriciteit aan de beschermde klanten</v>
          </cell>
          <cell r="C120" t="str">
            <v>Fourniture d’électricité à la clientèle protégée</v>
          </cell>
          <cell r="D120" t="str">
            <v>Fourniture d’électricité à la clientèle protégée</v>
          </cell>
        </row>
        <row r="121">
          <cell r="A121">
            <v>94</v>
          </cell>
          <cell r="B121" t="str">
            <v>Levering van elektriciteit aan een specifiek sociaal tarief</v>
          </cell>
          <cell r="C121" t="str">
            <v>Fourniture d’électricité à un tarif social spécifique</v>
          </cell>
          <cell r="D121" t="str">
            <v>Fourniture d’électricité à un tarif social spécifique</v>
          </cell>
        </row>
        <row r="122">
          <cell r="A122">
            <v>95</v>
          </cell>
          <cell r="B122" t="str">
            <v>Waardeverminderingen en minderwaarden op de realisatie van handelsvorderingen - beschermde klanten</v>
          </cell>
          <cell r="C122" t="str">
            <v>Réductions de valeur et moins values sur réalisation de créances commerciales - clientèle protégée</v>
          </cell>
          <cell r="D122" t="str">
            <v>Réductions de valeur et moins values sur réalisation de créances commerciales - clientèle protégée</v>
          </cell>
        </row>
        <row r="123">
          <cell r="A123">
            <v>96</v>
          </cell>
          <cell r="B123" t="str">
            <v>REG-acties</v>
          </cell>
          <cell r="C123" t="str">
            <v>Actions URE</v>
          </cell>
          <cell r="D123" t="str">
            <v>Actions URE</v>
          </cell>
        </row>
        <row r="124">
          <cell r="A124">
            <v>97</v>
          </cell>
          <cell r="B124" t="str">
            <v>Openbare Verlichting (Centrum)</v>
          </cell>
          <cell r="C124" t="str">
            <v>Eclairage Public (Centre)</v>
          </cell>
          <cell r="D124" t="str">
            <v>Eclairage Public (Centre)</v>
          </cell>
        </row>
        <row r="125">
          <cell r="A125">
            <v>98</v>
          </cell>
          <cell r="B125" t="str">
            <v>Onderhoud van de openbare verlichting</v>
          </cell>
          <cell r="C125" t="str">
            <v>Entretien de l’éclairage public</v>
          </cell>
          <cell r="D125" t="str">
            <v>Entretien de l’éclairage public</v>
          </cell>
        </row>
        <row r="126">
          <cell r="A126">
            <v>99</v>
          </cell>
          <cell r="B126" t="str">
            <v>Facturering van het onderhoud van de openbare verlichting</v>
          </cell>
          <cell r="C126" t="str">
            <v>Facturation de l'entretien de l’éclairage public</v>
          </cell>
          <cell r="D126" t="str">
            <v>Facturation de l'entretien de l’éclairage public</v>
          </cell>
        </row>
        <row r="127">
          <cell r="A127">
            <v>100</v>
          </cell>
          <cell r="B127" t="str">
            <v>Levering van energie voor de openbare verlichting (Centrum)</v>
          </cell>
          <cell r="C127" t="str">
            <v>Fourniture d'énergie pour l'éclairage public (Centre)</v>
          </cell>
          <cell r="D127" t="str">
            <v>Fourniture d'énergie pour l'éclairage public (Centre)</v>
          </cell>
        </row>
        <row r="128">
          <cell r="A128">
            <v>101</v>
          </cell>
          <cell r="B128" t="str">
            <v>Facturering van de levering van energie voor de openbare verlichting (Centrum)</v>
          </cell>
          <cell r="C128" t="str">
            <v>Facturation de la fourniture d'énergie pour l'éclairage public (Centre)</v>
          </cell>
          <cell r="D128" t="str">
            <v>Facturation de la fourniture d'énergie pour l'éclairage public (Centre)</v>
          </cell>
        </row>
        <row r="129">
          <cell r="A129">
            <v>102</v>
          </cell>
          <cell r="B129" t="str">
            <v>Kosten voor de aanleg van openbare verlichting</v>
          </cell>
          <cell r="C129" t="str">
            <v>Coût de la construction de l’éclairage public</v>
          </cell>
          <cell r="D129" t="str">
            <v>Coût de la construction de l’éclairage public</v>
          </cell>
        </row>
        <row r="130">
          <cell r="A130">
            <v>103</v>
          </cell>
          <cell r="B130" t="str">
            <v>Facturering van de aanleg van openbare verlichting</v>
          </cell>
          <cell r="C130" t="str">
            <v>Facturation de la construction de l’éclairage public</v>
          </cell>
          <cell r="D130" t="str">
            <v>Facturation de la construction de l’éclairage public</v>
          </cell>
        </row>
        <row r="131">
          <cell r="A131">
            <v>104</v>
          </cell>
          <cell r="B131" t="str">
            <v>Door de overheid opgelegde verplaatsingen van installaties</v>
          </cell>
          <cell r="C131" t="str">
            <v>Déplacements d’installations imposés par les pouvoirs publics</v>
          </cell>
          <cell r="D131" t="str">
            <v>Déplacements d’installations imposés par les pouvoirs publics</v>
          </cell>
        </row>
        <row r="132">
          <cell r="A132">
            <v>105</v>
          </cell>
          <cell r="B132" t="str">
            <v>Dienst Ombudsman en informatie-activiteit</v>
          </cell>
          <cell r="C132" t="str">
            <v>Service « Ombudsman » et action d’information</v>
          </cell>
          <cell r="D132" t="str">
            <v>Service « Ombudsman » et action d’information</v>
          </cell>
        </row>
        <row r="133">
          <cell r="A133">
            <v>106</v>
          </cell>
          <cell r="B133" t="str">
            <v>Gratis levering van groene energie</v>
          </cell>
          <cell r="C133" t="str">
            <v>Fourniture gratuite d'énergie verte</v>
          </cell>
          <cell r="D133" t="str">
            <v>Fourniture gratuite d'énergie verte</v>
          </cell>
        </row>
        <row r="134">
          <cell r="A134">
            <v>107</v>
          </cell>
          <cell r="B134" t="str">
            <v>Andere prestaties opgelegd door de overheid</v>
          </cell>
          <cell r="C134" t="str">
            <v>Autres prestations imposées par les pouvoirs publics</v>
          </cell>
          <cell r="D134" t="str">
            <v>Autres prestations imposées par les pouvoirs publics</v>
          </cell>
        </row>
        <row r="135">
          <cell r="A135">
            <v>108</v>
          </cell>
          <cell r="B135" t="str">
            <v>Andere openbare-dienstverplichtingen</v>
          </cell>
          <cell r="C135" t="str">
            <v>Autres obligations de service public</v>
          </cell>
          <cell r="D135" t="str">
            <v>Autres obligations de service public</v>
          </cell>
        </row>
        <row r="136">
          <cell r="A136">
            <v>109</v>
          </cell>
          <cell r="B136" t="str">
            <v>Financiering van de openbare-dienstopdracht toevertrouwd aan de DNB (credit)</v>
          </cell>
          <cell r="C136" t="str">
            <v>Financement des missions de service public confiées aux GRD (crédit)</v>
          </cell>
          <cell r="D136" t="str">
            <v>Financement des missions de service public confiées aux GRD (crédit)</v>
          </cell>
        </row>
        <row r="137">
          <cell r="A137">
            <v>110</v>
          </cell>
          <cell r="B137" t="str">
            <v>Beheerskosten van het distributienet:</v>
          </cell>
          <cell r="C137" t="str">
            <v>Coûts de la gestion du réseau de distribution:</v>
          </cell>
          <cell r="D137" t="str">
            <v>Coûts de la gestion du réseau de distribution:</v>
          </cell>
        </row>
        <row r="138">
          <cell r="A138">
            <v>111</v>
          </cell>
          <cell r="B138" t="str">
            <v>Commercieel beheer van de toegangscontracten</v>
          </cell>
          <cell r="C138" t="str">
            <v>Gestion commerciale des contrats d'accès</v>
          </cell>
          <cell r="D138" t="str">
            <v>Gestion commerciale des contrats d'accès</v>
          </cell>
        </row>
        <row r="139">
          <cell r="A139">
            <v>112</v>
          </cell>
          <cell r="B139" t="str">
            <v>Programmering van de energie-uitwisselingen</v>
          </cell>
          <cell r="C139" t="str">
            <v>Programmation des échanges d'énergie</v>
          </cell>
          <cell r="D139" t="str">
            <v>Programmation des échanges d'énergie</v>
          </cell>
        </row>
        <row r="140">
          <cell r="A140">
            <v>113</v>
          </cell>
          <cell r="B140" t="str">
            <v>Beheer van het distributienet en opvolging van de energie-uitwisselingen</v>
          </cell>
          <cell r="C140" t="str">
            <v>Gestion du réseau de distribution et suivi des échanges d'énergie</v>
          </cell>
          <cell r="D140" t="str">
            <v>Gestion du réseau de distribution et suivi des échanges d'énergie</v>
          </cell>
        </row>
        <row r="141">
          <cell r="A141">
            <v>114</v>
          </cell>
          <cell r="B141" t="str">
            <v>Exploitatiekosten voor het systeembeheer</v>
          </cell>
          <cell r="C141" t="str">
            <v>Coûts d’exploitation de la gestion du système + Taxe de Voirie</v>
          </cell>
          <cell r="D141" t="str">
            <v>Coûts d’exploitation de la gestion du système + Taxe de Voirie</v>
          </cell>
        </row>
        <row r="142">
          <cell r="A142">
            <v>115</v>
          </cell>
          <cell r="B142" t="str">
            <v>Afschrijvingen van activa in verband met het systeembeheer</v>
          </cell>
          <cell r="C142" t="str">
            <v>Amortissement des actifs liés à la gestion du système</v>
          </cell>
          <cell r="D142" t="str">
            <v>Amortissement des actifs liés à la gestion du système</v>
          </cell>
        </row>
        <row r="143">
          <cell r="A143">
            <v>116</v>
          </cell>
          <cell r="B143" t="str">
            <v>Kosten voor de financiering van de activa in verband met het systeembeheer</v>
          </cell>
          <cell r="C143" t="str">
            <v>Coûts de financement des actifs liés à la gestion du système</v>
          </cell>
          <cell r="D143" t="str">
            <v>Coûts de financement des actifs liés à la gestion du système</v>
          </cell>
        </row>
        <row r="144">
          <cell r="A144">
            <v>117</v>
          </cell>
          <cell r="B144" t="str">
            <v>Controle op de kwaliteit van de bevoorrading en op de stabiliteit van het net</v>
          </cell>
          <cell r="C144" t="str">
            <v>Contrôle de la qualité de l'approvisionnement et de la stabilité du réseau</v>
          </cell>
          <cell r="D144" t="str">
            <v>Contrôle de la qualité de l'approvisionnement et de la stabilité du réseau</v>
          </cell>
        </row>
        <row r="145">
          <cell r="A145">
            <v>118</v>
          </cell>
          <cell r="B145" t="str">
            <v>Kosten voor het verzamelen en verwerken van de meet- en telgegevens</v>
          </cell>
          <cell r="C145" t="str">
            <v>Coût de l'acquisition et du traitement des informations de mesure et de comptage</v>
          </cell>
          <cell r="D145" t="str">
            <v>Coût de l'acquisition et du traitement des informations de mesure et de comptage</v>
          </cell>
        </row>
        <row r="146">
          <cell r="A146">
            <v>119</v>
          </cell>
          <cell r="B146" t="str">
            <v>Kosten voor ondersteunende diensten:</v>
          </cell>
          <cell r="C146" t="str">
            <v>Coût des services auxiliaires:</v>
          </cell>
          <cell r="D146" t="str">
            <v>Coût des services auxiliaires:</v>
          </cell>
        </row>
        <row r="147">
          <cell r="A147">
            <v>120</v>
          </cell>
          <cell r="B147" t="str">
            <v>Regeling van de spanning en van het blindvermogen</v>
          </cell>
          <cell r="C147" t="str">
            <v>Réglage de la tension et de la puissance réactive</v>
          </cell>
          <cell r="D147" t="str">
            <v>Réglage de la tension et de la puissance réactive</v>
          </cell>
        </row>
        <row r="148">
          <cell r="A148">
            <v>121</v>
          </cell>
          <cell r="B148" t="str">
            <v>Compensatie van de netverliezen</v>
          </cell>
          <cell r="C148" t="str">
            <v>Compensation des pertes sur réseau</v>
          </cell>
          <cell r="D148" t="str">
            <v>Compensation des pertes sur réseau</v>
          </cell>
        </row>
        <row r="149">
          <cell r="A149">
            <v>122</v>
          </cell>
          <cell r="B149" t="str">
            <v>Niet-naleving van een aanvaard programma</v>
          </cell>
          <cell r="C149" t="str">
            <v>Non-respect d'un programme accepté</v>
          </cell>
          <cell r="D149" t="str">
            <v>Non-respect d'un programme accepté</v>
          </cell>
        </row>
        <row r="150">
          <cell r="A150">
            <v>123</v>
          </cell>
          <cell r="B150" t="str">
            <v>Belastingen, heffingen, toeslagen, bijdragen en retributies:</v>
          </cell>
          <cell r="C150" t="str">
            <v>Impôts, prélèvements, surcharges, contributions et rétributions:</v>
          </cell>
          <cell r="D150" t="str">
            <v>Impôts, prélèvements, surcharges, contributions et rétributions:</v>
          </cell>
        </row>
        <row r="151">
          <cell r="A151">
            <v>124</v>
          </cell>
          <cell r="B151" t="str">
            <v>Financiering van de openbare-dienstverplichtingen:</v>
          </cell>
          <cell r="C151" t="str">
            <v>Financement des obligations de service public:</v>
          </cell>
          <cell r="D151" t="str">
            <v>Financement des obligations de service public:</v>
          </cell>
        </row>
        <row r="152">
          <cell r="A152">
            <v>125</v>
          </cell>
          <cell r="B152" t="str">
            <v>Maatregelen van sociale aard</v>
          </cell>
          <cell r="C152" t="str">
            <v>Mesures de nature sociale</v>
          </cell>
          <cell r="D152" t="str">
            <v>Mesures de nature sociale</v>
          </cell>
        </row>
        <row r="153">
          <cell r="A153">
            <v>126</v>
          </cell>
          <cell r="B153" t="str">
            <v>Plan Communal pour l'Emploi (in Wallonië)</v>
          </cell>
          <cell r="C153" t="str">
            <v>Plan communal pour l’emploi</v>
          </cell>
          <cell r="D153" t="str">
            <v>Plan communal pour l’emploi</v>
          </cell>
        </row>
        <row r="154">
          <cell r="A154">
            <v>127</v>
          </cell>
          <cell r="B154" t="str">
            <v>Andere maatregelen van sociale aard</v>
          </cell>
          <cell r="C154" t="str">
            <v>Autres mesures sociales</v>
          </cell>
          <cell r="D154" t="str">
            <v>Autres mesures sociales</v>
          </cell>
        </row>
        <row r="155">
          <cell r="A155">
            <v>128</v>
          </cell>
          <cell r="B155" t="str">
            <v>Maatregelen ter bevordering van het REG</v>
          </cell>
          <cell r="C155" t="str">
            <v>Mesures en faveur de l'URE</v>
          </cell>
          <cell r="D155" t="str">
            <v>Mesures en faveur de l'URE</v>
          </cell>
        </row>
        <row r="156">
          <cell r="A156">
            <v>129</v>
          </cell>
          <cell r="B156" t="str">
            <v>Maatregelen ter bevordering van het gebruik van hernieuwbare energiebronnen en kwalitatieve warmtekrachtinstallaties</v>
          </cell>
          <cell r="C156" t="str">
            <v>Mesures en faveur de l'utilisation de sources d'énergie renouvelables et d'installations de cogénération de qualité</v>
          </cell>
          <cell r="D156" t="str">
            <v>Mesures en faveur de l'utilisation de sources d'énergie renouvelables et d'installations de cogénération de qualité</v>
          </cell>
        </row>
        <row r="157">
          <cell r="A157">
            <v>130</v>
          </cell>
          <cell r="B157" t="str">
            <v>Financiering van de openbare-dienstverplichtingen gefactureerd door de TNB</v>
          </cell>
          <cell r="C157" t="str">
            <v>Financement des obligations de service public facturé par le GRT</v>
          </cell>
          <cell r="D157" t="str">
            <v>Financement des obligations de service public facturé par le GRT</v>
          </cell>
        </row>
        <row r="158">
          <cell r="A158">
            <v>131</v>
          </cell>
          <cell r="B158" t="str">
            <v>Andere maatregelen</v>
          </cell>
          <cell r="C158" t="str">
            <v>Autres mesures</v>
          </cell>
          <cell r="D158" t="str">
            <v>Autres mesures</v>
          </cell>
        </row>
        <row r="159">
          <cell r="A159">
            <v>132</v>
          </cell>
          <cell r="B159" t="str">
            <v>Financiering van de openbare-dienstopdracht toevertrouwd aan de DNB</v>
          </cell>
          <cell r="C159" t="str">
            <v>Financement des missions de service public confiées aux GRD</v>
          </cell>
          <cell r="D159" t="str">
            <v>Financement des missions de service public confiées aux GRD</v>
          </cell>
        </row>
        <row r="160">
          <cell r="A160">
            <v>133</v>
          </cell>
          <cell r="B160" t="str">
            <v>Toeslagen ter dekking van de werkingskosten van de reguleringsinstantie</v>
          </cell>
          <cell r="C160" t="str">
            <v>Surcharges en vue de la couverture des frais de fonctionnement de l'instance de régulation</v>
          </cell>
          <cell r="D160" t="str">
            <v>Surcharges en vue de la couverture des frais de fonctionnement de l'instance de régulation</v>
          </cell>
        </row>
        <row r="161">
          <cell r="A161">
            <v>134</v>
          </cell>
          <cell r="B161" t="str">
            <v>Bijdragen ter dekking van verloren kosten</v>
          </cell>
          <cell r="C161" t="str">
            <v>Contributions en vue de la couverture des coûts échoués</v>
          </cell>
          <cell r="D161" t="str">
            <v>Contributions en vue de la couverture des coûts échoués</v>
          </cell>
        </row>
        <row r="162">
          <cell r="A162">
            <v>135</v>
          </cell>
          <cell r="B162" t="str">
            <v>Niet-gekapitaliseerde pensioenlasten</v>
          </cell>
          <cell r="C162" t="str">
            <v>Charges de pension non capitalisées</v>
          </cell>
          <cell r="D162" t="str">
            <v>Charges de pension non capitalisées</v>
          </cell>
        </row>
        <row r="163">
          <cell r="A163">
            <v>136</v>
          </cell>
          <cell r="B163" t="str">
            <v>Niet-gekapitaliseerde pensioenlasten - debet</v>
          </cell>
          <cell r="C163" t="str">
            <v>Charges de pension non capitalisées-débit</v>
          </cell>
          <cell r="D163" t="str">
            <v>Charges de pension non capitalisées-débit</v>
          </cell>
        </row>
        <row r="164">
          <cell r="A164">
            <v>137</v>
          </cell>
          <cell r="B164" t="str">
            <v>Niet-gekapitaliseerde pensioenlasten - Overboeking naar activa</v>
          </cell>
          <cell r="C164" t="str">
            <v>Charges de pension non capitalisées-Transfert à l'actif</v>
          </cell>
          <cell r="D164" t="str">
            <v>Charges de pension non capitalisées-Transfert à l'actif</v>
          </cell>
        </row>
        <row r="165">
          <cell r="A165">
            <v>138</v>
          </cell>
          <cell r="B165" t="str">
            <v>Lokale, provinciale, gewestelijke en federale belastingen, heffingen, toeslagen, bijdragen en retributies:</v>
          </cell>
          <cell r="C165" t="str">
            <v>Impôts, prélèvements, surcharges, contributions, et rétributions locaux, provinciaux, régionaux et fédéraux:</v>
          </cell>
          <cell r="D165" t="str">
            <v>Impôts, prélèvements, surcharges, contributions, et rétributions locaux, provinciaux, régionaux et fédéraux:</v>
          </cell>
        </row>
        <row r="166">
          <cell r="A166">
            <v>139</v>
          </cell>
          <cell r="B166" t="str">
            <v>Inkomensbelastingen</v>
          </cell>
          <cell r="C166" t="str">
            <v>Impôts sur les revenus</v>
          </cell>
          <cell r="D166" t="str">
            <v>Impôts sur les revenus</v>
          </cell>
        </row>
        <row r="167">
          <cell r="A167">
            <v>140</v>
          </cell>
          <cell r="B167" t="str">
            <v>Roerende voorheffing op interesten op rekening-courant</v>
          </cell>
          <cell r="C167" t="str">
            <v>Précomptes mobiliers afférents aux intérêts sur compte courant</v>
          </cell>
          <cell r="D167" t="str">
            <v>Précomptes mobiliers afférents aux intérêts sur compte courant</v>
          </cell>
        </row>
        <row r="168">
          <cell r="A168">
            <v>141</v>
          </cell>
          <cell r="B168" t="str">
            <v>Andere roerende voorheffingen</v>
          </cell>
          <cell r="C168" t="str">
            <v>Autres précomptes mobiliers</v>
          </cell>
          <cell r="D168" t="str">
            <v>Autres précomptes mobiliers</v>
          </cell>
        </row>
        <row r="169">
          <cell r="A169">
            <v>142</v>
          </cell>
          <cell r="B169" t="str">
            <v>Rechtspersonenbelasting: bijdrage van het jaar (geraamde fiscale lasten)</v>
          </cell>
          <cell r="C169" t="str">
            <v>Impôt des personnes morales: cotisation de l'année (charge fiscale estimée)</v>
          </cell>
          <cell r="D169" t="str">
            <v>Impôt des personnes morales: cotisation de l'année (charge fiscale estimée)</v>
          </cell>
        </row>
        <row r="170">
          <cell r="A170">
            <v>143</v>
          </cell>
          <cell r="B170" t="str">
            <v>Rechtspersonenbelasting: rectificatie van voorgaande jaren (raming)</v>
          </cell>
          <cell r="C170" t="str">
            <v>Impôt des personnes morales: rectification des années antérieures (estimation)</v>
          </cell>
          <cell r="D170" t="str">
            <v>Impôt des personnes morales: rectification des années antérieures (estimation)</v>
          </cell>
        </row>
        <row r="171">
          <cell r="A171">
            <v>144</v>
          </cell>
          <cell r="B171" t="str">
            <v>Rechtspersonenbelasting: belasting over voorgaande boekjaren</v>
          </cell>
          <cell r="C171" t="str">
            <v>Impôt des personnes morales: impôt afférent aux exercices antérieurs</v>
          </cell>
          <cell r="D171" t="str">
            <v>Impôt des personnes morales: impôt afférent aux exercices antérieurs</v>
          </cell>
        </row>
        <row r="172">
          <cell r="A172">
            <v>145</v>
          </cell>
          <cell r="B172" t="str">
            <v>Overige lokale, provinciale, gewestelijke en federale belastingen, heffingen, toeslagen, bijdragen en retributies</v>
          </cell>
          <cell r="C172" t="str">
            <v>Impôts, prélèvements, surcharges, contributions, et rétributions locaux, provinciaux, régionaux et fédéraux restants</v>
          </cell>
          <cell r="D172" t="str">
            <v>Impôts, prélèvements, surcharges, contributions, et rétributions locaux, provinciaux, régionaux et fédéraux restants</v>
          </cell>
        </row>
        <row r="173">
          <cell r="A173">
            <v>146</v>
          </cell>
          <cell r="B173" t="str">
            <v>Vergoeding voor het innemen van het openbaar domein</v>
          </cell>
          <cell r="C173" t="str">
            <v>Redevance pour occupation du domaine public</v>
          </cell>
          <cell r="D173" t="str">
            <v>Redevance pour occupation du domaine public</v>
          </cell>
        </row>
        <row r="174">
          <cell r="A174">
            <v>147</v>
          </cell>
          <cell r="B174" t="str">
            <v>Andere belastingen, heffingen, toeslagen, bijdragen en retributies</v>
          </cell>
          <cell r="C174" t="str">
            <v>Autres impôts, prélèvements, surcharges, contributions et rétributions restants</v>
          </cell>
          <cell r="D174" t="str">
            <v>Autres impôts, prélèvements, surcharges, contributions et rétributions restants</v>
          </cell>
        </row>
        <row r="175">
          <cell r="A175">
            <v>148</v>
          </cell>
          <cell r="B175" t="str">
            <v>Vergoeding van het gëinvesteerde Kapitaal</v>
          </cell>
          <cell r="C175" t="str">
            <v>Rémunération du Capital investi</v>
          </cell>
          <cell r="D175" t="str">
            <v>Rémunération du Capital investi</v>
          </cell>
        </row>
        <row r="176">
          <cell r="A176">
            <v>149</v>
          </cell>
          <cell r="B176" t="str">
            <v>ALGEMEEN TOTAAL</v>
          </cell>
          <cell r="C176" t="str">
            <v>TOTAL GENERAL</v>
          </cell>
          <cell r="D176" t="str">
            <v>TOTAL GENERAL</v>
          </cell>
        </row>
        <row r="177">
          <cell r="A177">
            <v>150</v>
          </cell>
          <cell r="B177" t="str">
            <v>Studiekosten</v>
          </cell>
          <cell r="C177" t="str">
            <v>Coûts d'étude</v>
          </cell>
          <cell r="D177" t="str">
            <v>Coûts d'étude</v>
          </cell>
        </row>
        <row r="178">
          <cell r="A178">
            <v>151</v>
          </cell>
          <cell r="B178" t="str">
            <v>Oriëntatiestudie</v>
          </cell>
          <cell r="C178" t="str">
            <v>Etude d'orientation</v>
          </cell>
          <cell r="D178" t="str">
            <v>Etude d'orientation</v>
          </cell>
        </row>
        <row r="179">
          <cell r="A179">
            <v>152</v>
          </cell>
          <cell r="B179" t="str">
            <v>Detailstudie</v>
          </cell>
          <cell r="C179" t="str">
            <v>Etude de détail</v>
          </cell>
          <cell r="D179" t="str">
            <v>Etude de détail</v>
          </cell>
        </row>
        <row r="180">
          <cell r="A180">
            <v>153</v>
          </cell>
          <cell r="B180" t="str">
            <v>Kosten voor de uitvoering, aanpassing of verzwaring van de aansluitingen</v>
          </cell>
          <cell r="C180" t="str">
            <v>Coûts de réalisation, d'adaptation ou de renforcement des raccordements</v>
          </cell>
          <cell r="D180" t="str">
            <v>Coûts de réalisation, d'adaptation ou de renforcement des raccordements</v>
          </cell>
        </row>
        <row r="181">
          <cell r="A181">
            <v>154</v>
          </cell>
          <cell r="B181" t="str">
            <v>Aftakkingen - Kosten voor de uitvoering, aanpassing of verzwaring</v>
          </cell>
          <cell r="C181" t="str">
            <v>Branchements - Coûts de réalisation, d'adaptation ou de renforcement</v>
          </cell>
          <cell r="D181" t="str">
            <v>Branchements - Coûts de réalisation, d'adaptation ou de renforcement</v>
          </cell>
        </row>
        <row r="182">
          <cell r="A182">
            <v>155</v>
          </cell>
          <cell r="B182" t="str">
            <v>Aftakkingen - Overboeking naar Activa</v>
          </cell>
          <cell r="C182" t="str">
            <v>Branchements - Transfert à l’Actif</v>
          </cell>
          <cell r="D182" t="str">
            <v>Branchements - Transfert à l’Actif</v>
          </cell>
        </row>
        <row r="188">
          <cell r="A188">
            <v>195</v>
          </cell>
          <cell r="B188" t="str">
            <v>Tabel 1 (T1) : Toewijzing van kostensoorten aan kostenobjecten voor de klantengroep Netwerk 70/36/30kV</v>
          </cell>
          <cell r="C188" t="str">
            <v>Tableau 1 (T1) : Attribution des types de coûts aux objets de coût pour le groupe de clients Réseau 70/36/30kV</v>
          </cell>
          <cell r="D188" t="str">
            <v>Tableau 1 (T1) : Attribution des types de coûts aux objets de coût pour le groupe de clients Réseau 70/36/30kV</v>
          </cell>
        </row>
        <row r="189">
          <cell r="A189">
            <v>196</v>
          </cell>
          <cell r="B189" t="str">
            <v>Tabel 2 (T2) : Toewijzing van kostensoorten aan kostenobjecten voor de klantengroep Transformatie MS</v>
          </cell>
          <cell r="C189" t="str">
            <v>Tableau 2 (T2) : Attribution des types de coûts aux objets de coût pour le groupe de clients Transformation MT</v>
          </cell>
          <cell r="D189" t="str">
            <v>Tableau 2 (T2) : Attribution des types de coûts aux objets de coût pour le groupe de clients Transformation MT</v>
          </cell>
        </row>
        <row r="190">
          <cell r="A190">
            <v>197</v>
          </cell>
          <cell r="B190" t="str">
            <v>Tabel 3 (T3) : Toewijzing van kostensoorten aan kostenobjecten voor de klantengroep Netwerk MS</v>
          </cell>
          <cell r="C190" t="str">
            <v>Tableau 3 (T3) : Attribution des types de coûts aux objets de coût pour le groupe de clients Réseau MT</v>
          </cell>
          <cell r="D190" t="str">
            <v>Tableau 3 (T3) : Attribution des types de coûts aux objets de coût pour le groupe de clients Réseau MT</v>
          </cell>
        </row>
        <row r="191">
          <cell r="A191">
            <v>198</v>
          </cell>
          <cell r="B191" t="str">
            <v>Tabel 4 (T4) : Toewijzing van kostensoorten aan kostenobjecten voor de klantengroep Transformatie LS</v>
          </cell>
          <cell r="C191" t="str">
            <v>Tableau 4 (T4) : Attribution des types de coûts aux objets de coût pour le groupe de clients Transformation BT</v>
          </cell>
          <cell r="D191" t="str">
            <v>Tableau 4 (T4) : Attribution des types de coûts aux objets de coût pour le groupe de clients Transformation BT</v>
          </cell>
        </row>
        <row r="192">
          <cell r="A192">
            <v>199</v>
          </cell>
          <cell r="B192" t="str">
            <v>Tabel 5 (T5) : Toewijzing van kostensoorten aan kostenobjecten voor de klantengroep Netwerk LS</v>
          </cell>
          <cell r="C192" t="str">
            <v>Tableau 5 (T5) : Attribution des types de coûts aux objets de coût pour le groupe de clients Réseau BT</v>
          </cell>
          <cell r="D192" t="str">
            <v>Tableau 5 (T5) : Attribution des types de coûts aux objets de coût pour le groupe de clients Réseau BT</v>
          </cell>
        </row>
        <row r="193">
          <cell r="A193">
            <v>200</v>
          </cell>
          <cell r="B193" t="str">
            <v>Tabel 6 (T6) : Toewijzing van kostensoorten aan kostenobjecten voor alle klantengroepen (totaal)</v>
          </cell>
          <cell r="C193" t="str">
            <v>Tableau 6 (T6) : Attribution des types de coûts aux objets de coût pour tous les groupes de clients (total)</v>
          </cell>
          <cell r="D193" t="str">
            <v>Tableau 6 (T6) : Attribution des types de coûts aux objets de coût pour tous les groupes de clients (total)</v>
          </cell>
        </row>
        <row r="194">
          <cell r="A194">
            <v>201</v>
          </cell>
          <cell r="B194" t="str">
            <v xml:space="preserve">Kostenobjecten </v>
          </cell>
          <cell r="C194" t="str">
            <v xml:space="preserve">Objets de coûts </v>
          </cell>
          <cell r="D194" t="str">
            <v xml:space="preserve">Objets de coûts </v>
          </cell>
        </row>
        <row r="195">
          <cell r="A195">
            <v>202</v>
          </cell>
          <cell r="B195" t="str">
            <v>Kostensoorten</v>
          </cell>
          <cell r="C195" t="str">
            <v>Types de coûts</v>
          </cell>
          <cell r="D195" t="str">
            <v>Types de coûts</v>
          </cell>
        </row>
        <row r="196">
          <cell r="A196">
            <v>203</v>
          </cell>
          <cell r="B196" t="str">
            <v>Handelsgoederen, grond- en hulpstoffen (60)</v>
          </cell>
          <cell r="C196" t="str">
            <v>Approvisionnements et marchandises (60)</v>
          </cell>
          <cell r="D196" t="str">
            <v>Approvisionnements et marchandises (60)</v>
          </cell>
        </row>
        <row r="197">
          <cell r="A197">
            <v>204</v>
          </cell>
          <cell r="B197" t="str">
            <v>Kosten voor het gebruik van het transmissienet</v>
          </cell>
          <cell r="C197" t="str">
            <v>Coûts pour l'utilisation du réseau de transport</v>
          </cell>
          <cell r="D197" t="str">
            <v>Coûts pour l'utilisation du réseau de transport</v>
          </cell>
        </row>
        <row r="198">
          <cell r="A198">
            <v>205</v>
          </cell>
          <cell r="B198" t="str">
            <v>Andere</v>
          </cell>
          <cell r="C198" t="str">
            <v>Autres</v>
          </cell>
          <cell r="D198" t="str">
            <v>Autres</v>
          </cell>
        </row>
        <row r="199">
          <cell r="A199">
            <v>206</v>
          </cell>
          <cell r="B199" t="str">
            <v>Diensten en diverse goederen (61)</v>
          </cell>
          <cell r="C199" t="str">
            <v>Services et biens divers (61)</v>
          </cell>
          <cell r="D199" t="str">
            <v>Services et biens divers (61)</v>
          </cell>
        </row>
        <row r="200">
          <cell r="A200">
            <v>207</v>
          </cell>
          <cell r="B200" t="str">
            <v>Bezoldigingen, sociale lasten en pensioenen (62)</v>
          </cell>
          <cell r="C200" t="str">
            <v>Rémunérations, charges sociales et pensions (62)</v>
          </cell>
          <cell r="D200" t="str">
            <v>Rémunérations, charges sociales et pensions (62)</v>
          </cell>
        </row>
        <row r="201">
          <cell r="A201">
            <v>208</v>
          </cell>
          <cell r="B201" t="str">
            <v>Afschrijvingen, waardeverminderingen en voorzieningen voor risico's en kosten (63)</v>
          </cell>
          <cell r="C201" t="str">
            <v>Amortissements, réductions de valeur et provisions pour risques et charges (63)</v>
          </cell>
          <cell r="D201" t="str">
            <v>Amortissements, réductions de valeur et provisions pour risques et charges (63)</v>
          </cell>
        </row>
        <row r="202">
          <cell r="A202">
            <v>209</v>
          </cell>
          <cell r="B202" t="str">
            <v>Afschrijvingen, waardeverminderingen op oprichtingskosten en immateriële vaste activa</v>
          </cell>
          <cell r="C202" t="str">
            <v>Amortissements, réductions de valeur sur frais d'établissement et immobilisations incorporelles</v>
          </cell>
          <cell r="D202" t="str">
            <v>Amortissements, réductions de valeur sur frais d'établissement et immobilisations incorporelles</v>
          </cell>
        </row>
        <row r="203">
          <cell r="A203">
            <v>210</v>
          </cell>
          <cell r="B203" t="str">
            <v>Afschrijvingen, waardeverminderingen op materiële vaste activa</v>
          </cell>
          <cell r="C203" t="str">
            <v>Amortissements, réductions de valeur sur immobilisations corporelles</v>
          </cell>
          <cell r="D203" t="str">
            <v>Amortissements, réductions de valeur sur immobilisations corporelles</v>
          </cell>
        </row>
        <row r="204">
          <cell r="A204">
            <v>211</v>
          </cell>
          <cell r="B204" t="str">
            <v>Waardeverminderingen op voorraden en bestellingen in uitvoering</v>
          </cell>
          <cell r="C204" t="str">
            <v>Réductions de valeur sur stocks et commandes en cours</v>
          </cell>
          <cell r="D204" t="str">
            <v>Réductions de valeur sur stocks et commandes en cours</v>
          </cell>
        </row>
        <row r="205">
          <cell r="A205">
            <v>212</v>
          </cell>
          <cell r="B205" t="str">
            <v>Waardeverminderingen op handelsvorderingen</v>
          </cell>
          <cell r="C205" t="str">
            <v>Réductions de valeur sur créances commerciales</v>
          </cell>
          <cell r="D205" t="str">
            <v>Réductions de valeur sur créances commerciales</v>
          </cell>
        </row>
        <row r="206">
          <cell r="A206">
            <v>213</v>
          </cell>
          <cell r="B206" t="str">
            <v>Voorzieningen voor risico's en kosten</v>
          </cell>
          <cell r="C206" t="str">
            <v>Provisions pour risques et charges</v>
          </cell>
          <cell r="D206" t="str">
            <v>Provisions pour risques et charges</v>
          </cell>
        </row>
        <row r="207">
          <cell r="A207">
            <v>214</v>
          </cell>
          <cell r="B207" t="str">
            <v>Andere bedrijfskosten (64)</v>
          </cell>
          <cell r="C207" t="str">
            <v>Autres charges d'exploitation (64)</v>
          </cell>
          <cell r="D207" t="str">
            <v>Autres charges d'exploitation (64)</v>
          </cell>
        </row>
        <row r="208">
          <cell r="A208">
            <v>215</v>
          </cell>
          <cell r="B208" t="str">
            <v>Financiële kosten (65)</v>
          </cell>
          <cell r="C208" t="str">
            <v>Charges financières (65)</v>
          </cell>
          <cell r="D208" t="str">
            <v>Charges financières (65)</v>
          </cell>
        </row>
        <row r="209">
          <cell r="A209">
            <v>216</v>
          </cell>
          <cell r="B209" t="str">
            <v>(exclusief rub. '650 Kosten van schulden' (opgenomen als embedded cost bij de vergoeding van het kapitaal))</v>
          </cell>
          <cell r="C209" t="str">
            <v>(hors rub. '650 Charges des dettes' (repris comme embedded cost (coûts inévitables) dans la rémunération du capital))</v>
          </cell>
          <cell r="D209" t="str">
            <v>(hors rub. '650 Charges des dettes' (repris comme embedded cost (coûts inévitables) dans la rémunération du capital))</v>
          </cell>
        </row>
        <row r="210">
          <cell r="A210">
            <v>217</v>
          </cell>
          <cell r="B210" t="str">
            <v>Uitzonderlijke kosten (66)</v>
          </cell>
          <cell r="C210" t="str">
            <v>Charges exceptionnelles (66)</v>
          </cell>
          <cell r="D210" t="str">
            <v>Charges exceptionnelles (66)</v>
          </cell>
        </row>
        <row r="211">
          <cell r="A211">
            <v>218</v>
          </cell>
          <cell r="B211" t="str">
            <v>Belastingen op het resultaat (67)</v>
          </cell>
          <cell r="C211" t="str">
            <v>Impôts sur le résultat (67)</v>
          </cell>
          <cell r="D211" t="str">
            <v>Impôts sur le résultat (67)</v>
          </cell>
        </row>
        <row r="212">
          <cell r="A212">
            <v>219</v>
          </cell>
          <cell r="B212" t="str">
            <v>Vergoeding van het kapitaal</v>
          </cell>
          <cell r="C212" t="str">
            <v>Rémunération du capital</v>
          </cell>
          <cell r="D212" t="str">
            <v>Rémunération du capital</v>
          </cell>
        </row>
        <row r="213">
          <cell r="A213">
            <v>220</v>
          </cell>
          <cell r="B213" t="str">
            <v>(Bonus)/Malus</v>
          </cell>
          <cell r="C213" t="str">
            <v>(Bonus)/Malus</v>
          </cell>
          <cell r="D213" t="str">
            <v>(Bonus)/Malus</v>
          </cell>
        </row>
        <row r="214">
          <cell r="A214">
            <v>221</v>
          </cell>
          <cell r="B214" t="str">
            <v>TOTAAL</v>
          </cell>
          <cell r="C214" t="str">
            <v>TOTAL</v>
          </cell>
          <cell r="D214" t="str">
            <v>TOTAL</v>
          </cell>
        </row>
        <row r="215">
          <cell r="A215">
            <v>222</v>
          </cell>
          <cell r="B215" t="str">
            <v>Aansluitingen</v>
          </cell>
          <cell r="C215" t="str">
            <v>Raccordements</v>
          </cell>
          <cell r="D215" t="str">
            <v>Raccordements</v>
          </cell>
        </row>
        <row r="216">
          <cell r="A216">
            <v>223</v>
          </cell>
          <cell r="B216" t="str">
            <v>Gebruik van het net</v>
          </cell>
          <cell r="C216" t="str">
            <v>Utilisation du réseau</v>
          </cell>
          <cell r="D216" t="str">
            <v>Utilisation du réseau</v>
          </cell>
        </row>
        <row r="217">
          <cell r="A217">
            <v>224</v>
          </cell>
          <cell r="B217" t="str">
            <v>Ondersteunende diensten</v>
          </cell>
          <cell r="C217" t="str">
            <v>Services auxiliaires</v>
          </cell>
          <cell r="D217" t="str">
            <v>Services auxiliaires</v>
          </cell>
        </row>
        <row r="218">
          <cell r="A218">
            <v>225</v>
          </cell>
          <cell r="B218" t="str">
            <v>TOTAAL</v>
          </cell>
          <cell r="C218" t="str">
            <v>TOTAL</v>
          </cell>
          <cell r="D218" t="str">
            <v>TOTAL</v>
          </cell>
        </row>
        <row r="219">
          <cell r="A219">
            <v>226</v>
          </cell>
          <cell r="B219" t="str">
            <v>Oriëntatiestudie</v>
          </cell>
          <cell r="C219" t="str">
            <v>Etude d'orientation</v>
          </cell>
          <cell r="D219" t="str">
            <v>Etude d'orientation</v>
          </cell>
        </row>
        <row r="220">
          <cell r="A220">
            <v>227</v>
          </cell>
          <cell r="B220" t="str">
            <v>Detailstudie</v>
          </cell>
          <cell r="C220" t="str">
            <v>Etude de détail</v>
          </cell>
          <cell r="D220" t="str">
            <v>Etude de détail</v>
          </cell>
        </row>
        <row r="221">
          <cell r="A221">
            <v>228</v>
          </cell>
          <cell r="B221" t="str">
            <v>Nieuwe aansluiting - Aanpassing/Verzwaring</v>
          </cell>
          <cell r="C221" t="str">
            <v xml:space="preserve">Nouveau raccordement - Adaptation / Renforcement </v>
          </cell>
          <cell r="D221" t="str">
            <v xml:space="preserve">Nouveau raccordement - Adaptation / Renforcement </v>
          </cell>
        </row>
        <row r="222">
          <cell r="A222">
            <v>229</v>
          </cell>
          <cell r="B222" t="str">
            <v>Gebruik meetapparatuur</v>
          </cell>
          <cell r="C222" t="str">
            <v xml:space="preserve">Utilisation d'un appareil de mesure </v>
          </cell>
          <cell r="D222" t="str">
            <v xml:space="preserve">Utilisation d'un appareil de mesure </v>
          </cell>
        </row>
        <row r="223">
          <cell r="A223">
            <v>230</v>
          </cell>
          <cell r="B223" t="str">
            <v>Gebruik uitrustingen voor transformatie of spanningsondersteuning</v>
          </cell>
          <cell r="C223" t="str">
            <v xml:space="preserve">Utilisation des équipements pour la transformation ou le soutien de la tension </v>
          </cell>
          <cell r="D223" t="str">
            <v xml:space="preserve">Utilisation des équipements pour la transformation ou le soutien de la tension </v>
          </cell>
        </row>
        <row r="224">
          <cell r="A224">
            <v>231</v>
          </cell>
          <cell r="B224" t="str">
            <v>Gebruik van bijkomende uitrusting</v>
          </cell>
          <cell r="C224" t="str">
            <v>Utilisation d'équipement supplémentaire</v>
          </cell>
          <cell r="D224" t="str">
            <v>Utilisation d'équipement supplémentaire</v>
          </cell>
        </row>
        <row r="225">
          <cell r="A225">
            <v>232</v>
          </cell>
          <cell r="B225" t="str">
            <v>Onderschreven vermogen</v>
          </cell>
          <cell r="C225" t="str">
            <v>Puissance souscrite</v>
          </cell>
          <cell r="D225" t="str">
            <v>Puissance souscrite</v>
          </cell>
        </row>
        <row r="226">
          <cell r="A226">
            <v>233</v>
          </cell>
          <cell r="B226" t="str">
            <v>Bijkomend vermogen</v>
          </cell>
          <cell r="C226" t="str">
            <v>Puissance complémentaire</v>
          </cell>
          <cell r="D226" t="str">
            <v>Puissance complémentaire</v>
          </cell>
        </row>
        <row r="227">
          <cell r="A227">
            <v>234</v>
          </cell>
          <cell r="B227" t="str">
            <v>Systeembeheer</v>
          </cell>
          <cell r="C227" t="str">
            <v xml:space="preserve">Gestion système </v>
          </cell>
          <cell r="D227" t="str">
            <v xml:space="preserve">Gestion système </v>
          </cell>
        </row>
        <row r="228">
          <cell r="A228">
            <v>235</v>
          </cell>
          <cell r="B228" t="str">
            <v>Meet- en telactiviteit</v>
          </cell>
          <cell r="C228" t="str">
            <v>Activité de mesure et de comptage</v>
          </cell>
          <cell r="D228" t="str">
            <v>Activité de mesure et de comptage</v>
          </cell>
        </row>
        <row r="229">
          <cell r="A229">
            <v>236</v>
          </cell>
          <cell r="B229" t="str">
            <v>Forfaitaire afname van reactieve energie</v>
          </cell>
          <cell r="C229" t="str">
            <v xml:space="preserve">Prélèvement forfaitaire d'énergie réactive </v>
          </cell>
          <cell r="D229" t="str">
            <v xml:space="preserve">Prélèvement forfaitaire d'énergie réactive </v>
          </cell>
        </row>
        <row r="230">
          <cell r="A230">
            <v>237</v>
          </cell>
          <cell r="B230" t="str">
            <v>Overschrijding van forfait voor reactieve energie</v>
          </cell>
          <cell r="C230" t="str">
            <v>Dépassement d'énergie réactive par rapport au forfait :</v>
          </cell>
          <cell r="D230" t="str">
            <v>Dépassement d'énergie réactive par rapport au forfait :</v>
          </cell>
        </row>
        <row r="231">
          <cell r="A231">
            <v>238</v>
          </cell>
          <cell r="B231" t="str">
            <v>Compensatie van netverliezen</v>
          </cell>
          <cell r="C231" t="str">
            <v>Compensation des pertes en réseau</v>
          </cell>
          <cell r="D231" t="str">
            <v>Compensation des pertes en réseau</v>
          </cell>
        </row>
        <row r="232">
          <cell r="A232">
            <v>239</v>
          </cell>
          <cell r="B232" t="str">
            <v>Niet respecteren van een aanvaard programma</v>
          </cell>
          <cell r="C232" t="str">
            <v>Non-respect d'un programme accepté</v>
          </cell>
          <cell r="D232" t="str">
            <v>Non-respect d'un programme accepté</v>
          </cell>
        </row>
        <row r="233">
          <cell r="A233">
            <v>240</v>
          </cell>
          <cell r="D233">
            <v>0</v>
          </cell>
        </row>
        <row r="234">
          <cell r="A234">
            <v>241</v>
          </cell>
        </row>
        <row r="235">
          <cell r="A235">
            <v>242</v>
          </cell>
        </row>
        <row r="236">
          <cell r="A236">
            <v>243</v>
          </cell>
        </row>
        <row r="238">
          <cell r="A238">
            <v>250</v>
          </cell>
          <cell r="B238" t="str">
            <v>Tabel 7 (T7) : Interne cascade van kosten voor de klantengroep Netwerk 70/36/30kV</v>
          </cell>
          <cell r="C238" t="str">
            <v>Tableau 7 (T7) : Cascade interne des coûts pour le groupe de clients Réseau 70/36/30kV</v>
          </cell>
          <cell r="D238" t="str">
            <v>Tableau 7 (T7) : Cascade interne des coûts pour le groupe de clients Réseau 70/36/30kV</v>
          </cell>
        </row>
        <row r="239">
          <cell r="A239">
            <v>251</v>
          </cell>
          <cell r="B239" t="str">
            <v>Tabel 8 (T8) : Interne cascade van kosten voor de klantengroep Transformatie MS</v>
          </cell>
          <cell r="C239" t="str">
            <v>Tableau 8 (T8) : Cascade interne des coûts pour le groupe de clients Transformation MT</v>
          </cell>
          <cell r="D239" t="str">
            <v>Tableau 8 (T8) : Cascade interne des coûts pour le groupe de clients Transformation MT</v>
          </cell>
        </row>
        <row r="240">
          <cell r="A240">
            <v>252</v>
          </cell>
          <cell r="B240" t="str">
            <v>Tabel 9 (T9) : Interne cascade van kosten voor de klantengroep Netwerk MS</v>
          </cell>
          <cell r="C240" t="str">
            <v>Tableau 9 (T9) : Cascade interne des coûts pour le groupe de clients Réseau MT</v>
          </cell>
          <cell r="D240" t="str">
            <v>Tableau 9 (T9) : Cascade interne des coûts pour le groupe de clients Réseau MT</v>
          </cell>
        </row>
        <row r="241">
          <cell r="A241">
            <v>253</v>
          </cell>
          <cell r="B241" t="str">
            <v>Tabel 10 (T10) : Interne cascade van kosten voor de klantengroep Transformatie LS</v>
          </cell>
          <cell r="C241" t="str">
            <v>Tableau 10 (T10) : Cascade interne des coûts pour le groupe de clients Transformation BT</v>
          </cell>
          <cell r="D241" t="str">
            <v>Tableau 10 (T10) : Cascade interne des coûts pour le groupe de clients Transformation BT</v>
          </cell>
        </row>
        <row r="242">
          <cell r="A242">
            <v>254</v>
          </cell>
          <cell r="B242" t="str">
            <v>Tabel 11 (T11) : Interne cascade van kosten voor de klantengroep Netwerk LS</v>
          </cell>
          <cell r="C242" t="str">
            <v>Tableau 11 (T11) : Cascade interne des coûts pour le groupe de clients Réseau BT</v>
          </cell>
          <cell r="D242" t="str">
            <v>Tableau 11 (T11) : Cascade interne des coûts pour le groupe de clients Réseau BT</v>
          </cell>
        </row>
        <row r="243">
          <cell r="A243">
            <v>260</v>
          </cell>
          <cell r="B243" t="str">
            <v>Kostensoorten</v>
          </cell>
          <cell r="C243" t="str">
            <v>Types de coûts</v>
          </cell>
          <cell r="D243" t="str">
            <v>Types de coûts</v>
          </cell>
        </row>
        <row r="244">
          <cell r="A244">
            <v>261</v>
          </cell>
          <cell r="B244" t="str">
            <v>Handelsgoederen, grond- en hulpstoffen (60)</v>
          </cell>
          <cell r="C244" t="str">
            <v>Approvisionnements et marchandises (60)</v>
          </cell>
          <cell r="D244" t="str">
            <v>Approvisionnements et marchandises (60)</v>
          </cell>
        </row>
        <row r="245">
          <cell r="A245">
            <v>262</v>
          </cell>
          <cell r="B245" t="str">
            <v>Kosten voor het gebruik van het transmissienet</v>
          </cell>
          <cell r="C245" t="str">
            <v>Coûts pour l'utilisation du réseau de transport</v>
          </cell>
          <cell r="D245" t="str">
            <v>Coûts pour l'utilisation du réseau de transport</v>
          </cell>
        </row>
        <row r="246">
          <cell r="A246">
            <v>263</v>
          </cell>
          <cell r="B246" t="str">
            <v>Andere</v>
          </cell>
          <cell r="C246" t="str">
            <v>Autres</v>
          </cell>
          <cell r="D246" t="str">
            <v>Autres</v>
          </cell>
        </row>
        <row r="247">
          <cell r="A247">
            <v>264</v>
          </cell>
          <cell r="B247" t="str">
            <v>Diensten en diverse goederen (61)</v>
          </cell>
          <cell r="C247" t="str">
            <v>Services et biens divers (61)</v>
          </cell>
          <cell r="D247" t="str">
            <v>Services et biens divers (61)</v>
          </cell>
        </row>
        <row r="248">
          <cell r="A248">
            <v>265</v>
          </cell>
          <cell r="B248" t="str">
            <v>Bezoldigingen, sociale lasten en pensioenen (62)</v>
          </cell>
          <cell r="C248" t="str">
            <v>Rémunérations, charges sociales et pensions (62)</v>
          </cell>
          <cell r="D248" t="str">
            <v>Rémunérations, charges sociales et pensions (62)</v>
          </cell>
        </row>
        <row r="249">
          <cell r="A249">
            <v>266</v>
          </cell>
          <cell r="B249" t="str">
            <v>Afschrijvingen, waardeverminderingen en voorzieningen voor risico's en kosten (63)</v>
          </cell>
          <cell r="C249" t="str">
            <v>Amortissements, réductions de valeur et provisions pour risques et charges (63)</v>
          </cell>
          <cell r="D249" t="str">
            <v>Amortissements, réductions de valeur et provisions pour risques et charges (63)</v>
          </cell>
        </row>
        <row r="250">
          <cell r="A250">
            <v>267</v>
          </cell>
          <cell r="B250" t="str">
            <v>Afschrijvingen, waardeverminderingen op oprichtingskosten en immateriële vaste activa</v>
          </cell>
          <cell r="C250" t="str">
            <v>Amortissements, réductions de valeur sur frais d'établissement et immobilisations incorporelles</v>
          </cell>
          <cell r="D250" t="str">
            <v>Amortissements, réductions de valeur sur frais d'établissement et immobilisations incorporelles</v>
          </cell>
        </row>
        <row r="251">
          <cell r="A251">
            <v>268</v>
          </cell>
          <cell r="B251" t="str">
            <v>Afschrijvingen, waardeverminderingen op materiële vaste activa</v>
          </cell>
          <cell r="C251" t="str">
            <v>Amortissements, réductions de valeur sur immobilisations corporelles</v>
          </cell>
          <cell r="D251" t="str">
            <v>Amortissements, réductions de valeur sur immobilisations corporelles</v>
          </cell>
        </row>
        <row r="252">
          <cell r="A252">
            <v>269</v>
          </cell>
          <cell r="B252" t="str">
            <v>Waardeverminderingen op voorraden en bestellingen in uitvoering</v>
          </cell>
          <cell r="C252" t="str">
            <v>Réductions de valeur sur stocks et commandes en cours</v>
          </cell>
          <cell r="D252" t="str">
            <v>Réductions de valeur sur stocks et commandes en cours</v>
          </cell>
        </row>
        <row r="253">
          <cell r="A253">
            <v>270</v>
          </cell>
          <cell r="B253" t="str">
            <v>Waardeverminderingen op handelsvorderingen</v>
          </cell>
          <cell r="C253" t="str">
            <v>Réductions de valeur sur créances commerciales</v>
          </cell>
          <cell r="D253" t="str">
            <v>Réductions de valeur sur créances commerciales</v>
          </cell>
        </row>
        <row r="254">
          <cell r="A254">
            <v>271</v>
          </cell>
          <cell r="B254" t="str">
            <v>Voorzieningen voor risico's en kosten</v>
          </cell>
          <cell r="C254" t="str">
            <v>Provisions pour risques et charges</v>
          </cell>
          <cell r="D254" t="str">
            <v>Provisions pour risques et charges</v>
          </cell>
        </row>
        <row r="255">
          <cell r="A255">
            <v>272</v>
          </cell>
          <cell r="B255" t="str">
            <v>Andere bedrijfskosten (64)</v>
          </cell>
          <cell r="C255" t="str">
            <v>Autres charges d'exploitation (64)</v>
          </cell>
          <cell r="D255" t="str">
            <v>Autres charges d'exploitation (64)</v>
          </cell>
        </row>
        <row r="256">
          <cell r="A256">
            <v>273</v>
          </cell>
          <cell r="B256" t="str">
            <v>Financiële kosten (65)</v>
          </cell>
          <cell r="C256" t="str">
            <v>Charges financières (65)</v>
          </cell>
          <cell r="D256" t="str">
            <v>Charges financières (65)</v>
          </cell>
        </row>
        <row r="257">
          <cell r="A257">
            <v>274</v>
          </cell>
          <cell r="B257" t="str">
            <v>(exclusief rub. '650 Kosten van schulden' (opgenomen als embedded cost bij de vergoeding van het kapitaal)</v>
          </cell>
          <cell r="C257" t="str">
            <v>(hors rub. '650 Charges des dettes' (repris comme embedded cost dans la rémunération du capital)</v>
          </cell>
          <cell r="D257" t="str">
            <v>(hors rub. '650 Charges des dettes' (repris comme embedded cost dans la rémunération du capital)</v>
          </cell>
        </row>
        <row r="258">
          <cell r="A258">
            <v>275</v>
          </cell>
          <cell r="B258" t="str">
            <v>Uitzonderlijke kosten (66)</v>
          </cell>
          <cell r="C258" t="str">
            <v>Charges exceptionnelles (66)</v>
          </cell>
          <cell r="D258" t="str">
            <v>Charges exceptionnelles (66)</v>
          </cell>
        </row>
        <row r="259">
          <cell r="A259">
            <v>276</v>
          </cell>
          <cell r="B259" t="str">
            <v>Belastingen op het resultaat (67)</v>
          </cell>
          <cell r="C259" t="str">
            <v>Impôts sur le résultat (67)</v>
          </cell>
          <cell r="D259" t="str">
            <v>Impôts sur le résultat (67)</v>
          </cell>
        </row>
        <row r="260">
          <cell r="A260">
            <v>277</v>
          </cell>
          <cell r="B260" t="str">
            <v>Vergoeding van het kapitaal</v>
          </cell>
          <cell r="C260" t="str">
            <v>Rémunération du capital</v>
          </cell>
          <cell r="D260" t="str">
            <v>Rémunération du capital</v>
          </cell>
        </row>
        <row r="261">
          <cell r="A261">
            <v>278</v>
          </cell>
          <cell r="B261" t="str">
            <v>(Bonus)/Malus</v>
          </cell>
          <cell r="C261" t="str">
            <v>(Bonus)/Malus</v>
          </cell>
          <cell r="D261" t="str">
            <v>(Bonus)/Malus</v>
          </cell>
        </row>
        <row r="262">
          <cell r="A262">
            <v>279</v>
          </cell>
          <cell r="B262" t="str">
            <v>TOTAAL</v>
          </cell>
          <cell r="C262" t="str">
            <v>TOTAL</v>
          </cell>
          <cell r="D262" t="str">
            <v>TOTAL</v>
          </cell>
        </row>
        <row r="263">
          <cell r="A263">
            <v>280</v>
          </cell>
          <cell r="B263" t="str">
            <v>Klantengroep Netwerk 70/36/30kV</v>
          </cell>
          <cell r="C263" t="str">
            <v>Groupe de clients Réseau 70/36/30kV</v>
          </cell>
          <cell r="D263" t="str">
            <v>Groupe de clients Réseau 70/36/30kV</v>
          </cell>
        </row>
        <row r="264">
          <cell r="A264">
            <v>281</v>
          </cell>
          <cell r="B264" t="str">
            <v>Klantengroep Transformatie MS</v>
          </cell>
          <cell r="C264" t="str">
            <v>Groupe de clients Transformation MT</v>
          </cell>
          <cell r="D264" t="str">
            <v>Groupe de clients Transformation MT</v>
          </cell>
        </row>
        <row r="265">
          <cell r="A265">
            <v>282</v>
          </cell>
          <cell r="B265" t="str">
            <v>Klantengroep Netwerk MS</v>
          </cell>
          <cell r="C265" t="str">
            <v>Groupe de clients Réseau MT</v>
          </cell>
          <cell r="D265" t="str">
            <v>Groupe de clients Réseau MT</v>
          </cell>
        </row>
        <row r="266">
          <cell r="A266">
            <v>283</v>
          </cell>
          <cell r="B266" t="str">
            <v>Klantengroep Transformatie LS</v>
          </cell>
          <cell r="C266" t="str">
            <v>Groupe de clients Transformation BT</v>
          </cell>
          <cell r="D266" t="str">
            <v>Groupe de clients Transformation BT</v>
          </cell>
        </row>
        <row r="267">
          <cell r="A267">
            <v>284</v>
          </cell>
          <cell r="B267" t="str">
            <v>Klantengroep Netwerk LS</v>
          </cell>
          <cell r="C267" t="str">
            <v>Groupe de clients Réseau BT</v>
          </cell>
          <cell r="D267" t="str">
            <v>Groupe de clients Réseau BT</v>
          </cell>
        </row>
        <row r="268">
          <cell r="A268">
            <v>285</v>
          </cell>
          <cell r="B268" t="str">
            <v>Rechstreeks toegewezen kosten van de klantengroep</v>
          </cell>
          <cell r="C268" t="str">
            <v>Coûts du groupe de clients directement attribués</v>
          </cell>
          <cell r="D268" t="str">
            <v>Coûts du groupe de clients directement attribués</v>
          </cell>
        </row>
        <row r="269">
          <cell r="A269">
            <v>286</v>
          </cell>
          <cell r="B269" t="str">
            <v>Door te rekenen kosten aan andere klantengroepen</v>
          </cell>
          <cell r="C269" t="str">
            <v>Coûts à comptabiliser à d'autres groupes de clients</v>
          </cell>
          <cell r="D269" t="str">
            <v>Coûts à comptabiliser à d'autres groupes de clients</v>
          </cell>
        </row>
        <row r="270">
          <cell r="A270">
            <v>287</v>
          </cell>
          <cell r="B270" t="str">
            <v>Doorgerekende kosten van andere klantengroepen</v>
          </cell>
          <cell r="C270" t="str">
            <v>Coûts comptabilisés d'autres groupes de clients</v>
          </cell>
          <cell r="D270" t="str">
            <v>Coûts comptabilisés d'autres groupes de clients</v>
          </cell>
        </row>
        <row r="271">
          <cell r="A271">
            <v>288</v>
          </cell>
          <cell r="B271" t="str">
            <v>Totale kosten van de klantengroep</v>
          </cell>
          <cell r="C271" t="str">
            <v>Coûts totaux du groupe de clients</v>
          </cell>
          <cell r="D271" t="str">
            <v>Coûts totaux du groupe de clients</v>
          </cell>
        </row>
        <row r="273">
          <cell r="A273">
            <v>300</v>
          </cell>
          <cell r="B273" t="str">
            <v>Detail van de klas 60 per rekening van de klas 9</v>
          </cell>
          <cell r="C273" t="str">
            <v>Détail de la classe 60 par compte classe 9</v>
          </cell>
          <cell r="D273" t="str">
            <v>Détail de la classe 60 par compte classe 9</v>
          </cell>
        </row>
        <row r="274">
          <cell r="A274">
            <v>301</v>
          </cell>
          <cell r="B274" t="str">
            <v>Detail van de klas 61 per rekening van de klas 9</v>
          </cell>
          <cell r="C274" t="str">
            <v>Détail de la classe 61 par compte classe 9</v>
          </cell>
          <cell r="D274" t="str">
            <v>Détail de la classe 61 par compte classe 9</v>
          </cell>
        </row>
        <row r="275">
          <cell r="A275">
            <v>302</v>
          </cell>
          <cell r="B275" t="str">
            <v>Detail van de klas 62 per rekening van de klas 9</v>
          </cell>
          <cell r="C275" t="str">
            <v>Détail de la classe 62 par compte classe 9</v>
          </cell>
          <cell r="D275" t="str">
            <v>Détail de la classe 62 par compte classe 9</v>
          </cell>
        </row>
        <row r="276">
          <cell r="A276">
            <v>303</v>
          </cell>
          <cell r="B276" t="str">
            <v>Detail van de klas 630 per rekening van de klas 9</v>
          </cell>
          <cell r="C276" t="str">
            <v>Détail de la classe 630 par compte classe 9</v>
          </cell>
          <cell r="D276" t="str">
            <v>Détail de la classe 630 par compte classe 9</v>
          </cell>
        </row>
        <row r="277">
          <cell r="A277">
            <v>304</v>
          </cell>
          <cell r="B277" t="str">
            <v>Detail van de klas 631 per rekening van de klas 9</v>
          </cell>
          <cell r="C277" t="str">
            <v>Détail de la classe 631 par compte classe 9</v>
          </cell>
          <cell r="D277" t="str">
            <v>Détail de la classe 631 par compte classe 9</v>
          </cell>
        </row>
        <row r="278">
          <cell r="A278">
            <v>305</v>
          </cell>
          <cell r="B278" t="str">
            <v>Detail van de klas 67 per rekening van de klas 9</v>
          </cell>
          <cell r="C278" t="str">
            <v>Détail de la classe 67 par compte classe 9</v>
          </cell>
          <cell r="D278" t="str">
            <v>Détail de la classe 67 par compte classe 9</v>
          </cell>
        </row>
        <row r="279">
          <cell r="A279">
            <v>306</v>
          </cell>
          <cell r="B279" t="str">
            <v>Detail van de klas 68 per rekening van de klas 9</v>
          </cell>
          <cell r="C279" t="str">
            <v>Détail de la classe 68 par compte classe 9</v>
          </cell>
          <cell r="D279" t="str">
            <v>Détail de la classe 68 par compte classe 9</v>
          </cell>
        </row>
        <row r="280">
          <cell r="A280">
            <v>307</v>
          </cell>
        </row>
        <row r="283">
          <cell r="A283">
            <v>400</v>
          </cell>
          <cell r="B283" t="str">
            <v>RESULTATENREKENING</v>
          </cell>
          <cell r="C283" t="str">
            <v>COMPTES DE RESULTATS</v>
          </cell>
          <cell r="D283" t="str">
            <v>COMPTES DE RESULTATS</v>
          </cell>
        </row>
        <row r="284">
          <cell r="A284">
            <v>401</v>
          </cell>
          <cell r="B284" t="str">
            <v xml:space="preserve">    I. Bedrijfsopbrengsten</v>
          </cell>
          <cell r="C284" t="str">
            <v xml:space="preserve">   I. Ventes et prestations</v>
          </cell>
          <cell r="D284" t="str">
            <v xml:space="preserve">   I. Ventes et prestations</v>
          </cell>
        </row>
        <row r="285">
          <cell r="A285">
            <v>402</v>
          </cell>
          <cell r="B285" t="str">
            <v xml:space="preserve">       A. Omzet </v>
          </cell>
          <cell r="C285" t="str">
            <v xml:space="preserve">       A. Chiffre d'affaires </v>
          </cell>
          <cell r="D285" t="str">
            <v xml:space="preserve">       A. Chiffre d'affaires </v>
          </cell>
        </row>
        <row r="286">
          <cell r="A286">
            <v>403</v>
          </cell>
          <cell r="B286" t="str">
            <v xml:space="preserve">       B. Wijziging in de voorraad goederen bewerking en gereed product en in bestellingen in uitvoering </v>
          </cell>
          <cell r="C286" t="str">
            <v xml:space="preserve">       B. Variation des en-cours de fabrication, des produits finis et des commandes en cours d'exécution</v>
          </cell>
          <cell r="D286" t="str">
            <v xml:space="preserve">       B. Variation des en-cours de fabrication, des produits finis et des commandes en cours d'exécution</v>
          </cell>
        </row>
        <row r="287">
          <cell r="A287">
            <v>404</v>
          </cell>
          <cell r="B287" t="str">
            <v xml:space="preserve">       C. Geproduceerde vaste activa </v>
          </cell>
          <cell r="C287" t="str">
            <v xml:space="preserve">       C. Production immobilisée</v>
          </cell>
          <cell r="D287" t="str">
            <v xml:space="preserve">       C. Production immobilisée</v>
          </cell>
        </row>
        <row r="288">
          <cell r="A288">
            <v>405</v>
          </cell>
          <cell r="B288" t="str">
            <v xml:space="preserve">       D. Andere bedrijfsopbrengsten </v>
          </cell>
          <cell r="C288" t="str">
            <v xml:space="preserve">       D. Autres produits d'exploitation </v>
          </cell>
          <cell r="D288" t="str">
            <v xml:space="preserve">       D. Autres produits d'exploitation </v>
          </cell>
        </row>
        <row r="289">
          <cell r="A289">
            <v>406</v>
          </cell>
          <cell r="B289" t="str">
            <v xml:space="preserve">   II. Bedrijfskosten</v>
          </cell>
          <cell r="C289" t="str">
            <v xml:space="preserve">   II. Coût des ventes et prestations</v>
          </cell>
          <cell r="D289" t="str">
            <v xml:space="preserve">   II. Coût des ventes et prestations</v>
          </cell>
        </row>
        <row r="290">
          <cell r="A290">
            <v>407</v>
          </cell>
          <cell r="B290" t="str">
            <v xml:space="preserve">       A. Handelsgoederen, grond- en hulp stoffen</v>
          </cell>
          <cell r="C290" t="str">
            <v xml:space="preserve">       A. Approvisionnements et marchandises</v>
          </cell>
          <cell r="D290" t="str">
            <v xml:space="preserve">       A. Approvisionnements et marchandises</v>
          </cell>
        </row>
        <row r="291">
          <cell r="A291">
            <v>408</v>
          </cell>
          <cell r="B291" t="str">
            <v xml:space="preserve">          1. Inkopen</v>
          </cell>
          <cell r="C291" t="str">
            <v xml:space="preserve">          1. Achats</v>
          </cell>
          <cell r="D291" t="str">
            <v xml:space="preserve">          1. Achats</v>
          </cell>
        </row>
        <row r="292">
          <cell r="A292">
            <v>409</v>
          </cell>
          <cell r="B292" t="str">
            <v xml:space="preserve">          2. Wijziging in de voorraad</v>
          </cell>
          <cell r="C292" t="str">
            <v xml:space="preserve">          2. Variation des stocks</v>
          </cell>
          <cell r="D292" t="str">
            <v xml:space="preserve">          2. Variation des stocks</v>
          </cell>
        </row>
        <row r="293">
          <cell r="A293">
            <v>410</v>
          </cell>
          <cell r="B293" t="str">
            <v xml:space="preserve">       B. Diensten en diverse goederen</v>
          </cell>
          <cell r="C293" t="str">
            <v xml:space="preserve">       B. Services et biens divers</v>
          </cell>
          <cell r="D293" t="str">
            <v xml:space="preserve">       B. Services et biens divers</v>
          </cell>
        </row>
        <row r="294">
          <cell r="A294">
            <v>411</v>
          </cell>
          <cell r="B294" t="str">
            <v xml:space="preserve">       C. Bezoldigingen, sociale lasten en pensioenen</v>
          </cell>
          <cell r="C294" t="str">
            <v xml:space="preserve">       C. Rémunérations, charges sociales et pensions</v>
          </cell>
          <cell r="D294" t="str">
            <v xml:space="preserve">       C. Rémunérations, charges sociales et pensions</v>
          </cell>
        </row>
        <row r="295">
          <cell r="A295">
            <v>412</v>
          </cell>
          <cell r="B295" t="str">
            <v xml:space="preserve">       D. Afschrijvingen en waardeverminderingen op oprichtingskosten, op immateriële en materiële vaste activa</v>
          </cell>
          <cell r="C295" t="str">
            <v xml:space="preserve">       D. Amortissements et réductions de valeur sur frais d'établissement, sur immob. incorporelles et corporelles</v>
          </cell>
          <cell r="D295" t="str">
            <v xml:space="preserve">       D. Amortissements et réductions de valeur sur frais d'établissement, sur immob. incorporelles et corporelles</v>
          </cell>
        </row>
        <row r="296">
          <cell r="A296">
            <v>413</v>
          </cell>
          <cell r="B296" t="str">
            <v xml:space="preserve">       E. Waardeverminderingen op voorraden, bestellingen in uitvoering en handelsvorderingen (toevoegingen +, terugnemingen -)</v>
          </cell>
          <cell r="C296" t="str">
            <v xml:space="preserve">       E. Réductions de valeur sur stocks, sur commandes en cours d'exécution et sur créances commerciales</v>
          </cell>
          <cell r="D296" t="str">
            <v xml:space="preserve">       E. Réductions de valeur sur stocks, sur commandes en cours d'exécution et sur créances commerciales</v>
          </cell>
        </row>
        <row r="297">
          <cell r="A297">
            <v>414</v>
          </cell>
          <cell r="B297" t="str">
            <v xml:space="preserve">       F. Voorzieningen voor risico's en kosten (toevoegingen +, bestedingen en terugnemingen -)</v>
          </cell>
          <cell r="C297" t="str">
            <v xml:space="preserve">       F. Provisions pour risques et charges</v>
          </cell>
          <cell r="D297" t="str">
            <v xml:space="preserve">       F. Provisions pour risques et charges</v>
          </cell>
        </row>
        <row r="298">
          <cell r="A298">
            <v>415</v>
          </cell>
          <cell r="B298" t="str">
            <v xml:space="preserve">       G. Andere bedrijfskosten</v>
          </cell>
          <cell r="C298" t="str">
            <v xml:space="preserve">       G. Autres charges d'exploit</v>
          </cell>
          <cell r="D298" t="str">
            <v xml:space="preserve">       G. Autres charges d'exploit</v>
          </cell>
        </row>
        <row r="299">
          <cell r="A299">
            <v>416</v>
          </cell>
          <cell r="B299" t="str">
            <v xml:space="preserve">       H. Als herstructureringskosten geactiveerde bedrijfskosten</v>
          </cell>
          <cell r="C299" t="str">
            <v xml:space="preserve">       H. Charges d'exploit. portées à l'actif au titre de frais de restructur.</v>
          </cell>
          <cell r="D299" t="str">
            <v xml:space="preserve">       H. Charges d'exploit. portées à l'actif au titre de frais de restructur.</v>
          </cell>
        </row>
        <row r="300">
          <cell r="A300">
            <v>417</v>
          </cell>
          <cell r="B300" t="str">
            <v xml:space="preserve">  III. Bedrijfswinst</v>
          </cell>
          <cell r="C300" t="str">
            <v xml:space="preserve">  III. Bénéfice d'exploitation</v>
          </cell>
          <cell r="D300" t="str">
            <v xml:space="preserve">  III. Bénéfice d'exploitation</v>
          </cell>
        </row>
        <row r="301">
          <cell r="A301">
            <v>418</v>
          </cell>
          <cell r="B301" t="str">
            <v>.      Bedrijfsverlies</v>
          </cell>
          <cell r="C301" t="str">
            <v xml:space="preserve">       Perte d'exploitation</v>
          </cell>
          <cell r="D301" t="str">
            <v xml:space="preserve">       Perte d'exploitation</v>
          </cell>
        </row>
        <row r="302">
          <cell r="A302">
            <v>419</v>
          </cell>
          <cell r="B302" t="str">
            <v xml:space="preserve">    IV. Financiële opbrengsten</v>
          </cell>
          <cell r="C302" t="str">
            <v xml:space="preserve">   IV. Produits financiers</v>
          </cell>
          <cell r="D302" t="str">
            <v xml:space="preserve">   IV. Produits financiers</v>
          </cell>
        </row>
        <row r="303">
          <cell r="A303">
            <v>420</v>
          </cell>
          <cell r="B303" t="str">
            <v xml:space="preserve">       A. Opbrengsten uit financiële vaste activa</v>
          </cell>
          <cell r="C303" t="str">
            <v xml:space="preserve">       A. Produits des immobilisations financières</v>
          </cell>
          <cell r="D303" t="str">
            <v xml:space="preserve">       A. Produits des immobilisations financières</v>
          </cell>
        </row>
        <row r="304">
          <cell r="A304">
            <v>421</v>
          </cell>
          <cell r="B304" t="str">
            <v xml:space="preserve">       B. Opbrengsten uit vlottende activa</v>
          </cell>
          <cell r="C304" t="str">
            <v xml:space="preserve">       B. Produits des actifs circulants</v>
          </cell>
          <cell r="D304" t="str">
            <v xml:space="preserve">       B. Produits des actifs circulants</v>
          </cell>
        </row>
        <row r="305">
          <cell r="A305">
            <v>422</v>
          </cell>
          <cell r="B305" t="str">
            <v xml:space="preserve">       C. Andere financiële opbrengsten</v>
          </cell>
          <cell r="C305" t="str">
            <v xml:space="preserve">       C. Autres produits financiers</v>
          </cell>
          <cell r="D305" t="str">
            <v xml:space="preserve">       C. Autres produits financiers</v>
          </cell>
        </row>
        <row r="306">
          <cell r="A306">
            <v>423</v>
          </cell>
          <cell r="B306" t="str">
            <v xml:space="preserve">    V. Financiële kosten</v>
          </cell>
          <cell r="C306" t="str">
            <v xml:space="preserve">    V. Charges financières</v>
          </cell>
          <cell r="D306" t="str">
            <v xml:space="preserve">    V. Charges financières</v>
          </cell>
        </row>
        <row r="307">
          <cell r="A307">
            <v>424</v>
          </cell>
          <cell r="B307" t="str">
            <v xml:space="preserve">       A. Kosten van schulden</v>
          </cell>
          <cell r="C307" t="str">
            <v xml:space="preserve">       A. Charges des dettes</v>
          </cell>
          <cell r="D307" t="str">
            <v xml:space="preserve">       A. Charges des dettes</v>
          </cell>
        </row>
        <row r="308">
          <cell r="A308">
            <v>425</v>
          </cell>
          <cell r="B308" t="str">
            <v xml:space="preserve">       B. Waardeverminderingen op andere vlottende activa dan bedoeld onder II.E</v>
          </cell>
          <cell r="C308" t="str">
            <v xml:space="preserve">       B. Réductions de valeur sur actifs circulants autres que ceux visés sub. II.E.</v>
          </cell>
          <cell r="D308" t="str">
            <v xml:space="preserve">       B. Réductions de valeur sur actifs circulants autres que ceux visés sub. II.E.</v>
          </cell>
        </row>
        <row r="309">
          <cell r="A309">
            <v>426</v>
          </cell>
          <cell r="B309" t="str">
            <v xml:space="preserve">       C. Andere financiële kosten </v>
          </cell>
          <cell r="C309" t="str">
            <v xml:space="preserve">       C. Autres charges financières</v>
          </cell>
          <cell r="D309" t="str">
            <v xml:space="preserve">       C. Autres charges financières</v>
          </cell>
        </row>
        <row r="310">
          <cell r="A310">
            <v>427</v>
          </cell>
          <cell r="B310" t="str">
            <v xml:space="preserve">   VI. Winst uit de gewone bedrijfsuitoefening, vóór belasting</v>
          </cell>
          <cell r="C310" t="str">
            <v xml:space="preserve">   VI. Bénéfice courant  avant impôts</v>
          </cell>
          <cell r="D310" t="str">
            <v xml:space="preserve">   VI. Bénéfice courant  avant impôts</v>
          </cell>
        </row>
        <row r="311">
          <cell r="A311">
            <v>428</v>
          </cell>
          <cell r="B311" t="str">
            <v xml:space="preserve">       Verlies uit de gewone bedrijfsuitoefening, vóór belasting</v>
          </cell>
          <cell r="C311" t="str">
            <v xml:space="preserve">       Perte courante avant impôts</v>
          </cell>
          <cell r="D311" t="str">
            <v xml:space="preserve">       Perte courante avant impôts</v>
          </cell>
        </row>
        <row r="312">
          <cell r="A312">
            <v>429</v>
          </cell>
          <cell r="B312" t="str">
            <v xml:space="preserve">  VII. Uitzonderlijke opbrengsten</v>
          </cell>
          <cell r="C312" t="str">
            <v xml:space="preserve">  VII. Produits exceptionnels</v>
          </cell>
          <cell r="D312" t="str">
            <v xml:space="preserve">  VII. Produits exceptionnels</v>
          </cell>
        </row>
        <row r="313">
          <cell r="A313">
            <v>430</v>
          </cell>
          <cell r="B313" t="str">
            <v xml:space="preserve">       A. Terugneming van afschrijvingen en van waardeverminderingen op immateriële en materiële vaste activa</v>
          </cell>
          <cell r="C313" t="str">
            <v xml:space="preserve">       A. Reprises d'amortissements et de réductions de valeur sur immobilisations incorporelles et corporelles</v>
          </cell>
          <cell r="D313" t="str">
            <v xml:space="preserve">       A. Reprises d'amortissements et de réductions de valeur sur immobilisations incorporelles et corporelles</v>
          </cell>
        </row>
        <row r="314">
          <cell r="A314">
            <v>431</v>
          </cell>
          <cell r="B314" t="str">
            <v xml:space="preserve">       B. Terugneming van waardeverminderingen op financiële vaste activa</v>
          </cell>
          <cell r="C314" t="str">
            <v xml:space="preserve">       B. Reprises de réductions de valeur sur immobilisations financières</v>
          </cell>
          <cell r="D314" t="str">
            <v xml:space="preserve">       B. Reprises de réductions de valeur sur immobilisations financières</v>
          </cell>
        </row>
        <row r="315">
          <cell r="A315">
            <v>432</v>
          </cell>
          <cell r="B315" t="str">
            <v xml:space="preserve">       C. Terugneming van voorzieningen voor uitzonderlijke risico's en kosten</v>
          </cell>
          <cell r="C315" t="str">
            <v xml:space="preserve">       C. Reprises de provisions pour risques et charges exceptionnels</v>
          </cell>
          <cell r="D315" t="str">
            <v xml:space="preserve">       C. Reprises de provisions pour risques et charges exceptionnels</v>
          </cell>
        </row>
        <row r="316">
          <cell r="A316">
            <v>433</v>
          </cell>
          <cell r="B316" t="str">
            <v xml:space="preserve">       D. Meerwaarden bij de realisatie van vaste activa</v>
          </cell>
          <cell r="C316" t="str">
            <v xml:space="preserve">       D. Plus-values sur réalisation d'actifs immobilisés</v>
          </cell>
          <cell r="D316" t="str">
            <v xml:space="preserve">       D. Plus-values sur réalisation d'actifs immobilisés</v>
          </cell>
        </row>
        <row r="317">
          <cell r="A317">
            <v>434</v>
          </cell>
          <cell r="B317" t="str">
            <v xml:space="preserve">       E. Andere uitzonderlijke opbrengsten</v>
          </cell>
          <cell r="C317" t="str">
            <v xml:space="preserve">       E. Autres produits exceptionnels</v>
          </cell>
          <cell r="D317" t="str">
            <v xml:space="preserve">       E. Autres produits exceptionnels</v>
          </cell>
        </row>
        <row r="318">
          <cell r="A318">
            <v>435</v>
          </cell>
          <cell r="B318" t="str">
            <v>VIII. Uitzonderlijke kosten</v>
          </cell>
          <cell r="C318" t="str">
            <v xml:space="preserve"> VIII. Charges exceptionnelles.</v>
          </cell>
          <cell r="D318" t="str">
            <v xml:space="preserve"> VIII. Charges exceptionnelles.</v>
          </cell>
        </row>
        <row r="319">
          <cell r="A319">
            <v>436</v>
          </cell>
          <cell r="B319" t="str">
            <v xml:space="preserve">       A. Uitzonderlijke afschrijvingen en waardeverminderingen op oprichtingskosten, op immateriële en materiële vaste activa</v>
          </cell>
          <cell r="C319" t="str">
            <v xml:space="preserve">       A. Amortissements et réductions de valeur exceptionnels sur frais d'établissement, sur immobilisations incorporelles et corporelles</v>
          </cell>
          <cell r="D319" t="str">
            <v xml:space="preserve">       A. Amortissements et réductions de valeur exceptionnels sur frais d'établissement, sur immobilisations incorporelles et corporelles</v>
          </cell>
        </row>
        <row r="320">
          <cell r="A320">
            <v>437</v>
          </cell>
          <cell r="B320" t="str">
            <v xml:space="preserve">       B. Waardeverminderingen op financiële vaste activa</v>
          </cell>
          <cell r="C320" t="str">
            <v xml:space="preserve">       B. Réductions de valeur sur immobilisations financières </v>
          </cell>
          <cell r="D320" t="str">
            <v xml:space="preserve">       B. Réductions de valeur sur immobilisations financières </v>
          </cell>
        </row>
        <row r="321">
          <cell r="A321">
            <v>438</v>
          </cell>
          <cell r="B321" t="str">
            <v xml:space="preserve">       C. Voorzieningen voor uitzonderlijke risico's en kosten (toevoegingen +, bestedingen -)</v>
          </cell>
          <cell r="C321" t="str">
            <v xml:space="preserve">       C. Provisions pour risques et charges exceptionnels</v>
          </cell>
          <cell r="D321" t="str">
            <v xml:space="preserve">       C. Provisions pour risques et charges exceptionnels</v>
          </cell>
        </row>
        <row r="322">
          <cell r="A322">
            <v>439</v>
          </cell>
          <cell r="B322" t="str">
            <v xml:space="preserve">       D. Minderwaarden bij de realisatie van vaste activa</v>
          </cell>
          <cell r="C322" t="str">
            <v xml:space="preserve">       D. Moins-values sur réalisation d'actifs immobilisés </v>
          </cell>
          <cell r="D322" t="str">
            <v xml:space="preserve">       D. Moins-values sur réalisation d'actifs immobilisés </v>
          </cell>
        </row>
        <row r="323">
          <cell r="A323">
            <v>440</v>
          </cell>
          <cell r="B323" t="str">
            <v xml:space="preserve">       E. Andere uitzonderlijke kosten</v>
          </cell>
          <cell r="C323" t="str">
            <v xml:space="preserve">       E. Autres charges exceptionnelles</v>
          </cell>
          <cell r="D323" t="str">
            <v xml:space="preserve">       E. Autres charges exceptionnelles</v>
          </cell>
        </row>
        <row r="324">
          <cell r="A324">
            <v>441</v>
          </cell>
          <cell r="B324" t="str">
            <v xml:space="preserve">       F. Als herstructureringskosten geactiveerde uitzonderlijke kosten (-)</v>
          </cell>
          <cell r="C324" t="str">
            <v xml:space="preserve">       F. Charges exceptionnelles portées à l'actif au titre de frais de restructuration (-)</v>
          </cell>
          <cell r="D324" t="str">
            <v xml:space="preserve">       F. Charges exceptionnelles portées à l'actif au titre de frais de restructuration (-)</v>
          </cell>
        </row>
        <row r="325">
          <cell r="A325">
            <v>442</v>
          </cell>
          <cell r="B325" t="str">
            <v xml:space="preserve">   IX. Winst van het boekjaar vóór belasting</v>
          </cell>
          <cell r="C325" t="str">
            <v xml:space="preserve">   IX. Bénéfice de l'exercice avant impôts</v>
          </cell>
          <cell r="D325" t="str">
            <v xml:space="preserve">   IX. Bénéfice de l'exercice avant impôts</v>
          </cell>
        </row>
        <row r="326">
          <cell r="A326">
            <v>443</v>
          </cell>
          <cell r="B326" t="str">
            <v xml:space="preserve">        Verlies van het boekj. vóór belasting</v>
          </cell>
          <cell r="C326" t="str">
            <v xml:space="preserve">       Perte de l'exercice avant impôts</v>
          </cell>
          <cell r="D326" t="str">
            <v xml:space="preserve">       Perte de l'exercice avant impôts</v>
          </cell>
        </row>
        <row r="327">
          <cell r="A327">
            <v>444</v>
          </cell>
          <cell r="B327" t="str">
            <v xml:space="preserve">   IX bis. A. Onttrekking aan de uitgestelde belastingen</v>
          </cell>
          <cell r="C327" t="str">
            <v xml:space="preserve">   IX bis. A. Prélèvements sur les impôts différés      </v>
          </cell>
          <cell r="D327" t="str">
            <v xml:space="preserve">   IX bis. A. Prélèvements sur les impôts différés      </v>
          </cell>
        </row>
        <row r="328">
          <cell r="A328">
            <v>445</v>
          </cell>
          <cell r="B328" t="str">
            <v xml:space="preserve">           B. Overboeking naar de uitgestelde belastingen</v>
          </cell>
          <cell r="C328" t="str">
            <v xml:space="preserve">           B. Transfert aux impôts différés        </v>
          </cell>
          <cell r="D328" t="str">
            <v xml:space="preserve">           B. Transfert aux impôts différés        </v>
          </cell>
        </row>
        <row r="329">
          <cell r="A329">
            <v>446</v>
          </cell>
          <cell r="B329" t="str">
            <v xml:space="preserve">    X. Belastingen op het resultaat</v>
          </cell>
          <cell r="C329" t="str">
            <v xml:space="preserve">    X. Impôts sur le résultat        </v>
          </cell>
          <cell r="D329" t="str">
            <v xml:space="preserve">    X. Impôts sur le résultat        </v>
          </cell>
        </row>
        <row r="330">
          <cell r="A330">
            <v>447</v>
          </cell>
          <cell r="B330" t="str">
            <v xml:space="preserve">       A. Belastingen</v>
          </cell>
          <cell r="C330" t="str">
            <v xml:space="preserve">       A. Impôts</v>
          </cell>
          <cell r="D330" t="str">
            <v xml:space="preserve">       A. Impôts</v>
          </cell>
        </row>
        <row r="331">
          <cell r="A331">
            <v>448</v>
          </cell>
          <cell r="B331" t="str">
            <v xml:space="preserve">       B. Regularisering van belastingen en terugneming van voorzieningen voor belastingen</v>
          </cell>
          <cell r="C331" t="str">
            <v xml:space="preserve">       B. Régularisations d'impôts et reprises de provisions fiscales          </v>
          </cell>
          <cell r="D331" t="str">
            <v xml:space="preserve">       B. Régularisations d'impôts et reprises de provisions fiscales          </v>
          </cell>
        </row>
        <row r="332">
          <cell r="A332">
            <v>449</v>
          </cell>
          <cell r="B332" t="str">
            <v xml:space="preserve">   XI. Winst van het boekjaar</v>
          </cell>
          <cell r="C332" t="str">
            <v xml:space="preserve">   XI. Bénéfice de l'exercice        </v>
          </cell>
          <cell r="D332" t="str">
            <v xml:space="preserve">   XI. Bénéfice de l'exercice        </v>
          </cell>
        </row>
        <row r="333">
          <cell r="A333">
            <v>450</v>
          </cell>
          <cell r="B333" t="str">
            <v xml:space="preserve">       Verlies van het boekjaar</v>
          </cell>
          <cell r="C333" t="str">
            <v xml:space="preserve">       Perte de l'exercice         </v>
          </cell>
          <cell r="D333" t="str">
            <v xml:space="preserve">       Perte de l'exercice         </v>
          </cell>
        </row>
        <row r="334">
          <cell r="A334">
            <v>451</v>
          </cell>
          <cell r="B334" t="str">
            <v xml:space="preserve">  XII. Onttrekking aan de belastingvrije reserves</v>
          </cell>
          <cell r="C334" t="str">
            <v xml:space="preserve">  XII. Prélèvements sur les réserves immunisées</v>
          </cell>
          <cell r="D334" t="str">
            <v xml:space="preserve">  XII. Prélèvements sur les réserves immunisées</v>
          </cell>
        </row>
        <row r="335">
          <cell r="A335">
            <v>452</v>
          </cell>
          <cell r="B335" t="str">
            <v xml:space="preserve">       Overboeking naar de belastingvrije reserves</v>
          </cell>
          <cell r="C335" t="str">
            <v xml:space="preserve">       Transfert aux réserves immunisées      </v>
          </cell>
          <cell r="D335" t="str">
            <v xml:space="preserve">       Transfert aux réserves immunisées      </v>
          </cell>
        </row>
        <row r="336">
          <cell r="A336">
            <v>453</v>
          </cell>
          <cell r="B336" t="str">
            <v xml:space="preserve"> XIII. Te bestemmen winst van het boekjaar</v>
          </cell>
          <cell r="C336" t="str">
            <v xml:space="preserve"> XIII. Bénéfice de l'exercice à affecter</v>
          </cell>
          <cell r="D336" t="str">
            <v xml:space="preserve"> XIII. Bénéfice de l'exercice à affecter</v>
          </cell>
        </row>
        <row r="337">
          <cell r="A337">
            <v>454</v>
          </cell>
          <cell r="B337" t="str">
            <v xml:space="preserve">       Te verwerken verlies van het boekjaar</v>
          </cell>
          <cell r="C337" t="str">
            <v xml:space="preserve">       Perte de l'exercice à affecter</v>
          </cell>
          <cell r="D337" t="str">
            <v xml:space="preserve">       Perte de l'exercice à affecter</v>
          </cell>
        </row>
        <row r="338">
          <cell r="A338">
            <v>455</v>
          </cell>
          <cell r="D338">
            <v>0</v>
          </cell>
        </row>
      </sheetData>
      <sheetData sheetId="3"/>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GNES DIRECTRICES"/>
      <sheetName val="PAGE DE GARDE"/>
      <sheetName val="CONTENU"/>
      <sheetName val="ANNEXES"/>
      <sheetName val="HYPOTHESES"/>
      <sheetName val="Tableau 1A"/>
      <sheetName val="Tableau 1C"/>
      <sheetName val="Tableau 1E"/>
      <sheetName val="Tableau 2"/>
      <sheetName val="Tableau 2A"/>
      <sheetName val="Tableau 3A"/>
      <sheetName val="Tableau 4A"/>
      <sheetName val="Tableau 6 "/>
      <sheetName val="Tableau 6 bis"/>
      <sheetName val="Tableau 6 ter"/>
      <sheetName val="Tableau 6A"/>
      <sheetName val="Tableau 6B"/>
      <sheetName val="Tableau 6C"/>
      <sheetName val="Tableau 6D"/>
      <sheetName val="Tableau 6E"/>
      <sheetName val="Tableau 6F"/>
      <sheetName val="Tableau 6G"/>
      <sheetName val="Tableau 6H"/>
      <sheetName val="Tableau 6I"/>
      <sheetName val="Tableau 6J"/>
      <sheetName val="Tableau 6K"/>
      <sheetName val="Tableau 6L"/>
      <sheetName val="Tableau 6M"/>
      <sheetName val="Tableau 6N"/>
      <sheetName val="Tableau 6O"/>
      <sheetName val="Tableau 6P"/>
      <sheetName val="Tableau 7"/>
      <sheetName val="Tableau 7A"/>
      <sheetName val="Tableau 7B"/>
      <sheetName val="Tableau 7C"/>
      <sheetName val="Tableau 7D"/>
      <sheetName val="Tableau 7E"/>
      <sheetName val="Tableau 7F"/>
      <sheetName val="Tableau 7G"/>
      <sheetName val="Tableau 7H"/>
      <sheetName val="Tableau 7I"/>
      <sheetName val="Tableau 7J"/>
      <sheetName val="Tableau 7K"/>
      <sheetName val="Tableau 7L"/>
      <sheetName val="Tableau 7M"/>
      <sheetName val="Tableau 7N"/>
      <sheetName val="Tableau 7O"/>
      <sheetName val="Tableau 8A"/>
      <sheetName val="Tableau 8B"/>
      <sheetName val="Tableau 8C"/>
      <sheetName val="Tableau 8D"/>
      <sheetName val="Tableau 9A"/>
      <sheetName val="Tableau 9B"/>
      <sheetName val="Tableau 9C"/>
      <sheetName val="Tableau 10B"/>
      <sheetName val="Tableau 10C"/>
      <sheetName val="Tableau 11A"/>
      <sheetName val="Tableau 11B"/>
      <sheetName val="Tableau 12"/>
      <sheetName val="Tableau 13"/>
      <sheetName val="Tableau 14"/>
      <sheetName val="Tableau 14A"/>
      <sheetName val="Tableau 14B"/>
      <sheetName val="Tableau 14C"/>
      <sheetName val="Tableau 15"/>
      <sheetName val="Tableau 16A"/>
      <sheetName val="Tableau 16B"/>
      <sheetName val="Tableau 17"/>
      <sheetName val="Tableau 17A"/>
      <sheetName val="Tableau 17B"/>
      <sheetName val="Tableau 18A"/>
      <sheetName val="Tableau 18B"/>
      <sheetName val="Tableau 19"/>
      <sheetName val="Tableau 20A"/>
      <sheetName val="Tableau 20B"/>
      <sheetName val="Tableau 20C"/>
      <sheetName val="Tableau 28"/>
      <sheetName val="Tableau 29"/>
      <sheetName val="Tableau 3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ow r="1">
          <cell r="A1" t="str">
            <v>Tableau 17A : Charges fiscales résultant de l'impôt des sociétés sur le résultat des activités régulées</v>
          </cell>
        </row>
      </sheetData>
      <sheetData sheetId="69"/>
      <sheetData sheetId="70"/>
      <sheetData sheetId="71"/>
      <sheetData sheetId="72"/>
      <sheetData sheetId="73"/>
      <sheetData sheetId="74"/>
      <sheetData sheetId="75"/>
      <sheetData sheetId="76"/>
      <sheetData sheetId="77"/>
      <sheetData sheetId="7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00"/>
      <sheetName val="TAB A"/>
      <sheetName val="TAB B"/>
      <sheetName val="TAB C"/>
      <sheetName val="TAB1"/>
      <sheetName val="TAB2"/>
      <sheetName val="TAB2.1"/>
      <sheetName val="TAB2.2"/>
      <sheetName val="TAB2.3"/>
      <sheetName val="TAB3"/>
      <sheetName val="TAB4"/>
      <sheetName val="TAB4.1"/>
      <sheetName val="TAB4.2"/>
      <sheetName val="TAB4.3"/>
      <sheetName val="TAB4.4"/>
      <sheetName val="TAB4.5"/>
      <sheetName val="TAB4.6"/>
      <sheetName val="TAB5"/>
      <sheetName val="TAB5.1"/>
      <sheetName val="TAB5.2"/>
      <sheetName val="TAB5.3"/>
      <sheetName val="TAB5.4"/>
      <sheetName val="TAB5.5"/>
      <sheetName val="TAB5.6"/>
      <sheetName val="TAB5.7"/>
      <sheetName val="TAB5.8"/>
      <sheetName val="TAB5.9"/>
      <sheetName val="TAB5.10"/>
      <sheetName val="TAB5.11"/>
      <sheetName val="TAB5.12"/>
      <sheetName val="TAB5.13"/>
      <sheetName val="TAB5.14"/>
      <sheetName val="TAB5.15"/>
      <sheetName val="TAB6"/>
      <sheetName val="TAB6.1"/>
      <sheetName val="TAB6.2"/>
      <sheetName val="TAB6.3"/>
      <sheetName val="TAB7"/>
      <sheetName val="TAB8"/>
      <sheetName val="TAB9"/>
      <sheetName val="TAB9.1"/>
      <sheetName val="TAB9.2"/>
      <sheetName val="TAB9.3"/>
      <sheetName val="TAB10"/>
      <sheetName val="TAB10.1"/>
    </sheetNames>
    <sheetDataSet>
      <sheetData sheetId="0"/>
      <sheetData sheetId="1"/>
      <sheetData sheetId="2"/>
      <sheetData sheetId="3" refreshError="1"/>
      <sheetData sheetId="4" refreshError="1"/>
      <sheetData sheetId="5">
        <row r="38">
          <cell r="A38" t="str">
            <v>Charges nettes hors charges nettes liées aux immobilisations</v>
          </cell>
        </row>
        <row r="45">
          <cell r="A45" t="str">
            <v xml:space="preserve">Charges nettes liées aux immobilisations </v>
          </cell>
        </row>
      </sheetData>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ow r="8">
          <cell r="A8" t="str">
            <v>Charges et produits émanant de factures de transit émises ou reçues par le GRD</v>
          </cell>
        </row>
        <row r="9">
          <cell r="A9" t="str">
            <v xml:space="preserve">Charges émanant de factures d’achat d’électricité émises par un fournisseur commercial pour la couverture des pertes en réseau électrique </v>
          </cell>
        </row>
        <row r="10">
          <cell r="A10" t="str">
            <v xml:space="preserve">Charges émanant de factures émises par la société FeReSO dans le cadre du processus de réconciliation </v>
          </cell>
        </row>
        <row r="11">
          <cell r="A11" t="str">
            <v xml:space="preserve">Redevance de voirie </v>
          </cell>
        </row>
        <row r="12">
          <cell r="A12" t="str">
            <v>Charge fiscale résultant de l'application de l'impôt des sociétés</v>
          </cell>
        </row>
        <row r="13">
          <cell r="A13" t="str">
            <v>Autres impôts, taxes, redevances, surcharges, précomptes immobiliers et mobiliers</v>
          </cell>
        </row>
        <row r="14">
          <cell r="A14" t="str">
            <v>Cotisations de responsabilisation de l’ONSSAPL</v>
          </cell>
        </row>
        <row r="15">
          <cell r="A15" t="str">
            <v>Charges de pension non-capitalisées</v>
          </cell>
        </row>
        <row r="19">
          <cell r="A19" t="str">
            <v>Charges émanant de factures d’achat d'électricité émises par un fournisseur commercial pour l'alimentation de la clientèle propre du GRD</v>
          </cell>
        </row>
        <row r="20">
          <cell r="A20" t="str">
            <v>Charges de distribution supportées par le GRD pour l'alimentation de clientèle propre</v>
          </cell>
        </row>
        <row r="21">
          <cell r="A21" t="str">
            <v>Charges de transport supportées par le GRD pour l'alimentation de clientèle propre</v>
          </cell>
        </row>
        <row r="22">
          <cell r="A22" t="str">
            <v xml:space="preserve">Produits issus de la facturation de la fourniture d’électricité à la clientèle propre du gestionnaire de réseau de distribution ainsi que le montant de la compensation versée par la CREG </v>
          </cell>
        </row>
        <row r="23">
          <cell r="A23" t="str">
            <v xml:space="preserve">Charges d’achat des certificats verts </v>
          </cell>
        </row>
        <row r="24">
          <cell r="A24" t="str">
            <v>Primes « Qualiwatt » versées aux utilisateurs de réseau</v>
          </cell>
        </row>
        <row r="25">
          <cell r="A25" t="str">
            <v xml:space="preserve">Charges émanant de factures émises par la société FeReSO dans le cadre du processus de réconciliation </v>
          </cell>
        </row>
        <row r="26">
          <cell r="A26" t="str">
            <v xml:space="preserve">Indemnités versées aux fournisseurs d’électricité résultant du retard de placement des compteurs à budget </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refreshError="1"/>
      <sheetData sheetId="35" refreshError="1"/>
      <sheetData sheetId="36" refreshError="1"/>
      <sheetData sheetId="37"/>
      <sheetData sheetId="38"/>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00"/>
      <sheetName val="TAB A"/>
      <sheetName val="TAB B"/>
      <sheetName val="TAB 1"/>
      <sheetName val="TAB 2"/>
      <sheetName val="TAB 3"/>
      <sheetName val="TAB 4"/>
      <sheetName val="TAB 5"/>
    </sheetNames>
    <sheetDataSet>
      <sheetData sheetId="0"/>
      <sheetData sheetId="1"/>
      <sheetData sheetId="2"/>
      <sheetData sheetId="3">
        <row r="4">
          <cell r="A4" t="str">
            <v>TAB1 : Synthèse du revenu autorisé des années 2023 et 2024</v>
          </cell>
        </row>
        <row r="45">
          <cell r="C45">
            <v>0</v>
          </cell>
        </row>
        <row r="47">
          <cell r="C47">
            <v>0</v>
          </cell>
        </row>
      </sheetData>
      <sheetData sheetId="4">
        <row r="3">
          <cell r="A3" t="str">
            <v>TAB 2 : Proposition d'affectation des soldes régulatoires approuvés et non-affectés</v>
          </cell>
        </row>
      </sheetData>
      <sheetData sheetId="5">
        <row r="3">
          <cell r="A3" t="str">
            <v>TAB 3 : Réconciliation charges/produits issus du tarif pour les soldes régulatoires</v>
          </cell>
        </row>
      </sheetData>
      <sheetData sheetId="6">
        <row r="2">
          <cell r="A2" t="str">
            <v>TAB4: Tarifs de prélèvement 2024</v>
          </cell>
        </row>
      </sheetData>
      <sheetData sheetId="7">
        <row r="2">
          <cell r="A2" t="str">
            <v>TAB5 : Tarifs d'injection 2024</v>
          </cell>
        </row>
      </sheetData>
    </sheetDataSet>
  </externalBook>
</externalLink>
</file>

<file path=xl/theme/theme1.xml><?xml version="1.0" encoding="utf-8"?>
<a:theme xmlns:a="http://schemas.openxmlformats.org/drawingml/2006/main" name="Office Theme">
  <a:themeElements>
    <a:clrScheme name="CWAPE">
      <a:dk1>
        <a:sysClr val="windowText" lastClr="000000"/>
      </a:dk1>
      <a:lt1>
        <a:sysClr val="window" lastClr="FFFFFF"/>
      </a:lt1>
      <a:dk2>
        <a:srgbClr val="000000"/>
      </a:dk2>
      <a:lt2>
        <a:srgbClr val="EEECE1"/>
      </a:lt2>
      <a:accent1>
        <a:srgbClr val="343B86"/>
      </a:accent1>
      <a:accent2>
        <a:srgbClr val="126F7D"/>
      </a:accent2>
      <a:accent3>
        <a:srgbClr val="63CDEE"/>
      </a:accent3>
      <a:accent4>
        <a:srgbClr val="C66028"/>
      </a:accent4>
      <a:accent5>
        <a:srgbClr val="786860"/>
      </a:accent5>
      <a:accent6>
        <a:srgbClr val="FFE39C"/>
      </a:accent6>
      <a:hlink>
        <a:srgbClr val="ED1A3B"/>
      </a:hlink>
      <a:folHlink>
        <a:srgbClr val="2EB0A4"/>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7:J61"/>
  <sheetViews>
    <sheetView tabSelected="1" zoomScaleNormal="100" workbookViewId="0">
      <selection activeCell="R16" sqref="R16"/>
    </sheetView>
  </sheetViews>
  <sheetFormatPr baseColWidth="10" defaultColWidth="7.140625" defaultRowHeight="15" x14ac:dyDescent="0.3"/>
  <cols>
    <col min="1" max="1" width="1.28515625" style="22" customWidth="1"/>
    <col min="2" max="2" width="23.7109375" style="22" customWidth="1"/>
    <col min="3" max="3" width="27.5703125" style="22" customWidth="1"/>
    <col min="4" max="4" width="8.42578125" style="22" bestFit="1" customWidth="1"/>
    <col min="5" max="8" width="7.140625" style="22"/>
    <col min="9" max="9" width="9.85546875" style="22" customWidth="1"/>
    <col min="10" max="16384" width="7.140625" style="22"/>
  </cols>
  <sheetData>
    <row r="7" spans="2:10" ht="30.6" customHeight="1" x14ac:dyDescent="0.3">
      <c r="B7" s="481" t="s">
        <v>373</v>
      </c>
      <c r="C7" s="481"/>
      <c r="D7" s="481"/>
      <c r="E7" s="481"/>
      <c r="F7" s="481"/>
      <c r="G7" s="481"/>
      <c r="H7" s="481"/>
      <c r="I7" s="481"/>
      <c r="J7" s="481"/>
    </row>
    <row r="9" spans="2:10" x14ac:dyDescent="0.3">
      <c r="B9" s="482" t="s">
        <v>61</v>
      </c>
      <c r="C9" s="482"/>
      <c r="D9" s="482"/>
      <c r="E9" s="482"/>
      <c r="F9" s="482"/>
      <c r="G9" s="482"/>
      <c r="H9" s="482"/>
      <c r="I9" s="482"/>
      <c r="J9" s="482"/>
    </row>
    <row r="10" spans="2:10" s="175" customFormat="1" x14ac:dyDescent="0.3"/>
    <row r="11" spans="2:10" x14ac:dyDescent="0.3">
      <c r="B11" s="22" t="s">
        <v>62</v>
      </c>
      <c r="C11" s="486"/>
      <c r="D11" s="487"/>
      <c r="E11" s="487"/>
      <c r="F11" s="487"/>
      <c r="G11" s="488"/>
    </row>
    <row r="12" spans="2:10" x14ac:dyDescent="0.3">
      <c r="B12" s="22" t="s">
        <v>63</v>
      </c>
      <c r="C12" s="486"/>
      <c r="D12" s="487"/>
      <c r="E12" s="487"/>
      <c r="F12" s="487"/>
      <c r="G12" s="488"/>
    </row>
    <row r="13" spans="2:10" x14ac:dyDescent="0.3">
      <c r="B13" s="22" t="s">
        <v>64</v>
      </c>
      <c r="C13" s="486"/>
      <c r="D13" s="487"/>
      <c r="E13" s="487"/>
      <c r="F13" s="487"/>
      <c r="G13" s="488"/>
    </row>
    <row r="14" spans="2:10" ht="15.75" thickBot="1" x14ac:dyDescent="0.35"/>
    <row r="15" spans="2:10" ht="28.9" customHeight="1" x14ac:dyDescent="0.3">
      <c r="B15" s="483" t="s">
        <v>65</v>
      </c>
      <c r="C15" s="484"/>
      <c r="D15" s="484"/>
      <c r="E15" s="484"/>
      <c r="F15" s="484"/>
      <c r="G15" s="484"/>
      <c r="H15" s="484"/>
      <c r="I15" s="484"/>
      <c r="J15" s="485"/>
    </row>
    <row r="16" spans="2:10" x14ac:dyDescent="0.3">
      <c r="B16" s="23" t="s">
        <v>66</v>
      </c>
      <c r="C16" s="479"/>
      <c r="D16" s="479"/>
      <c r="E16" s="479"/>
      <c r="F16" s="479"/>
      <c r="G16" s="479"/>
      <c r="H16" s="479"/>
      <c r="I16" s="479"/>
      <c r="J16" s="480"/>
    </row>
    <row r="17" spans="2:10" x14ac:dyDescent="0.3">
      <c r="B17" s="23" t="s">
        <v>67</v>
      </c>
      <c r="C17" s="479"/>
      <c r="D17" s="479"/>
      <c r="E17" s="479"/>
      <c r="F17" s="479"/>
      <c r="G17" s="479"/>
      <c r="H17" s="479"/>
      <c r="I17" s="479"/>
      <c r="J17" s="480"/>
    </row>
    <row r="18" spans="2:10" x14ac:dyDescent="0.3">
      <c r="B18" s="23" t="s">
        <v>68</v>
      </c>
      <c r="C18" s="479"/>
      <c r="D18" s="479"/>
      <c r="E18" s="479"/>
      <c r="F18" s="479"/>
      <c r="G18" s="479"/>
      <c r="H18" s="479"/>
      <c r="I18" s="479"/>
      <c r="J18" s="480"/>
    </row>
    <row r="19" spans="2:10" x14ac:dyDescent="0.3">
      <c r="B19" s="23" t="s">
        <v>69</v>
      </c>
      <c r="C19" s="479"/>
      <c r="D19" s="479"/>
      <c r="E19" s="479"/>
      <c r="F19" s="479"/>
      <c r="G19" s="479"/>
      <c r="H19" s="479"/>
      <c r="I19" s="479"/>
      <c r="J19" s="480"/>
    </row>
    <row r="20" spans="2:10" x14ac:dyDescent="0.3">
      <c r="B20" s="23"/>
      <c r="C20" s="24"/>
      <c r="D20" s="24"/>
      <c r="E20" s="24"/>
      <c r="F20" s="24"/>
      <c r="G20" s="24"/>
      <c r="H20" s="24"/>
      <c r="I20" s="24"/>
      <c r="J20" s="25"/>
    </row>
    <row r="21" spans="2:10" x14ac:dyDescent="0.3">
      <c r="B21" s="23" t="s">
        <v>70</v>
      </c>
      <c r="C21" s="479"/>
      <c r="D21" s="479"/>
      <c r="E21" s="479"/>
      <c r="F21" s="479"/>
      <c r="G21" s="479"/>
      <c r="H21" s="479"/>
      <c r="I21" s="479"/>
      <c r="J21" s="480"/>
    </row>
    <row r="22" spans="2:10" x14ac:dyDescent="0.3">
      <c r="B22" s="23" t="s">
        <v>71</v>
      </c>
      <c r="C22" s="479"/>
      <c r="D22" s="479"/>
      <c r="E22" s="479"/>
      <c r="F22" s="479"/>
      <c r="G22" s="479"/>
      <c r="H22" s="479"/>
      <c r="I22" s="479"/>
      <c r="J22" s="480"/>
    </row>
    <row r="23" spans="2:10" ht="15.75" thickBot="1" x14ac:dyDescent="0.35">
      <c r="B23" s="26" t="s">
        <v>72</v>
      </c>
      <c r="C23" s="489"/>
      <c r="D23" s="489"/>
      <c r="E23" s="489"/>
      <c r="F23" s="489"/>
      <c r="G23" s="489"/>
      <c r="H23" s="489"/>
      <c r="I23" s="489"/>
      <c r="J23" s="490"/>
    </row>
    <row r="24" spans="2:10" x14ac:dyDescent="0.3">
      <c r="B24" s="129"/>
      <c r="C24" s="130"/>
      <c r="D24" s="130"/>
      <c r="E24" s="130"/>
      <c r="F24" s="130"/>
      <c r="G24" s="130"/>
      <c r="H24" s="130"/>
      <c r="I24" s="130"/>
      <c r="J24" s="130"/>
    </row>
    <row r="25" spans="2:10" x14ac:dyDescent="0.3">
      <c r="B25" s="175" t="s">
        <v>374</v>
      </c>
      <c r="C25" s="130"/>
      <c r="D25" s="486"/>
      <c r="E25" s="487"/>
      <c r="F25" s="488"/>
      <c r="G25" s="130"/>
      <c r="H25" s="130"/>
      <c r="I25" s="130"/>
      <c r="J25" s="130"/>
    </row>
    <row r="26" spans="2:10" x14ac:dyDescent="0.3">
      <c r="B26" s="129"/>
      <c r="C26" s="130"/>
      <c r="D26" s="130"/>
      <c r="E26" s="130"/>
      <c r="F26" s="130"/>
      <c r="G26" s="130"/>
      <c r="H26" s="130"/>
      <c r="I26" s="130"/>
      <c r="J26" s="130"/>
    </row>
    <row r="28" spans="2:10" x14ac:dyDescent="0.3">
      <c r="B28" s="482" t="s">
        <v>73</v>
      </c>
      <c r="C28" s="482"/>
      <c r="D28" s="482"/>
      <c r="E28" s="482"/>
      <c r="F28" s="482"/>
      <c r="G28" s="482"/>
      <c r="H28" s="482"/>
      <c r="I28" s="482"/>
      <c r="J28" s="482"/>
    </row>
    <row r="30" spans="2:10" x14ac:dyDescent="0.3">
      <c r="B30" s="68" t="s">
        <v>120</v>
      </c>
      <c r="C30" s="31" t="s">
        <v>148</v>
      </c>
    </row>
    <row r="31" spans="2:10" x14ac:dyDescent="0.3">
      <c r="B31" s="30"/>
      <c r="C31" s="31" t="s">
        <v>74</v>
      </c>
    </row>
    <row r="32" spans="2:10" x14ac:dyDescent="0.3">
      <c r="B32" s="32" t="s">
        <v>84</v>
      </c>
      <c r="C32" s="31" t="s">
        <v>85</v>
      </c>
    </row>
    <row r="34" spans="2:10" x14ac:dyDescent="0.3">
      <c r="B34" s="482" t="s">
        <v>75</v>
      </c>
      <c r="C34" s="482"/>
      <c r="D34" s="482"/>
      <c r="E34" s="482"/>
      <c r="F34" s="482"/>
      <c r="G34" s="482"/>
      <c r="H34" s="482"/>
      <c r="I34" s="482"/>
      <c r="J34" s="482"/>
    </row>
    <row r="36" spans="2:10" s="1" customFormat="1" x14ac:dyDescent="0.3">
      <c r="B36" s="114" t="s">
        <v>167</v>
      </c>
      <c r="C36" s="478" t="s">
        <v>168</v>
      </c>
      <c r="D36" s="478"/>
      <c r="E36" s="478"/>
      <c r="F36" s="478"/>
      <c r="G36" s="478"/>
      <c r="H36" s="478"/>
      <c r="I36" s="478"/>
    </row>
    <row r="37" spans="2:10" s="1" customFormat="1" ht="15" customHeight="1" x14ac:dyDescent="0.3">
      <c r="B37" s="114" t="s">
        <v>169</v>
      </c>
      <c r="C37" s="478" t="s">
        <v>170</v>
      </c>
      <c r="D37" s="478"/>
      <c r="E37" s="478"/>
      <c r="F37" s="478"/>
      <c r="G37" s="478"/>
      <c r="H37" s="478"/>
      <c r="I37" s="478"/>
    </row>
    <row r="38" spans="2:10" x14ac:dyDescent="0.3">
      <c r="B38" s="114" t="s">
        <v>86</v>
      </c>
      <c r="C38" s="478" t="s">
        <v>369</v>
      </c>
      <c r="D38" s="478"/>
      <c r="E38" s="478"/>
      <c r="F38" s="478"/>
      <c r="G38" s="478"/>
      <c r="H38" s="478"/>
      <c r="I38" s="478"/>
    </row>
    <row r="39" spans="2:10" x14ac:dyDescent="0.3">
      <c r="B39" s="114" t="s">
        <v>87</v>
      </c>
      <c r="C39" s="478" t="s">
        <v>370</v>
      </c>
      <c r="D39" s="478"/>
      <c r="E39" s="478"/>
      <c r="F39" s="478"/>
      <c r="G39" s="478"/>
      <c r="H39" s="478"/>
      <c r="I39" s="478"/>
    </row>
    <row r="40" spans="2:10" ht="14.45" customHeight="1" x14ac:dyDescent="0.3">
      <c r="B40" s="114" t="s">
        <v>88</v>
      </c>
      <c r="C40" s="478" t="s">
        <v>171</v>
      </c>
      <c r="D40" s="478"/>
      <c r="E40" s="478"/>
      <c r="F40" s="478"/>
      <c r="G40" s="478"/>
      <c r="H40" s="478"/>
      <c r="I40" s="478"/>
      <c r="J40" s="27"/>
    </row>
    <row r="41" spans="2:10" ht="14.45" customHeight="1" x14ac:dyDescent="0.3">
      <c r="B41" s="114" t="s">
        <v>325</v>
      </c>
      <c r="C41" s="478" t="s">
        <v>172</v>
      </c>
      <c r="D41" s="478"/>
      <c r="E41" s="478"/>
      <c r="F41" s="478"/>
      <c r="G41" s="478"/>
      <c r="H41" s="478"/>
      <c r="I41" s="478"/>
      <c r="J41" s="27"/>
    </row>
    <row r="42" spans="2:10" ht="14.45" customHeight="1" x14ac:dyDescent="0.3">
      <c r="B42" s="114" t="s">
        <v>143</v>
      </c>
      <c r="C42" s="478" t="s">
        <v>226</v>
      </c>
      <c r="D42" s="478"/>
      <c r="E42" s="478"/>
      <c r="F42" s="478"/>
      <c r="G42" s="478"/>
      <c r="H42" s="478"/>
      <c r="I42" s="478"/>
      <c r="J42" s="27"/>
    </row>
    <row r="43" spans="2:10" ht="14.45" customHeight="1" x14ac:dyDescent="0.3">
      <c r="B43" s="114" t="s">
        <v>144</v>
      </c>
      <c r="C43" s="478" t="s">
        <v>227</v>
      </c>
      <c r="D43" s="478"/>
      <c r="E43" s="478"/>
      <c r="F43" s="478"/>
      <c r="G43" s="478"/>
      <c r="H43" s="478"/>
      <c r="I43" s="478"/>
      <c r="J43" s="27"/>
    </row>
    <row r="44" spans="2:10" ht="14.45" customHeight="1" x14ac:dyDescent="0.3">
      <c r="B44" s="114" t="s">
        <v>145</v>
      </c>
      <c r="C44" s="478" t="s">
        <v>228</v>
      </c>
      <c r="D44" s="478"/>
      <c r="E44" s="478"/>
      <c r="F44" s="478"/>
      <c r="G44" s="478"/>
      <c r="H44" s="478"/>
      <c r="I44" s="478"/>
      <c r="J44" s="27"/>
    </row>
    <row r="45" spans="2:10" ht="14.45" customHeight="1" x14ac:dyDescent="0.3">
      <c r="B45" s="114" t="s">
        <v>146</v>
      </c>
      <c r="C45" s="478" t="s">
        <v>229</v>
      </c>
      <c r="D45" s="478"/>
      <c r="E45" s="478"/>
      <c r="F45" s="478"/>
      <c r="G45" s="478"/>
      <c r="H45" s="478"/>
      <c r="I45" s="478"/>
      <c r="J45" s="27"/>
    </row>
    <row r="46" spans="2:10" x14ac:dyDescent="0.3">
      <c r="B46" s="114" t="s">
        <v>359</v>
      </c>
      <c r="C46" s="478" t="s">
        <v>371</v>
      </c>
      <c r="D46" s="478"/>
      <c r="E46" s="478"/>
      <c r="F46" s="478"/>
      <c r="G46" s="478"/>
      <c r="H46" s="478"/>
      <c r="I46" s="478"/>
      <c r="J46" s="28"/>
    </row>
    <row r="47" spans="2:10" ht="14.45" customHeight="1" x14ac:dyDescent="0.3">
      <c r="B47" s="114" t="s">
        <v>360</v>
      </c>
      <c r="C47" s="478" t="s">
        <v>372</v>
      </c>
      <c r="D47" s="478"/>
      <c r="E47" s="478"/>
      <c r="F47" s="478"/>
      <c r="G47" s="478"/>
      <c r="H47" s="478"/>
      <c r="I47" s="478"/>
      <c r="J47" s="27"/>
    </row>
    <row r="48" spans="2:10" x14ac:dyDescent="0.3">
      <c r="B48" s="114" t="s">
        <v>147</v>
      </c>
      <c r="C48" s="478" t="s">
        <v>252</v>
      </c>
      <c r="D48" s="478"/>
      <c r="E48" s="478"/>
      <c r="F48" s="478"/>
      <c r="G48" s="478"/>
      <c r="H48" s="478"/>
      <c r="I48" s="478"/>
      <c r="J48" s="28"/>
    </row>
    <row r="49" spans="2:10" ht="14.45" customHeight="1" x14ac:dyDescent="0.3">
      <c r="B49" s="114" t="s">
        <v>361</v>
      </c>
      <c r="C49" s="478" t="s">
        <v>175</v>
      </c>
      <c r="D49" s="478"/>
      <c r="E49" s="478"/>
      <c r="F49" s="478"/>
      <c r="G49" s="478"/>
      <c r="H49" s="478"/>
      <c r="I49" s="478"/>
      <c r="J49" s="27"/>
    </row>
    <row r="50" spans="2:10" x14ac:dyDescent="0.3">
      <c r="B50" s="114" t="s">
        <v>362</v>
      </c>
      <c r="C50" s="478" t="s">
        <v>176</v>
      </c>
      <c r="D50" s="478"/>
      <c r="E50" s="478"/>
      <c r="F50" s="478"/>
      <c r="G50" s="478"/>
      <c r="H50" s="478"/>
      <c r="I50" s="478"/>
      <c r="J50" s="28"/>
    </row>
    <row r="51" spans="2:10" ht="14.45" customHeight="1" x14ac:dyDescent="0.3">
      <c r="B51" s="114" t="s">
        <v>363</v>
      </c>
      <c r="C51" s="478" t="s">
        <v>178</v>
      </c>
      <c r="D51" s="478"/>
      <c r="E51" s="478"/>
      <c r="F51" s="478"/>
      <c r="G51" s="478"/>
      <c r="H51" s="478"/>
      <c r="I51" s="478"/>
      <c r="J51" s="27"/>
    </row>
    <row r="52" spans="2:10" x14ac:dyDescent="0.3">
      <c r="B52" s="114" t="s">
        <v>364</v>
      </c>
      <c r="C52" s="478" t="s">
        <v>177</v>
      </c>
      <c r="D52" s="478"/>
      <c r="E52" s="478"/>
      <c r="F52" s="478"/>
      <c r="G52" s="478"/>
      <c r="H52" s="478"/>
      <c r="I52" s="478"/>
      <c r="J52" s="28"/>
    </row>
    <row r="53" spans="2:10" ht="14.45" customHeight="1" x14ac:dyDescent="0.3">
      <c r="B53" s="114" t="s">
        <v>365</v>
      </c>
      <c r="C53" s="478" t="s">
        <v>179</v>
      </c>
      <c r="D53" s="478"/>
      <c r="E53" s="478"/>
      <c r="F53" s="478"/>
      <c r="G53" s="478"/>
      <c r="H53" s="478"/>
      <c r="I53" s="478"/>
      <c r="J53" s="27"/>
    </row>
    <row r="54" spans="2:10" ht="14.45" customHeight="1" x14ac:dyDescent="0.3">
      <c r="B54" s="114" t="s">
        <v>366</v>
      </c>
      <c r="C54" s="478" t="s">
        <v>180</v>
      </c>
      <c r="D54" s="478"/>
      <c r="E54" s="478"/>
      <c r="F54" s="478"/>
      <c r="G54" s="478"/>
      <c r="H54" s="478"/>
      <c r="I54" s="478"/>
      <c r="J54" s="27"/>
    </row>
    <row r="55" spans="2:10" x14ac:dyDescent="0.3">
      <c r="B55" s="114" t="s">
        <v>367</v>
      </c>
      <c r="C55" s="478" t="s">
        <v>181</v>
      </c>
      <c r="D55" s="478"/>
      <c r="E55" s="478"/>
      <c r="F55" s="478"/>
      <c r="G55" s="478"/>
      <c r="H55" s="478"/>
      <c r="I55" s="478"/>
      <c r="J55" s="28"/>
    </row>
    <row r="56" spans="2:10" ht="24.75" customHeight="1" x14ac:dyDescent="0.3">
      <c r="B56" s="114" t="s">
        <v>368</v>
      </c>
      <c r="C56" s="478" t="s">
        <v>264</v>
      </c>
      <c r="D56" s="478"/>
      <c r="E56" s="478"/>
      <c r="F56" s="478"/>
      <c r="G56" s="478"/>
      <c r="H56" s="478"/>
      <c r="I56" s="478"/>
      <c r="J56" s="28"/>
    </row>
    <row r="57" spans="2:10" x14ac:dyDescent="0.3">
      <c r="J57" s="28"/>
    </row>
    <row r="58" spans="2:10" x14ac:dyDescent="0.3">
      <c r="J58" s="28"/>
    </row>
    <row r="59" spans="2:10" x14ac:dyDescent="0.3">
      <c r="J59" s="28"/>
    </row>
    <row r="60" spans="2:10" x14ac:dyDescent="0.3">
      <c r="J60" s="28"/>
    </row>
    <row r="61" spans="2:10" x14ac:dyDescent="0.3">
      <c r="J61" s="28"/>
    </row>
  </sheetData>
  <mergeCells count="37">
    <mergeCell ref="C38:I38"/>
    <mergeCell ref="C39:I39"/>
    <mergeCell ref="C40:I40"/>
    <mergeCell ref="C44:I44"/>
    <mergeCell ref="C41:I41"/>
    <mergeCell ref="B34:J34"/>
    <mergeCell ref="C19:J19"/>
    <mergeCell ref="C21:J21"/>
    <mergeCell ref="C22:J22"/>
    <mergeCell ref="C23:J23"/>
    <mergeCell ref="B28:J28"/>
    <mergeCell ref="D25:F25"/>
    <mergeCell ref="C18:J18"/>
    <mergeCell ref="B7:J7"/>
    <mergeCell ref="B9:J9"/>
    <mergeCell ref="B15:J15"/>
    <mergeCell ref="C16:J16"/>
    <mergeCell ref="C17:J17"/>
    <mergeCell ref="C11:G11"/>
    <mergeCell ref="C12:G12"/>
    <mergeCell ref="C13:G13"/>
    <mergeCell ref="C51:I51"/>
    <mergeCell ref="C36:I36"/>
    <mergeCell ref="C37:I37"/>
    <mergeCell ref="C55:I55"/>
    <mergeCell ref="C56:I56"/>
    <mergeCell ref="C46:I46"/>
    <mergeCell ref="C48:I48"/>
    <mergeCell ref="C42:I42"/>
    <mergeCell ref="C43:I43"/>
    <mergeCell ref="C45:I45"/>
    <mergeCell ref="C47:I47"/>
    <mergeCell ref="C49:I49"/>
    <mergeCell ref="C54:I54"/>
    <mergeCell ref="C53:I53"/>
    <mergeCell ref="C50:I50"/>
    <mergeCell ref="C52:I52"/>
  </mergeCells>
  <conditionalFormatting sqref="B31:B32">
    <cfRule type="containsText" dxfId="207" priority="7" operator="containsText" text="ntitulé">
      <formula>NOT(ISERROR(SEARCH("ntitulé",B31)))</formula>
    </cfRule>
    <cfRule type="containsBlanks" dxfId="206" priority="8">
      <formula>LEN(TRIM(B31))=0</formula>
    </cfRule>
  </conditionalFormatting>
  <conditionalFormatting sqref="C11:C13">
    <cfRule type="containsText" dxfId="205" priority="1" operator="containsText" text="ntitulé">
      <formula>NOT(ISERROR(SEARCH("ntitulé",C11)))</formula>
    </cfRule>
    <cfRule type="containsBlanks" dxfId="204" priority="2">
      <formula>LEN(TRIM(C11))=0</formula>
    </cfRule>
  </conditionalFormatting>
  <conditionalFormatting sqref="D25">
    <cfRule type="containsText" dxfId="203" priority="5" operator="containsText" text="ntitulé">
      <formula>NOT(ISERROR(SEARCH("ntitulé",D25)))</formula>
    </cfRule>
    <cfRule type="containsBlanks" dxfId="202" priority="6">
      <formula>LEN(TRIM(D25))=0</formula>
    </cfRule>
  </conditionalFormatting>
  <pageMargins left="0.7" right="0.7" top="0.75" bottom="0.75" header="0.3" footer="0.3"/>
  <pageSetup paperSize="9" scale="87" orientation="portrait" verticalDpi="300" r:id="rId1"/>
  <rowBreaks count="1" manualBreakCount="1">
    <brk id="32"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3:N83"/>
  <sheetViews>
    <sheetView zoomScale="80" zoomScaleNormal="80" workbookViewId="0">
      <selection activeCell="M9" sqref="M9"/>
    </sheetView>
  </sheetViews>
  <sheetFormatPr baseColWidth="10" defaultColWidth="8.85546875" defaultRowHeight="13.5" x14ac:dyDescent="0.3"/>
  <cols>
    <col min="1" max="1" width="8.85546875" style="4"/>
    <col min="2" max="2" width="38.140625" style="19" customWidth="1"/>
    <col min="3" max="8" width="19.7109375" style="4" customWidth="1"/>
    <col min="9" max="9" width="0.7109375" style="4" customWidth="1"/>
    <col min="10" max="16384" width="8.85546875" style="4"/>
  </cols>
  <sheetData>
    <row r="3" spans="1:14" ht="29.45" customHeight="1" x14ac:dyDescent="0.3">
      <c r="A3" s="14" t="s">
        <v>305</v>
      </c>
      <c r="B3" s="33"/>
      <c r="C3" s="33"/>
      <c r="D3" s="33"/>
      <c r="E3" s="33"/>
      <c r="F3" s="33"/>
      <c r="G3" s="33"/>
      <c r="H3" s="33"/>
      <c r="J3" s="33"/>
      <c r="K3" s="33"/>
      <c r="L3" s="33"/>
      <c r="M3" s="33"/>
      <c r="N3" s="33"/>
    </row>
    <row r="5" spans="1:14" x14ac:dyDescent="0.3">
      <c r="A5" s="55" t="s">
        <v>116</v>
      </c>
      <c r="B5" s="56"/>
      <c r="C5" s="56"/>
      <c r="D5" s="56"/>
      <c r="E5" s="56"/>
      <c r="F5" s="56"/>
      <c r="G5" s="56"/>
      <c r="H5" s="56"/>
      <c r="J5" s="56"/>
      <c r="K5" s="56"/>
      <c r="L5" s="56"/>
      <c r="M5" s="56"/>
      <c r="N5" s="56"/>
    </row>
    <row r="8" spans="1:14" ht="40.5" x14ac:dyDescent="0.3">
      <c r="A8" s="57" t="s">
        <v>50</v>
      </c>
      <c r="B8" s="57" t="s">
        <v>0</v>
      </c>
      <c r="C8" s="9" t="s">
        <v>297</v>
      </c>
      <c r="D8" s="9" t="s">
        <v>298</v>
      </c>
      <c r="E8" s="9" t="s">
        <v>299</v>
      </c>
      <c r="F8" s="9" t="s">
        <v>300</v>
      </c>
      <c r="G8" s="9" t="s">
        <v>301</v>
      </c>
      <c r="H8" s="9" t="s">
        <v>267</v>
      </c>
      <c r="J8" s="9" t="s">
        <v>242</v>
      </c>
      <c r="K8" s="9" t="s">
        <v>47</v>
      </c>
      <c r="L8" s="9" t="s">
        <v>48</v>
      </c>
      <c r="M8" s="9" t="s">
        <v>302</v>
      </c>
      <c r="N8" s="9" t="s">
        <v>303</v>
      </c>
    </row>
    <row r="9" spans="1:14" x14ac:dyDescent="0.3">
      <c r="A9" s="9" t="s">
        <v>3</v>
      </c>
      <c r="B9" s="4" t="s">
        <v>29</v>
      </c>
      <c r="C9" s="42"/>
      <c r="D9" s="42"/>
      <c r="E9" s="42"/>
      <c r="F9" s="42"/>
      <c r="G9" s="42"/>
      <c r="H9" s="42"/>
      <c r="J9" s="115">
        <f t="shared" ref="J9:N12" si="0">IF(AND(ROUND(C9,0)=0,D9&gt;C9),"INF",IF(AND(ROUND(C9,0)=0,ROUND(D9,0)=0),0,(D9-C9)/C9))</f>
        <v>0</v>
      </c>
      <c r="K9" s="115">
        <f t="shared" si="0"/>
        <v>0</v>
      </c>
      <c r="L9" s="115">
        <f t="shared" si="0"/>
        <v>0</v>
      </c>
      <c r="M9" s="115">
        <f>IF(AND(ROUND(F9,0)=0,H9&gt;F9),"INF",IF(AND(ROUND(F9,0)=0,ROUND(H9,0)=0),0,(H9-F9)/F9))</f>
        <v>0</v>
      </c>
      <c r="N9" s="115">
        <f t="shared" si="0"/>
        <v>0</v>
      </c>
    </row>
    <row r="10" spans="1:14" s="360" customFormat="1" x14ac:dyDescent="0.3">
      <c r="A10" s="9" t="s">
        <v>4</v>
      </c>
      <c r="B10" s="360" t="s">
        <v>29</v>
      </c>
      <c r="C10" s="380"/>
      <c r="D10" s="380"/>
      <c r="E10" s="380"/>
      <c r="F10" s="380"/>
      <c r="G10" s="380"/>
      <c r="H10" s="380"/>
      <c r="J10" s="381">
        <f t="shared" si="0"/>
        <v>0</v>
      </c>
      <c r="K10" s="381">
        <f t="shared" si="0"/>
        <v>0</v>
      </c>
      <c r="L10" s="381">
        <f t="shared" si="0"/>
        <v>0</v>
      </c>
      <c r="M10" s="115">
        <f t="shared" ref="M10:M12" si="1">IF(AND(ROUND(F10,0)=0,H10&gt;F10),"INF",IF(AND(ROUND(F10,0)=0,ROUND(H10,0)=0),0,(H10-F10)/F10))</f>
        <v>0</v>
      </c>
      <c r="N10" s="381">
        <f t="shared" si="0"/>
        <v>0</v>
      </c>
    </row>
    <row r="11" spans="1:14" x14ac:dyDescent="0.3">
      <c r="A11" s="9" t="s">
        <v>5</v>
      </c>
      <c r="B11" s="4" t="s">
        <v>29</v>
      </c>
      <c r="C11" s="42"/>
      <c r="D11" s="42"/>
      <c r="E11" s="42"/>
      <c r="F11" s="42"/>
      <c r="G11" s="42"/>
      <c r="H11" s="42"/>
      <c r="J11" s="115">
        <f t="shared" si="0"/>
        <v>0</v>
      </c>
      <c r="K11" s="115">
        <f t="shared" si="0"/>
        <v>0</v>
      </c>
      <c r="L11" s="115">
        <f t="shared" si="0"/>
        <v>0</v>
      </c>
      <c r="M11" s="115">
        <f t="shared" si="1"/>
        <v>0</v>
      </c>
      <c r="N11" s="115">
        <f t="shared" si="0"/>
        <v>0</v>
      </c>
    </row>
    <row r="12" spans="1:14" x14ac:dyDescent="0.3">
      <c r="A12" s="9" t="s">
        <v>6</v>
      </c>
      <c r="B12" s="4" t="s">
        <v>29</v>
      </c>
      <c r="C12" s="42"/>
      <c r="D12" s="42"/>
      <c r="E12" s="42"/>
      <c r="F12" s="42"/>
      <c r="G12" s="42"/>
      <c r="H12" s="42"/>
      <c r="J12" s="115">
        <f t="shared" si="0"/>
        <v>0</v>
      </c>
      <c r="K12" s="115">
        <f t="shared" si="0"/>
        <v>0</v>
      </c>
      <c r="L12" s="115">
        <f t="shared" si="0"/>
        <v>0</v>
      </c>
      <c r="M12" s="115">
        <f t="shared" si="1"/>
        <v>0</v>
      </c>
      <c r="N12" s="115">
        <f t="shared" si="0"/>
        <v>0</v>
      </c>
    </row>
    <row r="16" spans="1:14" x14ac:dyDescent="0.3">
      <c r="A16" s="55" t="s">
        <v>240</v>
      </c>
      <c r="B16" s="56"/>
      <c r="C16" s="56"/>
      <c r="D16" s="56"/>
      <c r="E16" s="56"/>
      <c r="F16" s="56"/>
      <c r="G16" s="56"/>
      <c r="H16" s="56"/>
      <c r="J16" s="56"/>
      <c r="K16" s="56"/>
      <c r="L16" s="56"/>
      <c r="M16" s="56"/>
      <c r="N16" s="56"/>
    </row>
    <row r="18" spans="1:14" s="18" customFormat="1" ht="37.15" customHeight="1" x14ac:dyDescent="0.3">
      <c r="A18" s="57" t="s">
        <v>50</v>
      </c>
      <c r="B18" s="57" t="s">
        <v>0</v>
      </c>
      <c r="C18" s="9" t="s">
        <v>297</v>
      </c>
      <c r="D18" s="9" t="s">
        <v>298</v>
      </c>
      <c r="E18" s="9" t="s">
        <v>299</v>
      </c>
      <c r="F18" s="9" t="s">
        <v>300</v>
      </c>
      <c r="G18" s="9" t="s">
        <v>301</v>
      </c>
      <c r="H18" s="9" t="s">
        <v>267</v>
      </c>
      <c r="J18" s="9" t="s">
        <v>242</v>
      </c>
      <c r="K18" s="9" t="s">
        <v>47</v>
      </c>
      <c r="L18" s="9" t="s">
        <v>48</v>
      </c>
      <c r="M18" s="9" t="s">
        <v>302</v>
      </c>
      <c r="N18" s="9" t="s">
        <v>303</v>
      </c>
    </row>
    <row r="19" spans="1:14" x14ac:dyDescent="0.3">
      <c r="A19" s="517" t="s">
        <v>40</v>
      </c>
      <c r="B19" s="117" t="s">
        <v>77</v>
      </c>
      <c r="C19" s="7">
        <f t="shared" ref="C19:H19" si="2">SUM(C20:C21)</f>
        <v>0</v>
      </c>
      <c r="D19" s="7">
        <f t="shared" si="2"/>
        <v>0</v>
      </c>
      <c r="E19" s="7">
        <f t="shared" si="2"/>
        <v>0</v>
      </c>
      <c r="F19" s="7">
        <f t="shared" si="2"/>
        <v>0</v>
      </c>
      <c r="G19" s="7">
        <f t="shared" si="2"/>
        <v>0</v>
      </c>
      <c r="H19" s="7">
        <f t="shared" si="2"/>
        <v>0</v>
      </c>
      <c r="J19" s="115">
        <f t="shared" ref="J19:J61" si="3">IF(AND(ROUND(C19,0)=0,D19&gt;C19),"INF",IF(AND(ROUND(C19,0)=0,ROUND(D19,0)=0),0,(D19-C19)/C19))</f>
        <v>0</v>
      </c>
      <c r="K19" s="115">
        <f t="shared" ref="K19:K61" si="4">IF(AND(ROUND(D19,0)=0,E19&gt;D19),"INF",IF(AND(ROUND(D19,0)=0,ROUND(E19,0)=0),0,(E19-D19)/D19))</f>
        <v>0</v>
      </c>
      <c r="L19" s="115">
        <f t="shared" ref="L19:L61" si="5">IF(AND(ROUND(E19,0)=0,F19&gt;E19),"INF",IF(AND(ROUND(E19,0)=0,ROUND(F19,0)=0),0,(F19-E19)/E19))</f>
        <v>0</v>
      </c>
      <c r="M19" s="115">
        <f t="shared" ref="M19:M61" si="6">IF(AND(ROUND(F19,0)=0,H19&gt;F19),"INF",IF(AND(ROUND(F19,0)=0,ROUND(H19,0)=0),0,(H19-F19)/F19))</f>
        <v>0</v>
      </c>
      <c r="N19" s="115">
        <f t="shared" ref="N19:N61" si="7">IF(AND(ROUND(G19,0)=0,H19&gt;G19),"INF",IF(AND(ROUND(G19,0)=0,ROUND(H19,0)=0),0,(H19-G19)/G19))</f>
        <v>0</v>
      </c>
    </row>
    <row r="20" spans="1:14" x14ac:dyDescent="0.3">
      <c r="A20" s="517"/>
      <c r="B20" s="118" t="s">
        <v>78</v>
      </c>
      <c r="C20" s="42"/>
      <c r="D20" s="42"/>
      <c r="E20" s="42"/>
      <c r="F20" s="42"/>
      <c r="G20" s="42"/>
      <c r="H20" s="42"/>
      <c r="J20" s="115">
        <f t="shared" si="3"/>
        <v>0</v>
      </c>
      <c r="K20" s="115">
        <f t="shared" si="4"/>
        <v>0</v>
      </c>
      <c r="L20" s="115">
        <f t="shared" si="5"/>
        <v>0</v>
      </c>
      <c r="M20" s="115">
        <f t="shared" si="6"/>
        <v>0</v>
      </c>
      <c r="N20" s="115">
        <f t="shared" si="7"/>
        <v>0</v>
      </c>
    </row>
    <row r="21" spans="1:14" x14ac:dyDescent="0.3">
      <c r="A21" s="517"/>
      <c r="B21" s="118" t="s">
        <v>79</v>
      </c>
      <c r="C21" s="42"/>
      <c r="D21" s="42"/>
      <c r="E21" s="42"/>
      <c r="F21" s="42"/>
      <c r="G21" s="42"/>
      <c r="H21" s="42"/>
      <c r="J21" s="115">
        <f t="shared" si="3"/>
        <v>0</v>
      </c>
      <c r="K21" s="115">
        <f t="shared" si="4"/>
        <v>0</v>
      </c>
      <c r="L21" s="115">
        <f t="shared" si="5"/>
        <v>0</v>
      </c>
      <c r="M21" s="115">
        <f t="shared" si="6"/>
        <v>0</v>
      </c>
      <c r="N21" s="115">
        <f t="shared" si="7"/>
        <v>0</v>
      </c>
    </row>
    <row r="22" spans="1:14" x14ac:dyDescent="0.3">
      <c r="A22" s="517"/>
      <c r="B22" s="117" t="s">
        <v>81</v>
      </c>
      <c r="C22" s="42"/>
      <c r="D22" s="42"/>
      <c r="E22" s="42"/>
      <c r="F22" s="42"/>
      <c r="G22" s="42"/>
      <c r="H22" s="42"/>
      <c r="J22" s="115">
        <f t="shared" si="3"/>
        <v>0</v>
      </c>
      <c r="K22" s="115">
        <f t="shared" si="4"/>
        <v>0</v>
      </c>
      <c r="L22" s="115">
        <f t="shared" si="5"/>
        <v>0</v>
      </c>
      <c r="M22" s="115">
        <f t="shared" si="6"/>
        <v>0</v>
      </c>
      <c r="N22" s="115">
        <f t="shared" si="7"/>
        <v>0</v>
      </c>
    </row>
    <row r="23" spans="1:14" x14ac:dyDescent="0.3">
      <c r="A23" s="517"/>
      <c r="B23" s="117" t="s">
        <v>82</v>
      </c>
      <c r="C23" s="42"/>
      <c r="D23" s="42"/>
      <c r="E23" s="42"/>
      <c r="F23" s="42"/>
      <c r="G23" s="42"/>
      <c r="H23" s="42"/>
      <c r="J23" s="115">
        <f t="shared" si="3"/>
        <v>0</v>
      </c>
      <c r="K23" s="115">
        <f t="shared" si="4"/>
        <v>0</v>
      </c>
      <c r="L23" s="115">
        <f t="shared" si="5"/>
        <v>0</v>
      </c>
      <c r="M23" s="115">
        <f t="shared" si="6"/>
        <v>0</v>
      </c>
      <c r="N23" s="115">
        <f t="shared" si="7"/>
        <v>0</v>
      </c>
    </row>
    <row r="24" spans="1:14" x14ac:dyDescent="0.3">
      <c r="A24" s="517"/>
      <c r="B24" s="58" t="s">
        <v>51</v>
      </c>
      <c r="C24" s="7">
        <f t="shared" ref="C24:H24" si="8">SUM(C19,C22:C23)</f>
        <v>0</v>
      </c>
      <c r="D24" s="7">
        <f t="shared" si="8"/>
        <v>0</v>
      </c>
      <c r="E24" s="7">
        <f t="shared" si="8"/>
        <v>0</v>
      </c>
      <c r="F24" s="7">
        <f t="shared" si="8"/>
        <v>0</v>
      </c>
      <c r="G24" s="7">
        <f t="shared" si="8"/>
        <v>0</v>
      </c>
      <c r="H24" s="7">
        <f t="shared" si="8"/>
        <v>0</v>
      </c>
      <c r="J24" s="115">
        <f t="shared" si="3"/>
        <v>0</v>
      </c>
      <c r="K24" s="115">
        <f t="shared" si="4"/>
        <v>0</v>
      </c>
      <c r="L24" s="115">
        <f t="shared" si="5"/>
        <v>0</v>
      </c>
      <c r="M24" s="115">
        <f t="shared" si="6"/>
        <v>0</v>
      </c>
      <c r="N24" s="115">
        <f t="shared" si="7"/>
        <v>0</v>
      </c>
    </row>
    <row r="25" spans="1:14" x14ac:dyDescent="0.3">
      <c r="A25" s="517" t="s">
        <v>4</v>
      </c>
      <c r="B25" s="117" t="s">
        <v>77</v>
      </c>
      <c r="C25" s="7">
        <f t="shared" ref="C25:H25" si="9">SUM(C26:C27)</f>
        <v>0</v>
      </c>
      <c r="D25" s="7">
        <f t="shared" si="9"/>
        <v>0</v>
      </c>
      <c r="E25" s="7">
        <f t="shared" si="9"/>
        <v>0</v>
      </c>
      <c r="F25" s="7">
        <f t="shared" si="9"/>
        <v>0</v>
      </c>
      <c r="G25" s="7">
        <f t="shared" si="9"/>
        <v>0</v>
      </c>
      <c r="H25" s="7">
        <f t="shared" si="9"/>
        <v>0</v>
      </c>
      <c r="J25" s="115">
        <f t="shared" si="3"/>
        <v>0</v>
      </c>
      <c r="K25" s="115">
        <f t="shared" si="4"/>
        <v>0</v>
      </c>
      <c r="L25" s="115">
        <f t="shared" si="5"/>
        <v>0</v>
      </c>
      <c r="M25" s="115">
        <f t="shared" si="6"/>
        <v>0</v>
      </c>
      <c r="N25" s="115">
        <f t="shared" si="7"/>
        <v>0</v>
      </c>
    </row>
    <row r="26" spans="1:14" x14ac:dyDescent="0.3">
      <c r="A26" s="517"/>
      <c r="B26" s="118" t="s">
        <v>78</v>
      </c>
      <c r="C26" s="42"/>
      <c r="D26" s="42"/>
      <c r="E26" s="42"/>
      <c r="F26" s="42"/>
      <c r="G26" s="42"/>
      <c r="H26" s="42"/>
      <c r="J26" s="115">
        <f t="shared" si="3"/>
        <v>0</v>
      </c>
      <c r="K26" s="115">
        <f t="shared" si="4"/>
        <v>0</v>
      </c>
      <c r="L26" s="115">
        <f t="shared" si="5"/>
        <v>0</v>
      </c>
      <c r="M26" s="115">
        <f t="shared" si="6"/>
        <v>0</v>
      </c>
      <c r="N26" s="115">
        <f t="shared" si="7"/>
        <v>0</v>
      </c>
    </row>
    <row r="27" spans="1:14" x14ac:dyDescent="0.3">
      <c r="A27" s="517"/>
      <c r="B27" s="118" t="s">
        <v>79</v>
      </c>
      <c r="C27" s="42"/>
      <c r="D27" s="42"/>
      <c r="E27" s="42"/>
      <c r="F27" s="42"/>
      <c r="G27" s="42"/>
      <c r="H27" s="42"/>
      <c r="J27" s="115">
        <f t="shared" si="3"/>
        <v>0</v>
      </c>
      <c r="K27" s="115">
        <f t="shared" si="4"/>
        <v>0</v>
      </c>
      <c r="L27" s="115">
        <f t="shared" si="5"/>
        <v>0</v>
      </c>
      <c r="M27" s="115">
        <f t="shared" si="6"/>
        <v>0</v>
      </c>
      <c r="N27" s="115">
        <f t="shared" si="7"/>
        <v>0</v>
      </c>
    </row>
    <row r="28" spans="1:14" x14ac:dyDescent="0.3">
      <c r="A28" s="517"/>
      <c r="B28" s="117" t="s">
        <v>81</v>
      </c>
      <c r="C28" s="42"/>
      <c r="D28" s="42"/>
      <c r="E28" s="42"/>
      <c r="F28" s="42"/>
      <c r="G28" s="42"/>
      <c r="H28" s="42"/>
      <c r="J28" s="115">
        <f t="shared" si="3"/>
        <v>0</v>
      </c>
      <c r="K28" s="115">
        <f t="shared" si="4"/>
        <v>0</v>
      </c>
      <c r="L28" s="115">
        <f t="shared" si="5"/>
        <v>0</v>
      </c>
      <c r="M28" s="115">
        <f t="shared" si="6"/>
        <v>0</v>
      </c>
      <c r="N28" s="115">
        <f t="shared" si="7"/>
        <v>0</v>
      </c>
    </row>
    <row r="29" spans="1:14" x14ac:dyDescent="0.3">
      <c r="A29" s="517"/>
      <c r="B29" s="117" t="s">
        <v>82</v>
      </c>
      <c r="C29" s="42"/>
      <c r="D29" s="42"/>
      <c r="E29" s="42"/>
      <c r="F29" s="42"/>
      <c r="G29" s="42"/>
      <c r="H29" s="42"/>
      <c r="J29" s="115">
        <f t="shared" si="3"/>
        <v>0</v>
      </c>
      <c r="K29" s="115">
        <f t="shared" si="4"/>
        <v>0</v>
      </c>
      <c r="L29" s="115">
        <f t="shared" si="5"/>
        <v>0</v>
      </c>
      <c r="M29" s="115">
        <f t="shared" si="6"/>
        <v>0</v>
      </c>
      <c r="N29" s="115">
        <f t="shared" si="7"/>
        <v>0</v>
      </c>
    </row>
    <row r="30" spans="1:14" x14ac:dyDescent="0.3">
      <c r="A30" s="517"/>
      <c r="B30" s="58" t="s">
        <v>51</v>
      </c>
      <c r="C30" s="7">
        <f t="shared" ref="C30:H30" si="10">SUM(C25,C28:C29)</f>
        <v>0</v>
      </c>
      <c r="D30" s="7">
        <f t="shared" si="10"/>
        <v>0</v>
      </c>
      <c r="E30" s="7">
        <f t="shared" si="10"/>
        <v>0</v>
      </c>
      <c r="F30" s="7">
        <f t="shared" si="10"/>
        <v>0</v>
      </c>
      <c r="G30" s="7">
        <f t="shared" si="10"/>
        <v>0</v>
      </c>
      <c r="H30" s="7">
        <f t="shared" si="10"/>
        <v>0</v>
      </c>
      <c r="J30" s="115">
        <f t="shared" si="3"/>
        <v>0</v>
      </c>
      <c r="K30" s="115">
        <f t="shared" si="4"/>
        <v>0</v>
      </c>
      <c r="L30" s="115">
        <f t="shared" si="5"/>
        <v>0</v>
      </c>
      <c r="M30" s="115">
        <f t="shared" si="6"/>
        <v>0</v>
      </c>
      <c r="N30" s="115">
        <f t="shared" si="7"/>
        <v>0</v>
      </c>
    </row>
    <row r="31" spans="1:14" x14ac:dyDescent="0.3">
      <c r="A31" s="517" t="s">
        <v>41</v>
      </c>
      <c r="B31" s="117" t="s">
        <v>77</v>
      </c>
      <c r="C31" s="7">
        <f t="shared" ref="C31:H31" si="11">SUM(C32:C33)</f>
        <v>0</v>
      </c>
      <c r="D31" s="7">
        <f t="shared" si="11"/>
        <v>0</v>
      </c>
      <c r="E31" s="7">
        <f t="shared" si="11"/>
        <v>0</v>
      </c>
      <c r="F31" s="7">
        <f t="shared" si="11"/>
        <v>0</v>
      </c>
      <c r="G31" s="7">
        <f t="shared" si="11"/>
        <v>0</v>
      </c>
      <c r="H31" s="7">
        <f t="shared" si="11"/>
        <v>0</v>
      </c>
      <c r="J31" s="115">
        <f t="shared" si="3"/>
        <v>0</v>
      </c>
      <c r="K31" s="115">
        <f t="shared" si="4"/>
        <v>0</v>
      </c>
      <c r="L31" s="115">
        <f t="shared" si="5"/>
        <v>0</v>
      </c>
      <c r="M31" s="115">
        <f t="shared" si="6"/>
        <v>0</v>
      </c>
      <c r="N31" s="115">
        <f t="shared" si="7"/>
        <v>0</v>
      </c>
    </row>
    <row r="32" spans="1:14" x14ac:dyDescent="0.3">
      <c r="A32" s="517"/>
      <c r="B32" s="118" t="s">
        <v>78</v>
      </c>
      <c r="C32" s="42"/>
      <c r="D32" s="42"/>
      <c r="E32" s="42"/>
      <c r="F32" s="42"/>
      <c r="G32" s="42"/>
      <c r="H32" s="42"/>
      <c r="J32" s="115">
        <f t="shared" si="3"/>
        <v>0</v>
      </c>
      <c r="K32" s="115">
        <f t="shared" si="4"/>
        <v>0</v>
      </c>
      <c r="L32" s="115">
        <f t="shared" si="5"/>
        <v>0</v>
      </c>
      <c r="M32" s="115">
        <f t="shared" si="6"/>
        <v>0</v>
      </c>
      <c r="N32" s="115">
        <f t="shared" si="7"/>
        <v>0</v>
      </c>
    </row>
    <row r="33" spans="1:14" x14ac:dyDescent="0.3">
      <c r="A33" s="517"/>
      <c r="B33" s="118" t="s">
        <v>79</v>
      </c>
      <c r="C33" s="42"/>
      <c r="D33" s="42"/>
      <c r="E33" s="42"/>
      <c r="F33" s="42"/>
      <c r="G33" s="42"/>
      <c r="H33" s="42"/>
      <c r="J33" s="115">
        <f t="shared" si="3"/>
        <v>0</v>
      </c>
      <c r="K33" s="115">
        <f t="shared" si="4"/>
        <v>0</v>
      </c>
      <c r="L33" s="115">
        <f t="shared" si="5"/>
        <v>0</v>
      </c>
      <c r="M33" s="115">
        <f t="shared" si="6"/>
        <v>0</v>
      </c>
      <c r="N33" s="115">
        <f t="shared" si="7"/>
        <v>0</v>
      </c>
    </row>
    <row r="34" spans="1:14" x14ac:dyDescent="0.3">
      <c r="A34" s="517"/>
      <c r="B34" s="117" t="s">
        <v>81</v>
      </c>
      <c r="C34" s="42"/>
      <c r="D34" s="42"/>
      <c r="E34" s="42"/>
      <c r="F34" s="42"/>
      <c r="G34" s="42"/>
      <c r="H34" s="42"/>
      <c r="J34" s="115">
        <f t="shared" si="3"/>
        <v>0</v>
      </c>
      <c r="K34" s="115">
        <f t="shared" si="4"/>
        <v>0</v>
      </c>
      <c r="L34" s="115">
        <f t="shared" si="5"/>
        <v>0</v>
      </c>
      <c r="M34" s="115">
        <f t="shared" si="6"/>
        <v>0</v>
      </c>
      <c r="N34" s="115">
        <f t="shared" si="7"/>
        <v>0</v>
      </c>
    </row>
    <row r="35" spans="1:14" x14ac:dyDescent="0.3">
      <c r="A35" s="517"/>
      <c r="B35" s="117" t="s">
        <v>83</v>
      </c>
      <c r="C35" s="7">
        <f t="shared" ref="C35:D35" si="12">C36+C37</f>
        <v>0</v>
      </c>
      <c r="D35" s="7">
        <f t="shared" si="12"/>
        <v>0</v>
      </c>
      <c r="E35" s="7">
        <f>E36+E37</f>
        <v>0</v>
      </c>
      <c r="F35" s="7">
        <f>F36+F37</f>
        <v>0</v>
      </c>
      <c r="G35" s="7">
        <f>G36+G37</f>
        <v>0</v>
      </c>
      <c r="H35" s="7">
        <f>H36+H37</f>
        <v>0</v>
      </c>
      <c r="J35" s="115">
        <f t="shared" si="3"/>
        <v>0</v>
      </c>
      <c r="K35" s="115">
        <f t="shared" si="4"/>
        <v>0</v>
      </c>
      <c r="L35" s="115">
        <f t="shared" si="5"/>
        <v>0</v>
      </c>
      <c r="M35" s="115">
        <f t="shared" si="6"/>
        <v>0</v>
      </c>
      <c r="N35" s="115">
        <f t="shared" si="7"/>
        <v>0</v>
      </c>
    </row>
    <row r="36" spans="1:14" x14ac:dyDescent="0.3">
      <c r="A36" s="517"/>
      <c r="B36" s="118" t="s">
        <v>213</v>
      </c>
      <c r="C36" s="42"/>
      <c r="D36" s="42"/>
      <c r="E36" s="42"/>
      <c r="F36" s="42"/>
      <c r="G36" s="42"/>
      <c r="H36" s="42"/>
      <c r="J36" s="115">
        <f t="shared" si="3"/>
        <v>0</v>
      </c>
      <c r="K36" s="115">
        <f t="shared" si="4"/>
        <v>0</v>
      </c>
      <c r="L36" s="115">
        <f t="shared" si="5"/>
        <v>0</v>
      </c>
      <c r="M36" s="115">
        <f t="shared" si="6"/>
        <v>0</v>
      </c>
      <c r="N36" s="115">
        <f t="shared" si="7"/>
        <v>0</v>
      </c>
    </row>
    <row r="37" spans="1:14" x14ac:dyDescent="0.3">
      <c r="A37" s="517"/>
      <c r="B37" s="118" t="s">
        <v>214</v>
      </c>
      <c r="C37" s="42"/>
      <c r="D37" s="42"/>
      <c r="E37" s="42"/>
      <c r="F37" s="42"/>
      <c r="G37" s="42"/>
      <c r="H37" s="42"/>
      <c r="J37" s="115">
        <f t="shared" si="3"/>
        <v>0</v>
      </c>
      <c r="K37" s="115">
        <f t="shared" si="4"/>
        <v>0</v>
      </c>
      <c r="L37" s="115">
        <f t="shared" si="5"/>
        <v>0</v>
      </c>
      <c r="M37" s="115">
        <f t="shared" si="6"/>
        <v>0</v>
      </c>
      <c r="N37" s="115">
        <f t="shared" si="7"/>
        <v>0</v>
      </c>
    </row>
    <row r="38" spans="1:14" x14ac:dyDescent="0.3">
      <c r="A38" s="517"/>
      <c r="B38" s="117" t="s">
        <v>82</v>
      </c>
      <c r="C38" s="42"/>
      <c r="D38" s="42"/>
      <c r="E38" s="42"/>
      <c r="F38" s="42"/>
      <c r="G38" s="42"/>
      <c r="H38" s="42"/>
      <c r="J38" s="115">
        <f t="shared" si="3"/>
        <v>0</v>
      </c>
      <c r="K38" s="115">
        <f t="shared" si="4"/>
        <v>0</v>
      </c>
      <c r="L38" s="115">
        <f t="shared" si="5"/>
        <v>0</v>
      </c>
      <c r="M38" s="115">
        <f t="shared" si="6"/>
        <v>0</v>
      </c>
      <c r="N38" s="115">
        <f t="shared" si="7"/>
        <v>0</v>
      </c>
    </row>
    <row r="39" spans="1:14" x14ac:dyDescent="0.3">
      <c r="A39" s="517"/>
      <c r="B39" s="58" t="s">
        <v>51</v>
      </c>
      <c r="C39" s="7">
        <f t="shared" ref="C39:H39" si="13">SUM(C31,C34:C35,C38)</f>
        <v>0</v>
      </c>
      <c r="D39" s="7">
        <f t="shared" si="13"/>
        <v>0</v>
      </c>
      <c r="E39" s="7">
        <f t="shared" si="13"/>
        <v>0</v>
      </c>
      <c r="F39" s="7">
        <f t="shared" si="13"/>
        <v>0</v>
      </c>
      <c r="G39" s="7">
        <f t="shared" si="13"/>
        <v>0</v>
      </c>
      <c r="H39" s="7">
        <f t="shared" si="13"/>
        <v>0</v>
      </c>
      <c r="J39" s="115">
        <f t="shared" si="3"/>
        <v>0</v>
      </c>
      <c r="K39" s="115">
        <f t="shared" si="4"/>
        <v>0</v>
      </c>
      <c r="L39" s="115">
        <f t="shared" si="5"/>
        <v>0</v>
      </c>
      <c r="M39" s="115">
        <f t="shared" si="6"/>
        <v>0</v>
      </c>
      <c r="N39" s="115">
        <f t="shared" si="7"/>
        <v>0</v>
      </c>
    </row>
    <row r="40" spans="1:14" ht="13.5" customHeight="1" x14ac:dyDescent="0.3">
      <c r="A40" s="517" t="s">
        <v>6</v>
      </c>
      <c r="B40" s="117" t="s">
        <v>77</v>
      </c>
      <c r="C40" s="7">
        <f t="shared" ref="C40:H40" si="14">SUM(C41:C44)</f>
        <v>0</v>
      </c>
      <c r="D40" s="7">
        <f t="shared" si="14"/>
        <v>0</v>
      </c>
      <c r="E40" s="7">
        <f t="shared" si="14"/>
        <v>0</v>
      </c>
      <c r="F40" s="7">
        <f t="shared" si="14"/>
        <v>0</v>
      </c>
      <c r="G40" s="7">
        <f t="shared" si="14"/>
        <v>0</v>
      </c>
      <c r="H40" s="7">
        <f t="shared" si="14"/>
        <v>0</v>
      </c>
      <c r="J40" s="115">
        <f t="shared" si="3"/>
        <v>0</v>
      </c>
      <c r="K40" s="115">
        <f t="shared" si="4"/>
        <v>0</v>
      </c>
      <c r="L40" s="115">
        <f t="shared" si="5"/>
        <v>0</v>
      </c>
      <c r="M40" s="115">
        <f t="shared" si="6"/>
        <v>0</v>
      </c>
      <c r="N40" s="115">
        <f t="shared" si="7"/>
        <v>0</v>
      </c>
    </row>
    <row r="41" spans="1:14" x14ac:dyDescent="0.3">
      <c r="A41" s="517"/>
      <c r="B41" s="118" t="s">
        <v>114</v>
      </c>
      <c r="C41" s="42"/>
      <c r="D41" s="42"/>
      <c r="E41" s="42"/>
      <c r="F41" s="42"/>
      <c r="G41" s="42"/>
      <c r="H41" s="42"/>
      <c r="J41" s="115">
        <f t="shared" si="3"/>
        <v>0</v>
      </c>
      <c r="K41" s="115">
        <f t="shared" si="4"/>
        <v>0</v>
      </c>
      <c r="L41" s="115">
        <f t="shared" si="5"/>
        <v>0</v>
      </c>
      <c r="M41" s="115">
        <f t="shared" si="6"/>
        <v>0</v>
      </c>
      <c r="N41" s="115">
        <f t="shared" si="7"/>
        <v>0</v>
      </c>
    </row>
    <row r="42" spans="1:14" x14ac:dyDescent="0.3">
      <c r="A42" s="517"/>
      <c r="B42" s="118" t="s">
        <v>78</v>
      </c>
      <c r="C42" s="42"/>
      <c r="D42" s="42"/>
      <c r="E42" s="42"/>
      <c r="F42" s="42"/>
      <c r="G42" s="42"/>
      <c r="H42" s="42"/>
      <c r="J42" s="115">
        <f t="shared" si="3"/>
        <v>0</v>
      </c>
      <c r="K42" s="115">
        <f t="shared" si="4"/>
        <v>0</v>
      </c>
      <c r="L42" s="115">
        <f t="shared" si="5"/>
        <v>0</v>
      </c>
      <c r="M42" s="115">
        <f t="shared" si="6"/>
        <v>0</v>
      </c>
      <c r="N42" s="115">
        <f t="shared" si="7"/>
        <v>0</v>
      </c>
    </row>
    <row r="43" spans="1:14" x14ac:dyDescent="0.3">
      <c r="A43" s="517"/>
      <c r="B43" s="118" t="s">
        <v>79</v>
      </c>
      <c r="C43" s="42"/>
      <c r="D43" s="42"/>
      <c r="E43" s="42"/>
      <c r="F43" s="42"/>
      <c r="G43" s="42"/>
      <c r="H43" s="42"/>
      <c r="J43" s="115">
        <f t="shared" si="3"/>
        <v>0</v>
      </c>
      <c r="K43" s="115">
        <f t="shared" si="4"/>
        <v>0</v>
      </c>
      <c r="L43" s="115">
        <f t="shared" si="5"/>
        <v>0</v>
      </c>
      <c r="M43" s="115">
        <f t="shared" si="6"/>
        <v>0</v>
      </c>
      <c r="N43" s="115">
        <f t="shared" si="7"/>
        <v>0</v>
      </c>
    </row>
    <row r="44" spans="1:14" x14ac:dyDescent="0.3">
      <c r="A44" s="517"/>
      <c r="B44" s="118" t="s">
        <v>115</v>
      </c>
      <c r="C44" s="42"/>
      <c r="D44" s="42"/>
      <c r="E44" s="42"/>
      <c r="F44" s="42"/>
      <c r="G44" s="42"/>
      <c r="H44" s="42"/>
      <c r="J44" s="115">
        <f t="shared" si="3"/>
        <v>0</v>
      </c>
      <c r="K44" s="115">
        <f t="shared" si="4"/>
        <v>0</v>
      </c>
      <c r="L44" s="115">
        <f t="shared" si="5"/>
        <v>0</v>
      </c>
      <c r="M44" s="115">
        <f t="shared" si="6"/>
        <v>0</v>
      </c>
      <c r="N44" s="115">
        <f t="shared" si="7"/>
        <v>0</v>
      </c>
    </row>
    <row r="45" spans="1:14" x14ac:dyDescent="0.3">
      <c r="A45" s="517"/>
      <c r="B45" s="117" t="s">
        <v>81</v>
      </c>
      <c r="C45" s="42"/>
      <c r="D45" s="42"/>
      <c r="E45" s="42"/>
      <c r="F45" s="42"/>
      <c r="G45" s="42"/>
      <c r="H45" s="42"/>
      <c r="J45" s="115">
        <f t="shared" si="3"/>
        <v>0</v>
      </c>
      <c r="K45" s="115">
        <f t="shared" si="4"/>
        <v>0</v>
      </c>
      <c r="L45" s="115">
        <f t="shared" si="5"/>
        <v>0</v>
      </c>
      <c r="M45" s="115">
        <f t="shared" si="6"/>
        <v>0</v>
      </c>
      <c r="N45" s="115">
        <f t="shared" si="7"/>
        <v>0</v>
      </c>
    </row>
    <row r="46" spans="1:14" x14ac:dyDescent="0.3">
      <c r="A46" s="517"/>
      <c r="B46" s="117" t="s">
        <v>83</v>
      </c>
      <c r="C46" s="7">
        <f t="shared" ref="C46:D46" si="15">C47+C48</f>
        <v>0</v>
      </c>
      <c r="D46" s="7">
        <f t="shared" si="15"/>
        <v>0</v>
      </c>
      <c r="E46" s="7">
        <f>E47+E48</f>
        <v>0</v>
      </c>
      <c r="F46" s="7">
        <f>F47+F48</f>
        <v>0</v>
      </c>
      <c r="G46" s="7">
        <f>G47+G48</f>
        <v>0</v>
      </c>
      <c r="H46" s="42">
        <f>H47+H48</f>
        <v>0</v>
      </c>
      <c r="J46" s="115">
        <f t="shared" si="3"/>
        <v>0</v>
      </c>
      <c r="K46" s="115">
        <f t="shared" si="4"/>
        <v>0</v>
      </c>
      <c r="L46" s="115">
        <f t="shared" si="5"/>
        <v>0</v>
      </c>
      <c r="M46" s="115">
        <f t="shared" si="6"/>
        <v>0</v>
      </c>
      <c r="N46" s="115">
        <f t="shared" si="7"/>
        <v>0</v>
      </c>
    </row>
    <row r="47" spans="1:14" x14ac:dyDescent="0.3">
      <c r="A47" s="517"/>
      <c r="B47" s="118" t="s">
        <v>213</v>
      </c>
      <c r="C47" s="42"/>
      <c r="D47" s="42"/>
      <c r="E47" s="42"/>
      <c r="F47" s="42"/>
      <c r="G47" s="42"/>
      <c r="H47" s="42"/>
      <c r="J47" s="115">
        <f t="shared" si="3"/>
        <v>0</v>
      </c>
      <c r="K47" s="115">
        <f t="shared" si="4"/>
        <v>0</v>
      </c>
      <c r="L47" s="115">
        <f t="shared" si="5"/>
        <v>0</v>
      </c>
      <c r="M47" s="115">
        <f t="shared" si="6"/>
        <v>0</v>
      </c>
      <c r="N47" s="115">
        <f t="shared" si="7"/>
        <v>0</v>
      </c>
    </row>
    <row r="48" spans="1:14" x14ac:dyDescent="0.3">
      <c r="A48" s="517"/>
      <c r="B48" s="118" t="s">
        <v>214</v>
      </c>
      <c r="C48" s="42"/>
      <c r="D48" s="42"/>
      <c r="E48" s="42"/>
      <c r="F48" s="42"/>
      <c r="G48" s="42"/>
      <c r="H48" s="42"/>
      <c r="J48" s="115">
        <f t="shared" si="3"/>
        <v>0</v>
      </c>
      <c r="K48" s="115">
        <f t="shared" si="4"/>
        <v>0</v>
      </c>
      <c r="L48" s="115">
        <f t="shared" si="5"/>
        <v>0</v>
      </c>
      <c r="M48" s="115">
        <f t="shared" si="6"/>
        <v>0</v>
      </c>
      <c r="N48" s="115">
        <f t="shared" si="7"/>
        <v>0</v>
      </c>
    </row>
    <row r="49" spans="1:14" x14ac:dyDescent="0.3">
      <c r="A49" s="517"/>
      <c r="B49" s="117" t="s">
        <v>82</v>
      </c>
      <c r="C49" s="42"/>
      <c r="D49" s="42"/>
      <c r="E49" s="42"/>
      <c r="F49" s="42"/>
      <c r="G49" s="42"/>
      <c r="H49" s="42"/>
      <c r="J49" s="115">
        <f t="shared" si="3"/>
        <v>0</v>
      </c>
      <c r="K49" s="115">
        <f t="shared" si="4"/>
        <v>0</v>
      </c>
      <c r="L49" s="115">
        <f t="shared" si="5"/>
        <v>0</v>
      </c>
      <c r="M49" s="115">
        <f t="shared" si="6"/>
        <v>0</v>
      </c>
      <c r="N49" s="115">
        <f t="shared" si="7"/>
        <v>0</v>
      </c>
    </row>
    <row r="50" spans="1:14" x14ac:dyDescent="0.3">
      <c r="A50" s="517"/>
      <c r="B50" s="58" t="s">
        <v>51</v>
      </c>
      <c r="C50" s="7">
        <f>SUM(C40,C45:C46,C49)</f>
        <v>0</v>
      </c>
      <c r="D50" s="7">
        <f t="shared" ref="D50" si="16">SUM(D40,D45:D46,D49)</f>
        <v>0</v>
      </c>
      <c r="E50" s="7">
        <f>SUM(E40,E45:E46,E49)</f>
        <v>0</v>
      </c>
      <c r="F50" s="7">
        <f>SUM(F40,F45:F46,F49)</f>
        <v>0</v>
      </c>
      <c r="G50" s="7">
        <f>SUM(G40,G45:G46,G49)</f>
        <v>0</v>
      </c>
      <c r="H50" s="7">
        <f>SUM(H40,H45:H46,H49)</f>
        <v>0</v>
      </c>
      <c r="J50" s="115">
        <f t="shared" si="3"/>
        <v>0</v>
      </c>
      <c r="K50" s="115">
        <f t="shared" si="4"/>
        <v>0</v>
      </c>
      <c r="L50" s="115">
        <f t="shared" si="5"/>
        <v>0</v>
      </c>
      <c r="M50" s="115">
        <f t="shared" si="6"/>
        <v>0</v>
      </c>
      <c r="N50" s="115">
        <f t="shared" si="7"/>
        <v>0</v>
      </c>
    </row>
    <row r="51" spans="1:14" x14ac:dyDescent="0.3">
      <c r="A51" s="518" t="s">
        <v>225</v>
      </c>
      <c r="B51" s="117" t="s">
        <v>77</v>
      </c>
      <c r="C51" s="171">
        <f t="shared" ref="C51:D61" si="17">SUMIF($B$19:$B$50,$B51,C$19:C$50)</f>
        <v>0</v>
      </c>
      <c r="D51" s="171">
        <f t="shared" si="17"/>
        <v>0</v>
      </c>
      <c r="E51" s="171">
        <f t="shared" ref="E51:E61" si="18">SUMIF($B$19:$B$50,$B51,E$19:E$50)</f>
        <v>0</v>
      </c>
      <c r="F51" s="171">
        <f t="shared" ref="F51:F61" si="19">SUMIF($B$19:$B$50,$B51,F$19:F$50)</f>
        <v>0</v>
      </c>
      <c r="G51" s="171">
        <f t="shared" ref="G51:G61" si="20">SUMIF($B$19:$B$50,$B51,G$19:G$50)</f>
        <v>0</v>
      </c>
      <c r="H51" s="171">
        <f t="shared" ref="H51:H61" si="21">SUMIF($B$19:$B$50,$B51,H$19:H$50)</f>
        <v>0</v>
      </c>
      <c r="J51" s="172">
        <f t="shared" si="3"/>
        <v>0</v>
      </c>
      <c r="K51" s="172">
        <f t="shared" si="4"/>
        <v>0</v>
      </c>
      <c r="L51" s="172">
        <f t="shared" si="5"/>
        <v>0</v>
      </c>
      <c r="M51" s="172">
        <f t="shared" si="6"/>
        <v>0</v>
      </c>
      <c r="N51" s="172">
        <f t="shared" si="7"/>
        <v>0</v>
      </c>
    </row>
    <row r="52" spans="1:14" x14ac:dyDescent="0.3">
      <c r="A52" s="518"/>
      <c r="B52" s="118" t="s">
        <v>114</v>
      </c>
      <c r="C52" s="7">
        <f t="shared" si="17"/>
        <v>0</v>
      </c>
      <c r="D52" s="7">
        <f t="shared" si="17"/>
        <v>0</v>
      </c>
      <c r="E52" s="7">
        <f t="shared" si="18"/>
        <v>0</v>
      </c>
      <c r="F52" s="7">
        <f t="shared" si="19"/>
        <v>0</v>
      </c>
      <c r="G52" s="7">
        <f t="shared" si="20"/>
        <v>0</v>
      </c>
      <c r="H52" s="7">
        <f t="shared" si="21"/>
        <v>0</v>
      </c>
      <c r="J52" s="115">
        <f t="shared" si="3"/>
        <v>0</v>
      </c>
      <c r="K52" s="115">
        <f t="shared" si="4"/>
        <v>0</v>
      </c>
      <c r="L52" s="115">
        <f t="shared" si="5"/>
        <v>0</v>
      </c>
      <c r="M52" s="115">
        <f t="shared" si="6"/>
        <v>0</v>
      </c>
      <c r="N52" s="115">
        <f t="shared" si="7"/>
        <v>0</v>
      </c>
    </row>
    <row r="53" spans="1:14" x14ac:dyDescent="0.3">
      <c r="A53" s="518"/>
      <c r="B53" s="118" t="s">
        <v>78</v>
      </c>
      <c r="C53" s="7">
        <f t="shared" si="17"/>
        <v>0</v>
      </c>
      <c r="D53" s="7">
        <f t="shared" si="17"/>
        <v>0</v>
      </c>
      <c r="E53" s="7">
        <f t="shared" si="18"/>
        <v>0</v>
      </c>
      <c r="F53" s="7">
        <f t="shared" si="19"/>
        <v>0</v>
      </c>
      <c r="G53" s="7">
        <f t="shared" si="20"/>
        <v>0</v>
      </c>
      <c r="H53" s="7">
        <f t="shared" si="21"/>
        <v>0</v>
      </c>
      <c r="J53" s="115">
        <f t="shared" si="3"/>
        <v>0</v>
      </c>
      <c r="K53" s="115">
        <f t="shared" si="4"/>
        <v>0</v>
      </c>
      <c r="L53" s="115">
        <f t="shared" si="5"/>
        <v>0</v>
      </c>
      <c r="M53" s="115">
        <f t="shared" si="6"/>
        <v>0</v>
      </c>
      <c r="N53" s="115">
        <f t="shared" si="7"/>
        <v>0</v>
      </c>
    </row>
    <row r="54" spans="1:14" x14ac:dyDescent="0.3">
      <c r="A54" s="518"/>
      <c r="B54" s="118" t="s">
        <v>79</v>
      </c>
      <c r="C54" s="7">
        <f t="shared" si="17"/>
        <v>0</v>
      </c>
      <c r="D54" s="7">
        <f t="shared" si="17"/>
        <v>0</v>
      </c>
      <c r="E54" s="7">
        <f t="shared" si="18"/>
        <v>0</v>
      </c>
      <c r="F54" s="7">
        <f t="shared" si="19"/>
        <v>0</v>
      </c>
      <c r="G54" s="7">
        <f t="shared" si="20"/>
        <v>0</v>
      </c>
      <c r="H54" s="7">
        <f t="shared" si="21"/>
        <v>0</v>
      </c>
      <c r="J54" s="115">
        <f t="shared" si="3"/>
        <v>0</v>
      </c>
      <c r="K54" s="115">
        <f t="shared" si="4"/>
        <v>0</v>
      </c>
      <c r="L54" s="115">
        <f t="shared" si="5"/>
        <v>0</v>
      </c>
      <c r="M54" s="115">
        <f t="shared" si="6"/>
        <v>0</v>
      </c>
      <c r="N54" s="115">
        <f t="shared" si="7"/>
        <v>0</v>
      </c>
    </row>
    <row r="55" spans="1:14" x14ac:dyDescent="0.3">
      <c r="A55" s="518"/>
      <c r="B55" s="118" t="s">
        <v>115</v>
      </c>
      <c r="C55" s="7">
        <f t="shared" si="17"/>
        <v>0</v>
      </c>
      <c r="D55" s="7">
        <f t="shared" si="17"/>
        <v>0</v>
      </c>
      <c r="E55" s="7">
        <f t="shared" si="18"/>
        <v>0</v>
      </c>
      <c r="F55" s="7">
        <f t="shared" si="19"/>
        <v>0</v>
      </c>
      <c r="G55" s="7">
        <f t="shared" si="20"/>
        <v>0</v>
      </c>
      <c r="H55" s="7">
        <f t="shared" si="21"/>
        <v>0</v>
      </c>
      <c r="J55" s="115">
        <f t="shared" si="3"/>
        <v>0</v>
      </c>
      <c r="K55" s="115">
        <f t="shared" si="4"/>
        <v>0</v>
      </c>
      <c r="L55" s="115">
        <f t="shared" si="5"/>
        <v>0</v>
      </c>
      <c r="M55" s="115">
        <f t="shared" si="6"/>
        <v>0</v>
      </c>
      <c r="N55" s="115">
        <f t="shared" si="7"/>
        <v>0</v>
      </c>
    </row>
    <row r="56" spans="1:14" x14ac:dyDescent="0.3">
      <c r="A56" s="518"/>
      <c r="B56" s="117" t="s">
        <v>81</v>
      </c>
      <c r="C56" s="171">
        <f t="shared" si="17"/>
        <v>0</v>
      </c>
      <c r="D56" s="171">
        <f t="shared" si="17"/>
        <v>0</v>
      </c>
      <c r="E56" s="171">
        <f t="shared" si="18"/>
        <v>0</v>
      </c>
      <c r="F56" s="171">
        <f t="shared" si="19"/>
        <v>0</v>
      </c>
      <c r="G56" s="171">
        <f t="shared" si="20"/>
        <v>0</v>
      </c>
      <c r="H56" s="171">
        <f t="shared" si="21"/>
        <v>0</v>
      </c>
      <c r="J56" s="172">
        <f t="shared" si="3"/>
        <v>0</v>
      </c>
      <c r="K56" s="172">
        <f t="shared" si="4"/>
        <v>0</v>
      </c>
      <c r="L56" s="172">
        <f t="shared" si="5"/>
        <v>0</v>
      </c>
      <c r="M56" s="172">
        <f t="shared" si="6"/>
        <v>0</v>
      </c>
      <c r="N56" s="172">
        <f t="shared" si="7"/>
        <v>0</v>
      </c>
    </row>
    <row r="57" spans="1:14" x14ac:dyDescent="0.3">
      <c r="A57" s="518"/>
      <c r="B57" s="117" t="s">
        <v>83</v>
      </c>
      <c r="C57" s="171">
        <f t="shared" si="17"/>
        <v>0</v>
      </c>
      <c r="D57" s="171">
        <f t="shared" si="17"/>
        <v>0</v>
      </c>
      <c r="E57" s="171">
        <f t="shared" si="18"/>
        <v>0</v>
      </c>
      <c r="F57" s="171">
        <f t="shared" si="19"/>
        <v>0</v>
      </c>
      <c r="G57" s="171">
        <f t="shared" si="20"/>
        <v>0</v>
      </c>
      <c r="H57" s="171">
        <f t="shared" si="21"/>
        <v>0</v>
      </c>
      <c r="J57" s="172">
        <f t="shared" si="3"/>
        <v>0</v>
      </c>
      <c r="K57" s="172">
        <f t="shared" si="4"/>
        <v>0</v>
      </c>
      <c r="L57" s="172">
        <f t="shared" si="5"/>
        <v>0</v>
      </c>
      <c r="M57" s="172">
        <f t="shared" si="6"/>
        <v>0</v>
      </c>
      <c r="N57" s="172">
        <f t="shared" si="7"/>
        <v>0</v>
      </c>
    </row>
    <row r="58" spans="1:14" x14ac:dyDescent="0.3">
      <c r="A58" s="518"/>
      <c r="B58" s="118" t="s">
        <v>213</v>
      </c>
      <c r="C58" s="7">
        <f t="shared" si="17"/>
        <v>0</v>
      </c>
      <c r="D58" s="7">
        <f t="shared" si="17"/>
        <v>0</v>
      </c>
      <c r="E58" s="7">
        <f t="shared" si="18"/>
        <v>0</v>
      </c>
      <c r="F58" s="7">
        <f t="shared" si="19"/>
        <v>0</v>
      </c>
      <c r="G58" s="7">
        <f t="shared" si="20"/>
        <v>0</v>
      </c>
      <c r="H58" s="7">
        <f t="shared" si="21"/>
        <v>0</v>
      </c>
      <c r="J58" s="115">
        <f t="shared" si="3"/>
        <v>0</v>
      </c>
      <c r="K58" s="115">
        <f t="shared" si="4"/>
        <v>0</v>
      </c>
      <c r="L58" s="115">
        <f t="shared" si="5"/>
        <v>0</v>
      </c>
      <c r="M58" s="115">
        <f t="shared" si="6"/>
        <v>0</v>
      </c>
      <c r="N58" s="115">
        <f t="shared" si="7"/>
        <v>0</v>
      </c>
    </row>
    <row r="59" spans="1:14" x14ac:dyDescent="0.3">
      <c r="A59" s="518"/>
      <c r="B59" s="118" t="s">
        <v>214</v>
      </c>
      <c r="C59" s="7">
        <f t="shared" si="17"/>
        <v>0</v>
      </c>
      <c r="D59" s="7">
        <f t="shared" si="17"/>
        <v>0</v>
      </c>
      <c r="E59" s="7">
        <f t="shared" si="18"/>
        <v>0</v>
      </c>
      <c r="F59" s="7">
        <f t="shared" si="19"/>
        <v>0</v>
      </c>
      <c r="G59" s="7">
        <f t="shared" si="20"/>
        <v>0</v>
      </c>
      <c r="H59" s="7">
        <f t="shared" si="21"/>
        <v>0</v>
      </c>
      <c r="J59" s="115">
        <f t="shared" si="3"/>
        <v>0</v>
      </c>
      <c r="K59" s="115">
        <f t="shared" si="4"/>
        <v>0</v>
      </c>
      <c r="L59" s="115">
        <f t="shared" si="5"/>
        <v>0</v>
      </c>
      <c r="M59" s="115">
        <f t="shared" si="6"/>
        <v>0</v>
      </c>
      <c r="N59" s="115">
        <f t="shared" si="7"/>
        <v>0</v>
      </c>
    </row>
    <row r="60" spans="1:14" x14ac:dyDescent="0.3">
      <c r="A60" s="518"/>
      <c r="B60" s="117" t="s">
        <v>82</v>
      </c>
      <c r="C60" s="171">
        <f t="shared" si="17"/>
        <v>0</v>
      </c>
      <c r="D60" s="171">
        <f t="shared" si="17"/>
        <v>0</v>
      </c>
      <c r="E60" s="171">
        <f t="shared" si="18"/>
        <v>0</v>
      </c>
      <c r="F60" s="171">
        <f t="shared" si="19"/>
        <v>0</v>
      </c>
      <c r="G60" s="171">
        <f t="shared" si="20"/>
        <v>0</v>
      </c>
      <c r="H60" s="171">
        <f t="shared" si="21"/>
        <v>0</v>
      </c>
      <c r="J60" s="172">
        <f t="shared" si="3"/>
        <v>0</v>
      </c>
      <c r="K60" s="172">
        <f t="shared" si="4"/>
        <v>0</v>
      </c>
      <c r="L60" s="172">
        <f t="shared" si="5"/>
        <v>0</v>
      </c>
      <c r="M60" s="172">
        <f t="shared" si="6"/>
        <v>0</v>
      </c>
      <c r="N60" s="172">
        <f t="shared" si="7"/>
        <v>0</v>
      </c>
    </row>
    <row r="61" spans="1:14" x14ac:dyDescent="0.3">
      <c r="A61" s="518"/>
      <c r="B61" s="58" t="s">
        <v>51</v>
      </c>
      <c r="C61" s="171">
        <f t="shared" si="17"/>
        <v>0</v>
      </c>
      <c r="D61" s="171">
        <f t="shared" si="17"/>
        <v>0</v>
      </c>
      <c r="E61" s="171">
        <f t="shared" si="18"/>
        <v>0</v>
      </c>
      <c r="F61" s="171">
        <f t="shared" si="19"/>
        <v>0</v>
      </c>
      <c r="G61" s="171">
        <f t="shared" si="20"/>
        <v>0</v>
      </c>
      <c r="H61" s="171">
        <f t="shared" si="21"/>
        <v>0</v>
      </c>
      <c r="J61" s="172">
        <f t="shared" si="3"/>
        <v>0</v>
      </c>
      <c r="K61" s="172">
        <f t="shared" si="4"/>
        <v>0</v>
      </c>
      <c r="L61" s="172">
        <f t="shared" si="5"/>
        <v>0</v>
      </c>
      <c r="M61" s="172">
        <f t="shared" si="6"/>
        <v>0</v>
      </c>
      <c r="N61" s="172">
        <f t="shared" si="7"/>
        <v>0</v>
      </c>
    </row>
    <row r="62" spans="1:14" x14ac:dyDescent="0.3">
      <c r="J62" s="115"/>
    </row>
    <row r="63" spans="1:14" x14ac:dyDescent="0.3">
      <c r="J63" s="115"/>
    </row>
    <row r="64" spans="1:14" x14ac:dyDescent="0.3">
      <c r="A64" s="55" t="s">
        <v>238</v>
      </c>
      <c r="B64" s="56"/>
      <c r="C64" s="56"/>
      <c r="D64" s="56"/>
      <c r="E64" s="56"/>
      <c r="F64" s="56"/>
      <c r="G64" s="56"/>
      <c r="H64" s="56"/>
      <c r="J64" s="56"/>
      <c r="K64" s="56"/>
      <c r="L64" s="56"/>
      <c r="M64" s="56"/>
      <c r="N64" s="56"/>
    </row>
    <row r="65" spans="1:14" x14ac:dyDescent="0.3">
      <c r="J65" s="115"/>
    </row>
    <row r="66" spans="1:14" s="18" customFormat="1" ht="40.5" x14ac:dyDescent="0.3">
      <c r="A66" s="262" t="s">
        <v>42</v>
      </c>
      <c r="B66" s="57" t="s">
        <v>0</v>
      </c>
      <c r="C66" s="9" t="s">
        <v>297</v>
      </c>
      <c r="D66" s="9" t="s">
        <v>298</v>
      </c>
      <c r="E66" s="9" t="s">
        <v>299</v>
      </c>
      <c r="F66" s="9" t="s">
        <v>300</v>
      </c>
      <c r="G66" s="9" t="s">
        <v>301</v>
      </c>
      <c r="H66" s="9" t="s">
        <v>267</v>
      </c>
      <c r="J66" s="9" t="s">
        <v>242</v>
      </c>
      <c r="K66" s="9" t="s">
        <v>47</v>
      </c>
      <c r="L66" s="9" t="s">
        <v>48</v>
      </c>
      <c r="M66" s="9" t="s">
        <v>302</v>
      </c>
      <c r="N66" s="9" t="s">
        <v>303</v>
      </c>
    </row>
    <row r="67" spans="1:14" s="258" customFormat="1" x14ac:dyDescent="0.3">
      <c r="A67" s="262" t="s">
        <v>40</v>
      </c>
      <c r="B67" s="117" t="s">
        <v>238</v>
      </c>
      <c r="C67" s="42"/>
      <c r="D67" s="42"/>
      <c r="E67" s="42"/>
      <c r="F67" s="42"/>
      <c r="G67" s="42"/>
      <c r="H67" s="42"/>
      <c r="J67" s="257">
        <f t="shared" ref="J67:N71" si="22">IF(AND(ROUND(C67,0)=0,D67&gt;C67),"INF",IF(AND(ROUND(C67,0)=0,ROUND(D67,0)=0),0,(D67-C67)/C67))</f>
        <v>0</v>
      </c>
      <c r="K67" s="257">
        <f t="shared" si="22"/>
        <v>0</v>
      </c>
      <c r="L67" s="257">
        <f t="shared" si="22"/>
        <v>0</v>
      </c>
      <c r="M67" s="257">
        <f t="shared" ref="M67:M71" si="23">IF(AND(ROUND(F67,0)=0,H67&gt;F67),"INF",IF(AND(ROUND(F67,0)=0,ROUND(H67,0)=0),0,(H67-F67)/F67))</f>
        <v>0</v>
      </c>
      <c r="N67" s="257">
        <f t="shared" si="22"/>
        <v>0</v>
      </c>
    </row>
    <row r="68" spans="1:14" s="258" customFormat="1" x14ac:dyDescent="0.3">
      <c r="A68" s="262" t="s">
        <v>4</v>
      </c>
      <c r="B68" s="117" t="s">
        <v>238</v>
      </c>
      <c r="C68" s="42"/>
      <c r="D68" s="42"/>
      <c r="E68" s="42"/>
      <c r="F68" s="42"/>
      <c r="G68" s="42"/>
      <c r="H68" s="42"/>
      <c r="J68" s="257">
        <f t="shared" si="22"/>
        <v>0</v>
      </c>
      <c r="K68" s="257">
        <f t="shared" si="22"/>
        <v>0</v>
      </c>
      <c r="L68" s="257">
        <f t="shared" si="22"/>
        <v>0</v>
      </c>
      <c r="M68" s="257">
        <f t="shared" si="23"/>
        <v>0</v>
      </c>
      <c r="N68" s="257">
        <f t="shared" si="22"/>
        <v>0</v>
      </c>
    </row>
    <row r="69" spans="1:14" s="258" customFormat="1" x14ac:dyDescent="0.3">
      <c r="A69" s="262" t="s">
        <v>41</v>
      </c>
      <c r="B69" s="117" t="s">
        <v>238</v>
      </c>
      <c r="C69" s="42"/>
      <c r="D69" s="42"/>
      <c r="E69" s="42"/>
      <c r="F69" s="42"/>
      <c r="G69" s="42"/>
      <c r="H69" s="42"/>
      <c r="J69" s="257">
        <f t="shared" si="22"/>
        <v>0</v>
      </c>
      <c r="K69" s="257">
        <f t="shared" si="22"/>
        <v>0</v>
      </c>
      <c r="L69" s="257">
        <f t="shared" si="22"/>
        <v>0</v>
      </c>
      <c r="M69" s="257">
        <f t="shared" si="23"/>
        <v>0</v>
      </c>
      <c r="N69" s="257">
        <f t="shared" si="22"/>
        <v>0</v>
      </c>
    </row>
    <row r="70" spans="1:14" s="258" customFormat="1" x14ac:dyDescent="0.3">
      <c r="A70" s="262" t="s">
        <v>6</v>
      </c>
      <c r="B70" s="117" t="s">
        <v>238</v>
      </c>
      <c r="C70" s="42"/>
      <c r="D70" s="42"/>
      <c r="E70" s="42"/>
      <c r="F70" s="42"/>
      <c r="G70" s="42"/>
      <c r="H70" s="42"/>
      <c r="J70" s="257">
        <f t="shared" si="22"/>
        <v>0</v>
      </c>
      <c r="K70" s="257">
        <f t="shared" si="22"/>
        <v>0</v>
      </c>
      <c r="L70" s="257">
        <f t="shared" si="22"/>
        <v>0</v>
      </c>
      <c r="M70" s="257">
        <f t="shared" si="23"/>
        <v>0</v>
      </c>
      <c r="N70" s="257">
        <f t="shared" si="22"/>
        <v>0</v>
      </c>
    </row>
    <row r="71" spans="1:14" s="18" customFormat="1" x14ac:dyDescent="0.3">
      <c r="A71" s="263" t="s">
        <v>18</v>
      </c>
      <c r="B71" s="263"/>
      <c r="C71" s="259">
        <f>SUM(C67:C70)</f>
        <v>0</v>
      </c>
      <c r="D71" s="259">
        <f t="shared" ref="D71" si="24">SUM(D67:D70)</f>
        <v>0</v>
      </c>
      <c r="E71" s="259">
        <f>SUM(E67:E70)</f>
        <v>0</v>
      </c>
      <c r="F71" s="259">
        <f>SUM(F67:F70)</f>
        <v>0</v>
      </c>
      <c r="G71" s="259">
        <f>SUM(G67:G70)</f>
        <v>0</v>
      </c>
      <c r="H71" s="259">
        <f>SUM(H67:H70)</f>
        <v>0</v>
      </c>
      <c r="J71" s="260">
        <f t="shared" si="22"/>
        <v>0</v>
      </c>
      <c r="K71" s="260">
        <f t="shared" si="22"/>
        <v>0</v>
      </c>
      <c r="L71" s="260">
        <f t="shared" si="22"/>
        <v>0</v>
      </c>
      <c r="M71" s="260">
        <f t="shared" si="23"/>
        <v>0</v>
      </c>
      <c r="N71" s="260">
        <f t="shared" si="22"/>
        <v>0</v>
      </c>
    </row>
    <row r="72" spans="1:14" s="256" customFormat="1" ht="15" x14ac:dyDescent="0.3">
      <c r="A72" s="261"/>
    </row>
    <row r="73" spans="1:14" x14ac:dyDescent="0.3">
      <c r="A73" s="55" t="s">
        <v>210</v>
      </c>
      <c r="B73" s="56"/>
      <c r="C73" s="56"/>
      <c r="D73" s="56"/>
      <c r="E73" s="56"/>
      <c r="F73" s="56"/>
      <c r="G73" s="56"/>
      <c r="H73" s="56"/>
      <c r="J73" s="56"/>
      <c r="K73" s="56"/>
      <c r="L73" s="56"/>
      <c r="M73" s="56"/>
      <c r="N73" s="56"/>
    </row>
    <row r="75" spans="1:14" s="18" customFormat="1" ht="37.15" customHeight="1" x14ac:dyDescent="0.3">
      <c r="A75" s="57" t="s">
        <v>50</v>
      </c>
      <c r="B75" s="57" t="s">
        <v>0</v>
      </c>
      <c r="C75" s="9" t="s">
        <v>297</v>
      </c>
      <c r="D75" s="9" t="s">
        <v>298</v>
      </c>
      <c r="E75" s="9" t="s">
        <v>299</v>
      </c>
      <c r="F75" s="9" t="s">
        <v>300</v>
      </c>
      <c r="G75" s="9" t="s">
        <v>301</v>
      </c>
      <c r="H75" s="9" t="s">
        <v>267</v>
      </c>
      <c r="J75" s="9" t="s">
        <v>242</v>
      </c>
      <c r="K75" s="9" t="s">
        <v>47</v>
      </c>
      <c r="L75" s="9" t="s">
        <v>48</v>
      </c>
      <c r="M75" s="9" t="s">
        <v>302</v>
      </c>
      <c r="N75" s="9" t="s">
        <v>303</v>
      </c>
    </row>
    <row r="76" spans="1:14" ht="27" x14ac:dyDescent="0.3">
      <c r="A76" s="177" t="s">
        <v>6</v>
      </c>
      <c r="B76" s="117" t="s">
        <v>222</v>
      </c>
      <c r="C76" s="42"/>
      <c r="D76" s="42"/>
      <c r="E76" s="42"/>
      <c r="F76" s="42"/>
      <c r="G76" s="42"/>
      <c r="H76" s="42"/>
      <c r="J76" s="115">
        <f>IF(AND(ROUND(C76,0)=0,D76&gt;C76),"INF",IF(AND(ROUND(C76,0)=0,ROUND(D76,0)=0),0,(D76-C76)/C76))</f>
        <v>0</v>
      </c>
      <c r="K76" s="115">
        <f>IF(AND(ROUND(D76,0)=0,E76&gt;D76),"INF",IF(AND(ROUND(D76,0)=0,ROUND(E76,0)=0),0,(E76-D76)/D76))</f>
        <v>0</v>
      </c>
      <c r="L76" s="115">
        <f>IF(AND(ROUND(E76,0)=0,F76&gt;E76),"INF",IF(AND(ROUND(E76,0)=0,ROUND(F76,0)=0),0,(F76-E76)/E76))</f>
        <v>0</v>
      </c>
      <c r="M76" s="257">
        <f t="shared" ref="M76" si="25">IF(AND(ROUND(F76,0)=0,H76&gt;F76),"INF",IF(AND(ROUND(F76,0)=0,ROUND(H76,0)=0),0,(H76-F76)/F76))</f>
        <v>0</v>
      </c>
      <c r="N76" s="115">
        <f>IF(AND(ROUND(G76,0)=0,H76&gt;G76),"INF",IF(AND(ROUND(G76,0)=0,ROUND(H76,0)=0),0,(H76-G76)/G76))</f>
        <v>0</v>
      </c>
    </row>
    <row r="77" spans="1:14" x14ac:dyDescent="0.3">
      <c r="B77" s="5"/>
    </row>
    <row r="78" spans="1:14" x14ac:dyDescent="0.3">
      <c r="A78" s="55" t="s">
        <v>174</v>
      </c>
      <c r="B78" s="56"/>
      <c r="C78" s="56"/>
      <c r="D78" s="56"/>
      <c r="E78" s="56"/>
      <c r="F78" s="56"/>
      <c r="G78" s="56"/>
      <c r="H78" s="56"/>
      <c r="J78" s="56"/>
      <c r="K78" s="56"/>
      <c r="L78" s="56"/>
      <c r="M78" s="56"/>
      <c r="N78" s="56"/>
    </row>
    <row r="80" spans="1:14" s="18" customFormat="1" ht="37.15" customHeight="1" x14ac:dyDescent="0.3">
      <c r="A80" s="57" t="s">
        <v>50</v>
      </c>
      <c r="B80" s="57" t="s">
        <v>0</v>
      </c>
      <c r="C80" s="9" t="s">
        <v>297</v>
      </c>
      <c r="D80" s="9" t="s">
        <v>298</v>
      </c>
      <c r="E80" s="9" t="s">
        <v>299</v>
      </c>
      <c r="F80" s="9" t="s">
        <v>300</v>
      </c>
      <c r="G80" s="9" t="s">
        <v>301</v>
      </c>
      <c r="H80" s="9" t="s">
        <v>267</v>
      </c>
      <c r="J80" s="9" t="s">
        <v>242</v>
      </c>
      <c r="K80" s="9" t="s">
        <v>47</v>
      </c>
      <c r="L80" s="9" t="s">
        <v>48</v>
      </c>
      <c r="M80" s="9" t="s">
        <v>302</v>
      </c>
      <c r="N80" s="9" t="s">
        <v>303</v>
      </c>
    </row>
    <row r="81" spans="1:14" x14ac:dyDescent="0.3">
      <c r="A81" s="177" t="s">
        <v>40</v>
      </c>
      <c r="B81" s="19" t="s">
        <v>212</v>
      </c>
      <c r="C81" s="42"/>
      <c r="D81" s="42"/>
      <c r="E81" s="42"/>
      <c r="F81" s="42"/>
      <c r="G81" s="42"/>
      <c r="H81" s="42"/>
      <c r="J81" s="115">
        <f t="shared" ref="J81:N83" si="26">IF(AND(ROUND(C81,0)=0,D81&gt;C81),"INF",IF(AND(ROUND(C81,0)=0,ROUND(D81,0)=0),0,(D81-C81)/C81))</f>
        <v>0</v>
      </c>
      <c r="K81" s="115">
        <f t="shared" si="26"/>
        <v>0</v>
      </c>
      <c r="L81" s="115">
        <f t="shared" si="26"/>
        <v>0</v>
      </c>
      <c r="M81" s="257">
        <f t="shared" ref="M81:M83" si="27">IF(AND(ROUND(F81,0)=0,H81&gt;F81),"INF",IF(AND(ROUND(F81,0)=0,ROUND(H81,0)=0),0,(H81-F81)/F81))</f>
        <v>0</v>
      </c>
      <c r="N81" s="115">
        <f t="shared" si="26"/>
        <v>0</v>
      </c>
    </row>
    <row r="82" spans="1:14" x14ac:dyDescent="0.3">
      <c r="A82" s="176" t="s">
        <v>4</v>
      </c>
      <c r="B82" s="19" t="s">
        <v>212</v>
      </c>
      <c r="C82" s="42"/>
      <c r="D82" s="42"/>
      <c r="E82" s="42"/>
      <c r="F82" s="42"/>
      <c r="G82" s="42"/>
      <c r="H82" s="42"/>
      <c r="J82" s="115">
        <f t="shared" si="26"/>
        <v>0</v>
      </c>
      <c r="K82" s="115">
        <f t="shared" si="26"/>
        <v>0</v>
      </c>
      <c r="L82" s="115">
        <f t="shared" si="26"/>
        <v>0</v>
      </c>
      <c r="M82" s="257">
        <f t="shared" si="27"/>
        <v>0</v>
      </c>
      <c r="N82" s="115">
        <f t="shared" si="26"/>
        <v>0</v>
      </c>
    </row>
    <row r="83" spans="1:14" x14ac:dyDescent="0.3">
      <c r="A83" s="176" t="s">
        <v>41</v>
      </c>
      <c r="B83" s="19" t="s">
        <v>212</v>
      </c>
      <c r="C83" s="42"/>
      <c r="D83" s="42"/>
      <c r="E83" s="42"/>
      <c r="F83" s="42"/>
      <c r="G83" s="42"/>
      <c r="H83" s="42"/>
      <c r="J83" s="115">
        <f t="shared" si="26"/>
        <v>0</v>
      </c>
      <c r="K83" s="115">
        <f t="shared" si="26"/>
        <v>0</v>
      </c>
      <c r="L83" s="115">
        <f t="shared" si="26"/>
        <v>0</v>
      </c>
      <c r="M83" s="257">
        <f t="shared" si="27"/>
        <v>0</v>
      </c>
      <c r="N83" s="115">
        <f t="shared" si="26"/>
        <v>0</v>
      </c>
    </row>
  </sheetData>
  <mergeCells count="5">
    <mergeCell ref="A31:A39"/>
    <mergeCell ref="A40:A50"/>
    <mergeCell ref="A51:A61"/>
    <mergeCell ref="A25:A30"/>
    <mergeCell ref="A19:A24"/>
  </mergeCells>
  <conditionalFormatting sqref="C41:G45">
    <cfRule type="containsText" dxfId="91" priority="365" operator="containsText" text="ntitulé">
      <formula>NOT(ISERROR(SEARCH("ntitulé",C41)))</formula>
    </cfRule>
    <cfRule type="containsBlanks" dxfId="90" priority="366">
      <formula>LEN(TRIM(C41))=0</formula>
    </cfRule>
  </conditionalFormatting>
  <conditionalFormatting sqref="C47:G49">
    <cfRule type="containsText" dxfId="89" priority="209" operator="containsText" text="ntitulé">
      <formula>NOT(ISERROR(SEARCH("ntitulé",C47)))</formula>
    </cfRule>
    <cfRule type="containsBlanks" dxfId="88" priority="210">
      <formula>LEN(TRIM(C47))=0</formula>
    </cfRule>
  </conditionalFormatting>
  <conditionalFormatting sqref="C9:H12">
    <cfRule type="containsText" dxfId="87" priority="537" operator="containsText" text="ntitulé">
      <formula>NOT(ISERROR(SEARCH("ntitulé",C9)))</formula>
    </cfRule>
    <cfRule type="containsBlanks" dxfId="86" priority="538">
      <formula>LEN(TRIM(C9))=0</formula>
    </cfRule>
  </conditionalFormatting>
  <conditionalFormatting sqref="C20:H23">
    <cfRule type="containsText" dxfId="85" priority="255" operator="containsText" text="ntitulé">
      <formula>NOT(ISERROR(SEARCH("ntitulé",C20)))</formula>
    </cfRule>
    <cfRule type="containsBlanks" dxfId="84" priority="256">
      <formula>LEN(TRIM(C20))=0</formula>
    </cfRule>
  </conditionalFormatting>
  <conditionalFormatting sqref="C26:H29">
    <cfRule type="containsText" dxfId="83" priority="239" operator="containsText" text="ntitulé">
      <formula>NOT(ISERROR(SEARCH("ntitulé",C26)))</formula>
    </cfRule>
    <cfRule type="containsBlanks" dxfId="82" priority="240">
      <formula>LEN(TRIM(C26))=0</formula>
    </cfRule>
  </conditionalFormatting>
  <conditionalFormatting sqref="C32:H34">
    <cfRule type="containsText" dxfId="81" priority="335" operator="containsText" text="ntitulé">
      <formula>NOT(ISERROR(SEARCH("ntitulé",C32)))</formula>
    </cfRule>
    <cfRule type="containsBlanks" dxfId="80" priority="336">
      <formula>LEN(TRIM(C32))=0</formula>
    </cfRule>
  </conditionalFormatting>
  <conditionalFormatting sqref="C36:H38">
    <cfRule type="containsText" dxfId="79" priority="223" operator="containsText" text="ntitulé">
      <formula>NOT(ISERROR(SEARCH("ntitulé",C36)))</formula>
    </cfRule>
    <cfRule type="containsBlanks" dxfId="78" priority="224">
      <formula>LEN(TRIM(C36))=0</formula>
    </cfRule>
  </conditionalFormatting>
  <conditionalFormatting sqref="C76:H76">
    <cfRule type="containsText" dxfId="77" priority="267" operator="containsText" text="ntitulé">
      <formula>NOT(ISERROR(SEARCH("ntitulé",C76)))</formula>
    </cfRule>
    <cfRule type="containsBlanks" dxfId="76" priority="268">
      <formula>LEN(TRIM(C76))=0</formula>
    </cfRule>
  </conditionalFormatting>
  <conditionalFormatting sqref="C81:H83">
    <cfRule type="containsText" dxfId="75" priority="137" operator="containsText" text="ntitulé">
      <formula>NOT(ISERROR(SEARCH("ntitulé",C81)))</formula>
    </cfRule>
    <cfRule type="containsBlanks" dxfId="74" priority="138">
      <formula>LEN(TRIM(C81))=0</formula>
    </cfRule>
  </conditionalFormatting>
  <conditionalFormatting sqref="H41:H49">
    <cfRule type="containsText" dxfId="73" priority="117" operator="containsText" text="ntitulé">
      <formula>NOT(ISERROR(SEARCH("ntitulé",H41)))</formula>
    </cfRule>
    <cfRule type="containsBlanks" dxfId="72" priority="118">
      <formula>LEN(TRIM(H41))=0</formula>
    </cfRule>
  </conditionalFormatting>
  <pageMargins left="0.7" right="0.7" top="0.75" bottom="0.75" header="0.3" footer="0.3"/>
  <pageSetup paperSize="9" scale="60" orientation="landscape" verticalDpi="300" r:id="rId1"/>
  <rowBreaks count="1" manualBreakCount="1">
    <brk id="61" max="16383" man="1"/>
  </rowBreaks>
  <ignoredErrors>
    <ignoredError sqref="M9:M12 M19:M61 M67:M70 M76 M81:M83" formula="1"/>
  </ignoredErrors>
  <extLst>
    <ext xmlns:x14="http://schemas.microsoft.com/office/spreadsheetml/2009/9/main" uri="{78C0D931-6437-407d-A8EE-F0AAD7539E65}">
      <x14:conditionalFormattings>
        <x14:conditionalFormatting xmlns:xm="http://schemas.microsoft.com/office/excel/2006/main">
          <x14:cfRule type="containsText" priority="15" operator="containsText" text="ntitulé" id="{ACD88C29-88F2-4493-B9F3-6DA7B7ED7751}">
            <xm:f>NOT(ISERROR(SEARCH("ntitulé",'TAB 5.1'!C67)))</xm:f>
            <x14:dxf>
              <fill>
                <patternFill patternType="solid">
                  <bgColor theme="0" tint="-4.9989318521683403E-2"/>
                </patternFill>
              </fill>
            </x14:dxf>
          </x14:cfRule>
          <x14:cfRule type="containsBlanks" priority="16" id="{17199FDB-509A-45FF-BB06-02557FCB5B48}">
            <xm:f>LEN(TRIM('TAB 5.1'!C67))=0</xm:f>
            <x14:dxf>
              <fill>
                <patternFill>
                  <bgColor theme="0" tint="-4.9989318521683403E-2"/>
                </patternFill>
              </fill>
            </x14:dxf>
          </x14:cfRule>
          <xm:sqref>C67:H70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N44"/>
  <sheetViews>
    <sheetView zoomScaleNormal="100" workbookViewId="0">
      <selection activeCell="E26" sqref="E26"/>
    </sheetView>
  </sheetViews>
  <sheetFormatPr baseColWidth="10" defaultColWidth="8.85546875" defaultRowHeight="13.5" x14ac:dyDescent="0.3"/>
  <cols>
    <col min="1" max="1" width="8.85546875" style="4"/>
    <col min="2" max="2" width="41.28515625" style="19" customWidth="1"/>
    <col min="3" max="8" width="19.7109375" style="4" customWidth="1"/>
    <col min="9" max="9" width="1.42578125" style="4" customWidth="1"/>
    <col min="10" max="16384" width="8.85546875" style="4"/>
  </cols>
  <sheetData>
    <row r="3" spans="1:14" ht="29.45" customHeight="1" x14ac:dyDescent="0.3">
      <c r="A3" s="14" t="s">
        <v>306</v>
      </c>
      <c r="B3" s="33"/>
      <c r="C3" s="33"/>
      <c r="D3" s="33"/>
      <c r="E3" s="33"/>
      <c r="F3" s="33"/>
      <c r="G3" s="33"/>
      <c r="H3" s="33"/>
      <c r="J3" s="33"/>
      <c r="K3" s="33"/>
      <c r="L3" s="33"/>
      <c r="M3" s="33"/>
      <c r="N3" s="33"/>
    </row>
    <row r="5" spans="1:14" x14ac:dyDescent="0.3">
      <c r="A5" s="55" t="s">
        <v>116</v>
      </c>
      <c r="B5" s="56"/>
      <c r="C5" s="56"/>
      <c r="D5" s="56"/>
      <c r="E5" s="56"/>
      <c r="F5" s="56"/>
      <c r="G5" s="56"/>
      <c r="H5" s="56"/>
      <c r="J5" s="56"/>
      <c r="K5" s="56"/>
      <c r="L5" s="56"/>
      <c r="M5" s="56"/>
      <c r="N5" s="56"/>
    </row>
    <row r="8" spans="1:14" ht="40.5" x14ac:dyDescent="0.3">
      <c r="A8" s="57" t="s">
        <v>50</v>
      </c>
      <c r="B8" s="57" t="s">
        <v>0</v>
      </c>
      <c r="C8" s="9" t="s">
        <v>297</v>
      </c>
      <c r="D8" s="9" t="s">
        <v>298</v>
      </c>
      <c r="E8" s="9" t="s">
        <v>299</v>
      </c>
      <c r="F8" s="9" t="s">
        <v>300</v>
      </c>
      <c r="G8" s="9" t="s">
        <v>301</v>
      </c>
      <c r="H8" s="9" t="s">
        <v>267</v>
      </c>
      <c r="J8" s="9" t="s">
        <v>242</v>
      </c>
      <c r="K8" s="9" t="s">
        <v>47</v>
      </c>
      <c r="L8" s="9" t="s">
        <v>48</v>
      </c>
      <c r="M8" s="9" t="s">
        <v>302</v>
      </c>
      <c r="N8" s="9" t="s">
        <v>303</v>
      </c>
    </row>
    <row r="9" spans="1:14" x14ac:dyDescent="0.3">
      <c r="A9" s="9" t="s">
        <v>40</v>
      </c>
      <c r="B9" s="4" t="s">
        <v>30</v>
      </c>
      <c r="C9" s="42"/>
      <c r="D9" s="42"/>
      <c r="E9" s="42"/>
      <c r="F9" s="42"/>
      <c r="G9" s="42"/>
      <c r="H9" s="42"/>
      <c r="J9" s="115">
        <f t="shared" ref="J9:N12" si="0">IF(AND(ROUND(C9,0)=0,D9&gt;C9),"INF",IF(AND(ROUND(C9,0)=0,ROUND(D9,0)=0),0,(D9-C9)/C9))</f>
        <v>0</v>
      </c>
      <c r="K9" s="115">
        <f t="shared" si="0"/>
        <v>0</v>
      </c>
      <c r="L9" s="115">
        <f t="shared" si="0"/>
        <v>0</v>
      </c>
      <c r="M9" s="115">
        <f>IF(AND(ROUND(F9,0)=0,H9&gt;F9),"INF",IF(AND(ROUND(F9,0)=0,ROUND(H9,0)=0),0,(H9-F9)/F9))</f>
        <v>0</v>
      </c>
      <c r="N9" s="115">
        <f t="shared" si="0"/>
        <v>0</v>
      </c>
    </row>
    <row r="10" spans="1:14" s="360" customFormat="1" x14ac:dyDescent="0.3">
      <c r="A10" s="379" t="s">
        <v>4</v>
      </c>
      <c r="B10" s="360" t="s">
        <v>30</v>
      </c>
      <c r="C10" s="380"/>
      <c r="D10" s="380"/>
      <c r="E10" s="380"/>
      <c r="F10" s="380"/>
      <c r="G10" s="380"/>
      <c r="H10" s="380"/>
      <c r="J10" s="381">
        <f t="shared" si="0"/>
        <v>0</v>
      </c>
      <c r="K10" s="381">
        <f t="shared" si="0"/>
        <v>0</v>
      </c>
      <c r="L10" s="381">
        <f t="shared" si="0"/>
        <v>0</v>
      </c>
      <c r="M10" s="115">
        <f t="shared" ref="M10:M12" si="1">IF(AND(ROUND(F10,0)=0,H10&gt;F10),"INF",IF(AND(ROUND(F10,0)=0,ROUND(H10,0)=0),0,(H10-F10)/F10))</f>
        <v>0</v>
      </c>
      <c r="N10" s="381">
        <f t="shared" si="0"/>
        <v>0</v>
      </c>
    </row>
    <row r="11" spans="1:14" x14ac:dyDescent="0.3">
      <c r="A11" s="9" t="s">
        <v>41</v>
      </c>
      <c r="B11" s="4" t="s">
        <v>30</v>
      </c>
      <c r="C11" s="42"/>
      <c r="D11" s="42"/>
      <c r="E11" s="42"/>
      <c r="F11" s="42"/>
      <c r="G11" s="42"/>
      <c r="H11" s="42"/>
      <c r="J11" s="115">
        <f t="shared" si="0"/>
        <v>0</v>
      </c>
      <c r="K11" s="115">
        <f t="shared" si="0"/>
        <v>0</v>
      </c>
      <c r="L11" s="115">
        <f t="shared" si="0"/>
        <v>0</v>
      </c>
      <c r="M11" s="115">
        <f t="shared" si="1"/>
        <v>0</v>
      </c>
      <c r="N11" s="115">
        <f t="shared" si="0"/>
        <v>0</v>
      </c>
    </row>
    <row r="12" spans="1:14" x14ac:dyDescent="0.3">
      <c r="A12" s="9" t="s">
        <v>6</v>
      </c>
      <c r="B12" s="4" t="s">
        <v>30</v>
      </c>
      <c r="C12" s="42"/>
      <c r="D12" s="42"/>
      <c r="E12" s="42"/>
      <c r="F12" s="42"/>
      <c r="G12" s="42"/>
      <c r="H12" s="42"/>
      <c r="J12" s="115">
        <f t="shared" si="0"/>
        <v>0</v>
      </c>
      <c r="K12" s="115">
        <f t="shared" si="0"/>
        <v>0</v>
      </c>
      <c r="L12" s="115">
        <f t="shared" si="0"/>
        <v>0</v>
      </c>
      <c r="M12" s="115">
        <f t="shared" si="1"/>
        <v>0</v>
      </c>
      <c r="N12" s="115">
        <f t="shared" si="0"/>
        <v>0</v>
      </c>
    </row>
    <row r="16" spans="1:14" x14ac:dyDescent="0.3">
      <c r="A16" s="55" t="s">
        <v>245</v>
      </c>
      <c r="B16" s="56"/>
      <c r="C16" s="56"/>
      <c r="D16" s="56"/>
      <c r="E16" s="56"/>
      <c r="F16" s="56"/>
      <c r="G16" s="56"/>
      <c r="H16" s="56"/>
      <c r="J16" s="56"/>
      <c r="K16" s="56"/>
      <c r="L16" s="56"/>
      <c r="M16" s="56"/>
      <c r="N16" s="56"/>
    </row>
    <row r="18" spans="1:14" s="18" customFormat="1" ht="37.15" customHeight="1" x14ac:dyDescent="0.3">
      <c r="A18" s="57" t="s">
        <v>50</v>
      </c>
      <c r="B18" s="57" t="s">
        <v>0</v>
      </c>
      <c r="C18" s="9" t="s">
        <v>297</v>
      </c>
      <c r="D18" s="9" t="s">
        <v>298</v>
      </c>
      <c r="E18" s="9" t="s">
        <v>299</v>
      </c>
      <c r="F18" s="9" t="s">
        <v>300</v>
      </c>
      <c r="G18" s="9" t="s">
        <v>301</v>
      </c>
      <c r="H18" s="9" t="s">
        <v>267</v>
      </c>
      <c r="J18" s="9" t="s">
        <v>242</v>
      </c>
      <c r="K18" s="9" t="s">
        <v>47</v>
      </c>
      <c r="L18" s="9" t="s">
        <v>48</v>
      </c>
      <c r="M18" s="9" t="s">
        <v>302</v>
      </c>
      <c r="N18" s="9" t="s">
        <v>303</v>
      </c>
    </row>
    <row r="19" spans="1:14" x14ac:dyDescent="0.3">
      <c r="A19" s="9" t="s">
        <v>76</v>
      </c>
      <c r="B19" s="116" t="s">
        <v>224</v>
      </c>
      <c r="C19" s="42"/>
      <c r="D19" s="42"/>
      <c r="E19" s="42"/>
      <c r="F19" s="42"/>
      <c r="G19" s="42"/>
      <c r="H19" s="42"/>
      <c r="J19" s="115">
        <f t="shared" ref="J19:J35" si="2">IF(AND(ROUND(C19,0)=0,D19&gt;C19),"INF",IF(AND(ROUND(C19,0)=0,ROUND(D19,0)=0),0,(D19-C19)/C19))</f>
        <v>0</v>
      </c>
      <c r="K19" s="115">
        <f t="shared" ref="K19:K35" si="3">IF(AND(ROUND(D19,0)=0,E19&gt;D19),"INF",IF(AND(ROUND(D19,0)=0,ROUND(E19,0)=0),0,(E19-D19)/D19))</f>
        <v>0</v>
      </c>
      <c r="L19" s="115">
        <f t="shared" ref="L19:L35" si="4">IF(AND(ROUND(E19,0)=0,F19&gt;E19),"INF",IF(AND(ROUND(E19,0)=0,ROUND(F19,0)=0),0,(F19-E19)/E19))</f>
        <v>0</v>
      </c>
      <c r="M19" s="115">
        <f>IF(AND(ROUND(F19,0)=0,H19&gt;F19),"INF",IF(AND(ROUND(F19,0)=0,ROUND(H19,0)=0),0,(H19-F19)/F19))</f>
        <v>0</v>
      </c>
      <c r="N19" s="115">
        <f t="shared" ref="N19:N35" si="5">IF(AND(ROUND(G19,0)=0,H19&gt;G19),"INF",IF(AND(ROUND(G19,0)=0,ROUND(H19,0)=0),0,(H19-G19)/G19))</f>
        <v>0</v>
      </c>
    </row>
    <row r="20" spans="1:14" ht="13.5" customHeight="1" x14ac:dyDescent="0.3">
      <c r="A20" s="517" t="s">
        <v>40</v>
      </c>
      <c r="B20" s="117" t="s">
        <v>80</v>
      </c>
      <c r="C20" s="42"/>
      <c r="D20" s="42"/>
      <c r="E20" s="42"/>
      <c r="F20" s="42"/>
      <c r="G20" s="42"/>
      <c r="H20" s="42"/>
      <c r="J20" s="115">
        <f t="shared" si="2"/>
        <v>0</v>
      </c>
      <c r="K20" s="115">
        <f t="shared" si="3"/>
        <v>0</v>
      </c>
      <c r="L20" s="115">
        <f t="shared" si="4"/>
        <v>0</v>
      </c>
      <c r="M20" s="115">
        <f t="shared" ref="M20:M35" si="6">IF(AND(ROUND(F20,0)=0,H20&gt;F20),"INF",IF(AND(ROUND(F20,0)=0,ROUND(H20,0)=0),0,(H20-F20)/F20))</f>
        <v>0</v>
      </c>
      <c r="N20" s="115">
        <f t="shared" si="5"/>
        <v>0</v>
      </c>
    </row>
    <row r="21" spans="1:14" x14ac:dyDescent="0.3">
      <c r="A21" s="517"/>
      <c r="B21" s="117" t="s">
        <v>113</v>
      </c>
      <c r="C21" s="42"/>
      <c r="D21" s="42"/>
      <c r="E21" s="42"/>
      <c r="F21" s="42"/>
      <c r="G21" s="42"/>
      <c r="H21" s="42"/>
      <c r="J21" s="115">
        <f t="shared" si="2"/>
        <v>0</v>
      </c>
      <c r="K21" s="115">
        <f t="shared" si="3"/>
        <v>0</v>
      </c>
      <c r="L21" s="115">
        <f t="shared" si="4"/>
        <v>0</v>
      </c>
      <c r="M21" s="115">
        <f t="shared" si="6"/>
        <v>0</v>
      </c>
      <c r="N21" s="115">
        <f t="shared" si="5"/>
        <v>0</v>
      </c>
    </row>
    <row r="22" spans="1:14" x14ac:dyDescent="0.3">
      <c r="A22" s="517"/>
      <c r="B22" s="58" t="s">
        <v>52</v>
      </c>
      <c r="C22" s="7">
        <f>SUM(C20:C21)</f>
        <v>0</v>
      </c>
      <c r="D22" s="7">
        <f t="shared" ref="D22" si="7">SUM(D20:D21)</f>
        <v>0</v>
      </c>
      <c r="E22" s="7">
        <f>SUM(E20:E21)</f>
        <v>0</v>
      </c>
      <c r="F22" s="7">
        <f>SUM(F20:F21)</f>
        <v>0</v>
      </c>
      <c r="G22" s="7">
        <f>SUM(G20:G21)</f>
        <v>0</v>
      </c>
      <c r="H22" s="7">
        <f>SUM(H20:H21)</f>
        <v>0</v>
      </c>
      <c r="J22" s="115">
        <f t="shared" si="2"/>
        <v>0</v>
      </c>
      <c r="K22" s="115">
        <f t="shared" si="3"/>
        <v>0</v>
      </c>
      <c r="L22" s="115">
        <f t="shared" si="4"/>
        <v>0</v>
      </c>
      <c r="M22" s="115">
        <f t="shared" si="6"/>
        <v>0</v>
      </c>
      <c r="N22" s="115">
        <f t="shared" si="5"/>
        <v>0</v>
      </c>
    </row>
    <row r="23" spans="1:14" ht="13.5" customHeight="1" x14ac:dyDescent="0.3">
      <c r="A23" s="517" t="s">
        <v>4</v>
      </c>
      <c r="B23" s="117" t="s">
        <v>80</v>
      </c>
      <c r="C23" s="42"/>
      <c r="D23" s="42"/>
      <c r="E23" s="42"/>
      <c r="F23" s="42"/>
      <c r="G23" s="42"/>
      <c r="H23" s="42"/>
      <c r="J23" s="115">
        <f t="shared" si="2"/>
        <v>0</v>
      </c>
      <c r="K23" s="115">
        <f t="shared" si="3"/>
        <v>0</v>
      </c>
      <c r="L23" s="115">
        <f t="shared" si="4"/>
        <v>0</v>
      </c>
      <c r="M23" s="115">
        <f t="shared" si="6"/>
        <v>0</v>
      </c>
      <c r="N23" s="115">
        <f t="shared" si="5"/>
        <v>0</v>
      </c>
    </row>
    <row r="24" spans="1:14" x14ac:dyDescent="0.3">
      <c r="A24" s="517"/>
      <c r="B24" s="117" t="s">
        <v>113</v>
      </c>
      <c r="C24" s="42"/>
      <c r="D24" s="42"/>
      <c r="E24" s="42"/>
      <c r="F24" s="42"/>
      <c r="G24" s="42"/>
      <c r="H24" s="42"/>
      <c r="J24" s="115">
        <f t="shared" si="2"/>
        <v>0</v>
      </c>
      <c r="K24" s="115">
        <f t="shared" si="3"/>
        <v>0</v>
      </c>
      <c r="L24" s="115">
        <f t="shared" si="4"/>
        <v>0</v>
      </c>
      <c r="M24" s="115">
        <f t="shared" si="6"/>
        <v>0</v>
      </c>
      <c r="N24" s="115">
        <f t="shared" si="5"/>
        <v>0</v>
      </c>
    </row>
    <row r="25" spans="1:14" x14ac:dyDescent="0.3">
      <c r="A25" s="517"/>
      <c r="B25" s="58" t="s">
        <v>52</v>
      </c>
      <c r="C25" s="7">
        <f>SUM(C23:C24)</f>
        <v>0</v>
      </c>
      <c r="D25" s="7">
        <f t="shared" ref="D25" si="8">SUM(D23:D24)</f>
        <v>0</v>
      </c>
      <c r="E25" s="7">
        <f>SUM(E23:E24)</f>
        <v>0</v>
      </c>
      <c r="F25" s="7">
        <f>SUM(F23:F24)</f>
        <v>0</v>
      </c>
      <c r="G25" s="7">
        <f>SUM(G23:G24)</f>
        <v>0</v>
      </c>
      <c r="H25" s="7">
        <f>SUM(H23:H24)</f>
        <v>0</v>
      </c>
      <c r="J25" s="115">
        <f t="shared" si="2"/>
        <v>0</v>
      </c>
      <c r="K25" s="115">
        <f t="shared" si="3"/>
        <v>0</v>
      </c>
      <c r="L25" s="115">
        <f t="shared" si="4"/>
        <v>0</v>
      </c>
      <c r="M25" s="115">
        <f t="shared" si="6"/>
        <v>0</v>
      </c>
      <c r="N25" s="115">
        <f t="shared" si="5"/>
        <v>0</v>
      </c>
    </row>
    <row r="26" spans="1:14" ht="13.5" customHeight="1" x14ac:dyDescent="0.3">
      <c r="A26" s="517" t="s">
        <v>41</v>
      </c>
      <c r="B26" s="117" t="s">
        <v>80</v>
      </c>
      <c r="C26" s="42"/>
      <c r="D26" s="42"/>
      <c r="E26" s="42"/>
      <c r="F26" s="42"/>
      <c r="G26" s="42"/>
      <c r="H26" s="42"/>
      <c r="J26" s="115">
        <f t="shared" si="2"/>
        <v>0</v>
      </c>
      <c r="K26" s="115">
        <f t="shared" si="3"/>
        <v>0</v>
      </c>
      <c r="L26" s="115">
        <f t="shared" si="4"/>
        <v>0</v>
      </c>
      <c r="M26" s="115">
        <f t="shared" si="6"/>
        <v>0</v>
      </c>
      <c r="N26" s="115">
        <f t="shared" si="5"/>
        <v>0</v>
      </c>
    </row>
    <row r="27" spans="1:14" x14ac:dyDescent="0.3">
      <c r="A27" s="517"/>
      <c r="B27" s="117" t="s">
        <v>113</v>
      </c>
      <c r="C27" s="42"/>
      <c r="D27" s="42"/>
      <c r="E27" s="42"/>
      <c r="F27" s="42"/>
      <c r="G27" s="42"/>
      <c r="H27" s="42"/>
      <c r="J27" s="115">
        <f t="shared" si="2"/>
        <v>0</v>
      </c>
      <c r="K27" s="115">
        <f t="shared" si="3"/>
        <v>0</v>
      </c>
      <c r="L27" s="115">
        <f t="shared" si="4"/>
        <v>0</v>
      </c>
      <c r="M27" s="115">
        <f t="shared" si="6"/>
        <v>0</v>
      </c>
      <c r="N27" s="115">
        <f t="shared" si="5"/>
        <v>0</v>
      </c>
    </row>
    <row r="28" spans="1:14" x14ac:dyDescent="0.3">
      <c r="A28" s="517"/>
      <c r="B28" s="58" t="s">
        <v>52</v>
      </c>
      <c r="C28" s="7">
        <f>SUM(C26:C27)</f>
        <v>0</v>
      </c>
      <c r="D28" s="7">
        <f t="shared" ref="D28" si="9">SUM(D26:D27)</f>
        <v>0</v>
      </c>
      <c r="E28" s="7">
        <f>SUM(E26:E27)</f>
        <v>0</v>
      </c>
      <c r="F28" s="7">
        <f>SUM(F26:F27)</f>
        <v>0</v>
      </c>
      <c r="G28" s="7">
        <f>SUM(G26:G27)</f>
        <v>0</v>
      </c>
      <c r="H28" s="7">
        <f>SUM(H26:H27)</f>
        <v>0</v>
      </c>
      <c r="J28" s="115">
        <f t="shared" si="2"/>
        <v>0</v>
      </c>
      <c r="K28" s="115">
        <f t="shared" si="3"/>
        <v>0</v>
      </c>
      <c r="L28" s="115">
        <f t="shared" si="4"/>
        <v>0</v>
      </c>
      <c r="M28" s="115">
        <f t="shared" si="6"/>
        <v>0</v>
      </c>
      <c r="N28" s="115">
        <f t="shared" si="5"/>
        <v>0</v>
      </c>
    </row>
    <row r="29" spans="1:14" ht="13.5" customHeight="1" x14ac:dyDescent="0.3">
      <c r="A29" s="517" t="s">
        <v>6</v>
      </c>
      <c r="B29" s="117" t="s">
        <v>80</v>
      </c>
      <c r="C29" s="42"/>
      <c r="D29" s="42"/>
      <c r="E29" s="42"/>
      <c r="F29" s="42"/>
      <c r="G29" s="42"/>
      <c r="H29" s="42"/>
      <c r="J29" s="115">
        <f t="shared" si="2"/>
        <v>0</v>
      </c>
      <c r="K29" s="115">
        <f t="shared" si="3"/>
        <v>0</v>
      </c>
      <c r="L29" s="115">
        <f t="shared" si="4"/>
        <v>0</v>
      </c>
      <c r="M29" s="115">
        <f t="shared" si="6"/>
        <v>0</v>
      </c>
      <c r="N29" s="115">
        <f t="shared" si="5"/>
        <v>0</v>
      </c>
    </row>
    <row r="30" spans="1:14" x14ac:dyDescent="0.3">
      <c r="A30" s="517"/>
      <c r="B30" s="117" t="s">
        <v>113</v>
      </c>
      <c r="C30" s="42"/>
      <c r="D30" s="42"/>
      <c r="E30" s="42"/>
      <c r="F30" s="42"/>
      <c r="G30" s="42"/>
      <c r="H30" s="42"/>
      <c r="J30" s="115">
        <f t="shared" si="2"/>
        <v>0</v>
      </c>
      <c r="K30" s="115">
        <f t="shared" si="3"/>
        <v>0</v>
      </c>
      <c r="L30" s="115">
        <f t="shared" si="4"/>
        <v>0</v>
      </c>
      <c r="M30" s="115">
        <f t="shared" si="6"/>
        <v>0</v>
      </c>
      <c r="N30" s="115">
        <f t="shared" si="5"/>
        <v>0</v>
      </c>
    </row>
    <row r="31" spans="1:14" ht="14.45" customHeight="1" x14ac:dyDescent="0.3">
      <c r="A31" s="517"/>
      <c r="B31" s="58" t="s">
        <v>52</v>
      </c>
      <c r="C31" s="7">
        <f>SUM(C29:C30)</f>
        <v>0</v>
      </c>
      <c r="D31" s="7">
        <f t="shared" ref="D31" si="10">SUM(D29:D30)</f>
        <v>0</v>
      </c>
      <c r="E31" s="7">
        <f>SUM(E29:E30)</f>
        <v>0</v>
      </c>
      <c r="F31" s="7">
        <f>SUM(F29:F30)</f>
        <v>0</v>
      </c>
      <c r="G31" s="7">
        <f>SUM(G29:G30)</f>
        <v>0</v>
      </c>
      <c r="H31" s="7">
        <f>SUM(H29:H30)</f>
        <v>0</v>
      </c>
      <c r="J31" s="115">
        <f t="shared" si="2"/>
        <v>0</v>
      </c>
      <c r="K31" s="115">
        <f t="shared" si="3"/>
        <v>0</v>
      </c>
      <c r="L31" s="115">
        <f t="shared" si="4"/>
        <v>0</v>
      </c>
      <c r="M31" s="115">
        <f t="shared" si="6"/>
        <v>0</v>
      </c>
      <c r="N31" s="115">
        <f t="shared" si="5"/>
        <v>0</v>
      </c>
    </row>
    <row r="32" spans="1:14" ht="12" customHeight="1" x14ac:dyDescent="0.3">
      <c r="A32" s="521" t="s">
        <v>225</v>
      </c>
      <c r="B32" s="116" t="s">
        <v>224</v>
      </c>
      <c r="C32" s="7">
        <f t="shared" ref="C32:H32" si="11">C19</f>
        <v>0</v>
      </c>
      <c r="D32" s="7">
        <f t="shared" si="11"/>
        <v>0</v>
      </c>
      <c r="E32" s="7">
        <f t="shared" si="11"/>
        <v>0</v>
      </c>
      <c r="F32" s="7">
        <f t="shared" si="11"/>
        <v>0</v>
      </c>
      <c r="G32" s="7">
        <f t="shared" si="11"/>
        <v>0</v>
      </c>
      <c r="H32" s="7">
        <f t="shared" si="11"/>
        <v>0</v>
      </c>
      <c r="J32" s="115">
        <f t="shared" si="2"/>
        <v>0</v>
      </c>
      <c r="K32" s="115">
        <f t="shared" si="3"/>
        <v>0</v>
      </c>
      <c r="L32" s="115">
        <f t="shared" si="4"/>
        <v>0</v>
      </c>
      <c r="M32" s="115">
        <f t="shared" si="6"/>
        <v>0</v>
      </c>
      <c r="N32" s="115">
        <f t="shared" si="5"/>
        <v>0</v>
      </c>
    </row>
    <row r="33" spans="1:14" ht="13.5" customHeight="1" x14ac:dyDescent="0.3">
      <c r="A33" s="522"/>
      <c r="B33" s="117" t="s">
        <v>80</v>
      </c>
      <c r="C33" s="7">
        <f t="shared" ref="C33:H34" si="12">SUM(C20,C23,C26,C29)</f>
        <v>0</v>
      </c>
      <c r="D33" s="7">
        <f t="shared" si="12"/>
        <v>0</v>
      </c>
      <c r="E33" s="7">
        <f t="shared" si="12"/>
        <v>0</v>
      </c>
      <c r="F33" s="7">
        <f t="shared" si="12"/>
        <v>0</v>
      </c>
      <c r="G33" s="7">
        <f t="shared" si="12"/>
        <v>0</v>
      </c>
      <c r="H33" s="7">
        <f t="shared" si="12"/>
        <v>0</v>
      </c>
      <c r="J33" s="115">
        <f t="shared" si="2"/>
        <v>0</v>
      </c>
      <c r="K33" s="115">
        <f t="shared" si="3"/>
        <v>0</v>
      </c>
      <c r="L33" s="115">
        <f t="shared" si="4"/>
        <v>0</v>
      </c>
      <c r="M33" s="115">
        <f t="shared" si="6"/>
        <v>0</v>
      </c>
      <c r="N33" s="115">
        <f t="shared" si="5"/>
        <v>0</v>
      </c>
    </row>
    <row r="34" spans="1:14" x14ac:dyDescent="0.3">
      <c r="A34" s="522"/>
      <c r="B34" s="117" t="s">
        <v>113</v>
      </c>
      <c r="C34" s="7">
        <f t="shared" si="12"/>
        <v>0</v>
      </c>
      <c r="D34" s="7">
        <f t="shared" si="12"/>
        <v>0</v>
      </c>
      <c r="E34" s="7">
        <f t="shared" si="12"/>
        <v>0</v>
      </c>
      <c r="F34" s="7">
        <f t="shared" si="12"/>
        <v>0</v>
      </c>
      <c r="G34" s="7">
        <f t="shared" si="12"/>
        <v>0</v>
      </c>
      <c r="H34" s="7">
        <f t="shared" si="12"/>
        <v>0</v>
      </c>
      <c r="J34" s="115">
        <f t="shared" si="2"/>
        <v>0</v>
      </c>
      <c r="K34" s="115">
        <f t="shared" si="3"/>
        <v>0</v>
      </c>
      <c r="L34" s="115">
        <f t="shared" si="4"/>
        <v>0</v>
      </c>
      <c r="M34" s="115">
        <f t="shared" si="6"/>
        <v>0</v>
      </c>
      <c r="N34" s="115">
        <f t="shared" si="5"/>
        <v>0</v>
      </c>
    </row>
    <row r="35" spans="1:14" x14ac:dyDescent="0.3">
      <c r="A35" s="523"/>
      <c r="B35" s="58" t="s">
        <v>52</v>
      </c>
      <c r="C35" s="7">
        <f t="shared" ref="C35:H35" si="13">SUM(C33:C34)</f>
        <v>0</v>
      </c>
      <c r="D35" s="7">
        <f t="shared" si="13"/>
        <v>0</v>
      </c>
      <c r="E35" s="7">
        <f t="shared" si="13"/>
        <v>0</v>
      </c>
      <c r="F35" s="7">
        <f t="shared" si="13"/>
        <v>0</v>
      </c>
      <c r="G35" s="7">
        <f t="shared" si="13"/>
        <v>0</v>
      </c>
      <c r="H35" s="7">
        <f t="shared" si="13"/>
        <v>0</v>
      </c>
      <c r="J35" s="115">
        <f t="shared" si="2"/>
        <v>0</v>
      </c>
      <c r="K35" s="115">
        <f t="shared" si="3"/>
        <v>0</v>
      </c>
      <c r="L35" s="115">
        <f t="shared" si="4"/>
        <v>0</v>
      </c>
      <c r="M35" s="115">
        <f t="shared" si="6"/>
        <v>0</v>
      </c>
      <c r="N35" s="115">
        <f t="shared" si="5"/>
        <v>0</v>
      </c>
    </row>
    <row r="36" spans="1:14" x14ac:dyDescent="0.3">
      <c r="J36" s="115"/>
    </row>
    <row r="37" spans="1:14" x14ac:dyDescent="0.3">
      <c r="A37" s="55" t="s">
        <v>211</v>
      </c>
      <c r="B37" s="56"/>
      <c r="C37" s="56"/>
      <c r="D37" s="56"/>
      <c r="E37" s="56"/>
      <c r="F37" s="56"/>
      <c r="G37" s="56"/>
      <c r="H37" s="56"/>
      <c r="J37" s="56"/>
      <c r="K37" s="56"/>
      <c r="L37" s="56"/>
      <c r="M37" s="56"/>
      <c r="N37" s="56"/>
    </row>
    <row r="39" spans="1:14" s="18" customFormat="1" ht="37.15" customHeight="1" x14ac:dyDescent="0.3">
      <c r="A39" s="57" t="s">
        <v>50</v>
      </c>
      <c r="B39" s="57" t="s">
        <v>0</v>
      </c>
      <c r="C39" s="9" t="s">
        <v>297</v>
      </c>
      <c r="D39" s="9" t="s">
        <v>298</v>
      </c>
      <c r="E39" s="9" t="s">
        <v>299</v>
      </c>
      <c r="F39" s="9" t="s">
        <v>300</v>
      </c>
      <c r="G39" s="9" t="s">
        <v>301</v>
      </c>
      <c r="H39" s="9" t="s">
        <v>267</v>
      </c>
      <c r="J39" s="9" t="s">
        <v>242</v>
      </c>
      <c r="K39" s="9" t="s">
        <v>47</v>
      </c>
      <c r="L39" s="9" t="s">
        <v>48</v>
      </c>
      <c r="M39" s="9" t="s">
        <v>302</v>
      </c>
      <c r="N39" s="9" t="s">
        <v>303</v>
      </c>
    </row>
    <row r="40" spans="1:14" x14ac:dyDescent="0.3">
      <c r="A40" s="177" t="s">
        <v>40</v>
      </c>
      <c r="B40" s="117" t="s">
        <v>197</v>
      </c>
      <c r="C40" s="42"/>
      <c r="D40" s="42"/>
      <c r="E40" s="42"/>
      <c r="F40" s="42"/>
      <c r="G40" s="42"/>
      <c r="H40" s="42"/>
      <c r="J40" s="115">
        <f t="shared" ref="J40:N43" si="14">IF(AND(ROUND(C40,0)=0,D40&gt;C40),"INF",IF(AND(ROUND(C40,0)=0,ROUND(D40,0)=0),0,(D40-C40)/C40))</f>
        <v>0</v>
      </c>
      <c r="K40" s="115">
        <f t="shared" si="14"/>
        <v>0</v>
      </c>
      <c r="L40" s="115">
        <f t="shared" si="14"/>
        <v>0</v>
      </c>
      <c r="M40" s="115">
        <f t="shared" ref="M40:M42" si="15">IF(AND(ROUND(F40,0)=0,H40&gt;F40),"INF",IF(AND(ROUND(F40,0)=0,ROUND(H40,0)=0),0,(H40-F40)/F40))</f>
        <v>0</v>
      </c>
      <c r="N40" s="115">
        <f t="shared" si="14"/>
        <v>0</v>
      </c>
    </row>
    <row r="41" spans="1:14" x14ac:dyDescent="0.3">
      <c r="A41" s="176" t="s">
        <v>4</v>
      </c>
      <c r="B41" s="117" t="s">
        <v>197</v>
      </c>
      <c r="C41" s="42"/>
      <c r="D41" s="42"/>
      <c r="E41" s="42"/>
      <c r="F41" s="42"/>
      <c r="G41" s="42"/>
      <c r="H41" s="42"/>
      <c r="J41" s="115">
        <f t="shared" si="14"/>
        <v>0</v>
      </c>
      <c r="K41" s="115">
        <f t="shared" si="14"/>
        <v>0</v>
      </c>
      <c r="L41" s="115">
        <f t="shared" si="14"/>
        <v>0</v>
      </c>
      <c r="M41" s="115">
        <f t="shared" si="15"/>
        <v>0</v>
      </c>
      <c r="N41" s="115">
        <f t="shared" si="14"/>
        <v>0</v>
      </c>
    </row>
    <row r="42" spans="1:14" x14ac:dyDescent="0.3">
      <c r="A42" s="176" t="s">
        <v>41</v>
      </c>
      <c r="B42" s="117" t="s">
        <v>198</v>
      </c>
      <c r="C42" s="42"/>
      <c r="D42" s="42"/>
      <c r="E42" s="42"/>
      <c r="F42" s="42"/>
      <c r="G42" s="42"/>
      <c r="H42" s="42"/>
      <c r="J42" s="115">
        <f t="shared" si="14"/>
        <v>0</v>
      </c>
      <c r="K42" s="115">
        <f t="shared" si="14"/>
        <v>0</v>
      </c>
      <c r="L42" s="115">
        <f t="shared" si="14"/>
        <v>0</v>
      </c>
      <c r="M42" s="115">
        <f t="shared" si="15"/>
        <v>0</v>
      </c>
      <c r="N42" s="115">
        <f t="shared" si="14"/>
        <v>0</v>
      </c>
    </row>
    <row r="43" spans="1:14" x14ac:dyDescent="0.3">
      <c r="A43" s="176" t="s">
        <v>6</v>
      </c>
      <c r="B43" s="117" t="s">
        <v>198</v>
      </c>
      <c r="C43" s="42"/>
      <c r="D43" s="42"/>
      <c r="E43" s="42"/>
      <c r="F43" s="42"/>
      <c r="G43" s="42"/>
      <c r="H43" s="42"/>
      <c r="J43" s="115">
        <f t="shared" si="14"/>
        <v>0</v>
      </c>
      <c r="K43" s="115">
        <f t="shared" si="14"/>
        <v>0</v>
      </c>
      <c r="L43" s="115">
        <f t="shared" si="14"/>
        <v>0</v>
      </c>
      <c r="M43" s="115">
        <f>IF(AND(ROUND(F43,0)=0,H43&gt;F43),"INF",IF(AND(ROUND(F43,0)=0,ROUND(H43,0)=0),0,(H43-F43)/F43))</f>
        <v>0</v>
      </c>
      <c r="N43" s="115">
        <f t="shared" si="14"/>
        <v>0</v>
      </c>
    </row>
    <row r="44" spans="1:14" x14ac:dyDescent="0.3">
      <c r="B44" s="5" t="s">
        <v>199</v>
      </c>
    </row>
  </sheetData>
  <mergeCells count="5">
    <mergeCell ref="A32:A35"/>
    <mergeCell ref="A26:A28"/>
    <mergeCell ref="A29:A31"/>
    <mergeCell ref="A20:A22"/>
    <mergeCell ref="A23:A25"/>
  </mergeCells>
  <conditionalFormatting sqref="C9:H12">
    <cfRule type="containsText" dxfId="69" priority="75" operator="containsText" text="ntitulé">
      <formula>NOT(ISERROR(SEARCH("ntitulé",C9)))</formula>
    </cfRule>
    <cfRule type="containsBlanks" dxfId="68" priority="76">
      <formula>LEN(TRIM(C9))=0</formula>
    </cfRule>
  </conditionalFormatting>
  <conditionalFormatting sqref="C19:H21">
    <cfRule type="containsText" dxfId="67" priority="33" operator="containsText" text="ntitulé">
      <formula>NOT(ISERROR(SEARCH("ntitulé",C19)))</formula>
    </cfRule>
    <cfRule type="containsBlanks" dxfId="66" priority="34">
      <formula>LEN(TRIM(C19))=0</formula>
    </cfRule>
  </conditionalFormatting>
  <conditionalFormatting sqref="C23:H24">
    <cfRule type="containsText" dxfId="65" priority="31" operator="containsText" text="ntitulé">
      <formula>NOT(ISERROR(SEARCH("ntitulé",C23)))</formula>
    </cfRule>
    <cfRule type="containsBlanks" dxfId="64" priority="32">
      <formula>LEN(TRIM(C23))=0</formula>
    </cfRule>
  </conditionalFormatting>
  <conditionalFormatting sqref="C26:H27">
    <cfRule type="containsText" dxfId="63" priority="29" operator="containsText" text="ntitulé">
      <formula>NOT(ISERROR(SEARCH("ntitulé",C26)))</formula>
    </cfRule>
    <cfRule type="containsBlanks" dxfId="62" priority="30">
      <formula>LEN(TRIM(C26))=0</formula>
    </cfRule>
  </conditionalFormatting>
  <conditionalFormatting sqref="C29:H30">
    <cfRule type="containsText" dxfId="61" priority="27" operator="containsText" text="ntitulé">
      <formula>NOT(ISERROR(SEARCH("ntitulé",C29)))</formula>
    </cfRule>
    <cfRule type="containsBlanks" dxfId="60" priority="28">
      <formula>LEN(TRIM(C29))=0</formula>
    </cfRule>
  </conditionalFormatting>
  <conditionalFormatting sqref="C40:H43">
    <cfRule type="containsText" dxfId="59" priority="1" operator="containsText" text="ntitulé">
      <formula>NOT(ISERROR(SEARCH("ntitulé",C40)))</formula>
    </cfRule>
    <cfRule type="containsBlanks" dxfId="58" priority="2">
      <formula>LEN(TRIM(C40))=0</formula>
    </cfRule>
  </conditionalFormatting>
  <pageMargins left="0.7" right="0.7" top="0.75" bottom="0.75" header="0.3" footer="0.3"/>
  <pageSetup paperSize="9" scale="65" orientation="landscape" verticalDpi="300" r:id="rId1"/>
  <ignoredErrors>
    <ignoredError sqref="M40:M43 M19:M35 M9:M12"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W46"/>
  <sheetViews>
    <sheetView showGridLines="0" zoomScale="90" zoomScaleNormal="90" workbookViewId="0">
      <selection activeCell="A2" sqref="A2"/>
    </sheetView>
  </sheetViews>
  <sheetFormatPr baseColWidth="10" defaultColWidth="9.140625" defaultRowHeight="14.25" x14ac:dyDescent="0.2"/>
  <cols>
    <col min="1" max="1" width="2.7109375" style="77" customWidth="1"/>
    <col min="2" max="3" width="1.7109375" style="77" customWidth="1"/>
    <col min="4" max="5" width="5.7109375" style="77" customWidth="1"/>
    <col min="6" max="6" width="8.42578125" style="77" customWidth="1"/>
    <col min="7" max="7" width="7.7109375" style="77" customWidth="1"/>
    <col min="8" max="8" width="20.7109375" style="77" customWidth="1"/>
    <col min="9" max="9" width="18" style="77" customWidth="1"/>
    <col min="10" max="10" width="13.7109375" style="77" customWidth="1"/>
    <col min="11" max="11" width="7.7109375" style="77" customWidth="1"/>
    <col min="12" max="19" width="14.7109375" style="78" customWidth="1"/>
    <col min="20" max="20" width="1.7109375" style="77" customWidth="1"/>
    <col min="21" max="21" width="2.7109375" style="77" customWidth="1"/>
    <col min="22" max="22" width="1.7109375" style="77" customWidth="1"/>
    <col min="23" max="23" width="9.140625" style="77" hidden="1" customWidth="1"/>
    <col min="24" max="16384" width="9.140625" style="77"/>
  </cols>
  <sheetData>
    <row r="2" spans="1:23" s="4" customFormat="1" ht="29.45" customHeight="1" x14ac:dyDescent="0.3">
      <c r="A2" s="14" t="s">
        <v>307</v>
      </c>
      <c r="B2" s="33"/>
      <c r="C2" s="33"/>
      <c r="D2" s="33"/>
      <c r="E2" s="33"/>
      <c r="F2" s="33"/>
      <c r="G2" s="33"/>
      <c r="H2" s="33"/>
      <c r="I2" s="33"/>
      <c r="J2" s="33"/>
      <c r="K2" s="33"/>
      <c r="L2" s="33"/>
      <c r="M2" s="33"/>
      <c r="N2" s="33"/>
      <c r="O2" s="33"/>
      <c r="P2" s="33"/>
      <c r="Q2" s="33"/>
      <c r="R2" s="33"/>
      <c r="S2" s="33"/>
      <c r="T2" s="33"/>
    </row>
    <row r="4" spans="1:23" ht="15" x14ac:dyDescent="0.25">
      <c r="B4" s="178"/>
      <c r="C4" s="178"/>
      <c r="D4" s="178"/>
      <c r="E4" s="178"/>
      <c r="F4" s="178"/>
      <c r="G4" s="178"/>
      <c r="H4" s="178"/>
      <c r="I4" s="178"/>
      <c r="J4" s="178"/>
      <c r="K4" s="178"/>
      <c r="L4" s="178"/>
      <c r="M4" s="178"/>
      <c r="N4" s="178"/>
      <c r="O4" s="350" t="s">
        <v>265</v>
      </c>
      <c r="P4" s="178"/>
      <c r="Q4" s="178"/>
      <c r="R4" s="178"/>
      <c r="S4" s="178"/>
      <c r="T4" s="178"/>
      <c r="U4" s="178"/>
      <c r="V4" s="178"/>
      <c r="W4" s="178"/>
    </row>
    <row r="5" spans="1:23" x14ac:dyDescent="0.2">
      <c r="B5" s="192"/>
      <c r="C5" s="193"/>
      <c r="D5" s="193"/>
      <c r="E5" s="193"/>
      <c r="F5" s="193"/>
      <c r="G5" s="193"/>
      <c r="H5" s="193"/>
      <c r="I5" s="193"/>
      <c r="J5" s="193"/>
      <c r="K5" s="193"/>
      <c r="L5" s="194"/>
      <c r="M5" s="194"/>
      <c r="N5" s="194"/>
      <c r="O5" s="194"/>
      <c r="P5" s="194"/>
      <c r="Q5" s="194"/>
      <c r="R5" s="194"/>
      <c r="S5" s="194"/>
      <c r="T5" s="195"/>
      <c r="U5" s="181"/>
      <c r="V5" s="181"/>
      <c r="W5" s="181"/>
    </row>
    <row r="6" spans="1:23" ht="15.75" x14ac:dyDescent="0.25">
      <c r="B6" s="196"/>
      <c r="C6" s="537" t="s">
        <v>134</v>
      </c>
      <c r="D6" s="537"/>
      <c r="E6" s="537"/>
      <c r="F6" s="537"/>
      <c r="G6" s="537"/>
      <c r="H6" s="537"/>
      <c r="I6" s="537"/>
      <c r="J6" s="540" t="s">
        <v>256</v>
      </c>
      <c r="K6" s="540"/>
      <c r="L6" s="540"/>
      <c r="M6" s="540"/>
      <c r="N6" s="534" t="str">
        <f>IF(TAB00!C11=0,"# Nom du GRD",TAB00!C11)</f>
        <v># Nom du GRD</v>
      </c>
      <c r="O6" s="534"/>
      <c r="P6" s="534"/>
      <c r="Q6" s="534"/>
      <c r="R6" s="534"/>
      <c r="S6" s="534"/>
      <c r="T6" s="198"/>
      <c r="U6" s="181"/>
      <c r="V6" s="181"/>
      <c r="W6" s="181"/>
    </row>
    <row r="7" spans="1:23" ht="15.75" x14ac:dyDescent="0.25">
      <c r="B7" s="196"/>
      <c r="C7" s="181"/>
      <c r="D7" s="226"/>
      <c r="E7" s="181"/>
      <c r="F7" s="181"/>
      <c r="G7" s="181"/>
      <c r="H7" s="181"/>
      <c r="I7" s="181"/>
      <c r="J7" s="181"/>
      <c r="K7" s="181"/>
      <c r="L7" s="227"/>
      <c r="M7" s="227"/>
      <c r="N7" s="227"/>
      <c r="O7" s="227"/>
      <c r="P7" s="227"/>
      <c r="Q7" s="227"/>
      <c r="R7" s="227"/>
      <c r="S7" s="227"/>
      <c r="T7" s="198"/>
      <c r="U7" s="181"/>
      <c r="V7" s="181"/>
      <c r="W7" s="181"/>
    </row>
    <row r="8" spans="1:23" x14ac:dyDescent="0.2">
      <c r="B8" s="196"/>
      <c r="C8" s="535" t="s">
        <v>135</v>
      </c>
      <c r="D8" s="535"/>
      <c r="E8" s="535"/>
      <c r="F8" s="535"/>
      <c r="G8" s="536" t="str">
        <f>"du 01.01.20"&amp;RIGHT(A2,2)&amp;" au 31.12.20"&amp;RIGHT(A2,2)</f>
        <v>du 01.01.2024 au 31.12.2024</v>
      </c>
      <c r="H8" s="536"/>
      <c r="I8" s="225"/>
      <c r="J8" s="181"/>
      <c r="K8" s="181"/>
      <c r="L8" s="227"/>
      <c r="M8" s="227"/>
      <c r="N8" s="227"/>
      <c r="O8" s="227"/>
      <c r="P8" s="227"/>
      <c r="Q8" s="227"/>
      <c r="R8" s="227"/>
      <c r="S8" s="227"/>
      <c r="T8" s="198"/>
      <c r="U8" s="181"/>
      <c r="V8" s="181"/>
      <c r="W8" s="181"/>
    </row>
    <row r="9" spans="1:23" ht="15" thickBot="1" x14ac:dyDescent="0.25">
      <c r="B9" s="196"/>
      <c r="C9" s="181"/>
      <c r="D9" s="197"/>
      <c r="E9" s="181"/>
      <c r="F9" s="181"/>
      <c r="G9" s="181"/>
      <c r="H9" s="181"/>
      <c r="I9" s="181"/>
      <c r="J9" s="181"/>
      <c r="K9" s="181"/>
      <c r="L9" s="191"/>
      <c r="M9" s="191"/>
      <c r="N9" s="191"/>
      <c r="O9" s="191"/>
      <c r="P9" s="191"/>
      <c r="Q9" s="191"/>
      <c r="R9" s="191"/>
      <c r="S9" s="191"/>
      <c r="T9" s="198"/>
      <c r="U9" s="181"/>
      <c r="V9" s="181"/>
      <c r="W9" s="181"/>
    </row>
    <row r="10" spans="1:23" s="351" customFormat="1" ht="23.25" thickBot="1" x14ac:dyDescent="0.25">
      <c r="B10" s="352"/>
      <c r="C10" s="353"/>
      <c r="D10" s="354"/>
      <c r="E10" s="354"/>
      <c r="F10" s="354"/>
      <c r="G10" s="354"/>
      <c r="H10" s="354"/>
      <c r="I10" s="354"/>
      <c r="J10" s="355"/>
      <c r="K10" s="356" t="s">
        <v>117</v>
      </c>
      <c r="L10" s="538" t="s">
        <v>3</v>
      </c>
      <c r="M10" s="539"/>
      <c r="N10" s="538" t="s">
        <v>4</v>
      </c>
      <c r="O10" s="539"/>
      <c r="P10" s="538" t="s">
        <v>5</v>
      </c>
      <c r="Q10" s="539"/>
      <c r="R10" s="538" t="s">
        <v>6</v>
      </c>
      <c r="S10" s="539"/>
      <c r="T10" s="357"/>
      <c r="U10" s="358"/>
      <c r="V10" s="358"/>
      <c r="W10" s="358"/>
    </row>
    <row r="11" spans="1:23" ht="22.15" customHeight="1" thickBot="1" x14ac:dyDescent="0.25">
      <c r="B11" s="196"/>
      <c r="C11" s="207"/>
      <c r="D11" s="181"/>
      <c r="E11" s="181"/>
      <c r="F11" s="181"/>
      <c r="G11" s="181"/>
      <c r="H11" s="181"/>
      <c r="I11" s="181"/>
      <c r="J11" s="206"/>
      <c r="K11" s="231"/>
      <c r="L11" s="233" t="s">
        <v>217</v>
      </c>
      <c r="M11" s="232" t="s">
        <v>218</v>
      </c>
      <c r="N11" s="233" t="s">
        <v>217</v>
      </c>
      <c r="O11" s="232" t="s">
        <v>218</v>
      </c>
      <c r="P11" s="233" t="s">
        <v>217</v>
      </c>
      <c r="Q11" s="232" t="s">
        <v>218</v>
      </c>
      <c r="R11" s="233" t="s">
        <v>217</v>
      </c>
      <c r="S11" s="232" t="s">
        <v>218</v>
      </c>
      <c r="T11" s="198"/>
      <c r="U11" s="181"/>
      <c r="V11" s="181"/>
      <c r="W11" s="181"/>
    </row>
    <row r="12" spans="1:23" ht="15" thickBot="1" x14ac:dyDescent="0.25">
      <c r="B12" s="196"/>
      <c r="C12" s="207"/>
      <c r="D12" s="181"/>
      <c r="E12" s="181"/>
      <c r="F12" s="181"/>
      <c r="G12" s="181"/>
      <c r="H12" s="181"/>
      <c r="I12" s="181"/>
      <c r="J12" s="206"/>
      <c r="K12" s="231"/>
      <c r="L12" s="234"/>
      <c r="M12" s="204"/>
      <c r="N12" s="234"/>
      <c r="O12" s="204"/>
      <c r="P12" s="234"/>
      <c r="Q12" s="204"/>
      <c r="R12" s="234"/>
      <c r="S12" s="204"/>
      <c r="T12" s="198"/>
      <c r="U12" s="181"/>
      <c r="V12" s="181"/>
      <c r="W12" s="181"/>
    </row>
    <row r="13" spans="1:23" x14ac:dyDescent="0.2">
      <c r="B13" s="196"/>
      <c r="C13" s="207"/>
      <c r="D13" s="179" t="s">
        <v>9</v>
      </c>
      <c r="E13" s="179"/>
      <c r="F13" s="179"/>
      <c r="G13" s="179"/>
      <c r="H13" s="181"/>
      <c r="I13" s="181"/>
      <c r="J13" s="206"/>
      <c r="K13" s="206"/>
      <c r="L13" s="235"/>
      <c r="M13" s="205"/>
      <c r="N13" s="235"/>
      <c r="O13" s="205"/>
      <c r="P13" s="235"/>
      <c r="Q13" s="205"/>
      <c r="R13" s="235"/>
      <c r="S13" s="205"/>
      <c r="T13" s="198"/>
      <c r="U13" s="181"/>
      <c r="V13" s="181"/>
      <c r="W13" s="181"/>
    </row>
    <row r="14" spans="1:23" x14ac:dyDescent="0.2">
      <c r="B14" s="196"/>
      <c r="C14" s="207"/>
      <c r="D14" s="179"/>
      <c r="E14" s="179" t="s">
        <v>10</v>
      </c>
      <c r="F14" s="179"/>
      <c r="G14" s="179"/>
      <c r="H14" s="181"/>
      <c r="I14" s="181"/>
      <c r="J14" s="206"/>
      <c r="K14" s="206"/>
      <c r="L14" s="235"/>
      <c r="M14" s="205"/>
      <c r="N14" s="235"/>
      <c r="O14" s="205"/>
      <c r="P14" s="235"/>
      <c r="Q14" s="205"/>
      <c r="R14" s="235"/>
      <c r="S14" s="205"/>
      <c r="T14" s="198"/>
      <c r="U14" s="181"/>
      <c r="V14" s="181"/>
      <c r="W14" s="181"/>
    </row>
    <row r="15" spans="1:23" x14ac:dyDescent="0.2">
      <c r="B15" s="196"/>
      <c r="C15" s="207"/>
      <c r="D15" s="181"/>
      <c r="E15" s="181"/>
      <c r="F15" s="180" t="s">
        <v>11</v>
      </c>
      <c r="G15" s="188"/>
      <c r="H15" s="181"/>
      <c r="I15" s="181"/>
      <c r="J15" s="206"/>
      <c r="K15" s="223"/>
      <c r="L15" s="265"/>
      <c r="M15" s="266"/>
      <c r="N15" s="265"/>
      <c r="O15" s="266"/>
      <c r="P15" s="265"/>
      <c r="Q15" s="266"/>
      <c r="R15" s="265"/>
      <c r="S15" s="266"/>
      <c r="T15" s="198"/>
      <c r="U15" s="181"/>
      <c r="V15" s="181"/>
      <c r="W15" s="181"/>
    </row>
    <row r="16" spans="1:23" x14ac:dyDescent="0.2">
      <c r="B16" s="196"/>
      <c r="C16" s="207"/>
      <c r="D16" s="181"/>
      <c r="E16" s="181"/>
      <c r="F16" s="180"/>
      <c r="G16" s="182" t="s">
        <v>219</v>
      </c>
      <c r="H16" s="183"/>
      <c r="I16" s="183"/>
      <c r="J16" s="184" t="s">
        <v>118</v>
      </c>
      <c r="K16" s="220" t="s">
        <v>119</v>
      </c>
      <c r="L16" s="267" t="s">
        <v>120</v>
      </c>
      <c r="M16" s="268"/>
      <c r="N16" s="267" t="s">
        <v>120</v>
      </c>
      <c r="O16" s="268"/>
      <c r="P16" s="267" t="s">
        <v>120</v>
      </c>
      <c r="Q16" s="268"/>
      <c r="R16" s="267" t="s">
        <v>120</v>
      </c>
      <c r="S16" s="268"/>
      <c r="T16" s="198"/>
      <c r="U16" s="181"/>
      <c r="V16" s="181"/>
      <c r="W16" s="181"/>
    </row>
    <row r="17" spans="2:23" x14ac:dyDescent="0.2">
      <c r="B17" s="196"/>
      <c r="C17" s="207"/>
      <c r="D17" s="181"/>
      <c r="E17" s="181"/>
      <c r="F17" s="181"/>
      <c r="G17" s="182" t="s">
        <v>220</v>
      </c>
      <c r="H17" s="183"/>
      <c r="I17" s="183"/>
      <c r="J17" s="184" t="s">
        <v>118</v>
      </c>
      <c r="K17" s="220" t="s">
        <v>119</v>
      </c>
      <c r="L17" s="267" t="s">
        <v>120</v>
      </c>
      <c r="M17" s="268"/>
      <c r="N17" s="267" t="s">
        <v>120</v>
      </c>
      <c r="O17" s="268"/>
      <c r="P17" s="267" t="s">
        <v>120</v>
      </c>
      <c r="Q17" s="268"/>
      <c r="R17" s="267" t="s">
        <v>120</v>
      </c>
      <c r="S17" s="268"/>
      <c r="T17" s="198"/>
      <c r="U17" s="181"/>
      <c r="V17" s="181"/>
      <c r="W17" s="181"/>
    </row>
    <row r="18" spans="2:23" x14ac:dyDescent="0.2">
      <c r="B18" s="196"/>
      <c r="C18" s="207"/>
      <c r="D18" s="181"/>
      <c r="E18" s="181"/>
      <c r="F18" s="180" t="s">
        <v>111</v>
      </c>
      <c r="G18" s="181"/>
      <c r="H18" s="181"/>
      <c r="I18" s="181"/>
      <c r="J18" s="206"/>
      <c r="K18" s="220"/>
      <c r="L18" s="269"/>
      <c r="M18" s="268"/>
      <c r="N18" s="269"/>
      <c r="O18" s="268"/>
      <c r="P18" s="269"/>
      <c r="Q18" s="268"/>
      <c r="R18" s="269"/>
      <c r="S18" s="268"/>
      <c r="T18" s="198"/>
      <c r="U18" s="181"/>
      <c r="V18" s="181"/>
      <c r="W18" s="181"/>
    </row>
    <row r="19" spans="2:23" x14ac:dyDescent="0.2">
      <c r="B19" s="196"/>
      <c r="C19" s="207"/>
      <c r="D19" s="181"/>
      <c r="E19" s="181"/>
      <c r="F19" s="180"/>
      <c r="G19" s="182" t="s">
        <v>121</v>
      </c>
      <c r="H19" s="183"/>
      <c r="I19" s="183"/>
      <c r="J19" s="184" t="s">
        <v>122</v>
      </c>
      <c r="K19" s="220" t="s">
        <v>119</v>
      </c>
      <c r="L19" s="269"/>
      <c r="M19" s="268"/>
      <c r="N19" s="269"/>
      <c r="O19" s="268"/>
      <c r="P19" s="269"/>
      <c r="Q19" s="268"/>
      <c r="R19" s="267"/>
      <c r="S19" s="268" t="s">
        <v>120</v>
      </c>
      <c r="T19" s="198"/>
      <c r="U19" s="181"/>
      <c r="V19" s="181"/>
      <c r="W19" s="181"/>
    </row>
    <row r="20" spans="2:23" x14ac:dyDescent="0.2">
      <c r="B20" s="196"/>
      <c r="C20" s="207"/>
      <c r="D20" s="181"/>
      <c r="E20" s="179" t="s">
        <v>12</v>
      </c>
      <c r="F20" s="180"/>
      <c r="G20" s="185"/>
      <c r="H20" s="186"/>
      <c r="I20" s="186"/>
      <c r="J20" s="187" t="s">
        <v>123</v>
      </c>
      <c r="K20" s="220" t="s">
        <v>119</v>
      </c>
      <c r="L20" s="525" t="s">
        <v>120</v>
      </c>
      <c r="M20" s="526"/>
      <c r="N20" s="525" t="s">
        <v>120</v>
      </c>
      <c r="O20" s="526"/>
      <c r="P20" s="525" t="s">
        <v>120</v>
      </c>
      <c r="Q20" s="526"/>
      <c r="R20" s="525" t="s">
        <v>120</v>
      </c>
      <c r="S20" s="526"/>
      <c r="T20" s="198"/>
      <c r="U20" s="181"/>
      <c r="V20" s="181"/>
      <c r="W20" s="181"/>
    </row>
    <row r="21" spans="2:23" x14ac:dyDescent="0.2">
      <c r="B21" s="196"/>
      <c r="C21" s="207"/>
      <c r="D21" s="181"/>
      <c r="E21" s="179" t="s">
        <v>13</v>
      </c>
      <c r="F21" s="188"/>
      <c r="G21" s="181"/>
      <c r="H21" s="181"/>
      <c r="I21" s="181"/>
      <c r="J21" s="206"/>
      <c r="K21" s="220"/>
      <c r="L21" s="269"/>
      <c r="M21" s="268"/>
      <c r="N21" s="269"/>
      <c r="O21" s="268"/>
      <c r="P21" s="269"/>
      <c r="Q21" s="268"/>
      <c r="R21" s="269"/>
      <c r="S21" s="268"/>
      <c r="T21" s="198"/>
      <c r="U21" s="181"/>
      <c r="V21" s="181"/>
      <c r="W21" s="181"/>
    </row>
    <row r="22" spans="2:23" x14ac:dyDescent="0.2">
      <c r="B22" s="196"/>
      <c r="C22" s="207"/>
      <c r="D22" s="181"/>
      <c r="E22" s="179"/>
      <c r="F22" s="188"/>
      <c r="G22" s="182" t="s">
        <v>105</v>
      </c>
      <c r="H22" s="183"/>
      <c r="I22" s="183"/>
      <c r="J22" s="184" t="s">
        <v>124</v>
      </c>
      <c r="K22" s="220" t="s">
        <v>119</v>
      </c>
      <c r="L22" s="269"/>
      <c r="M22" s="268"/>
      <c r="N22" s="269"/>
      <c r="O22" s="268"/>
      <c r="P22" s="269"/>
      <c r="Q22" s="268"/>
      <c r="R22" s="267" t="s">
        <v>120</v>
      </c>
      <c r="S22" s="268" t="s">
        <v>120</v>
      </c>
      <c r="T22" s="198"/>
      <c r="U22" s="181"/>
      <c r="V22" s="181"/>
      <c r="W22" s="181"/>
    </row>
    <row r="23" spans="2:23" x14ac:dyDescent="0.2">
      <c r="B23" s="196"/>
      <c r="C23" s="207"/>
      <c r="D23" s="181"/>
      <c r="E23" s="181"/>
      <c r="F23" s="181"/>
      <c r="G23" s="182" t="s">
        <v>106</v>
      </c>
      <c r="H23" s="183"/>
      <c r="I23" s="183"/>
      <c r="J23" s="184" t="s">
        <v>124</v>
      </c>
      <c r="K23" s="220" t="s">
        <v>119</v>
      </c>
      <c r="L23" s="267" t="s">
        <v>120</v>
      </c>
      <c r="M23" s="268" t="s">
        <v>120</v>
      </c>
      <c r="N23" s="267" t="s">
        <v>120</v>
      </c>
      <c r="O23" s="268" t="s">
        <v>120</v>
      </c>
      <c r="P23" s="267" t="s">
        <v>120</v>
      </c>
      <c r="Q23" s="268" t="s">
        <v>120</v>
      </c>
      <c r="R23" s="267" t="s">
        <v>120</v>
      </c>
      <c r="S23" s="268" t="s">
        <v>120</v>
      </c>
      <c r="T23" s="198"/>
      <c r="U23" s="181"/>
      <c r="V23" s="181"/>
      <c r="W23" s="181"/>
    </row>
    <row r="24" spans="2:23" x14ac:dyDescent="0.2">
      <c r="B24" s="196"/>
      <c r="C24" s="207"/>
      <c r="D24" s="181"/>
      <c r="E24" s="181"/>
      <c r="F24" s="181"/>
      <c r="G24" s="185" t="s">
        <v>14</v>
      </c>
      <c r="H24" s="186"/>
      <c r="I24" s="186"/>
      <c r="J24" s="187" t="s">
        <v>124</v>
      </c>
      <c r="K24" s="220" t="s">
        <v>119</v>
      </c>
      <c r="L24" s="267" t="s">
        <v>120</v>
      </c>
      <c r="M24" s="268" t="s">
        <v>120</v>
      </c>
      <c r="N24" s="267" t="s">
        <v>120</v>
      </c>
      <c r="O24" s="268" t="s">
        <v>120</v>
      </c>
      <c r="P24" s="267" t="s">
        <v>120</v>
      </c>
      <c r="Q24" s="268" t="s">
        <v>120</v>
      </c>
      <c r="R24" s="267" t="s">
        <v>120</v>
      </c>
      <c r="S24" s="268" t="s">
        <v>120</v>
      </c>
      <c r="T24" s="198"/>
      <c r="U24" s="181"/>
      <c r="V24" s="181"/>
      <c r="W24" s="181"/>
    </row>
    <row r="25" spans="2:23" x14ac:dyDescent="0.2">
      <c r="B25" s="196"/>
      <c r="C25" s="207"/>
      <c r="D25" s="181"/>
      <c r="E25" s="181"/>
      <c r="F25" s="181"/>
      <c r="G25" s="185" t="s">
        <v>107</v>
      </c>
      <c r="H25" s="186"/>
      <c r="I25" s="186"/>
      <c r="J25" s="187" t="s">
        <v>124</v>
      </c>
      <c r="K25" s="220" t="s">
        <v>119</v>
      </c>
      <c r="L25" s="269"/>
      <c r="M25" s="268"/>
      <c r="N25" s="269"/>
      <c r="O25" s="268"/>
      <c r="P25" s="269"/>
      <c r="Q25" s="268"/>
      <c r="R25" s="267" t="s">
        <v>120</v>
      </c>
      <c r="S25" s="268" t="s">
        <v>120</v>
      </c>
      <c r="T25" s="198"/>
      <c r="U25" s="181"/>
      <c r="V25" s="181"/>
      <c r="W25" s="181"/>
    </row>
    <row r="26" spans="2:23" x14ac:dyDescent="0.2">
      <c r="B26" s="196"/>
      <c r="C26" s="207"/>
      <c r="D26" s="181"/>
      <c r="E26" s="181"/>
      <c r="F26" s="181"/>
      <c r="G26" s="181"/>
      <c r="H26" s="181"/>
      <c r="I26" s="181"/>
      <c r="J26" s="206"/>
      <c r="K26" s="220"/>
      <c r="L26" s="269"/>
      <c r="M26" s="268"/>
      <c r="N26" s="269"/>
      <c r="O26" s="268"/>
      <c r="P26" s="269"/>
      <c r="Q26" s="268"/>
      <c r="R26" s="269"/>
      <c r="S26" s="268"/>
      <c r="T26" s="198"/>
      <c r="U26" s="181"/>
      <c r="V26" s="181"/>
      <c r="W26" s="181"/>
    </row>
    <row r="27" spans="2:23" x14ac:dyDescent="0.2">
      <c r="B27" s="196"/>
      <c r="C27" s="207"/>
      <c r="D27" s="189" t="s">
        <v>125</v>
      </c>
      <c r="E27" s="189"/>
      <c r="F27" s="181"/>
      <c r="G27" s="185"/>
      <c r="H27" s="185"/>
      <c r="I27" s="185"/>
      <c r="J27" s="187" t="s">
        <v>124</v>
      </c>
      <c r="K27" s="220" t="s">
        <v>126</v>
      </c>
      <c r="L27" s="528" t="s">
        <v>120</v>
      </c>
      <c r="M27" s="529"/>
      <c r="N27" s="528" t="s">
        <v>120</v>
      </c>
      <c r="O27" s="529"/>
      <c r="P27" s="528" t="s">
        <v>120</v>
      </c>
      <c r="Q27" s="529"/>
      <c r="R27" s="528" t="s">
        <v>120</v>
      </c>
      <c r="S27" s="529"/>
      <c r="T27" s="198"/>
      <c r="U27" s="181"/>
      <c r="V27" s="181"/>
      <c r="W27" s="181"/>
    </row>
    <row r="28" spans="2:23" x14ac:dyDescent="0.2">
      <c r="B28" s="196"/>
      <c r="C28" s="207"/>
      <c r="D28" s="189"/>
      <c r="E28" s="189"/>
      <c r="F28" s="181"/>
      <c r="G28" s="181"/>
      <c r="H28" s="181"/>
      <c r="I28" s="181"/>
      <c r="J28" s="206"/>
      <c r="K28" s="220"/>
      <c r="L28" s="269"/>
      <c r="M28" s="268"/>
      <c r="N28" s="269"/>
      <c r="O28" s="268"/>
      <c r="P28" s="269"/>
      <c r="Q28" s="268"/>
      <c r="R28" s="269"/>
      <c r="S28" s="268"/>
      <c r="T28" s="198"/>
      <c r="U28" s="181"/>
      <c r="V28" s="181"/>
      <c r="W28" s="181"/>
    </row>
    <row r="29" spans="2:23" x14ac:dyDescent="0.2">
      <c r="B29" s="196"/>
      <c r="C29" s="207"/>
      <c r="D29" s="189" t="s">
        <v>127</v>
      </c>
      <c r="E29" s="189"/>
      <c r="F29" s="181"/>
      <c r="G29" s="181"/>
      <c r="H29" s="181"/>
      <c r="I29" s="181"/>
      <c r="J29" s="206"/>
      <c r="K29" s="220"/>
      <c r="L29" s="269"/>
      <c r="M29" s="268"/>
      <c r="N29" s="269"/>
      <c r="O29" s="268"/>
      <c r="P29" s="269"/>
      <c r="Q29" s="268"/>
      <c r="R29" s="269"/>
      <c r="S29" s="268"/>
      <c r="T29" s="198"/>
      <c r="U29" s="181"/>
      <c r="V29" s="181"/>
      <c r="W29" s="181"/>
    </row>
    <row r="30" spans="2:23" x14ac:dyDescent="0.2">
      <c r="B30" s="196"/>
      <c r="C30" s="207"/>
      <c r="D30" s="189"/>
      <c r="E30" s="189"/>
      <c r="F30" s="181"/>
      <c r="G30" s="185" t="s">
        <v>2</v>
      </c>
      <c r="H30" s="186"/>
      <c r="I30" s="186"/>
      <c r="J30" s="187" t="s">
        <v>124</v>
      </c>
      <c r="K30" s="220" t="s">
        <v>128</v>
      </c>
      <c r="L30" s="528" t="s">
        <v>120</v>
      </c>
      <c r="M30" s="529"/>
      <c r="N30" s="528" t="s">
        <v>120</v>
      </c>
      <c r="O30" s="529"/>
      <c r="P30" s="528" t="s">
        <v>120</v>
      </c>
      <c r="Q30" s="529"/>
      <c r="R30" s="528" t="s">
        <v>120</v>
      </c>
      <c r="S30" s="529"/>
      <c r="T30" s="198"/>
      <c r="U30" s="181"/>
      <c r="V30" s="181"/>
      <c r="W30" s="181"/>
    </row>
    <row r="31" spans="2:23" x14ac:dyDescent="0.2">
      <c r="B31" s="196"/>
      <c r="C31" s="207"/>
      <c r="D31" s="189"/>
      <c r="E31" s="189"/>
      <c r="F31" s="181"/>
      <c r="G31" s="185" t="s">
        <v>129</v>
      </c>
      <c r="H31" s="186"/>
      <c r="I31" s="186"/>
      <c r="J31" s="187" t="s">
        <v>124</v>
      </c>
      <c r="K31" s="220" t="s">
        <v>130</v>
      </c>
      <c r="L31" s="528" t="s">
        <v>120</v>
      </c>
      <c r="M31" s="529"/>
      <c r="N31" s="528" t="s">
        <v>120</v>
      </c>
      <c r="O31" s="529"/>
      <c r="P31" s="528" t="s">
        <v>120</v>
      </c>
      <c r="Q31" s="529"/>
      <c r="R31" s="528" t="s">
        <v>120</v>
      </c>
      <c r="S31" s="529"/>
      <c r="T31" s="198"/>
      <c r="U31" s="181"/>
      <c r="V31" s="181"/>
      <c r="W31" s="181"/>
    </row>
    <row r="32" spans="2:23" ht="15" thickBot="1" x14ac:dyDescent="0.25">
      <c r="B32" s="196"/>
      <c r="C32" s="207"/>
      <c r="D32" s="189"/>
      <c r="E32" s="189"/>
      <c r="F32" s="181"/>
      <c r="G32" s="185" t="s">
        <v>131</v>
      </c>
      <c r="H32" s="186"/>
      <c r="I32" s="186"/>
      <c r="J32" s="187" t="s">
        <v>124</v>
      </c>
      <c r="K32" s="221" t="s">
        <v>132</v>
      </c>
      <c r="L32" s="530" t="s">
        <v>120</v>
      </c>
      <c r="M32" s="531"/>
      <c r="N32" s="530" t="s">
        <v>120</v>
      </c>
      <c r="O32" s="531"/>
      <c r="P32" s="530" t="s">
        <v>120</v>
      </c>
      <c r="Q32" s="531"/>
      <c r="R32" s="530" t="s">
        <v>120</v>
      </c>
      <c r="S32" s="531"/>
      <c r="T32" s="198"/>
      <c r="U32" s="181"/>
      <c r="V32" s="181"/>
      <c r="W32" s="181"/>
    </row>
    <row r="33" spans="2:23" ht="15" thickBot="1" x14ac:dyDescent="0.25">
      <c r="B33" s="196"/>
      <c r="C33" s="207"/>
      <c r="D33" s="189"/>
      <c r="E33" s="189"/>
      <c r="F33" s="181"/>
      <c r="G33" s="181"/>
      <c r="H33" s="181"/>
      <c r="I33" s="181"/>
      <c r="J33" s="181"/>
      <c r="K33" s="229"/>
      <c r="L33" s="270"/>
      <c r="M33" s="270"/>
      <c r="N33" s="270"/>
      <c r="O33" s="270"/>
      <c r="P33" s="270"/>
      <c r="Q33" s="270"/>
      <c r="R33" s="270"/>
      <c r="S33" s="270"/>
      <c r="T33" s="198"/>
      <c r="U33" s="181"/>
      <c r="V33" s="181"/>
      <c r="W33" s="181"/>
    </row>
    <row r="34" spans="2:23" ht="15" thickBot="1" x14ac:dyDescent="0.25">
      <c r="B34" s="196"/>
      <c r="C34" s="207"/>
      <c r="D34" s="190" t="s">
        <v>109</v>
      </c>
      <c r="E34" s="189"/>
      <c r="F34" s="181"/>
      <c r="G34" s="182"/>
      <c r="H34" s="183"/>
      <c r="I34" s="183"/>
      <c r="J34" s="184" t="s">
        <v>124</v>
      </c>
      <c r="K34" s="222" t="s">
        <v>119</v>
      </c>
      <c r="L34" s="532" t="s">
        <v>120</v>
      </c>
      <c r="M34" s="533"/>
      <c r="N34" s="532" t="s">
        <v>120</v>
      </c>
      <c r="O34" s="533"/>
      <c r="P34" s="532" t="s">
        <v>120</v>
      </c>
      <c r="Q34" s="533"/>
      <c r="R34" s="532" t="s">
        <v>120</v>
      </c>
      <c r="S34" s="533"/>
      <c r="T34" s="198"/>
      <c r="U34" s="181"/>
      <c r="V34" s="181"/>
      <c r="W34" s="181"/>
    </row>
    <row r="35" spans="2:23" ht="15" thickBot="1" x14ac:dyDescent="0.25">
      <c r="B35" s="196"/>
      <c r="C35" s="207"/>
      <c r="D35" s="181"/>
      <c r="E35" s="181"/>
      <c r="F35" s="181"/>
      <c r="G35" s="181"/>
      <c r="H35" s="181"/>
      <c r="I35" s="181"/>
      <c r="J35" s="181"/>
      <c r="K35" s="230"/>
      <c r="L35" s="271"/>
      <c r="M35" s="271"/>
      <c r="N35" s="271"/>
      <c r="O35" s="271"/>
      <c r="P35" s="271"/>
      <c r="Q35" s="271"/>
      <c r="R35" s="271"/>
      <c r="S35" s="271"/>
      <c r="T35" s="198"/>
      <c r="U35" s="181"/>
      <c r="V35" s="181"/>
      <c r="W35" s="181"/>
    </row>
    <row r="36" spans="2:23" ht="15" thickBot="1" x14ac:dyDescent="0.25">
      <c r="B36" s="196"/>
      <c r="C36" s="207"/>
      <c r="D36" s="190" t="s">
        <v>110</v>
      </c>
      <c r="E36" s="181"/>
      <c r="F36" s="181"/>
      <c r="G36" s="183"/>
      <c r="H36" s="183"/>
      <c r="I36" s="183"/>
      <c r="J36" s="184" t="s">
        <v>221</v>
      </c>
      <c r="K36" s="222" t="s">
        <v>133</v>
      </c>
      <c r="L36" s="277" t="s">
        <v>120</v>
      </c>
      <c r="M36" s="272" t="s">
        <v>120</v>
      </c>
      <c r="N36" s="277" t="s">
        <v>120</v>
      </c>
      <c r="O36" s="272" t="s">
        <v>120</v>
      </c>
      <c r="P36" s="277" t="s">
        <v>120</v>
      </c>
      <c r="Q36" s="272" t="s">
        <v>120</v>
      </c>
      <c r="R36" s="277"/>
      <c r="S36" s="272"/>
      <c r="T36" s="198"/>
      <c r="U36" s="181"/>
      <c r="V36" s="181"/>
      <c r="W36" s="181"/>
    </row>
    <row r="37" spans="2:23" ht="15" thickBot="1" x14ac:dyDescent="0.25">
      <c r="B37" s="196"/>
      <c r="C37" s="208"/>
      <c r="D37" s="209"/>
      <c r="E37" s="209"/>
      <c r="F37" s="209"/>
      <c r="G37" s="210"/>
      <c r="H37" s="209"/>
      <c r="I37" s="209"/>
      <c r="J37" s="209"/>
      <c r="K37" s="229"/>
      <c r="L37" s="199"/>
      <c r="M37" s="199"/>
      <c r="N37" s="199"/>
      <c r="O37" s="199"/>
      <c r="P37" s="199"/>
      <c r="Q37" s="199"/>
      <c r="R37" s="199"/>
      <c r="S37" s="199"/>
      <c r="T37" s="198"/>
      <c r="U37" s="181"/>
      <c r="V37" s="181"/>
      <c r="W37" s="181"/>
    </row>
    <row r="38" spans="2:23" x14ac:dyDescent="0.2">
      <c r="B38" s="200"/>
      <c r="C38" s="201"/>
      <c r="D38" s="201"/>
      <c r="E38" s="201"/>
      <c r="F38" s="201"/>
      <c r="G38" s="201"/>
      <c r="H38" s="201"/>
      <c r="I38" s="201"/>
      <c r="J38" s="201"/>
      <c r="K38" s="201"/>
      <c r="L38" s="202"/>
      <c r="M38" s="202"/>
      <c r="N38" s="202"/>
      <c r="O38" s="202"/>
      <c r="P38" s="202"/>
      <c r="Q38" s="202"/>
      <c r="R38" s="202"/>
      <c r="S38" s="202"/>
      <c r="T38" s="203"/>
      <c r="U38" s="181"/>
      <c r="V38" s="181"/>
      <c r="W38" s="181"/>
    </row>
    <row r="39" spans="2:23" x14ac:dyDescent="0.2">
      <c r="B39" s="181"/>
      <c r="C39" s="181"/>
      <c r="D39" s="188"/>
      <c r="E39" s="188"/>
      <c r="F39" s="181"/>
      <c r="G39" s="181"/>
      <c r="H39" s="181"/>
      <c r="I39" s="181"/>
      <c r="J39" s="181"/>
      <c r="K39" s="181"/>
      <c r="L39" s="191"/>
      <c r="M39" s="191"/>
      <c r="N39" s="191"/>
      <c r="O39" s="191"/>
      <c r="P39" s="191"/>
      <c r="Q39" s="191"/>
      <c r="R39" s="191"/>
      <c r="S39" s="191"/>
      <c r="T39" s="181"/>
      <c r="U39" s="181"/>
      <c r="V39" s="181"/>
      <c r="W39" s="181"/>
    </row>
    <row r="40" spans="2:23" x14ac:dyDescent="0.2">
      <c r="B40" s="216"/>
      <c r="C40" s="224"/>
      <c r="D40" s="527" t="s">
        <v>136</v>
      </c>
      <c r="E40" s="527"/>
      <c r="F40" s="527"/>
      <c r="G40" s="527"/>
      <c r="H40" s="527"/>
      <c r="I40" s="527"/>
      <c r="J40" s="217"/>
      <c r="K40" s="217"/>
      <c r="L40" s="217"/>
      <c r="M40" s="217"/>
      <c r="N40" s="218"/>
      <c r="O40" s="218"/>
      <c r="P40" s="218"/>
      <c r="Q40" s="218"/>
      <c r="R40" s="218"/>
      <c r="S40" s="218"/>
      <c r="T40" s="219"/>
      <c r="U40" s="181"/>
      <c r="V40" s="181"/>
      <c r="W40" s="181"/>
    </row>
    <row r="41" spans="2:23" x14ac:dyDescent="0.2">
      <c r="B41" s="196"/>
      <c r="C41" s="181"/>
      <c r="D41" s="215"/>
      <c r="E41" s="215"/>
      <c r="F41" s="215"/>
      <c r="G41" s="215"/>
      <c r="H41" s="215"/>
      <c r="I41" s="215"/>
      <c r="J41" s="215"/>
      <c r="K41" s="215"/>
      <c r="L41" s="215"/>
      <c r="M41" s="215"/>
      <c r="N41" s="191"/>
      <c r="O41" s="191"/>
      <c r="P41" s="191"/>
      <c r="Q41" s="191"/>
      <c r="R41" s="191"/>
      <c r="S41" s="191"/>
      <c r="T41" s="198"/>
      <c r="U41" s="181"/>
      <c r="V41" s="181"/>
      <c r="W41" s="181"/>
    </row>
    <row r="42" spans="2:23" x14ac:dyDescent="0.2">
      <c r="B42" s="196"/>
      <c r="C42" s="181"/>
      <c r="D42" s="181"/>
      <c r="E42" s="181"/>
      <c r="F42" s="181"/>
      <c r="G42" s="181"/>
      <c r="H42" s="181"/>
      <c r="I42" s="181"/>
      <c r="J42" s="181"/>
      <c r="K42" s="181"/>
      <c r="L42" s="191"/>
      <c r="M42" s="191"/>
      <c r="N42" s="191"/>
      <c r="O42" s="191"/>
      <c r="P42" s="191"/>
      <c r="Q42" s="191"/>
      <c r="R42" s="191"/>
      <c r="S42" s="191"/>
      <c r="T42" s="198"/>
      <c r="U42" s="181"/>
      <c r="V42" s="181"/>
      <c r="W42" s="181"/>
    </row>
    <row r="43" spans="2:23" x14ac:dyDescent="0.2">
      <c r="B43" s="196"/>
      <c r="C43" s="181"/>
      <c r="D43" s="181"/>
      <c r="E43" s="181"/>
      <c r="F43" s="181"/>
      <c r="G43" s="181"/>
      <c r="H43" s="181"/>
      <c r="I43" s="181"/>
      <c r="J43" s="181"/>
      <c r="K43" s="181"/>
      <c r="L43" s="191"/>
      <c r="M43" s="191"/>
      <c r="N43" s="191"/>
      <c r="O43" s="191"/>
      <c r="P43" s="191"/>
      <c r="Q43" s="191"/>
      <c r="R43" s="191"/>
      <c r="S43" s="191"/>
      <c r="T43" s="198"/>
      <c r="U43" s="181"/>
      <c r="V43" s="181"/>
      <c r="W43" s="181"/>
    </row>
    <row r="44" spans="2:23" x14ac:dyDescent="0.2">
      <c r="B44" s="196"/>
      <c r="C44" s="181"/>
      <c r="D44" s="181"/>
      <c r="E44" s="181"/>
      <c r="F44" s="181"/>
      <c r="G44" s="181"/>
      <c r="H44" s="181"/>
      <c r="I44" s="181"/>
      <c r="J44" s="181"/>
      <c r="K44" s="181"/>
      <c r="L44" s="191"/>
      <c r="M44" s="191"/>
      <c r="N44" s="191"/>
      <c r="O44" s="191"/>
      <c r="P44" s="191"/>
      <c r="Q44" s="191"/>
      <c r="R44" s="191"/>
      <c r="S44" s="191"/>
      <c r="T44" s="198"/>
      <c r="U44" s="181"/>
      <c r="V44" s="181"/>
      <c r="W44" s="181"/>
    </row>
    <row r="45" spans="2:23" x14ac:dyDescent="0.2">
      <c r="B45" s="196"/>
      <c r="C45" s="181"/>
      <c r="D45" s="181"/>
      <c r="E45" s="181"/>
      <c r="F45" s="181"/>
      <c r="G45" s="181"/>
      <c r="H45" s="181"/>
      <c r="I45" s="181"/>
      <c r="J45" s="181"/>
      <c r="K45" s="181"/>
      <c r="L45" s="191"/>
      <c r="M45" s="191"/>
      <c r="N45" s="191"/>
      <c r="O45" s="191"/>
      <c r="P45" s="191"/>
      <c r="Q45" s="191"/>
      <c r="R45" s="191"/>
      <c r="S45" s="191"/>
      <c r="T45" s="198"/>
      <c r="U45" s="181"/>
      <c r="V45" s="181"/>
      <c r="W45" s="181"/>
    </row>
    <row r="46" spans="2:23" ht="15" x14ac:dyDescent="0.25">
      <c r="B46" s="211"/>
      <c r="C46" s="212"/>
      <c r="D46" s="212"/>
      <c r="E46" s="212"/>
      <c r="F46" s="212"/>
      <c r="G46" s="212"/>
      <c r="H46" s="212"/>
      <c r="I46" s="212"/>
      <c r="J46" s="212"/>
      <c r="K46" s="212"/>
      <c r="L46" s="213"/>
      <c r="M46" s="213"/>
      <c r="N46" s="213"/>
      <c r="O46" s="213"/>
      <c r="P46" s="213"/>
      <c r="Q46" s="213"/>
      <c r="R46" s="213"/>
      <c r="S46" s="213"/>
      <c r="T46" s="214"/>
      <c r="U46" s="178"/>
      <c r="V46" s="178"/>
      <c r="W46" s="178"/>
    </row>
  </sheetData>
  <mergeCells count="34">
    <mergeCell ref="R30:S30"/>
    <mergeCell ref="R31:S31"/>
    <mergeCell ref="R32:S32"/>
    <mergeCell ref="N30:O30"/>
    <mergeCell ref="N31:O31"/>
    <mergeCell ref="N32:O32"/>
    <mergeCell ref="P30:Q30"/>
    <mergeCell ref="P31:Q31"/>
    <mergeCell ref="P32:Q32"/>
    <mergeCell ref="N6:S6"/>
    <mergeCell ref="C8:F8"/>
    <mergeCell ref="G8:H8"/>
    <mergeCell ref="C6:I6"/>
    <mergeCell ref="L10:M10"/>
    <mergeCell ref="N10:O10"/>
    <mergeCell ref="P10:Q10"/>
    <mergeCell ref="R10:S10"/>
    <mergeCell ref="J6:M6"/>
    <mergeCell ref="N20:O20"/>
    <mergeCell ref="P20:Q20"/>
    <mergeCell ref="R20:S20"/>
    <mergeCell ref="L20:M20"/>
    <mergeCell ref="D40:I40"/>
    <mergeCell ref="L27:M27"/>
    <mergeCell ref="L30:M30"/>
    <mergeCell ref="L31:M31"/>
    <mergeCell ref="L32:M32"/>
    <mergeCell ref="L34:M34"/>
    <mergeCell ref="N27:O27"/>
    <mergeCell ref="R27:S27"/>
    <mergeCell ref="P27:Q27"/>
    <mergeCell ref="N34:O34"/>
    <mergeCell ref="P34:Q34"/>
    <mergeCell ref="R34:S34"/>
  </mergeCells>
  <pageMargins left="0.7" right="0.7" top="0.75" bottom="0.75" header="0.3" footer="0.3"/>
  <pageSetup paperSize="9" scale="65" orientation="landscape"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3:Q48"/>
  <sheetViews>
    <sheetView zoomScaleNormal="100" workbookViewId="0">
      <pane xSplit="2" ySplit="6" topLeftCell="C7" activePane="bottomRight" state="frozen"/>
      <selection activeCell="B10" sqref="A10:XFD10"/>
      <selection pane="topRight" activeCell="B10" sqref="A10:XFD10"/>
      <selection pane="bottomLeft" activeCell="B10" sqref="A10:XFD10"/>
      <selection pane="bottomRight" activeCell="G10" sqref="G10"/>
    </sheetView>
  </sheetViews>
  <sheetFormatPr baseColWidth="10" defaultColWidth="8.85546875" defaultRowHeight="15" x14ac:dyDescent="0.3"/>
  <cols>
    <col min="1" max="1" width="6.7109375" style="1" customWidth="1"/>
    <col min="2" max="2" width="49.5703125" style="1" customWidth="1"/>
    <col min="3" max="3" width="16.7109375" style="242" customWidth="1"/>
    <col min="4" max="4" width="9" style="244" customWidth="1"/>
    <col min="5" max="6" width="16.7109375" style="242" customWidth="1"/>
    <col min="7" max="7" width="9" style="244" customWidth="1"/>
    <col min="8" max="9" width="16.7109375" style="242" customWidth="1"/>
    <col min="10" max="10" width="9" style="244" customWidth="1"/>
    <col min="11" max="12" width="16.7109375" style="242" customWidth="1"/>
    <col min="13" max="13" width="9" style="244" customWidth="1"/>
    <col min="14" max="15" width="16.7109375" style="242" customWidth="1"/>
    <col min="16" max="16" width="0.5703125" style="242" customWidth="1"/>
    <col min="17" max="17" width="0.85546875" style="242" hidden="1" customWidth="1"/>
    <col min="18" max="16384" width="8.85546875" style="1"/>
  </cols>
  <sheetData>
    <row r="3" spans="1:17" ht="29.45" customHeight="1" x14ac:dyDescent="0.3">
      <c r="A3" s="14" t="s">
        <v>308</v>
      </c>
      <c r="B3" s="14"/>
      <c r="C3" s="241"/>
      <c r="D3" s="252"/>
      <c r="E3" s="241"/>
      <c r="F3" s="241"/>
      <c r="G3" s="252"/>
      <c r="H3" s="241"/>
      <c r="I3" s="241"/>
      <c r="J3" s="252"/>
      <c r="K3" s="241"/>
      <c r="L3" s="241"/>
      <c r="M3" s="252"/>
      <c r="N3" s="241"/>
      <c r="O3" s="241"/>
    </row>
    <row r="5" spans="1:17" ht="25.15" customHeight="1" x14ac:dyDescent="0.3">
      <c r="B5" s="544" t="s">
        <v>0</v>
      </c>
      <c r="C5" s="240" t="s">
        <v>18</v>
      </c>
      <c r="D5" s="541" t="s">
        <v>3</v>
      </c>
      <c r="E5" s="541"/>
      <c r="F5" s="541"/>
      <c r="G5" s="541" t="s">
        <v>4</v>
      </c>
      <c r="H5" s="541"/>
      <c r="I5" s="541"/>
      <c r="J5" s="541" t="s">
        <v>5</v>
      </c>
      <c r="K5" s="541"/>
      <c r="L5" s="541"/>
      <c r="M5" s="541" t="s">
        <v>6</v>
      </c>
      <c r="N5" s="541"/>
      <c r="O5" s="541"/>
    </row>
    <row r="6" spans="1:17" ht="14.45" customHeight="1" x14ac:dyDescent="0.3">
      <c r="B6" s="545"/>
      <c r="C6" s="240" t="s">
        <v>7</v>
      </c>
      <c r="D6" s="253" t="s">
        <v>42</v>
      </c>
      <c r="E6" s="240" t="s">
        <v>150</v>
      </c>
      <c r="F6" s="240" t="s">
        <v>43</v>
      </c>
      <c r="G6" s="253" t="s">
        <v>42</v>
      </c>
      <c r="H6" s="240" t="s">
        <v>150</v>
      </c>
      <c r="I6" s="240" t="s">
        <v>43</v>
      </c>
      <c r="J6" s="253" t="s">
        <v>42</v>
      </c>
      <c r="K6" s="240" t="s">
        <v>150</v>
      </c>
      <c r="L6" s="240" t="s">
        <v>43</v>
      </c>
      <c r="M6" s="253" t="s">
        <v>42</v>
      </c>
      <c r="N6" s="240" t="s">
        <v>150</v>
      </c>
      <c r="O6" s="240" t="s">
        <v>43</v>
      </c>
    </row>
    <row r="7" spans="1:17" ht="14.45" customHeight="1" x14ac:dyDescent="0.3">
      <c r="A7" s="542" t="s">
        <v>217</v>
      </c>
      <c r="B7" s="238" t="s">
        <v>9</v>
      </c>
      <c r="C7" s="156">
        <f>SUM(F7,I7,L7,O7)</f>
        <v>0</v>
      </c>
      <c r="D7" s="254"/>
      <c r="E7" s="156"/>
      <c r="F7" s="156">
        <f>SUM(F8,F14,F15)</f>
        <v>0</v>
      </c>
      <c r="G7" s="254"/>
      <c r="H7" s="156"/>
      <c r="I7" s="156">
        <f>SUM(I8,I14,I15)</f>
        <v>0</v>
      </c>
      <c r="J7" s="254"/>
      <c r="K7" s="156"/>
      <c r="L7" s="156">
        <f>SUM(L8,L14,L15)</f>
        <v>0</v>
      </c>
      <c r="M7" s="254"/>
      <c r="N7" s="156"/>
      <c r="O7" s="156">
        <f>SUM(O8,O14,O15)</f>
        <v>0</v>
      </c>
    </row>
    <row r="8" spans="1:17" x14ac:dyDescent="0.3">
      <c r="A8" s="543"/>
      <c r="B8" s="53" t="s">
        <v>10</v>
      </c>
      <c r="C8" s="242">
        <f>SUM(F8,I8,L8,O8)</f>
        <v>0</v>
      </c>
      <c r="F8" s="242">
        <f>SUM(F9,F12)</f>
        <v>0</v>
      </c>
      <c r="I8" s="242">
        <f>SUM(I9,I12)</f>
        <v>0</v>
      </c>
      <c r="L8" s="242">
        <f>SUM(L9,L12)</f>
        <v>0</v>
      </c>
      <c r="O8" s="242">
        <f>SUM(O9,O12)</f>
        <v>0</v>
      </c>
    </row>
    <row r="9" spans="1:17" x14ac:dyDescent="0.3">
      <c r="A9" s="543"/>
      <c r="B9" s="54" t="s">
        <v>11</v>
      </c>
      <c r="C9" s="242">
        <f t="shared" ref="C9:C48" si="0">SUM(F9,I9,L9,O9)</f>
        <v>0</v>
      </c>
      <c r="F9" s="242">
        <f>SUM(F10:F11)</f>
        <v>0</v>
      </c>
      <c r="I9" s="242">
        <f>SUM(I10:I11)</f>
        <v>0</v>
      </c>
      <c r="L9" s="242">
        <f>SUM(L10:L11)</f>
        <v>0</v>
      </c>
      <c r="O9" s="242">
        <f>SUM(O10:O11)</f>
        <v>0</v>
      </c>
    </row>
    <row r="10" spans="1:17" customFormat="1" ht="27" x14ac:dyDescent="0.3">
      <c r="A10" s="543"/>
      <c r="B10" s="377" t="s">
        <v>219</v>
      </c>
      <c r="C10" s="376">
        <f t="shared" si="0"/>
        <v>0</v>
      </c>
      <c r="D10" s="378">
        <f>IF('TAB 6.1'!L16="v",0,'TAB 6.1'!L16)</f>
        <v>0</v>
      </c>
      <c r="E10" s="376">
        <f>'TAB 5.1'!D65</f>
        <v>0</v>
      </c>
      <c r="F10" s="376">
        <f>D10*E10*12</f>
        <v>0</v>
      </c>
      <c r="G10" s="378">
        <f>IF('TAB 6.1'!N16="v",0,'TAB 6.1'!N16)</f>
        <v>0</v>
      </c>
      <c r="H10" s="376">
        <f>'TAB 5.1'!D67</f>
        <v>0</v>
      </c>
      <c r="I10" s="376">
        <f>G10*H10*12</f>
        <v>0</v>
      </c>
      <c r="J10" s="378">
        <f>IF('TAB 6.1'!P16="v",0,'TAB 6.1'!P16)</f>
        <v>0</v>
      </c>
      <c r="K10" s="376">
        <f>'TAB 5.1'!D69</f>
        <v>0</v>
      </c>
      <c r="L10" s="376">
        <f>J10*K10*12</f>
        <v>0</v>
      </c>
      <c r="M10" s="378">
        <f>IF('TAB 6.1'!R16="v",0,'TAB 6.1'!R16)</f>
        <v>0</v>
      </c>
      <c r="N10" s="376">
        <f>'TAB 5.1'!D71</f>
        <v>0</v>
      </c>
      <c r="O10" s="376">
        <f>M10*N10*12</f>
        <v>0</v>
      </c>
      <c r="P10" s="376"/>
      <c r="Q10" s="376"/>
    </row>
    <row r="11" spans="1:17" x14ac:dyDescent="0.3">
      <c r="A11" s="543"/>
      <c r="B11" s="239" t="s">
        <v>220</v>
      </c>
      <c r="C11" s="242">
        <f t="shared" si="0"/>
        <v>0</v>
      </c>
      <c r="D11" s="244">
        <f>IF('TAB 6.1'!L17="v",0,'TAB 6.1'!L17)</f>
        <v>0</v>
      </c>
      <c r="E11" s="242">
        <f>'TAB 5.1'!D66</f>
        <v>0</v>
      </c>
      <c r="F11" s="242">
        <f>D11*E11*12</f>
        <v>0</v>
      </c>
      <c r="G11" s="244">
        <f>IF('TAB 6.1'!N17="v",0,'TAB 6.1'!N17)</f>
        <v>0</v>
      </c>
      <c r="H11" s="242">
        <f>'TAB 5.1'!D68</f>
        <v>0</v>
      </c>
      <c r="I11" s="242">
        <f>G11*H11*12</f>
        <v>0</v>
      </c>
      <c r="J11" s="244">
        <f>IF('TAB 6.1'!P17="v",0,'TAB 6.1'!P17)</f>
        <v>0</v>
      </c>
      <c r="K11" s="242">
        <f>'TAB 5.1'!D70</f>
        <v>0</v>
      </c>
      <c r="L11" s="242">
        <f>J11*K11*12</f>
        <v>0</v>
      </c>
      <c r="M11" s="244">
        <f>IF('TAB 6.1'!R17="v",0,'TAB 6.1'!R17)</f>
        <v>0</v>
      </c>
      <c r="N11" s="242">
        <f>'TAB 5.1'!D72</f>
        <v>0</v>
      </c>
      <c r="O11" s="242">
        <f>M11*N11*12</f>
        <v>0</v>
      </c>
    </row>
    <row r="12" spans="1:17" x14ac:dyDescent="0.3">
      <c r="A12" s="543"/>
      <c r="B12" s="54" t="s">
        <v>111</v>
      </c>
      <c r="C12" s="242">
        <f t="shared" si="0"/>
        <v>0</v>
      </c>
      <c r="D12" s="174"/>
      <c r="E12" s="21"/>
      <c r="F12" s="21"/>
      <c r="G12" s="174"/>
      <c r="H12" s="21"/>
      <c r="I12" s="21"/>
      <c r="J12" s="174"/>
      <c r="K12" s="21"/>
      <c r="L12" s="21"/>
      <c r="M12" s="174"/>
      <c r="N12" s="21"/>
      <c r="O12" s="21"/>
    </row>
    <row r="13" spans="1:17" x14ac:dyDescent="0.3">
      <c r="A13" s="543"/>
      <c r="B13" s="239" t="s">
        <v>121</v>
      </c>
      <c r="C13" s="242">
        <f t="shared" si="0"/>
        <v>0</v>
      </c>
      <c r="D13" s="174"/>
      <c r="E13" s="21"/>
      <c r="F13" s="21"/>
      <c r="G13" s="174"/>
      <c r="H13" s="21"/>
      <c r="I13" s="21"/>
      <c r="J13" s="174"/>
      <c r="K13" s="21"/>
      <c r="L13" s="21"/>
      <c r="M13" s="174"/>
      <c r="N13" s="21"/>
      <c r="O13" s="21"/>
    </row>
    <row r="14" spans="1:17" x14ac:dyDescent="0.3">
      <c r="A14" s="543"/>
      <c r="B14" s="53" t="s">
        <v>12</v>
      </c>
      <c r="C14" s="242">
        <f t="shared" si="0"/>
        <v>0</v>
      </c>
      <c r="D14" s="242">
        <f>IF('TAB 6.1'!L20="v",0,'TAB 6.1'!L20)</f>
        <v>0</v>
      </c>
      <c r="E14" s="242">
        <f>'TAB 5.1'!D8</f>
        <v>0</v>
      </c>
      <c r="F14" s="242">
        <f>D14*E14</f>
        <v>0</v>
      </c>
      <c r="G14" s="242">
        <f>IF('TAB 6.1'!N20="v",0,'TAB 6.1'!N20)</f>
        <v>0</v>
      </c>
      <c r="H14" s="242">
        <f>'TAB 5.1'!D9</f>
        <v>0</v>
      </c>
      <c r="I14" s="242">
        <f>G14*H14</f>
        <v>0</v>
      </c>
      <c r="J14" s="242">
        <f>IF('TAB 6.1'!P20="v",0,'TAB 6.1'!P20)</f>
        <v>0</v>
      </c>
      <c r="K14" s="242">
        <f>'TAB 5.1'!D10</f>
        <v>0</v>
      </c>
      <c r="L14" s="242">
        <f>J14*K14</f>
        <v>0</v>
      </c>
      <c r="M14" s="242">
        <f>IF('TAB 6.1'!R20="v",0,'TAB 6.1'!R20)</f>
        <v>0</v>
      </c>
      <c r="N14" s="242">
        <f>'TAB 5.1'!D11</f>
        <v>0</v>
      </c>
      <c r="O14" s="242">
        <f>M14*N14</f>
        <v>0</v>
      </c>
    </row>
    <row r="15" spans="1:17" x14ac:dyDescent="0.3">
      <c r="A15" s="543"/>
      <c r="B15" s="53" t="s">
        <v>112</v>
      </c>
      <c r="C15" s="242">
        <f t="shared" si="0"/>
        <v>0</v>
      </c>
      <c r="F15" s="242">
        <f>SUM(F16:F19)</f>
        <v>0</v>
      </c>
      <c r="I15" s="242">
        <f>SUM(I16:I19)</f>
        <v>0</v>
      </c>
      <c r="L15" s="242">
        <f>SUM(L16:L19)</f>
        <v>0</v>
      </c>
      <c r="O15" s="242">
        <f>SUM(O16:O19)</f>
        <v>0</v>
      </c>
    </row>
    <row r="16" spans="1:17" x14ac:dyDescent="0.3">
      <c r="A16" s="543"/>
      <c r="B16" s="54" t="s">
        <v>105</v>
      </c>
      <c r="C16" s="242">
        <f t="shared" si="0"/>
        <v>0</v>
      </c>
      <c r="D16" s="174"/>
      <c r="E16" s="21"/>
      <c r="F16" s="21"/>
      <c r="G16" s="174"/>
      <c r="H16" s="21"/>
      <c r="I16" s="21"/>
      <c r="J16" s="174"/>
      <c r="K16" s="21"/>
      <c r="L16" s="21"/>
      <c r="M16" s="244">
        <f>IF('TAB 6.1'!R22="v",0,'TAB 6.1'!R22)</f>
        <v>0</v>
      </c>
      <c r="N16" s="242">
        <f>'TAB 5.1'!D34</f>
        <v>0</v>
      </c>
      <c r="O16" s="242">
        <f t="shared" ref="O16:O25" si="1">M16*N16</f>
        <v>0</v>
      </c>
    </row>
    <row r="17" spans="1:15" x14ac:dyDescent="0.3">
      <c r="A17" s="543"/>
      <c r="B17" s="54" t="s">
        <v>106</v>
      </c>
      <c r="C17" s="242">
        <f t="shared" si="0"/>
        <v>0</v>
      </c>
      <c r="D17" s="244">
        <f>IF('TAB 6.1'!L23="v",0,'TAB 6.1'!L23)</f>
        <v>0</v>
      </c>
      <c r="E17" s="242">
        <f>'TAB 5.1'!D19</f>
        <v>0</v>
      </c>
      <c r="F17" s="242">
        <f t="shared" ref="F17:F18" si="2">D17*E17</f>
        <v>0</v>
      </c>
      <c r="G17" s="244">
        <f>IF('TAB 6.1'!N23="v",0,'TAB 6.1'!N23)</f>
        <v>0</v>
      </c>
      <c r="H17" s="242">
        <f>'TAB 5.1'!D23</f>
        <v>0</v>
      </c>
      <c r="I17" s="242">
        <f t="shared" ref="I17:I18" si="3">G17*H17</f>
        <v>0</v>
      </c>
      <c r="J17" s="244">
        <f>IF('TAB 6.1'!P23="v",0,'TAB 6.1'!P23)</f>
        <v>0</v>
      </c>
      <c r="K17" s="242">
        <f>'TAB 5.1'!D27</f>
        <v>0</v>
      </c>
      <c r="L17" s="242">
        <f t="shared" ref="L17:L18" si="4">J17*K17</f>
        <v>0</v>
      </c>
      <c r="M17" s="244">
        <f>IF('TAB 6.1'!R23="v",0,'TAB 6.1'!R23)</f>
        <v>0</v>
      </c>
      <c r="N17" s="242">
        <f>'TAB 5.1'!D35</f>
        <v>0</v>
      </c>
      <c r="O17" s="242">
        <f t="shared" si="1"/>
        <v>0</v>
      </c>
    </row>
    <row r="18" spans="1:15" x14ac:dyDescent="0.3">
      <c r="A18" s="543"/>
      <c r="B18" s="54" t="s">
        <v>14</v>
      </c>
      <c r="C18" s="242">
        <f t="shared" si="0"/>
        <v>0</v>
      </c>
      <c r="D18" s="244">
        <f>IF('TAB 6.1'!L24="v",0,'TAB 6.1'!L24)</f>
        <v>0</v>
      </c>
      <c r="E18" s="242">
        <f>'TAB 5.1'!D20</f>
        <v>0</v>
      </c>
      <c r="F18" s="242">
        <f t="shared" si="2"/>
        <v>0</v>
      </c>
      <c r="G18" s="244">
        <f>IF('TAB 6.1'!N24="v",0,'TAB 6.1'!N24)</f>
        <v>0</v>
      </c>
      <c r="H18" s="242">
        <f>'TAB 5.1'!D24</f>
        <v>0</v>
      </c>
      <c r="I18" s="242">
        <f t="shared" si="3"/>
        <v>0</v>
      </c>
      <c r="J18" s="244">
        <f>IF('TAB 6.1'!P24="v",0,'TAB 6.1'!P24)</f>
        <v>0</v>
      </c>
      <c r="K18" s="242">
        <f>'TAB 5.1'!D28</f>
        <v>0</v>
      </c>
      <c r="L18" s="242">
        <f t="shared" si="4"/>
        <v>0</v>
      </c>
      <c r="M18" s="244">
        <f>IF('TAB 6.1'!R24="v",0,'TAB 6.1'!R24)</f>
        <v>0</v>
      </c>
      <c r="N18" s="242">
        <f>'TAB 5.1'!D36</f>
        <v>0</v>
      </c>
      <c r="O18" s="242">
        <f t="shared" si="1"/>
        <v>0</v>
      </c>
    </row>
    <row r="19" spans="1:15" x14ac:dyDescent="0.3">
      <c r="A19" s="543"/>
      <c r="B19" s="54" t="s">
        <v>107</v>
      </c>
      <c r="C19" s="242">
        <f t="shared" si="0"/>
        <v>0</v>
      </c>
      <c r="D19" s="174"/>
      <c r="E19" s="21"/>
      <c r="F19" s="21"/>
      <c r="G19" s="174"/>
      <c r="H19" s="21"/>
      <c r="I19" s="21"/>
      <c r="J19" s="174"/>
      <c r="K19" s="21"/>
      <c r="L19" s="21"/>
      <c r="M19" s="244">
        <f>IF('TAB 6.1'!R25="v",0,'TAB 6.1'!R25)</f>
        <v>0</v>
      </c>
      <c r="N19" s="242">
        <f>'TAB 5.1'!D37</f>
        <v>0</v>
      </c>
      <c r="O19" s="242">
        <f t="shared" si="1"/>
        <v>0</v>
      </c>
    </row>
    <row r="20" spans="1:15" x14ac:dyDescent="0.3">
      <c r="A20" s="543"/>
      <c r="B20" s="238" t="s">
        <v>19</v>
      </c>
      <c r="C20" s="242">
        <f t="shared" si="0"/>
        <v>0</v>
      </c>
      <c r="D20" s="244">
        <f>IF('TAB 6.1'!L27="v",0,'TAB 6.1'!L27)</f>
        <v>0</v>
      </c>
      <c r="E20" s="242">
        <f>SUM(E16:E19)</f>
        <v>0</v>
      </c>
      <c r="F20" s="242">
        <f>SUM(F21:F24)</f>
        <v>0</v>
      </c>
      <c r="G20" s="244">
        <f>IF('TAB 6.1'!N27="v",0,'TAB 6.1'!N27)</f>
        <v>0</v>
      </c>
      <c r="H20" s="242">
        <f>SUM(H16:H19)</f>
        <v>0</v>
      </c>
      <c r="I20" s="242">
        <f>SUM(I21:I24)</f>
        <v>0</v>
      </c>
      <c r="J20" s="244">
        <f>IF('TAB 6.1'!P27="v",0,'TAB 6.1'!P27)</f>
        <v>0</v>
      </c>
      <c r="K20" s="242">
        <f>SUM(K16:K19)</f>
        <v>0</v>
      </c>
      <c r="L20" s="242">
        <f>SUM(L21:L24)</f>
        <v>0</v>
      </c>
      <c r="M20" s="244">
        <f>IF('TAB 6.1'!R27="v",0,'TAB 6.1'!R27)</f>
        <v>0</v>
      </c>
      <c r="N20" s="242">
        <f>SUM(N16:N19)</f>
        <v>0</v>
      </c>
      <c r="O20" s="242">
        <f t="shared" si="1"/>
        <v>0</v>
      </c>
    </row>
    <row r="21" spans="1:15" x14ac:dyDescent="0.3">
      <c r="A21" s="543"/>
      <c r="B21" s="238" t="s">
        <v>108</v>
      </c>
      <c r="C21" s="242">
        <f t="shared" si="0"/>
        <v>0</v>
      </c>
      <c r="F21" s="242">
        <f>SUM(F22:F24)</f>
        <v>0</v>
      </c>
      <c r="I21" s="242">
        <f>SUM(I22:I24)</f>
        <v>0</v>
      </c>
      <c r="L21" s="242">
        <f>SUM(L22:L24)</f>
        <v>0</v>
      </c>
      <c r="O21" s="242">
        <f>SUM(O22:O24)</f>
        <v>0</v>
      </c>
    </row>
    <row r="22" spans="1:15" x14ac:dyDescent="0.3">
      <c r="A22" s="543"/>
      <c r="B22" s="53" t="s">
        <v>2</v>
      </c>
      <c r="C22" s="242">
        <f t="shared" si="0"/>
        <v>0</v>
      </c>
      <c r="D22" s="244">
        <f>IF('TAB 6.1'!L30="v",0,'TAB 6.1'!L30)</f>
        <v>0</v>
      </c>
      <c r="E22" s="242">
        <f>E20-'TAB 5.1'!D56</f>
        <v>0</v>
      </c>
      <c r="F22" s="242">
        <f t="shared" ref="F22:F24" si="5">D22*E22</f>
        <v>0</v>
      </c>
      <c r="G22" s="244">
        <f>IF('TAB 6.1'!N30="v",0,'TAB 6.1'!N30)</f>
        <v>0</v>
      </c>
      <c r="H22" s="242">
        <f>H20-'TAB 5.1'!D57</f>
        <v>0</v>
      </c>
      <c r="I22" s="242">
        <f t="shared" ref="I22:I24" si="6">G22*H22</f>
        <v>0</v>
      </c>
      <c r="J22" s="244">
        <f>IF('TAB 6.1'!P30="v",0,'TAB 6.1'!P30)</f>
        <v>0</v>
      </c>
      <c r="K22" s="242">
        <f>K20-'TAB 5.1'!D58</f>
        <v>0</v>
      </c>
      <c r="L22" s="242">
        <f t="shared" ref="L22:L24" si="7">J22*K22</f>
        <v>0</v>
      </c>
      <c r="M22" s="244">
        <f>IF('TAB 6.1'!R30="v",0,'TAB 6.1'!R30)</f>
        <v>0</v>
      </c>
      <c r="N22" s="242">
        <f>N20-'TAB 5.1'!D59</f>
        <v>0</v>
      </c>
      <c r="O22" s="242">
        <f t="shared" si="1"/>
        <v>0</v>
      </c>
    </row>
    <row r="23" spans="1:15" x14ac:dyDescent="0.3">
      <c r="A23" s="543"/>
      <c r="B23" s="53" t="s">
        <v>129</v>
      </c>
      <c r="C23" s="242">
        <f t="shared" si="0"/>
        <v>0</v>
      </c>
      <c r="D23" s="244">
        <f>IF('TAB 6.1'!L31="v",0,'TAB 6.1'!L31)</f>
        <v>0</v>
      </c>
      <c r="E23" s="242">
        <f>E20</f>
        <v>0</v>
      </c>
      <c r="F23" s="242">
        <f t="shared" si="5"/>
        <v>0</v>
      </c>
      <c r="G23" s="244">
        <f>IF('TAB 6.1'!N31="v",0,'TAB 6.1'!N31)</f>
        <v>0</v>
      </c>
      <c r="H23" s="242">
        <f>H20</f>
        <v>0</v>
      </c>
      <c r="I23" s="242">
        <f t="shared" si="6"/>
        <v>0</v>
      </c>
      <c r="J23" s="244">
        <f>IF('TAB 6.1'!P31="v",0,'TAB 6.1'!P31)</f>
        <v>0</v>
      </c>
      <c r="K23" s="242">
        <f>K20</f>
        <v>0</v>
      </c>
      <c r="L23" s="242">
        <f t="shared" si="7"/>
        <v>0</v>
      </c>
      <c r="M23" s="244">
        <f>IF('TAB 6.1'!R31="v",0,'TAB 6.1'!R31)</f>
        <v>0</v>
      </c>
      <c r="N23" s="242">
        <f>N20</f>
        <v>0</v>
      </c>
      <c r="O23" s="242">
        <f t="shared" si="1"/>
        <v>0</v>
      </c>
    </row>
    <row r="24" spans="1:15" x14ac:dyDescent="0.3">
      <c r="A24" s="543"/>
      <c r="B24" s="53" t="s">
        <v>131</v>
      </c>
      <c r="C24" s="242">
        <f t="shared" si="0"/>
        <v>0</v>
      </c>
      <c r="D24" s="244">
        <f>IF('TAB 6.1'!L32="v",0,'TAB 6.1'!L32)</f>
        <v>0</v>
      </c>
      <c r="E24" s="242">
        <f>E23</f>
        <v>0</v>
      </c>
      <c r="F24" s="242">
        <f t="shared" si="5"/>
        <v>0</v>
      </c>
      <c r="G24" s="244">
        <f>IF('TAB 6.1'!N32="v",0,'TAB 6.1'!N32)</f>
        <v>0</v>
      </c>
      <c r="H24" s="242">
        <f>H23</f>
        <v>0</v>
      </c>
      <c r="I24" s="242">
        <f t="shared" si="6"/>
        <v>0</v>
      </c>
      <c r="J24" s="244">
        <f>IF('TAB 6.1'!P32="v",0,'TAB 6.1'!P32)</f>
        <v>0</v>
      </c>
      <c r="K24" s="242">
        <f>K23</f>
        <v>0</v>
      </c>
      <c r="L24" s="242">
        <f t="shared" si="7"/>
        <v>0</v>
      </c>
      <c r="M24" s="244">
        <f>IF('TAB 6.1'!R32="v",0,'TAB 6.1'!R32)</f>
        <v>0</v>
      </c>
      <c r="N24" s="242">
        <f>N23</f>
        <v>0</v>
      </c>
      <c r="O24" s="242">
        <f t="shared" si="1"/>
        <v>0</v>
      </c>
    </row>
    <row r="25" spans="1:15" x14ac:dyDescent="0.3">
      <c r="A25" s="543"/>
      <c r="B25" s="238" t="s">
        <v>109</v>
      </c>
      <c r="C25" s="242">
        <f t="shared" si="0"/>
        <v>0</v>
      </c>
      <c r="D25" s="244">
        <f>IF('TAB 6.1'!L34="v",0,'TAB 6.1'!L34)</f>
        <v>0</v>
      </c>
      <c r="E25" s="242">
        <f>E24</f>
        <v>0</v>
      </c>
      <c r="F25" s="242">
        <f>D25*E25</f>
        <v>0</v>
      </c>
      <c r="G25" s="244">
        <f>IF('TAB 6.1'!N34="v",0,'TAB 6.1'!N34)</f>
        <v>0</v>
      </c>
      <c r="H25" s="242">
        <f>H24</f>
        <v>0</v>
      </c>
      <c r="I25" s="242">
        <f>G25*H25</f>
        <v>0</v>
      </c>
      <c r="J25" s="244">
        <f>IF('TAB 6.1'!P34="v",0,'TAB 6.1'!P34)</f>
        <v>0</v>
      </c>
      <c r="K25" s="242">
        <f>K24</f>
        <v>0</v>
      </c>
      <c r="L25" s="242">
        <f>J25*K25</f>
        <v>0</v>
      </c>
      <c r="M25" s="244">
        <f>IF('TAB 6.1'!R34="v",0,'TAB 6.1'!R34)</f>
        <v>0</v>
      </c>
      <c r="N25" s="242">
        <f>N24</f>
        <v>0</v>
      </c>
      <c r="O25" s="242">
        <f t="shared" si="1"/>
        <v>0</v>
      </c>
    </row>
    <row r="26" spans="1:15" x14ac:dyDescent="0.3">
      <c r="A26" s="543"/>
      <c r="B26" s="238" t="s">
        <v>110</v>
      </c>
      <c r="C26" s="242">
        <f t="shared" si="0"/>
        <v>0</v>
      </c>
      <c r="D26" s="244">
        <f>IF('TAB 6.1'!L36="v",0,'TAB 6.1'!L36)</f>
        <v>0</v>
      </c>
      <c r="E26" s="242">
        <f>'TAB 5.1'!D77</f>
        <v>0</v>
      </c>
      <c r="F26" s="242">
        <f>D26*E26</f>
        <v>0</v>
      </c>
      <c r="G26" s="244">
        <f>IF('TAB 6.1'!N36="v",0,'TAB 6.1'!N36)</f>
        <v>0</v>
      </c>
      <c r="H26" s="242">
        <f>'TAB 5.1'!D78</f>
        <v>0</v>
      </c>
      <c r="I26" s="242">
        <f>G26*H26</f>
        <v>0</v>
      </c>
      <c r="J26" s="244">
        <f>IF('TAB 6.1'!P36="v",0,'TAB 6.1'!P36)</f>
        <v>0</v>
      </c>
      <c r="K26" s="242">
        <f>'TAB 5.1'!D79</f>
        <v>0</v>
      </c>
      <c r="L26" s="242">
        <f>J26*K26</f>
        <v>0</v>
      </c>
      <c r="M26" s="174"/>
      <c r="N26" s="21"/>
      <c r="O26" s="21"/>
    </row>
    <row r="27" spans="1:15" x14ac:dyDescent="0.3">
      <c r="A27" s="543"/>
      <c r="B27" s="236" t="s">
        <v>18</v>
      </c>
      <c r="C27" s="158">
        <f t="shared" si="0"/>
        <v>0</v>
      </c>
      <c r="D27" s="255"/>
      <c r="E27" s="158"/>
      <c r="F27" s="158">
        <f>SUM(F7,F20,F21,F25,F26)</f>
        <v>0</v>
      </c>
      <c r="G27" s="255"/>
      <c r="H27" s="158"/>
      <c r="I27" s="158">
        <f>SUM(I7,I20,I21,I25,I26)</f>
        <v>0</v>
      </c>
      <c r="J27" s="255"/>
      <c r="K27" s="158"/>
      <c r="L27" s="158">
        <f>SUM(L7,L20,L21,L25,L26)</f>
        <v>0</v>
      </c>
      <c r="M27" s="255"/>
      <c r="N27" s="158"/>
      <c r="O27" s="158">
        <f>SUM(O7,O20,O21,O25,O26)</f>
        <v>0</v>
      </c>
    </row>
    <row r="28" spans="1:15" ht="14.45" customHeight="1" x14ac:dyDescent="0.3">
      <c r="A28" s="542" t="s">
        <v>218</v>
      </c>
      <c r="B28" s="238" t="s">
        <v>9</v>
      </c>
      <c r="C28" s="156">
        <f>SUM(F28,I28,L28,O28)</f>
        <v>0</v>
      </c>
      <c r="D28" s="254"/>
      <c r="E28" s="156"/>
      <c r="F28" s="156">
        <f>SUM(F29,F35,F36)</f>
        <v>0</v>
      </c>
      <c r="G28" s="254"/>
      <c r="H28" s="156"/>
      <c r="I28" s="156">
        <f>SUM(I29,I35,I36)</f>
        <v>0</v>
      </c>
      <c r="J28" s="254"/>
      <c r="K28" s="156"/>
      <c r="L28" s="156">
        <f>SUM(L29,L35,L36)</f>
        <v>0</v>
      </c>
      <c r="M28" s="254"/>
      <c r="N28" s="156"/>
      <c r="O28" s="156">
        <f>SUM(O29,O35,O36)</f>
        <v>0</v>
      </c>
    </row>
    <row r="29" spans="1:15" x14ac:dyDescent="0.3">
      <c r="A29" s="543"/>
      <c r="B29" s="53" t="s">
        <v>10</v>
      </c>
      <c r="C29" s="242">
        <f t="shared" si="0"/>
        <v>0</v>
      </c>
      <c r="D29" s="174"/>
      <c r="E29" s="21"/>
      <c r="F29" s="21"/>
      <c r="G29" s="174"/>
      <c r="H29" s="21"/>
      <c r="I29" s="21"/>
      <c r="J29" s="174"/>
      <c r="K29" s="21"/>
      <c r="L29" s="21"/>
      <c r="M29" s="254"/>
      <c r="N29" s="254"/>
      <c r="O29" s="156">
        <f>O33</f>
        <v>0</v>
      </c>
    </row>
    <row r="30" spans="1:15" x14ac:dyDescent="0.3">
      <c r="A30" s="543"/>
      <c r="B30" s="54" t="s">
        <v>11</v>
      </c>
      <c r="C30" s="242">
        <f>SUM(F30,I30,L30,O30)</f>
        <v>0</v>
      </c>
      <c r="D30" s="174"/>
      <c r="E30" s="21"/>
      <c r="F30" s="21"/>
      <c r="G30" s="174"/>
      <c r="H30" s="21"/>
      <c r="I30" s="21"/>
      <c r="J30" s="174"/>
      <c r="K30" s="21"/>
      <c r="L30" s="21"/>
      <c r="M30" s="174"/>
      <c r="N30" s="21"/>
      <c r="O30" s="21"/>
    </row>
    <row r="31" spans="1:15" ht="27" x14ac:dyDescent="0.3">
      <c r="A31" s="543"/>
      <c r="B31" s="349" t="s">
        <v>219</v>
      </c>
      <c r="C31" s="242">
        <f t="shared" si="0"/>
        <v>0</v>
      </c>
      <c r="D31" s="174"/>
      <c r="E31" s="21"/>
      <c r="F31" s="21"/>
      <c r="G31" s="174"/>
      <c r="H31" s="21"/>
      <c r="I31" s="21"/>
      <c r="J31" s="174"/>
      <c r="K31" s="21"/>
      <c r="L31" s="21"/>
      <c r="M31" s="174"/>
      <c r="N31" s="21"/>
      <c r="O31" s="21"/>
    </row>
    <row r="32" spans="1:15" x14ac:dyDescent="0.3">
      <c r="A32" s="543"/>
      <c r="B32" s="239" t="s">
        <v>220</v>
      </c>
      <c r="C32" s="242">
        <f t="shared" si="0"/>
        <v>0</v>
      </c>
      <c r="D32" s="174"/>
      <c r="E32" s="21"/>
      <c r="F32" s="21"/>
      <c r="G32" s="174"/>
      <c r="H32" s="21"/>
      <c r="I32" s="21"/>
      <c r="J32" s="174"/>
      <c r="K32" s="21"/>
      <c r="L32" s="21"/>
      <c r="M32" s="174"/>
      <c r="N32" s="21"/>
      <c r="O32" s="21"/>
    </row>
    <row r="33" spans="1:15" x14ac:dyDescent="0.3">
      <c r="A33" s="543"/>
      <c r="B33" s="54" t="s">
        <v>111</v>
      </c>
      <c r="C33" s="242">
        <f t="shared" si="0"/>
        <v>0</v>
      </c>
      <c r="D33" s="174"/>
      <c r="E33" s="21"/>
      <c r="F33" s="21"/>
      <c r="G33" s="174"/>
      <c r="H33" s="21"/>
      <c r="I33" s="21"/>
      <c r="J33" s="174"/>
      <c r="K33" s="21"/>
      <c r="L33" s="21"/>
      <c r="O33" s="242">
        <f>O34</f>
        <v>0</v>
      </c>
    </row>
    <row r="34" spans="1:15" x14ac:dyDescent="0.3">
      <c r="A34" s="543"/>
      <c r="B34" s="239" t="s">
        <v>121</v>
      </c>
      <c r="C34" s="242">
        <f t="shared" si="0"/>
        <v>0</v>
      </c>
      <c r="D34" s="174"/>
      <c r="E34" s="21"/>
      <c r="F34" s="21"/>
      <c r="G34" s="174"/>
      <c r="H34" s="21"/>
      <c r="I34" s="21"/>
      <c r="J34" s="174"/>
      <c r="K34" s="21"/>
      <c r="L34" s="21"/>
      <c r="M34" s="244">
        <f>IF('TAB 6.1'!S19="v",0,'TAB 6.1'!S19)</f>
        <v>0</v>
      </c>
      <c r="N34" s="242">
        <f>'TAB 5.2'!D76</f>
        <v>0</v>
      </c>
      <c r="O34" s="242">
        <f t="shared" ref="O34:O46" si="8">M34*N34</f>
        <v>0</v>
      </c>
    </row>
    <row r="35" spans="1:15" x14ac:dyDescent="0.3">
      <c r="A35" s="543"/>
      <c r="B35" s="53" t="s">
        <v>12</v>
      </c>
      <c r="C35" s="242">
        <f t="shared" si="0"/>
        <v>0</v>
      </c>
      <c r="D35" s="242">
        <f>IF('TAB 6.1'!L20="v",0,'TAB 6.1'!L20)</f>
        <v>0</v>
      </c>
      <c r="E35" s="242">
        <f>'TAB 5.2'!D9</f>
        <v>0</v>
      </c>
      <c r="F35" s="242">
        <f>D35*E35</f>
        <v>0</v>
      </c>
      <c r="G35" s="242">
        <f>IF('TAB 6.1'!N20="v",0,'TAB 6.1'!N20)</f>
        <v>0</v>
      </c>
      <c r="H35" s="242">
        <f>'TAB 5.2'!D10</f>
        <v>0</v>
      </c>
      <c r="I35" s="242">
        <f>G35*H35</f>
        <v>0</v>
      </c>
      <c r="J35" s="242">
        <f>IF('TAB 6.1'!P20="v",0,'TAB 6.1'!P20)</f>
        <v>0</v>
      </c>
      <c r="K35" s="242">
        <f>'TAB 5.2'!D11</f>
        <v>0</v>
      </c>
      <c r="L35" s="242">
        <f>J35*K35</f>
        <v>0</v>
      </c>
      <c r="M35" s="242">
        <f>IF('TAB 6.1'!R20="v",0,'TAB 6.1'!R20)</f>
        <v>0</v>
      </c>
      <c r="N35" s="242">
        <f>'TAB 5.2'!D12</f>
        <v>0</v>
      </c>
      <c r="O35" s="242">
        <f t="shared" si="8"/>
        <v>0</v>
      </c>
    </row>
    <row r="36" spans="1:15" x14ac:dyDescent="0.3">
      <c r="A36" s="543"/>
      <c r="B36" s="53" t="s">
        <v>112</v>
      </c>
      <c r="C36" s="242">
        <f t="shared" si="0"/>
        <v>0</v>
      </c>
      <c r="F36" s="242">
        <f>SUM(F37:F40)</f>
        <v>0</v>
      </c>
      <c r="I36" s="242">
        <f>SUM(I37:I40)</f>
        <v>0</v>
      </c>
      <c r="L36" s="242">
        <f>SUM(L37:L40)</f>
        <v>0</v>
      </c>
      <c r="O36" s="242">
        <f>SUM(O37:O40)</f>
        <v>0</v>
      </c>
    </row>
    <row r="37" spans="1:15" x14ac:dyDescent="0.3">
      <c r="A37" s="543"/>
      <c r="B37" s="54" t="s">
        <v>105</v>
      </c>
      <c r="C37" s="242">
        <f t="shared" si="0"/>
        <v>0</v>
      </c>
      <c r="D37" s="174"/>
      <c r="E37" s="21"/>
      <c r="F37" s="21"/>
      <c r="G37" s="174"/>
      <c r="H37" s="21"/>
      <c r="I37" s="21"/>
      <c r="J37" s="174"/>
      <c r="K37" s="21"/>
      <c r="L37" s="21"/>
      <c r="M37" s="244">
        <f>IF('TAB 6.1'!S22="v",0,'TAB 6.1'!S22)</f>
        <v>0</v>
      </c>
      <c r="N37" s="242">
        <f>'TAB 5.2'!D41</f>
        <v>0</v>
      </c>
      <c r="O37" s="242">
        <f t="shared" si="8"/>
        <v>0</v>
      </c>
    </row>
    <row r="38" spans="1:15" x14ac:dyDescent="0.3">
      <c r="A38" s="543"/>
      <c r="B38" s="54" t="s">
        <v>106</v>
      </c>
      <c r="C38" s="242">
        <f t="shared" si="0"/>
        <v>0</v>
      </c>
      <c r="D38" s="244">
        <f>IF('TAB 6.1'!M23="v",0,'TAB 6.1'!M23)</f>
        <v>0</v>
      </c>
      <c r="E38" s="242">
        <f>'TAB 5.2'!D20</f>
        <v>0</v>
      </c>
      <c r="F38" s="242">
        <f t="shared" ref="F38:F41" si="9">D38*E38</f>
        <v>0</v>
      </c>
      <c r="G38" s="244">
        <f>IF('TAB 6.1'!O23="v",0,'TAB 6.1'!O23)</f>
        <v>0</v>
      </c>
      <c r="H38" s="242">
        <f>'TAB 5.2'!D26</f>
        <v>0</v>
      </c>
      <c r="I38" s="242">
        <f t="shared" ref="I38:I41" si="10">G38*H38</f>
        <v>0</v>
      </c>
      <c r="J38" s="244">
        <f>IF('TAB 6.1'!Q23="v",0,'TAB 6.1'!Q23)</f>
        <v>0</v>
      </c>
      <c r="K38" s="242">
        <f>'TAB 5.2'!D32</f>
        <v>0</v>
      </c>
      <c r="L38" s="242">
        <f t="shared" ref="L38:L41" si="11">J38*K38</f>
        <v>0</v>
      </c>
      <c r="M38" s="244">
        <f>IF('TAB 6.1'!S23="v",0,'TAB 6.1'!S23)</f>
        <v>0</v>
      </c>
      <c r="N38" s="242">
        <f>'TAB 5.2'!D42</f>
        <v>0</v>
      </c>
      <c r="O38" s="242">
        <f t="shared" si="8"/>
        <v>0</v>
      </c>
    </row>
    <row r="39" spans="1:15" x14ac:dyDescent="0.3">
      <c r="A39" s="543"/>
      <c r="B39" s="54" t="s">
        <v>14</v>
      </c>
      <c r="C39" s="242">
        <f t="shared" si="0"/>
        <v>0</v>
      </c>
      <c r="D39" s="244">
        <f>IF('TAB 6.1'!M24="v",0,'TAB 6.1'!M24)</f>
        <v>0</v>
      </c>
      <c r="E39" s="242">
        <f>'TAB 5.2'!D21</f>
        <v>0</v>
      </c>
      <c r="F39" s="242">
        <f t="shared" si="9"/>
        <v>0</v>
      </c>
      <c r="G39" s="244">
        <f>IF('TAB 6.1'!O24="v",0,'TAB 6.1'!O24)</f>
        <v>0</v>
      </c>
      <c r="H39" s="242">
        <f>'TAB 5.2'!D27</f>
        <v>0</v>
      </c>
      <c r="I39" s="242">
        <f t="shared" si="10"/>
        <v>0</v>
      </c>
      <c r="J39" s="244">
        <f>IF('TAB 6.1'!Q24="v",0,'TAB 6.1'!Q24)</f>
        <v>0</v>
      </c>
      <c r="K39" s="242">
        <f>'TAB 5.2'!D33</f>
        <v>0</v>
      </c>
      <c r="L39" s="242">
        <f t="shared" si="11"/>
        <v>0</v>
      </c>
      <c r="M39" s="244">
        <f>IF('TAB 6.1'!S24="v",0,'TAB 6.1'!S24)</f>
        <v>0</v>
      </c>
      <c r="N39" s="242">
        <f>'TAB 5.2'!D43</f>
        <v>0</v>
      </c>
      <c r="O39" s="242">
        <f t="shared" si="8"/>
        <v>0</v>
      </c>
    </row>
    <row r="40" spans="1:15" x14ac:dyDescent="0.3">
      <c r="A40" s="543"/>
      <c r="B40" s="54" t="s">
        <v>107</v>
      </c>
      <c r="C40" s="242">
        <f t="shared" si="0"/>
        <v>0</v>
      </c>
      <c r="D40" s="174"/>
      <c r="E40" s="21"/>
      <c r="F40" s="21"/>
      <c r="G40" s="174"/>
      <c r="H40" s="21"/>
      <c r="I40" s="21"/>
      <c r="J40" s="174"/>
      <c r="K40" s="21"/>
      <c r="L40" s="21"/>
      <c r="M40" s="244">
        <f>IF('TAB 6.1'!S25="v",0,'TAB 6.1'!S25)</f>
        <v>0</v>
      </c>
      <c r="N40" s="242">
        <f>'TAB 5.2'!D44</f>
        <v>0</v>
      </c>
      <c r="O40" s="242">
        <f t="shared" si="8"/>
        <v>0</v>
      </c>
    </row>
    <row r="41" spans="1:15" x14ac:dyDescent="0.3">
      <c r="A41" s="543"/>
      <c r="B41" s="238" t="s">
        <v>19</v>
      </c>
      <c r="C41" s="242">
        <f t="shared" si="0"/>
        <v>0</v>
      </c>
      <c r="D41" s="244">
        <f>IF('TAB 6.1'!L27="v",0,'TAB 6.1'!L27)</f>
        <v>0</v>
      </c>
      <c r="E41" s="242">
        <f>SUM(E37:E40)</f>
        <v>0</v>
      </c>
      <c r="F41" s="242">
        <f t="shared" si="9"/>
        <v>0</v>
      </c>
      <c r="G41" s="244">
        <f>IF('TAB 6.1'!N27="v",0,'TAB 6.1'!N27)</f>
        <v>0</v>
      </c>
      <c r="H41" s="242">
        <f>SUM(H37:H40)</f>
        <v>0</v>
      </c>
      <c r="I41" s="242">
        <f t="shared" si="10"/>
        <v>0</v>
      </c>
      <c r="J41" s="244">
        <f>IF('TAB 6.1'!P27="v",0,'TAB 6.1'!P27)</f>
        <v>0</v>
      </c>
      <c r="K41" s="242">
        <f>SUM(K37:K40)</f>
        <v>0</v>
      </c>
      <c r="L41" s="242">
        <f t="shared" si="11"/>
        <v>0</v>
      </c>
      <c r="M41" s="244">
        <f>IF('TAB 6.1'!R27="v",0,'TAB 6.1'!R27)</f>
        <v>0</v>
      </c>
      <c r="N41" s="242">
        <f>SUM(N37:N40)</f>
        <v>0</v>
      </c>
      <c r="O41" s="242">
        <f t="shared" si="8"/>
        <v>0</v>
      </c>
    </row>
    <row r="42" spans="1:15" x14ac:dyDescent="0.3">
      <c r="A42" s="543"/>
      <c r="B42" s="238" t="s">
        <v>108</v>
      </c>
      <c r="C42" s="242">
        <f t="shared" si="0"/>
        <v>0</v>
      </c>
      <c r="F42" s="242">
        <f>SUM(F43:F45)</f>
        <v>0</v>
      </c>
      <c r="I42" s="242">
        <f>SUM(I43:I45)</f>
        <v>0</v>
      </c>
      <c r="L42" s="242">
        <f>SUM(L43:L45)</f>
        <v>0</v>
      </c>
      <c r="O42" s="242">
        <f>SUM(O43:O45)</f>
        <v>0</v>
      </c>
    </row>
    <row r="43" spans="1:15" x14ac:dyDescent="0.3">
      <c r="A43" s="543"/>
      <c r="B43" s="53" t="s">
        <v>2</v>
      </c>
      <c r="C43" s="242">
        <f t="shared" si="0"/>
        <v>0</v>
      </c>
      <c r="D43" s="244">
        <f>IF('TAB 6.1'!L30="v",0,'TAB 6.1'!L30)</f>
        <v>0</v>
      </c>
      <c r="E43" s="242">
        <f>E41-'TAB 5.2'!D67</f>
        <v>0</v>
      </c>
      <c r="F43" s="242">
        <f>D43*E43</f>
        <v>0</v>
      </c>
      <c r="G43" s="244">
        <f>IF('TAB 6.1'!N30="v",0,'TAB 6.1'!N30)</f>
        <v>0</v>
      </c>
      <c r="H43" s="242">
        <f>H41-'TAB 5.2'!D68</f>
        <v>0</v>
      </c>
      <c r="I43" s="242">
        <f>G43*H43</f>
        <v>0</v>
      </c>
      <c r="J43" s="244">
        <f>IF('TAB 6.1'!P30="v",0,'TAB 6.1'!P30)</f>
        <v>0</v>
      </c>
      <c r="K43" s="242">
        <f>K41-'TAB 5.2'!D69</f>
        <v>0</v>
      </c>
      <c r="L43" s="242">
        <f>J43*K43</f>
        <v>0</v>
      </c>
      <c r="M43" s="244">
        <f>IF('TAB 6.1'!R30="v",0,'TAB 6.1'!R30)</f>
        <v>0</v>
      </c>
      <c r="N43" s="242">
        <f>N41-'TAB 5.2'!D70</f>
        <v>0</v>
      </c>
      <c r="O43" s="242">
        <f t="shared" si="8"/>
        <v>0</v>
      </c>
    </row>
    <row r="44" spans="1:15" x14ac:dyDescent="0.3">
      <c r="A44" s="543"/>
      <c r="B44" s="53" t="s">
        <v>129</v>
      </c>
      <c r="C44" s="242">
        <f t="shared" si="0"/>
        <v>0</v>
      </c>
      <c r="D44" s="244">
        <f>IF('TAB 6.1'!L31="v",0,'TAB 6.1'!L31)</f>
        <v>0</v>
      </c>
      <c r="E44" s="242">
        <f>E41</f>
        <v>0</v>
      </c>
      <c r="F44" s="242">
        <f>D44*E44</f>
        <v>0</v>
      </c>
      <c r="G44" s="244">
        <f>IF('TAB 6.1'!N31="v",0,'TAB 6.1'!N31)</f>
        <v>0</v>
      </c>
      <c r="H44" s="242">
        <f>H41</f>
        <v>0</v>
      </c>
      <c r="I44" s="242">
        <f>G44*H44</f>
        <v>0</v>
      </c>
      <c r="J44" s="244">
        <f>IF('TAB 6.1'!P31="v",0,'TAB 6.1'!P31)</f>
        <v>0</v>
      </c>
      <c r="K44" s="242">
        <f>K41</f>
        <v>0</v>
      </c>
      <c r="L44" s="242">
        <f>J44*K44</f>
        <v>0</v>
      </c>
      <c r="M44" s="244">
        <f>IF('TAB 6.1'!R31="v",0,'TAB 6.1'!R31)</f>
        <v>0</v>
      </c>
      <c r="N44" s="242">
        <f>N41</f>
        <v>0</v>
      </c>
      <c r="O44" s="242">
        <f t="shared" si="8"/>
        <v>0</v>
      </c>
    </row>
    <row r="45" spans="1:15" x14ac:dyDescent="0.3">
      <c r="A45" s="543"/>
      <c r="B45" s="53" t="s">
        <v>131</v>
      </c>
      <c r="C45" s="242">
        <f t="shared" si="0"/>
        <v>0</v>
      </c>
      <c r="D45" s="244">
        <f>IF('TAB 6.1'!L32="v",0,'TAB 6.1'!L32)</f>
        <v>0</v>
      </c>
      <c r="E45" s="242">
        <f>E44</f>
        <v>0</v>
      </c>
      <c r="F45" s="242">
        <f>D45*E45</f>
        <v>0</v>
      </c>
      <c r="G45" s="244">
        <f>IF('TAB 6.1'!N32="v",0,'TAB 6.1'!N32)</f>
        <v>0</v>
      </c>
      <c r="H45" s="242">
        <f>H44</f>
        <v>0</v>
      </c>
      <c r="I45" s="242">
        <f>G45*H45</f>
        <v>0</v>
      </c>
      <c r="J45" s="244">
        <f>IF('TAB 6.1'!P32="v",0,'TAB 6.1'!P32)</f>
        <v>0</v>
      </c>
      <c r="K45" s="242">
        <f>K44</f>
        <v>0</v>
      </c>
      <c r="L45" s="242">
        <f>J45*K45</f>
        <v>0</v>
      </c>
      <c r="M45" s="244">
        <f>IF('TAB 6.1'!R32="v",0,'TAB 6.1'!R32)</f>
        <v>0</v>
      </c>
      <c r="N45" s="242">
        <f>N44</f>
        <v>0</v>
      </c>
      <c r="O45" s="242">
        <f t="shared" si="8"/>
        <v>0</v>
      </c>
    </row>
    <row r="46" spans="1:15" x14ac:dyDescent="0.3">
      <c r="A46" s="543"/>
      <c r="B46" s="238" t="s">
        <v>109</v>
      </c>
      <c r="C46" s="242">
        <f t="shared" si="0"/>
        <v>0</v>
      </c>
      <c r="D46" s="244">
        <f>IF('TAB 6.1'!L34="v",0,'TAB 6.1'!L34)</f>
        <v>0</v>
      </c>
      <c r="E46" s="242">
        <f>E45</f>
        <v>0</v>
      </c>
      <c r="F46" s="242">
        <f>D46*E46</f>
        <v>0</v>
      </c>
      <c r="G46" s="244">
        <f>IF('TAB 6.1'!N34="v",0,'TAB 6.1'!N34)</f>
        <v>0</v>
      </c>
      <c r="H46" s="242">
        <f>H45</f>
        <v>0</v>
      </c>
      <c r="I46" s="242">
        <f>G46*H46</f>
        <v>0</v>
      </c>
      <c r="J46" s="244">
        <f>IF('TAB 6.1'!P34="v",0,'TAB 6.1'!P34)</f>
        <v>0</v>
      </c>
      <c r="K46" s="242">
        <f>K45</f>
        <v>0</v>
      </c>
      <c r="L46" s="242">
        <f>J46*K46</f>
        <v>0</v>
      </c>
      <c r="M46" s="244">
        <f>IF('TAB 6.1'!R34="v",0,'TAB 6.1'!R34)</f>
        <v>0</v>
      </c>
      <c r="N46" s="242">
        <f>N45</f>
        <v>0</v>
      </c>
      <c r="O46" s="242">
        <f t="shared" si="8"/>
        <v>0</v>
      </c>
    </row>
    <row r="47" spans="1:15" x14ac:dyDescent="0.3">
      <c r="A47" s="543"/>
      <c r="B47" s="238" t="s">
        <v>110</v>
      </c>
      <c r="C47" s="242">
        <f t="shared" si="0"/>
        <v>0</v>
      </c>
      <c r="D47" s="244">
        <f>IF('TAB 6.1'!M36="v",0,'TAB 6.1'!M36)</f>
        <v>0</v>
      </c>
      <c r="E47" s="242">
        <f>'TAB 5.2'!D81</f>
        <v>0</v>
      </c>
      <c r="F47" s="242">
        <f>D47*E47</f>
        <v>0</v>
      </c>
      <c r="G47" s="244">
        <f>IF('TAB 6.1'!O36="v",0,'TAB 6.1'!O36)</f>
        <v>0</v>
      </c>
      <c r="H47" s="242">
        <f>'TAB 5.2'!D82</f>
        <v>0</v>
      </c>
      <c r="I47" s="242">
        <f>G47*H47</f>
        <v>0</v>
      </c>
      <c r="J47" s="244">
        <f>IF('TAB 6.1'!Q36="v",0,'TAB 6.1'!Q36)</f>
        <v>0</v>
      </c>
      <c r="K47" s="242">
        <f>'TAB 5.2'!D83</f>
        <v>0</v>
      </c>
      <c r="L47" s="242">
        <f>J47*K47</f>
        <v>0</v>
      </c>
      <c r="M47" s="174"/>
      <c r="N47" s="21"/>
      <c r="O47" s="21"/>
    </row>
    <row r="48" spans="1:15" x14ac:dyDescent="0.3">
      <c r="A48" s="543"/>
      <c r="B48" s="236" t="s">
        <v>18</v>
      </c>
      <c r="C48" s="158">
        <f t="shared" si="0"/>
        <v>0</v>
      </c>
      <c r="D48" s="255"/>
      <c r="E48" s="158"/>
      <c r="F48" s="158">
        <f>SUM(F28,F41,F42,F46,F47)</f>
        <v>0</v>
      </c>
      <c r="G48" s="255"/>
      <c r="H48" s="158"/>
      <c r="I48" s="158">
        <f>SUM(I28,I41,I42,I46,I47)</f>
        <v>0</v>
      </c>
      <c r="J48" s="255"/>
      <c r="K48" s="158"/>
      <c r="L48" s="158">
        <f>SUM(L28,L41,L42,L46,L47)</f>
        <v>0</v>
      </c>
      <c r="M48" s="255"/>
      <c r="N48" s="158"/>
      <c r="O48" s="158">
        <f>SUM(O28,O41,O42,O46,O47)</f>
        <v>0</v>
      </c>
    </row>
  </sheetData>
  <mergeCells count="7">
    <mergeCell ref="J5:L5"/>
    <mergeCell ref="M5:O5"/>
    <mergeCell ref="A7:A27"/>
    <mergeCell ref="A28:A48"/>
    <mergeCell ref="B5:B6"/>
    <mergeCell ref="D5:F5"/>
    <mergeCell ref="G5:I5"/>
  </mergeCells>
  <pageMargins left="0.7" right="0.7" top="0.75" bottom="0.75" header="0.3" footer="0.3"/>
  <pageSetup paperSize="8" scale="8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3:M13"/>
  <sheetViews>
    <sheetView zoomScaleNormal="100" workbookViewId="0">
      <selection activeCell="A3" sqref="A3"/>
    </sheetView>
  </sheetViews>
  <sheetFormatPr baseColWidth="10" defaultColWidth="8.85546875" defaultRowHeight="15" x14ac:dyDescent="0.3"/>
  <cols>
    <col min="1" max="1" width="6.7109375" style="1" customWidth="1"/>
    <col min="2" max="2" width="49.5703125" style="1" bestFit="1" customWidth="1"/>
    <col min="3" max="11" width="16.7109375" style="242" customWidth="1"/>
    <col min="12" max="13" width="8.85546875" style="242"/>
    <col min="14" max="16384" width="8.85546875" style="1"/>
  </cols>
  <sheetData>
    <row r="3" spans="1:13" ht="29.45" customHeight="1" x14ac:dyDescent="0.3">
      <c r="A3" s="14" t="s">
        <v>309</v>
      </c>
      <c r="B3" s="14"/>
      <c r="C3" s="241"/>
      <c r="D3" s="241"/>
      <c r="E3" s="241"/>
      <c r="F3" s="241"/>
      <c r="G3" s="241"/>
      <c r="H3" s="241"/>
      <c r="I3" s="241"/>
      <c r="J3" s="241"/>
      <c r="K3" s="241"/>
    </row>
    <row r="5" spans="1:13" x14ac:dyDescent="0.3">
      <c r="C5" s="249">
        <v>2024</v>
      </c>
    </row>
    <row r="6" spans="1:13" x14ac:dyDescent="0.3">
      <c r="B6" s="4" t="s">
        <v>237</v>
      </c>
      <c r="C6" s="7">
        <v>910</v>
      </c>
    </row>
    <row r="7" spans="1:13" x14ac:dyDescent="0.3">
      <c r="B7" s="4" t="s">
        <v>249</v>
      </c>
      <c r="C7" s="275">
        <f>1-0.3776</f>
        <v>0.62240000000000006</v>
      </c>
    </row>
    <row r="8" spans="1:13" x14ac:dyDescent="0.3">
      <c r="B8" s="4" t="s">
        <v>234</v>
      </c>
      <c r="C8" s="251" t="e" cm="1">
        <f t="array" ref="C8">SUM('TAB 6.1'!R22+'TAB 6.1'!R27:S27+'TAB 6.1'!R30:S30+'TAB 6.1'!R31:S31+'TAB 6.1'!R32:S32+'TAB 6.1'!R34:S34)</f>
        <v>#VALUE!</v>
      </c>
    </row>
    <row r="9" spans="1:13" x14ac:dyDescent="0.3">
      <c r="B9" s="4" t="s">
        <v>235</v>
      </c>
      <c r="C9" s="250"/>
    </row>
    <row r="10" spans="1:13" customFormat="1" x14ac:dyDescent="0.3">
      <c r="B10" s="360" t="s">
        <v>250</v>
      </c>
      <c r="C10" s="376">
        <f>IFERROR(C6*C7*SUM(C8:C9),0)</f>
        <v>0</v>
      </c>
      <c r="D10" s="376"/>
      <c r="E10" s="376"/>
      <c r="F10" s="376"/>
      <c r="G10" s="376"/>
      <c r="H10" s="376"/>
      <c r="I10" s="376"/>
      <c r="J10" s="376"/>
      <c r="K10" s="376"/>
      <c r="L10" s="376"/>
      <c r="M10" s="376"/>
    </row>
    <row r="11" spans="1:13" x14ac:dyDescent="0.3">
      <c r="B11" s="4" t="s">
        <v>251</v>
      </c>
      <c r="C11" s="242" t="e">
        <f>IF(#REF!="v",0,#REF!)</f>
        <v>#REF!</v>
      </c>
    </row>
    <row r="12" spans="1:13" ht="15.75" thickBot="1" x14ac:dyDescent="0.35">
      <c r="B12" s="4" t="s">
        <v>236</v>
      </c>
      <c r="C12" s="278" t="e">
        <f t="shared" ref="C12" si="0">C10-C11</f>
        <v>#REF!</v>
      </c>
    </row>
    <row r="13" spans="1:13" ht="15.75" thickTop="1" x14ac:dyDescent="0.3"/>
  </sheetData>
  <conditionalFormatting sqref="C9">
    <cfRule type="containsText" dxfId="57" priority="3" operator="containsText" text="ntitulé">
      <formula>NOT(ISERROR(SEARCH("ntitulé",C9)))</formula>
    </cfRule>
    <cfRule type="containsBlanks" dxfId="56" priority="4">
      <formula>LEN(TRIM(C9))=0</formula>
    </cfRule>
  </conditionalFormatting>
  <pageMargins left="0.7" right="0.7" top="0.75" bottom="0.75" header="0.3" footer="0.3"/>
  <pageSetup paperSize="9" orientation="landscape"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3:N14"/>
  <sheetViews>
    <sheetView zoomScaleNormal="100" workbookViewId="0">
      <selection activeCell="D11" sqref="D11"/>
    </sheetView>
  </sheetViews>
  <sheetFormatPr baseColWidth="10" defaultColWidth="8.85546875" defaultRowHeight="15" x14ac:dyDescent="0.3"/>
  <cols>
    <col min="1" max="1" width="35.140625" style="1" customWidth="1"/>
    <col min="2" max="2" width="16.7109375" style="1" customWidth="1"/>
    <col min="3" max="3" width="9" style="1" customWidth="1"/>
    <col min="4" max="5" width="16.7109375" style="1" customWidth="1"/>
    <col min="6" max="6" width="9" style="1" customWidth="1"/>
    <col min="7" max="8" width="16.7109375" style="1" customWidth="1"/>
    <col min="9" max="9" width="9" style="1" customWidth="1"/>
    <col min="10" max="11" width="16.7109375" style="1" customWidth="1"/>
    <col min="12" max="12" width="9" style="1" customWidth="1"/>
    <col min="13" max="13" width="16.7109375" style="1" customWidth="1"/>
    <col min="14" max="14" width="16.7109375" style="17" customWidth="1"/>
    <col min="15" max="16384" width="8.85546875" style="1"/>
  </cols>
  <sheetData>
    <row r="3" spans="1:14" ht="29.45" customHeight="1" x14ac:dyDescent="0.3">
      <c r="A3" s="14" t="s">
        <v>310</v>
      </c>
      <c r="B3" s="14"/>
      <c r="C3" s="14"/>
      <c r="D3" s="14"/>
      <c r="E3" s="14"/>
      <c r="F3" s="14"/>
      <c r="G3" s="14"/>
      <c r="H3" s="14"/>
      <c r="I3" s="14"/>
      <c r="J3" s="14"/>
      <c r="K3" s="14"/>
      <c r="L3" s="14"/>
      <c r="M3" s="14"/>
      <c r="N3" s="16"/>
    </row>
    <row r="5" spans="1:14" ht="25.15" customHeight="1" x14ac:dyDescent="0.35">
      <c r="A5" s="510" t="s">
        <v>293</v>
      </c>
      <c r="B5" s="510"/>
      <c r="C5" s="510"/>
      <c r="D5" s="510"/>
      <c r="E5" s="510"/>
      <c r="F5" s="510"/>
      <c r="G5" s="510"/>
      <c r="H5" s="510"/>
      <c r="I5" s="510"/>
      <c r="J5" s="510"/>
      <c r="K5" s="510"/>
      <c r="L5" s="510"/>
      <c r="M5" s="510"/>
      <c r="N5" s="510"/>
    </row>
    <row r="6" spans="1:14" ht="14.45" customHeight="1" x14ac:dyDescent="0.3">
      <c r="A6" s="544" t="s">
        <v>0</v>
      </c>
      <c r="B6" s="6" t="s">
        <v>18</v>
      </c>
      <c r="C6" s="518" t="s">
        <v>3</v>
      </c>
      <c r="D6" s="518"/>
      <c r="E6" s="518"/>
      <c r="F6" s="518" t="s">
        <v>4</v>
      </c>
      <c r="G6" s="518"/>
      <c r="H6" s="518"/>
      <c r="I6" s="518" t="s">
        <v>5</v>
      </c>
      <c r="J6" s="518"/>
      <c r="K6" s="518"/>
      <c r="L6" s="518" t="s">
        <v>6</v>
      </c>
      <c r="M6" s="518"/>
      <c r="N6" s="518"/>
    </row>
    <row r="7" spans="1:14" ht="14.45" customHeight="1" x14ac:dyDescent="0.3">
      <c r="A7" s="544"/>
      <c r="B7" s="6" t="s">
        <v>7</v>
      </c>
      <c r="C7" s="6" t="s">
        <v>42</v>
      </c>
      <c r="D7" s="6" t="s">
        <v>150</v>
      </c>
      <c r="E7" s="6" t="s">
        <v>43</v>
      </c>
      <c r="F7" s="6" t="s">
        <v>42</v>
      </c>
      <c r="G7" s="6" t="s">
        <v>150</v>
      </c>
      <c r="H7" s="6" t="s">
        <v>43</v>
      </c>
      <c r="I7" s="6" t="s">
        <v>42</v>
      </c>
      <c r="J7" s="6" t="s">
        <v>150</v>
      </c>
      <c r="K7" s="6" t="s">
        <v>43</v>
      </c>
      <c r="L7" s="6" t="s">
        <v>42</v>
      </c>
      <c r="M7" s="6" t="s">
        <v>150</v>
      </c>
      <c r="N7" s="49" t="s">
        <v>43</v>
      </c>
    </row>
    <row r="8" spans="1:14" ht="14.45" customHeight="1" x14ac:dyDescent="0.3">
      <c r="A8" s="50" t="s">
        <v>9</v>
      </c>
      <c r="B8" s="157">
        <f t="shared" ref="B8:B13" si="0">SUM(E8,H8,K8,N8)</f>
        <v>0</v>
      </c>
      <c r="C8" s="52"/>
      <c r="D8" s="51"/>
      <c r="E8" s="157">
        <f>SUM(E9,E12)</f>
        <v>0</v>
      </c>
      <c r="F8" s="52"/>
      <c r="G8" s="52"/>
      <c r="H8" s="157">
        <f>SUM(H9,H12)</f>
        <v>0</v>
      </c>
      <c r="I8" s="52"/>
      <c r="J8" s="52"/>
      <c r="K8" s="157">
        <f>SUM(K9,K12)</f>
        <v>0</v>
      </c>
      <c r="L8" s="52"/>
      <c r="M8" s="52"/>
      <c r="N8" s="157">
        <f>SUM(N9,N12)</f>
        <v>0</v>
      </c>
    </row>
    <row r="9" spans="1:14" ht="14.45" customHeight="1" x14ac:dyDescent="0.3">
      <c r="A9" s="53" t="s">
        <v>10</v>
      </c>
      <c r="B9" s="157">
        <f t="shared" si="0"/>
        <v>0</v>
      </c>
      <c r="C9" s="52"/>
      <c r="D9" s="52"/>
      <c r="E9" s="157">
        <f>SUM(E10:E11)</f>
        <v>0</v>
      </c>
      <c r="F9" s="52"/>
      <c r="G9" s="52"/>
      <c r="H9" s="157">
        <f>SUM(H10:H11)</f>
        <v>0</v>
      </c>
      <c r="I9" s="52"/>
      <c r="J9" s="52"/>
      <c r="K9" s="157">
        <f>SUM(K10:K11)</f>
        <v>0</v>
      </c>
      <c r="L9" s="52"/>
      <c r="M9" s="52"/>
      <c r="N9" s="157">
        <f>SUM(N10:N11)</f>
        <v>0</v>
      </c>
    </row>
    <row r="10" spans="1:14" customFormat="1" ht="14.45" customHeight="1" x14ac:dyDescent="0.3">
      <c r="A10" s="371" t="s">
        <v>139</v>
      </c>
      <c r="B10" s="372">
        <f t="shared" si="0"/>
        <v>0</v>
      </c>
      <c r="C10" s="373"/>
      <c r="D10" s="373"/>
      <c r="E10" s="374"/>
      <c r="F10" s="373"/>
      <c r="G10" s="373"/>
      <c r="H10" s="374"/>
      <c r="I10" s="373"/>
      <c r="J10" s="373"/>
      <c r="K10" s="374"/>
      <c r="L10" s="375"/>
      <c r="M10" s="373"/>
      <c r="N10" s="374"/>
    </row>
    <row r="11" spans="1:14" ht="14.45" customHeight="1" x14ac:dyDescent="0.3">
      <c r="A11" s="54" t="s">
        <v>141</v>
      </c>
      <c r="B11" s="157">
        <f t="shared" si="0"/>
        <v>0</v>
      </c>
      <c r="C11" s="173">
        <f>IF('TAB 8.1'!L$14="v",0,'TAB 8.1'!L$14)</f>
        <v>0</v>
      </c>
      <c r="D11" s="157">
        <f>'TAB 5.3'!$D$40</f>
        <v>0</v>
      </c>
      <c r="E11" s="157">
        <f>C11*D11</f>
        <v>0</v>
      </c>
      <c r="F11" s="173">
        <f>IF('TAB 8.1'!M$14="v",0,'TAB 8.1'!M$14)</f>
        <v>0</v>
      </c>
      <c r="G11" s="157">
        <f>'TAB 5.3'!$D$41</f>
        <v>0</v>
      </c>
      <c r="H11" s="157">
        <f>F11*G11</f>
        <v>0</v>
      </c>
      <c r="I11" s="173">
        <f>IF('TAB 8.1'!N$14="v",0,'TAB 8.1'!N$14)</f>
        <v>0</v>
      </c>
      <c r="J11" s="157">
        <f>'TAB 5.3'!$D$42</f>
        <v>0</v>
      </c>
      <c r="K11" s="157">
        <f>I11*J11</f>
        <v>0</v>
      </c>
      <c r="L11" s="173">
        <f>IF('TAB 8.1'!O$14="v",0,'TAB 8.1'!O$14)</f>
        <v>0</v>
      </c>
      <c r="M11" s="157">
        <f>'TAB 5.3'!$D$43</f>
        <v>0</v>
      </c>
      <c r="N11" s="157">
        <f>L11*M11</f>
        <v>0</v>
      </c>
    </row>
    <row r="12" spans="1:14" ht="14.45" customHeight="1" x14ac:dyDescent="0.3">
      <c r="A12" s="53" t="s">
        <v>12</v>
      </c>
      <c r="B12" s="157">
        <f t="shared" si="0"/>
        <v>0</v>
      </c>
      <c r="C12" s="173">
        <f>IF('TAB 8.1'!L$15="v",0,'TAB 8.1'!L$15)</f>
        <v>0</v>
      </c>
      <c r="D12" s="156">
        <f>'TAB 5.3'!$D$9</f>
        <v>0</v>
      </c>
      <c r="E12" s="157">
        <f>C12*D12</f>
        <v>0</v>
      </c>
      <c r="F12" s="173">
        <f>IF('TAB 8.1'!M$15="v",0,'TAB 8.1'!M$15)</f>
        <v>0</v>
      </c>
      <c r="G12" s="156">
        <f>'TAB 5.3'!$D$10</f>
        <v>0</v>
      </c>
      <c r="H12" s="157">
        <f>F12*G12</f>
        <v>0</v>
      </c>
      <c r="I12" s="173">
        <f>IF('TAB 8.1'!N$15="v",0,'TAB 8.1'!N$15)</f>
        <v>0</v>
      </c>
      <c r="J12" s="156">
        <f>'TAB 5.3'!$D$11</f>
        <v>0</v>
      </c>
      <c r="K12" s="157">
        <f>I12*J12</f>
        <v>0</v>
      </c>
      <c r="L12" s="173">
        <f>IF('TAB 8.1'!O$15="v",0,'TAB 8.1'!O$15)</f>
        <v>0</v>
      </c>
      <c r="M12" s="156">
        <f>'TAB 5.3'!$D$11</f>
        <v>0</v>
      </c>
      <c r="N12" s="157">
        <f>L12*M12</f>
        <v>0</v>
      </c>
    </row>
    <row r="13" spans="1:14" ht="14.45" customHeight="1" x14ac:dyDescent="0.3">
      <c r="A13" s="45" t="s">
        <v>18</v>
      </c>
      <c r="B13" s="158">
        <f t="shared" si="0"/>
        <v>0</v>
      </c>
      <c r="C13" s="12"/>
      <c r="D13" s="12"/>
      <c r="E13" s="158">
        <f>E8</f>
        <v>0</v>
      </c>
      <c r="F13" s="12"/>
      <c r="G13" s="12"/>
      <c r="H13" s="158">
        <f>H8</f>
        <v>0</v>
      </c>
      <c r="I13" s="12"/>
      <c r="J13" s="12"/>
      <c r="K13" s="158">
        <f>K8</f>
        <v>0</v>
      </c>
      <c r="L13" s="12"/>
      <c r="M13" s="12"/>
      <c r="N13" s="158">
        <f>N8</f>
        <v>0</v>
      </c>
    </row>
    <row r="14" spans="1:14" ht="14.45" customHeight="1" x14ac:dyDescent="0.3"/>
  </sheetData>
  <mergeCells count="6">
    <mergeCell ref="A5:N5"/>
    <mergeCell ref="A6:A7"/>
    <mergeCell ref="C6:E6"/>
    <mergeCell ref="F6:H6"/>
    <mergeCell ref="I6:K6"/>
    <mergeCell ref="L6:N6"/>
  </mergeCells>
  <pageMargins left="0.7" right="0.7" top="0.75" bottom="0.75" header="0.3" footer="0.3"/>
  <pageSetup paperSize="9" scale="62" orientation="landscape"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R25"/>
  <sheetViews>
    <sheetView showGridLines="0" zoomScaleNormal="100" workbookViewId="0">
      <selection activeCell="A3" sqref="A3"/>
    </sheetView>
  </sheetViews>
  <sheetFormatPr baseColWidth="10" defaultColWidth="9.140625" defaultRowHeight="15" x14ac:dyDescent="0.3"/>
  <cols>
    <col min="1" max="1" width="2.7109375" customWidth="1"/>
    <col min="2" max="3" width="1.7109375" customWidth="1"/>
    <col min="4" max="5" width="5.7109375" customWidth="1"/>
    <col min="6" max="7" width="7.7109375" customWidth="1"/>
    <col min="8" max="8" width="18.7109375" customWidth="1"/>
    <col min="9" max="9" width="18" customWidth="1"/>
    <col min="10" max="10" width="13.7109375" customWidth="1"/>
    <col min="11" max="11" width="9.7109375" customWidth="1"/>
    <col min="12" max="15" width="14" style="113" customWidth="1"/>
    <col min="16" max="16" width="1.7109375" customWidth="1"/>
    <col min="17" max="17" width="2.7109375" customWidth="1"/>
  </cols>
  <sheetData>
    <row r="1" spans="1:18" s="77" customFormat="1" ht="14.25" x14ac:dyDescent="0.2">
      <c r="L1" s="78"/>
      <c r="M1" s="78"/>
      <c r="N1" s="78"/>
      <c r="O1" s="78"/>
    </row>
    <row r="2" spans="1:18" s="4" customFormat="1" ht="29.45" customHeight="1" x14ac:dyDescent="0.3">
      <c r="A2" s="14" t="s">
        <v>311</v>
      </c>
      <c r="B2" s="33"/>
      <c r="C2" s="33"/>
      <c r="D2" s="33"/>
      <c r="E2" s="33"/>
      <c r="F2" s="33"/>
      <c r="G2" s="33"/>
      <c r="H2" s="33"/>
      <c r="I2" s="33"/>
      <c r="J2" s="33"/>
      <c r="K2" s="33"/>
      <c r="L2" s="33"/>
      <c r="M2" s="33"/>
      <c r="N2" s="33"/>
      <c r="O2" s="33"/>
      <c r="P2" s="33"/>
    </row>
    <row r="3" spans="1:18" s="77" customFormat="1" ht="14.25" x14ac:dyDescent="0.2">
      <c r="L3" s="78"/>
      <c r="M3" s="78"/>
      <c r="N3" s="78"/>
      <c r="O3" s="78"/>
    </row>
    <row r="4" spans="1:18" s="77" customFormat="1" ht="14.25" customHeight="1" x14ac:dyDescent="0.2">
      <c r="L4" s="78"/>
      <c r="M4" s="78"/>
      <c r="N4" s="78"/>
      <c r="O4" s="78"/>
    </row>
    <row r="5" spans="1:18" ht="16.5" x14ac:dyDescent="0.3">
      <c r="B5" s="79"/>
      <c r="C5" s="80"/>
      <c r="D5" s="104"/>
      <c r="E5" s="80"/>
      <c r="F5" s="80"/>
      <c r="G5" s="80"/>
      <c r="H5" s="80"/>
      <c r="I5" s="80"/>
      <c r="J5" s="80"/>
      <c r="K5" s="80"/>
      <c r="L5" s="81"/>
      <c r="M5" s="81"/>
      <c r="N5" s="81"/>
      <c r="O5" s="81"/>
      <c r="P5" s="82"/>
      <c r="Q5" s="63"/>
      <c r="R5" s="63"/>
    </row>
    <row r="6" spans="1:18" ht="16.5" x14ac:dyDescent="0.3">
      <c r="B6" s="86"/>
      <c r="C6" s="547" t="s">
        <v>134</v>
      </c>
      <c r="D6" s="547"/>
      <c r="E6" s="547"/>
      <c r="F6" s="547"/>
      <c r="G6" s="547"/>
      <c r="H6" s="547"/>
      <c r="I6" s="547"/>
      <c r="J6" s="548" t="s">
        <v>137</v>
      </c>
      <c r="K6" s="548"/>
      <c r="L6" s="548"/>
      <c r="M6" s="549" t="str">
        <f>IF(TAB00!C11=0,"# Nom du GRD",TAB00!C11)</f>
        <v># Nom du GRD</v>
      </c>
      <c r="N6" s="549"/>
      <c r="O6" s="549"/>
      <c r="P6" s="87"/>
      <c r="Q6" s="63"/>
      <c r="R6" s="63"/>
    </row>
    <row r="7" spans="1:18" ht="16.5" x14ac:dyDescent="0.3">
      <c r="B7" s="86"/>
      <c r="C7" s="63"/>
      <c r="D7" s="83"/>
      <c r="E7" s="63"/>
      <c r="F7" s="63"/>
      <c r="G7" s="63"/>
      <c r="H7" s="63"/>
      <c r="I7" s="63"/>
      <c r="J7" s="63"/>
      <c r="K7" s="63"/>
      <c r="L7" s="84"/>
      <c r="M7" s="84"/>
      <c r="N7" s="84"/>
      <c r="O7" s="84"/>
      <c r="P7" s="87"/>
      <c r="Q7" s="63"/>
      <c r="R7" s="63"/>
    </row>
    <row r="8" spans="1:18" x14ac:dyDescent="0.3">
      <c r="A8" s="63"/>
      <c r="B8" s="86"/>
      <c r="C8" s="550" t="s">
        <v>135</v>
      </c>
      <c r="D8" s="550"/>
      <c r="E8" s="550"/>
      <c r="F8" s="550"/>
      <c r="G8" s="536" t="str">
        <f>"du 01.01.20"&amp;RIGHT(A2,2)&amp;" au 31.12.20"&amp;RIGHT(A2,2)</f>
        <v>du 01.01.2024 au 31.12.2024</v>
      </c>
      <c r="H8" s="536"/>
      <c r="I8" s="85"/>
      <c r="J8" s="63"/>
      <c r="K8" s="63"/>
      <c r="L8" s="84"/>
      <c r="M8" s="84"/>
      <c r="N8" s="84"/>
      <c r="O8" s="84"/>
      <c r="P8" s="87"/>
      <c r="Q8" s="63"/>
      <c r="R8" s="63"/>
    </row>
    <row r="9" spans="1:18" ht="15.75" thickBot="1" x14ac:dyDescent="0.35">
      <c r="A9" s="63"/>
      <c r="B9" s="86"/>
      <c r="C9" s="105"/>
      <c r="D9" s="105"/>
      <c r="E9" s="105"/>
      <c r="F9" s="105"/>
      <c r="G9" s="106"/>
      <c r="H9" s="106"/>
      <c r="I9" s="85"/>
      <c r="J9" s="63"/>
      <c r="K9" s="63"/>
      <c r="L9" s="84"/>
      <c r="M9" s="84"/>
      <c r="N9" s="84"/>
      <c r="O9" s="84"/>
      <c r="P9" s="87"/>
      <c r="Q9" s="63"/>
      <c r="R9" s="63"/>
    </row>
    <row r="10" spans="1:18" ht="15.75" thickBot="1" x14ac:dyDescent="0.35">
      <c r="A10" s="63"/>
      <c r="B10" s="86"/>
      <c r="C10" s="366"/>
      <c r="D10" s="367"/>
      <c r="E10" s="367"/>
      <c r="F10" s="367"/>
      <c r="G10" s="367"/>
      <c r="H10" s="367"/>
      <c r="I10" s="367"/>
      <c r="J10" s="368"/>
      <c r="K10" s="369" t="s">
        <v>117</v>
      </c>
      <c r="L10" s="370" t="s">
        <v>3</v>
      </c>
      <c r="M10" s="370" t="s">
        <v>4</v>
      </c>
      <c r="N10" s="370" t="s">
        <v>5</v>
      </c>
      <c r="O10" s="370" t="s">
        <v>138</v>
      </c>
      <c r="P10" s="87"/>
      <c r="Q10" s="63"/>
      <c r="R10" s="63"/>
    </row>
    <row r="11" spans="1:18" x14ac:dyDescent="0.3">
      <c r="A11" s="63"/>
      <c r="B11" s="86"/>
      <c r="C11" s="62"/>
      <c r="D11" s="179" t="s">
        <v>9</v>
      </c>
      <c r="E11" s="179"/>
      <c r="F11" s="63"/>
      <c r="G11" s="63"/>
      <c r="H11" s="63"/>
      <c r="I11" s="63"/>
      <c r="J11" s="64"/>
      <c r="K11" s="107"/>
      <c r="L11" s="108"/>
      <c r="M11" s="108"/>
      <c r="N11" s="108"/>
      <c r="O11" s="108"/>
      <c r="P11" s="87"/>
      <c r="Q11" s="63"/>
      <c r="R11" s="63"/>
    </row>
    <row r="12" spans="1:18" x14ac:dyDescent="0.3">
      <c r="A12" s="63"/>
      <c r="B12" s="86"/>
      <c r="C12" s="62"/>
      <c r="D12" s="179"/>
      <c r="E12" s="179" t="s">
        <v>10</v>
      </c>
      <c r="F12" s="63"/>
      <c r="G12" s="63"/>
      <c r="H12" s="63"/>
      <c r="I12" s="63"/>
      <c r="J12" s="64"/>
      <c r="K12" s="108"/>
      <c r="L12" s="108"/>
      <c r="M12" s="108"/>
      <c r="N12" s="108"/>
      <c r="O12" s="108"/>
      <c r="P12" s="87"/>
      <c r="Q12" s="63"/>
      <c r="R12" s="63"/>
    </row>
    <row r="13" spans="1:18" x14ac:dyDescent="0.3">
      <c r="A13" s="63"/>
      <c r="B13" s="86"/>
      <c r="C13" s="62"/>
      <c r="D13" s="63"/>
      <c r="E13" s="63"/>
      <c r="F13" s="66" t="s">
        <v>139</v>
      </c>
      <c r="G13" s="71"/>
      <c r="H13" s="71"/>
      <c r="I13" s="71"/>
      <c r="J13" s="71" t="s">
        <v>140</v>
      </c>
      <c r="K13" s="109" t="s">
        <v>119</v>
      </c>
      <c r="L13" s="69">
        <v>0</v>
      </c>
      <c r="M13" s="69">
        <v>0</v>
      </c>
      <c r="N13" s="69">
        <v>0</v>
      </c>
      <c r="O13" s="69">
        <v>0</v>
      </c>
      <c r="P13" s="87"/>
      <c r="Q13" s="63"/>
      <c r="R13" s="63"/>
    </row>
    <row r="14" spans="1:18" x14ac:dyDescent="0.3">
      <c r="A14" s="63"/>
      <c r="B14" s="86"/>
      <c r="C14" s="62"/>
      <c r="D14" s="63"/>
      <c r="E14" s="63"/>
      <c r="F14" s="70" t="s">
        <v>141</v>
      </c>
      <c r="G14" s="71"/>
      <c r="H14" s="71"/>
      <c r="I14" s="71"/>
      <c r="J14" s="67" t="s">
        <v>140</v>
      </c>
      <c r="K14" s="109" t="s">
        <v>119</v>
      </c>
      <c r="L14" s="159" t="s">
        <v>120</v>
      </c>
      <c r="M14" s="159" t="s">
        <v>120</v>
      </c>
      <c r="N14" s="159" t="s">
        <v>120</v>
      </c>
      <c r="O14" s="159" t="s">
        <v>120</v>
      </c>
      <c r="P14" s="87"/>
      <c r="Q14" s="63"/>
      <c r="R14" s="63"/>
    </row>
    <row r="15" spans="1:18" ht="15.75" thickBot="1" x14ac:dyDescent="0.35">
      <c r="A15" s="63"/>
      <c r="B15" s="86"/>
      <c r="C15" s="62"/>
      <c r="D15" s="63"/>
      <c r="E15" s="179" t="s">
        <v>12</v>
      </c>
      <c r="F15" s="65"/>
      <c r="G15" s="71"/>
      <c r="H15" s="71"/>
      <c r="I15" s="71"/>
      <c r="J15" s="67" t="s">
        <v>142</v>
      </c>
      <c r="K15" s="110" t="s">
        <v>119</v>
      </c>
      <c r="L15" s="160" t="s">
        <v>120</v>
      </c>
      <c r="M15" s="160" t="s">
        <v>120</v>
      </c>
      <c r="N15" s="160" t="s">
        <v>120</v>
      </c>
      <c r="O15" s="160" t="s">
        <v>120</v>
      </c>
      <c r="P15" s="87"/>
      <c r="Q15" s="63"/>
      <c r="R15" s="63"/>
    </row>
    <row r="16" spans="1:18" ht="15.75" thickBot="1" x14ac:dyDescent="0.35">
      <c r="A16" s="63"/>
      <c r="B16" s="86"/>
      <c r="C16" s="74"/>
      <c r="D16" s="75"/>
      <c r="E16" s="228"/>
      <c r="F16" s="76"/>
      <c r="G16" s="76"/>
      <c r="H16" s="76"/>
      <c r="I16" s="76"/>
      <c r="J16" s="75"/>
      <c r="K16" s="72"/>
      <c r="L16" s="61"/>
      <c r="M16" s="61"/>
      <c r="N16" s="61"/>
      <c r="O16" s="60"/>
      <c r="P16" s="87"/>
      <c r="Q16" s="63"/>
      <c r="R16" s="63"/>
    </row>
    <row r="17" spans="1:18" x14ac:dyDescent="0.3">
      <c r="A17" s="63"/>
      <c r="B17" s="88"/>
      <c r="C17" s="89"/>
      <c r="D17" s="89"/>
      <c r="E17" s="89"/>
      <c r="F17" s="89"/>
      <c r="G17" s="89"/>
      <c r="H17" s="89"/>
      <c r="I17" s="89"/>
      <c r="J17" s="89"/>
      <c r="K17" s="89"/>
      <c r="L17" s="111"/>
      <c r="M17" s="90"/>
      <c r="N17" s="90"/>
      <c r="O17" s="90"/>
      <c r="P17" s="91"/>
      <c r="Q17" s="63"/>
      <c r="R17" s="63"/>
    </row>
    <row r="18" spans="1:18" ht="14.45" customHeight="1" x14ac:dyDescent="0.3">
      <c r="A18" s="63"/>
      <c r="B18" s="63"/>
      <c r="C18" s="63"/>
      <c r="D18" s="63"/>
      <c r="E18" s="63"/>
      <c r="F18" s="63"/>
      <c r="G18" s="63"/>
      <c r="H18" s="63"/>
      <c r="I18" s="63"/>
      <c r="J18" s="63"/>
      <c r="K18" s="63"/>
      <c r="L18" s="112"/>
      <c r="M18" s="73"/>
      <c r="N18" s="73"/>
      <c r="O18" s="73"/>
      <c r="P18" s="63"/>
      <c r="Q18" s="63"/>
      <c r="R18" s="63"/>
    </row>
    <row r="19" spans="1:18" x14ac:dyDescent="0.3">
      <c r="A19" s="63"/>
      <c r="B19" s="92"/>
      <c r="C19" s="93"/>
      <c r="D19" s="546" t="s">
        <v>136</v>
      </c>
      <c r="E19" s="546"/>
      <c r="F19" s="546"/>
      <c r="G19" s="546"/>
      <c r="H19" s="546"/>
      <c r="I19" s="546"/>
      <c r="J19" s="94"/>
      <c r="K19" s="94"/>
      <c r="L19" s="94"/>
      <c r="M19" s="95"/>
      <c r="N19" s="95"/>
      <c r="O19" s="95"/>
      <c r="P19" s="96"/>
      <c r="Q19" s="63"/>
      <c r="R19" s="63"/>
    </row>
    <row r="20" spans="1:18" x14ac:dyDescent="0.3">
      <c r="A20" s="63"/>
      <c r="B20" s="86"/>
      <c r="C20" s="63"/>
      <c r="D20" s="97"/>
      <c r="E20" s="97"/>
      <c r="F20" s="97"/>
      <c r="G20" s="97"/>
      <c r="H20" s="97"/>
      <c r="I20" s="97"/>
      <c r="J20" s="97"/>
      <c r="K20" s="97"/>
      <c r="L20" s="97"/>
      <c r="M20" s="73"/>
      <c r="N20" s="73"/>
      <c r="O20" s="73"/>
      <c r="P20" s="87"/>
      <c r="Q20" s="63"/>
      <c r="R20" s="63"/>
    </row>
    <row r="21" spans="1:18" x14ac:dyDescent="0.3">
      <c r="A21" s="63"/>
      <c r="B21" s="86"/>
      <c r="C21" s="63"/>
      <c r="D21" s="63"/>
      <c r="E21" s="63"/>
      <c r="F21" s="63"/>
      <c r="G21" s="63"/>
      <c r="H21" s="63"/>
      <c r="I21" s="63"/>
      <c r="J21" s="63"/>
      <c r="K21" s="63"/>
      <c r="L21" s="73"/>
      <c r="M21" s="73"/>
      <c r="N21" s="73"/>
      <c r="O21" s="73"/>
      <c r="P21" s="87"/>
      <c r="Q21" s="63"/>
      <c r="R21" s="63"/>
    </row>
    <row r="22" spans="1:18" x14ac:dyDescent="0.3">
      <c r="A22" s="63"/>
      <c r="B22" s="86"/>
      <c r="C22" s="63"/>
      <c r="D22" s="63"/>
      <c r="E22" s="63"/>
      <c r="F22" s="63"/>
      <c r="G22" s="63"/>
      <c r="H22" s="63"/>
      <c r="I22" s="63"/>
      <c r="J22" s="63"/>
      <c r="K22" s="63"/>
      <c r="L22" s="73"/>
      <c r="M22" s="73"/>
      <c r="N22" s="73"/>
      <c r="O22" s="73"/>
      <c r="P22" s="87"/>
      <c r="Q22" s="63"/>
      <c r="R22" s="63"/>
    </row>
    <row r="23" spans="1:18" ht="15.75" x14ac:dyDescent="0.3">
      <c r="B23" s="98"/>
      <c r="C23" s="77"/>
      <c r="D23" s="77"/>
      <c r="E23" s="77"/>
      <c r="F23" s="77"/>
      <c r="G23" s="77"/>
      <c r="H23" s="77"/>
      <c r="I23" s="77"/>
      <c r="J23" s="77"/>
      <c r="K23" s="77"/>
      <c r="L23" s="78"/>
      <c r="M23" s="78"/>
      <c r="N23" s="78"/>
      <c r="O23" s="78"/>
      <c r="P23" s="99"/>
    </row>
    <row r="24" spans="1:18" ht="15.75" x14ac:dyDescent="0.3">
      <c r="B24" s="98"/>
      <c r="C24" s="77"/>
      <c r="D24" s="77"/>
      <c r="E24" s="77"/>
      <c r="F24" s="77"/>
      <c r="G24" s="77"/>
      <c r="H24" s="77"/>
      <c r="I24" s="77"/>
      <c r="J24" s="77"/>
      <c r="K24" s="77"/>
      <c r="L24" s="78"/>
      <c r="M24" s="78"/>
      <c r="N24" s="78"/>
      <c r="O24" s="78"/>
      <c r="P24" s="99"/>
    </row>
    <row r="25" spans="1:18" ht="15.75" x14ac:dyDescent="0.3">
      <c r="B25" s="100"/>
      <c r="C25" s="101"/>
      <c r="D25" s="101"/>
      <c r="E25" s="101"/>
      <c r="F25" s="101"/>
      <c r="G25" s="101"/>
      <c r="H25" s="101"/>
      <c r="I25" s="101"/>
      <c r="J25" s="101"/>
      <c r="K25" s="101"/>
      <c r="L25" s="102"/>
      <c r="M25" s="102"/>
      <c r="N25" s="102"/>
      <c r="O25" s="102"/>
      <c r="P25" s="103"/>
    </row>
  </sheetData>
  <mergeCells count="6">
    <mergeCell ref="D19:I19"/>
    <mergeCell ref="C6:I6"/>
    <mergeCell ref="J6:L6"/>
    <mergeCell ref="M6:O6"/>
    <mergeCell ref="C8:F8"/>
    <mergeCell ref="G8:H8"/>
  </mergeCells>
  <pageMargins left="0.7" right="0.7" top="0.75" bottom="0.75" header="0.3" footer="0.3"/>
  <pageSetup paperSize="9" scale="90" orientation="landscape"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3:Q19"/>
  <sheetViews>
    <sheetView zoomScaleNormal="100" workbookViewId="0">
      <selection activeCell="F17" sqref="F17"/>
    </sheetView>
  </sheetViews>
  <sheetFormatPr baseColWidth="10" defaultColWidth="8.85546875" defaultRowHeight="15" x14ac:dyDescent="0.3"/>
  <cols>
    <col min="1" max="1" width="12" style="1" customWidth="1"/>
    <col min="2" max="2" width="39.7109375" style="1" customWidth="1"/>
    <col min="3" max="20" width="16.7109375" style="1" customWidth="1"/>
    <col min="21" max="16384" width="8.85546875" style="1"/>
  </cols>
  <sheetData>
    <row r="3" spans="1:17" ht="29.45" customHeight="1" x14ac:dyDescent="0.3">
      <c r="A3" s="33" t="s">
        <v>312</v>
      </c>
      <c r="B3" s="14"/>
      <c r="C3" s="14"/>
      <c r="D3" s="14"/>
      <c r="E3" s="14"/>
      <c r="F3" s="14"/>
      <c r="G3" s="14"/>
      <c r="H3" s="14"/>
      <c r="I3" s="14"/>
      <c r="J3" s="14"/>
      <c r="K3" s="14"/>
      <c r="L3" s="14"/>
      <c r="M3" s="14"/>
      <c r="N3" s="14"/>
      <c r="O3" s="14"/>
      <c r="P3" s="14"/>
      <c r="Q3" s="14"/>
    </row>
    <row r="5" spans="1:17" ht="21" x14ac:dyDescent="0.35">
      <c r="B5" s="510" t="s">
        <v>293</v>
      </c>
      <c r="C5" s="510"/>
      <c r="D5" s="510"/>
      <c r="E5" s="510"/>
      <c r="F5" s="510"/>
      <c r="G5" s="510"/>
      <c r="H5" s="510"/>
      <c r="I5" s="510"/>
      <c r="J5" s="510"/>
      <c r="K5" s="510"/>
      <c r="L5" s="510"/>
      <c r="M5" s="510"/>
      <c r="N5" s="510"/>
      <c r="O5" s="510"/>
      <c r="P5" s="510"/>
      <c r="Q5" s="510"/>
    </row>
    <row r="6" spans="1:17" s="4" customFormat="1" ht="13.5" x14ac:dyDescent="0.3">
      <c r="B6" s="544" t="s">
        <v>0</v>
      </c>
      <c r="C6" s="552" t="s">
        <v>18</v>
      </c>
      <c r="D6" s="552"/>
      <c r="E6" s="552"/>
      <c r="F6" s="552" t="s">
        <v>40</v>
      </c>
      <c r="G6" s="552"/>
      <c r="H6" s="552"/>
      <c r="I6" s="552" t="s">
        <v>4</v>
      </c>
      <c r="J6" s="552"/>
      <c r="K6" s="552"/>
      <c r="L6" s="552" t="s">
        <v>41</v>
      </c>
      <c r="M6" s="552"/>
      <c r="N6" s="552"/>
      <c r="O6" s="552" t="s">
        <v>6</v>
      </c>
      <c r="P6" s="552"/>
      <c r="Q6" s="552"/>
    </row>
    <row r="7" spans="1:17" s="4" customFormat="1" ht="13.5" x14ac:dyDescent="0.3">
      <c r="B7" s="544"/>
      <c r="C7" s="6" t="s">
        <v>44</v>
      </c>
      <c r="D7" s="6" t="s">
        <v>45</v>
      </c>
      <c r="E7" s="6" t="s">
        <v>46</v>
      </c>
      <c r="F7" s="6" t="s">
        <v>44</v>
      </c>
      <c r="G7" s="6" t="s">
        <v>45</v>
      </c>
      <c r="H7" s="6" t="s">
        <v>46</v>
      </c>
      <c r="I7" s="6" t="s">
        <v>44</v>
      </c>
      <c r="J7" s="6" t="s">
        <v>45</v>
      </c>
      <c r="K7" s="6" t="s">
        <v>46</v>
      </c>
      <c r="L7" s="6" t="s">
        <v>44</v>
      </c>
      <c r="M7" s="6" t="s">
        <v>45</v>
      </c>
      <c r="N7" s="6" t="s">
        <v>46</v>
      </c>
      <c r="O7" s="6" t="s">
        <v>44</v>
      </c>
      <c r="P7" s="6" t="s">
        <v>45</v>
      </c>
      <c r="Q7" s="6" t="s">
        <v>46</v>
      </c>
    </row>
    <row r="8" spans="1:17" s="4" customFormat="1" ht="14.45" customHeight="1" x14ac:dyDescent="0.3">
      <c r="A8" s="551" t="s">
        <v>29</v>
      </c>
      <c r="B8" s="50" t="s">
        <v>9</v>
      </c>
      <c r="C8" s="119">
        <f>'TAB 4'!B10</f>
        <v>0</v>
      </c>
      <c r="D8" s="119">
        <f>SUM('TAB 6.2'!C7,'TAB 6.2'!C28)</f>
        <v>0</v>
      </c>
      <c r="E8" s="119">
        <f>C8-D8</f>
        <v>0</v>
      </c>
      <c r="F8" s="119">
        <f>'TAB 4'!D10</f>
        <v>0</v>
      </c>
      <c r="G8" s="119">
        <f>SUM('TAB 6.2'!F7,'TAB 6.2'!F28)</f>
        <v>0</v>
      </c>
      <c r="H8" s="119">
        <f>F8-G8</f>
        <v>0</v>
      </c>
      <c r="I8" s="119">
        <f>'TAB 4'!F10</f>
        <v>0</v>
      </c>
      <c r="J8" s="119">
        <f>SUM('TAB 6.2'!I7,'TAB 6.2'!I28)</f>
        <v>0</v>
      </c>
      <c r="K8" s="119">
        <f>I8-J8</f>
        <v>0</v>
      </c>
      <c r="L8" s="119">
        <f>'TAB 4'!H10</f>
        <v>0</v>
      </c>
      <c r="M8" s="119">
        <f>SUM('TAB 6.2'!L7,'TAB 6.2'!L28)</f>
        <v>0</v>
      </c>
      <c r="N8" s="119">
        <f>L8-M8</f>
        <v>0</v>
      </c>
      <c r="O8" s="119">
        <f>'TAB 4'!J10</f>
        <v>0</v>
      </c>
      <c r="P8" s="119">
        <f>SUM('TAB 6.2'!O7,'TAB 6.2'!O28)</f>
        <v>0</v>
      </c>
      <c r="Q8" s="119">
        <f>O8-P8</f>
        <v>0</v>
      </c>
    </row>
    <row r="9" spans="1:17" x14ac:dyDescent="0.3">
      <c r="A9" s="551"/>
      <c r="B9" s="50" t="s">
        <v>19</v>
      </c>
      <c r="C9" s="119">
        <f>'TAB 4'!B11</f>
        <v>0</v>
      </c>
      <c r="D9" s="119">
        <f>SUM('TAB 6.2'!C20,'TAB 6.2'!C41)</f>
        <v>0</v>
      </c>
      <c r="E9" s="119">
        <f t="shared" ref="E9:E15" si="0">C9-D9</f>
        <v>0</v>
      </c>
      <c r="F9" s="119">
        <f>'TAB 4'!D11</f>
        <v>0</v>
      </c>
      <c r="G9" s="119">
        <f>SUM('TAB 6.2'!F20,'TAB 6.2'!F41)</f>
        <v>0</v>
      </c>
      <c r="H9" s="119">
        <f t="shared" ref="H9:H15" si="1">F9-G9</f>
        <v>0</v>
      </c>
      <c r="I9" s="119">
        <f>'TAB 4'!F11</f>
        <v>0</v>
      </c>
      <c r="J9" s="119">
        <f>SUM('TAB 6.2'!I20,'TAB 6.2'!I41)</f>
        <v>0</v>
      </c>
      <c r="K9" s="119">
        <f t="shared" ref="K9:K15" si="2">I9-J9</f>
        <v>0</v>
      </c>
      <c r="L9" s="119">
        <f>'TAB 4'!H11</f>
        <v>0</v>
      </c>
      <c r="M9" s="119">
        <f>SUM('TAB 6.2'!L20,'TAB 6.2'!L41)</f>
        <v>0</v>
      </c>
      <c r="N9" s="119">
        <f t="shared" ref="N9:N15" si="3">L9-M9</f>
        <v>0</v>
      </c>
      <c r="O9" s="119">
        <f>'TAB 4'!J11</f>
        <v>0</v>
      </c>
      <c r="P9" s="119">
        <f>SUM('TAB 6.2'!O20,'TAB 6.2'!O41)</f>
        <v>0</v>
      </c>
      <c r="Q9" s="119">
        <f t="shared" ref="Q9:Q14" si="4">O9-P9</f>
        <v>0</v>
      </c>
    </row>
    <row r="10" spans="1:17" customFormat="1" x14ac:dyDescent="0.3">
      <c r="A10" s="551"/>
      <c r="B10" s="365" t="s">
        <v>108</v>
      </c>
      <c r="C10" s="363">
        <f>'TAB 4'!B12</f>
        <v>0</v>
      </c>
      <c r="D10" s="363">
        <f>SUM(D11:D13)</f>
        <v>0</v>
      </c>
      <c r="E10" s="363">
        <f t="shared" si="0"/>
        <v>0</v>
      </c>
      <c r="F10" s="363">
        <f>'TAB 4'!D12</f>
        <v>0</v>
      </c>
      <c r="G10" s="363">
        <f>SUM(G11:G13)</f>
        <v>0</v>
      </c>
      <c r="H10" s="363">
        <f t="shared" si="1"/>
        <v>0</v>
      </c>
      <c r="I10" s="363">
        <f>'TAB 4'!F12</f>
        <v>0</v>
      </c>
      <c r="J10" s="363">
        <f>SUM(J11:J13)</f>
        <v>0</v>
      </c>
      <c r="K10" s="363">
        <f t="shared" si="2"/>
        <v>0</v>
      </c>
      <c r="L10" s="363">
        <f>'TAB 4'!H12</f>
        <v>0</v>
      </c>
      <c r="M10" s="363">
        <f>SUM(M11:M13)</f>
        <v>0</v>
      </c>
      <c r="N10" s="363">
        <f t="shared" si="3"/>
        <v>0</v>
      </c>
      <c r="O10" s="363">
        <f>'TAB 4'!J12</f>
        <v>0</v>
      </c>
      <c r="P10" s="363">
        <f>SUM(P11:P13)</f>
        <v>0</v>
      </c>
      <c r="Q10" s="363">
        <f t="shared" si="4"/>
        <v>0</v>
      </c>
    </row>
    <row r="11" spans="1:17" x14ac:dyDescent="0.3">
      <c r="A11" s="551"/>
      <c r="B11" s="53" t="s">
        <v>2</v>
      </c>
      <c r="C11" s="119">
        <f>'TAB 4'!B13</f>
        <v>0</v>
      </c>
      <c r="D11" s="119">
        <f>SUM('TAB 6.2'!C22,'TAB 6.2'!C43)</f>
        <v>0</v>
      </c>
      <c r="E11" s="119">
        <f t="shared" si="0"/>
        <v>0</v>
      </c>
      <c r="F11" s="119">
        <f>'TAB 4'!D13</f>
        <v>0</v>
      </c>
      <c r="G11" s="119">
        <f>SUM('TAB 6.2'!F22,'TAB 6.2'!F43)</f>
        <v>0</v>
      </c>
      <c r="H11" s="119">
        <f t="shared" si="1"/>
        <v>0</v>
      </c>
      <c r="I11" s="119">
        <f>'TAB 4'!F13</f>
        <v>0</v>
      </c>
      <c r="J11" s="119">
        <f>SUM('TAB 6.2'!I22,'TAB 6.2'!I43)</f>
        <v>0</v>
      </c>
      <c r="K11" s="119">
        <f t="shared" si="2"/>
        <v>0</v>
      </c>
      <c r="L11" s="119">
        <f>'TAB 4'!H13</f>
        <v>0</v>
      </c>
      <c r="M11" s="119">
        <f>SUM('TAB 6.2'!L22,'TAB 6.2'!L43)</f>
        <v>0</v>
      </c>
      <c r="N11" s="119">
        <f t="shared" si="3"/>
        <v>0</v>
      </c>
      <c r="O11" s="119">
        <f>'TAB 4'!J13</f>
        <v>0</v>
      </c>
      <c r="P11" s="119">
        <f>SUM('TAB 6.2'!O22,'TAB 6.2'!O43)</f>
        <v>0</v>
      </c>
      <c r="Q11" s="119">
        <f t="shared" si="4"/>
        <v>0</v>
      </c>
    </row>
    <row r="12" spans="1:17" x14ac:dyDescent="0.3">
      <c r="A12" s="551"/>
      <c r="B12" s="53" t="s">
        <v>15</v>
      </c>
      <c r="C12" s="119">
        <f>'TAB 4'!B14</f>
        <v>0</v>
      </c>
      <c r="D12" s="119">
        <f>SUM('TAB 6.2'!C23,'TAB 6.2'!C44)</f>
        <v>0</v>
      </c>
      <c r="E12" s="119">
        <f t="shared" si="0"/>
        <v>0</v>
      </c>
      <c r="F12" s="119">
        <f>'TAB 4'!D14</f>
        <v>0</v>
      </c>
      <c r="G12" s="119">
        <f>SUM('TAB 6.2'!F23,'TAB 6.2'!F44)</f>
        <v>0</v>
      </c>
      <c r="H12" s="119">
        <f t="shared" si="1"/>
        <v>0</v>
      </c>
      <c r="I12" s="119">
        <f>'TAB 4'!F14</f>
        <v>0</v>
      </c>
      <c r="J12" s="119">
        <f>SUM('TAB 6.2'!I23,'TAB 6.2'!I44)</f>
        <v>0</v>
      </c>
      <c r="K12" s="119">
        <f t="shared" si="2"/>
        <v>0</v>
      </c>
      <c r="L12" s="119">
        <f>'TAB 4'!H14</f>
        <v>0</v>
      </c>
      <c r="M12" s="119">
        <f>SUM('TAB 6.2'!L23,'TAB 6.2'!L44)</f>
        <v>0</v>
      </c>
      <c r="N12" s="119">
        <f t="shared" si="3"/>
        <v>0</v>
      </c>
      <c r="O12" s="119">
        <f>'TAB 4'!J14</f>
        <v>0</v>
      </c>
      <c r="P12" s="119">
        <f>SUM('TAB 6.2'!O23,'TAB 6.2'!O44)</f>
        <v>0</v>
      </c>
      <c r="Q12" s="119">
        <f t="shared" si="4"/>
        <v>0</v>
      </c>
    </row>
    <row r="13" spans="1:17" x14ac:dyDescent="0.3">
      <c r="A13" s="551"/>
      <c r="B13" s="53" t="s">
        <v>38</v>
      </c>
      <c r="C13" s="119">
        <f>'TAB 4'!B15</f>
        <v>0</v>
      </c>
      <c r="D13" s="119">
        <f>SUM('TAB 6.2'!C24,'TAB 6.2'!C45)</f>
        <v>0</v>
      </c>
      <c r="E13" s="119">
        <f t="shared" si="0"/>
        <v>0</v>
      </c>
      <c r="F13" s="119">
        <f>'TAB 4'!D15</f>
        <v>0</v>
      </c>
      <c r="G13" s="119">
        <f>SUM('TAB 6.2'!F24,'TAB 6.2'!F45)</f>
        <v>0</v>
      </c>
      <c r="H13" s="119">
        <f t="shared" si="1"/>
        <v>0</v>
      </c>
      <c r="I13" s="119">
        <f>'TAB 4'!F15</f>
        <v>0</v>
      </c>
      <c r="J13" s="119">
        <f>SUM('TAB 6.2'!I24,'TAB 6.2'!I45)</f>
        <v>0</v>
      </c>
      <c r="K13" s="119">
        <f t="shared" si="2"/>
        <v>0</v>
      </c>
      <c r="L13" s="119">
        <f>'TAB 4'!H15</f>
        <v>0</v>
      </c>
      <c r="M13" s="119">
        <f>SUM('TAB 6.2'!L24,'TAB 6.2'!L45)</f>
        <v>0</v>
      </c>
      <c r="N13" s="119">
        <f t="shared" si="3"/>
        <v>0</v>
      </c>
      <c r="O13" s="119">
        <f>'TAB 4'!J15</f>
        <v>0</v>
      </c>
      <c r="P13" s="119">
        <f>SUM('TAB 6.2'!O24,'TAB 6.2'!O45)</f>
        <v>0</v>
      </c>
      <c r="Q13" s="119">
        <f t="shared" si="4"/>
        <v>0</v>
      </c>
    </row>
    <row r="14" spans="1:17" x14ac:dyDescent="0.3">
      <c r="A14" s="551"/>
      <c r="B14" s="50" t="s">
        <v>109</v>
      </c>
      <c r="C14" s="119">
        <f>'TAB 4'!B16</f>
        <v>0</v>
      </c>
      <c r="D14" s="119">
        <f>SUM('TAB 6.2'!C25,'TAB 6.2'!C46)</f>
        <v>0</v>
      </c>
      <c r="E14" s="119">
        <f t="shared" si="0"/>
        <v>0</v>
      </c>
      <c r="F14" s="119">
        <f>'TAB 4'!D16</f>
        <v>0</v>
      </c>
      <c r="G14" s="119">
        <f>SUM('TAB 6.2'!F25,'TAB 6.2'!F46)</f>
        <v>0</v>
      </c>
      <c r="H14" s="119">
        <f t="shared" si="1"/>
        <v>0</v>
      </c>
      <c r="I14" s="119">
        <f>'TAB 4'!F16</f>
        <v>0</v>
      </c>
      <c r="J14" s="119">
        <f>SUM('TAB 6.2'!I25,'TAB 6.2'!I46)</f>
        <v>0</v>
      </c>
      <c r="K14" s="119">
        <f t="shared" si="2"/>
        <v>0</v>
      </c>
      <c r="L14" s="119">
        <f>'TAB 4'!H16</f>
        <v>0</v>
      </c>
      <c r="M14" s="119">
        <f>SUM('TAB 6.2'!L25,'TAB 6.2'!L46)</f>
        <v>0</v>
      </c>
      <c r="N14" s="119">
        <f t="shared" si="3"/>
        <v>0</v>
      </c>
      <c r="O14" s="119">
        <f>'TAB 4'!J16</f>
        <v>0</v>
      </c>
      <c r="P14" s="119">
        <f>SUM('TAB 6.2'!O25,'TAB 6.2'!O46)</f>
        <v>0</v>
      </c>
      <c r="Q14" s="119">
        <f t="shared" si="4"/>
        <v>0</v>
      </c>
    </row>
    <row r="15" spans="1:17" x14ac:dyDescent="0.3">
      <c r="A15" s="551"/>
      <c r="B15" s="50" t="s">
        <v>110</v>
      </c>
      <c r="C15" s="161"/>
      <c r="D15" s="119">
        <f>SUM('TAB 6.2'!C26,'TAB 6.2'!C47)</f>
        <v>0</v>
      </c>
      <c r="E15" s="119">
        <f t="shared" si="0"/>
        <v>0</v>
      </c>
      <c r="F15" s="161"/>
      <c r="G15" s="119">
        <f>SUM('TAB 6.2'!F26,'TAB 6.2'!F47)</f>
        <v>0</v>
      </c>
      <c r="H15" s="119">
        <f t="shared" si="1"/>
        <v>0</v>
      </c>
      <c r="I15" s="161"/>
      <c r="J15" s="119">
        <f>SUM('TAB 6.2'!I26,'TAB 6.2'!I47)</f>
        <v>0</v>
      </c>
      <c r="K15" s="119">
        <f t="shared" si="2"/>
        <v>0</v>
      </c>
      <c r="L15" s="161"/>
      <c r="M15" s="119">
        <f>SUM('TAB 6.2'!L26,'TAB 6.2'!L47)</f>
        <v>0</v>
      </c>
      <c r="N15" s="119">
        <f t="shared" si="3"/>
        <v>0</v>
      </c>
      <c r="O15" s="161"/>
      <c r="P15" s="161"/>
      <c r="Q15" s="161"/>
    </row>
    <row r="16" spans="1:17" x14ac:dyDescent="0.3">
      <c r="A16" s="551"/>
      <c r="B16" s="45" t="s">
        <v>18</v>
      </c>
      <c r="C16" s="12">
        <f>SUM(C8:C10,C14:C15)</f>
        <v>0</v>
      </c>
      <c r="D16" s="12">
        <f t="shared" ref="D16:Q16" si="5">SUM(D8:D10,D14:D15)</f>
        <v>0</v>
      </c>
      <c r="E16" s="12">
        <f t="shared" si="5"/>
        <v>0</v>
      </c>
      <c r="F16" s="12">
        <f t="shared" si="5"/>
        <v>0</v>
      </c>
      <c r="G16" s="12">
        <f t="shared" si="5"/>
        <v>0</v>
      </c>
      <c r="H16" s="12">
        <f t="shared" si="5"/>
        <v>0</v>
      </c>
      <c r="I16" s="12">
        <f t="shared" si="5"/>
        <v>0</v>
      </c>
      <c r="J16" s="12">
        <f t="shared" si="5"/>
        <v>0</v>
      </c>
      <c r="K16" s="12">
        <f t="shared" si="5"/>
        <v>0</v>
      </c>
      <c r="L16" s="12">
        <f t="shared" si="5"/>
        <v>0</v>
      </c>
      <c r="M16" s="12">
        <f t="shared" si="5"/>
        <v>0</v>
      </c>
      <c r="N16" s="12">
        <f t="shared" si="5"/>
        <v>0</v>
      </c>
      <c r="O16" s="12">
        <f t="shared" si="5"/>
        <v>0</v>
      </c>
      <c r="P16" s="12">
        <f t="shared" si="5"/>
        <v>0</v>
      </c>
      <c r="Q16" s="12">
        <f t="shared" si="5"/>
        <v>0</v>
      </c>
    </row>
    <row r="17" spans="1:17" x14ac:dyDescent="0.3">
      <c r="A17" s="551" t="s">
        <v>30</v>
      </c>
      <c r="B17" s="50" t="s">
        <v>9</v>
      </c>
      <c r="C17" s="42">
        <f>SUM(F17,I17,L17,O17)</f>
        <v>0</v>
      </c>
      <c r="D17" s="119">
        <f>'TAB8'!B13</f>
        <v>0</v>
      </c>
      <c r="E17" s="247">
        <f>C17-D17</f>
        <v>0</v>
      </c>
      <c r="F17" s="42"/>
      <c r="G17" s="248">
        <f>'TAB8'!E13</f>
        <v>0</v>
      </c>
      <c r="H17" s="247">
        <f>F17-G17</f>
        <v>0</v>
      </c>
      <c r="I17" s="42"/>
      <c r="J17" s="248">
        <f>'TAB8'!H13</f>
        <v>0</v>
      </c>
      <c r="K17" s="247">
        <f>I17-J17</f>
        <v>0</v>
      </c>
      <c r="L17" s="42"/>
      <c r="M17" s="248">
        <f>'TAB8'!K13</f>
        <v>0</v>
      </c>
      <c r="N17" s="247">
        <f>L17-M17</f>
        <v>0</v>
      </c>
      <c r="O17" s="42"/>
      <c r="P17" s="248">
        <f>'TAB8'!N13</f>
        <v>0</v>
      </c>
      <c r="Q17" s="119">
        <f>O17-P17</f>
        <v>0</v>
      </c>
    </row>
    <row r="18" spans="1:17" x14ac:dyDescent="0.3">
      <c r="A18" s="551"/>
      <c r="B18" s="45" t="s">
        <v>18</v>
      </c>
      <c r="C18" s="12">
        <f>C17</f>
        <v>0</v>
      </c>
      <c r="D18" s="12">
        <f t="shared" ref="D18:Q18" si="6">D17</f>
        <v>0</v>
      </c>
      <c r="E18" s="12">
        <f>E17</f>
        <v>0</v>
      </c>
      <c r="F18" s="246">
        <f t="shared" si="6"/>
        <v>0</v>
      </c>
      <c r="G18" s="12">
        <f t="shared" si="6"/>
        <v>0</v>
      </c>
      <c r="H18" s="12">
        <f t="shared" si="6"/>
        <v>0</v>
      </c>
      <c r="I18" s="246">
        <f t="shared" si="6"/>
        <v>0</v>
      </c>
      <c r="J18" s="12">
        <f t="shared" si="6"/>
        <v>0</v>
      </c>
      <c r="K18" s="12">
        <f t="shared" si="6"/>
        <v>0</v>
      </c>
      <c r="L18" s="246">
        <f t="shared" si="6"/>
        <v>0</v>
      </c>
      <c r="M18" s="12">
        <f t="shared" si="6"/>
        <v>0</v>
      </c>
      <c r="N18" s="12">
        <f t="shared" si="6"/>
        <v>0</v>
      </c>
      <c r="O18" s="246">
        <f t="shared" si="6"/>
        <v>0</v>
      </c>
      <c r="P18" s="12">
        <f t="shared" si="6"/>
        <v>0</v>
      </c>
      <c r="Q18" s="12">
        <f t="shared" si="6"/>
        <v>0</v>
      </c>
    </row>
    <row r="19" spans="1:17" x14ac:dyDescent="0.3">
      <c r="A19" s="154" t="s">
        <v>18</v>
      </c>
      <c r="B19" s="45"/>
      <c r="C19" s="12">
        <f>C16+C18</f>
        <v>0</v>
      </c>
      <c r="D19" s="12">
        <f>D16+D18</f>
        <v>0</v>
      </c>
      <c r="E19" s="12">
        <f t="shared" ref="E19:Q19" si="7">E16+E18</f>
        <v>0</v>
      </c>
      <c r="F19" s="12">
        <f t="shared" si="7"/>
        <v>0</v>
      </c>
      <c r="G19" s="12">
        <f t="shared" si="7"/>
        <v>0</v>
      </c>
      <c r="H19" s="12">
        <f t="shared" si="7"/>
        <v>0</v>
      </c>
      <c r="I19" s="12">
        <f t="shared" si="7"/>
        <v>0</v>
      </c>
      <c r="J19" s="12">
        <f t="shared" si="7"/>
        <v>0</v>
      </c>
      <c r="K19" s="12">
        <f t="shared" si="7"/>
        <v>0</v>
      </c>
      <c r="L19" s="12">
        <f t="shared" si="7"/>
        <v>0</v>
      </c>
      <c r="M19" s="12">
        <f t="shared" si="7"/>
        <v>0</v>
      </c>
      <c r="N19" s="12">
        <f t="shared" si="7"/>
        <v>0</v>
      </c>
      <c r="O19" s="12">
        <f t="shared" si="7"/>
        <v>0</v>
      </c>
      <c r="P19" s="12">
        <f t="shared" si="7"/>
        <v>0</v>
      </c>
      <c r="Q19" s="12">
        <f t="shared" si="7"/>
        <v>0</v>
      </c>
    </row>
  </sheetData>
  <mergeCells count="9">
    <mergeCell ref="A8:A16"/>
    <mergeCell ref="A17:A18"/>
    <mergeCell ref="B5:Q5"/>
    <mergeCell ref="O6:Q6"/>
    <mergeCell ref="F6:H6"/>
    <mergeCell ref="C6:E6"/>
    <mergeCell ref="I6:K6"/>
    <mergeCell ref="L6:N6"/>
    <mergeCell ref="B6:B7"/>
  </mergeCells>
  <conditionalFormatting sqref="C17">
    <cfRule type="containsText" dxfId="55" priority="27" operator="containsText" text="ntitulé">
      <formula>NOT(ISERROR(SEARCH("ntitulé",C17)))</formula>
    </cfRule>
    <cfRule type="containsBlanks" dxfId="54" priority="28">
      <formula>LEN(TRIM(C17))=0</formula>
    </cfRule>
  </conditionalFormatting>
  <conditionalFormatting sqref="F17">
    <cfRule type="containsText" dxfId="53" priority="13" operator="containsText" text="ntitulé">
      <formula>NOT(ISERROR(SEARCH("ntitulé",F17)))</formula>
    </cfRule>
    <cfRule type="containsBlanks" dxfId="52" priority="14">
      <formula>LEN(TRIM(F17))=0</formula>
    </cfRule>
  </conditionalFormatting>
  <conditionalFormatting sqref="I17">
    <cfRule type="containsText" dxfId="51" priority="15" operator="containsText" text="ntitulé">
      <formula>NOT(ISERROR(SEARCH("ntitulé",I17)))</formula>
    </cfRule>
    <cfRule type="containsBlanks" dxfId="50" priority="16">
      <formula>LEN(TRIM(I17))=0</formula>
    </cfRule>
  </conditionalFormatting>
  <conditionalFormatting sqref="L17">
    <cfRule type="containsText" dxfId="49" priority="17" operator="containsText" text="ntitulé">
      <formula>NOT(ISERROR(SEARCH("ntitulé",L17)))</formula>
    </cfRule>
    <cfRule type="containsBlanks" dxfId="48" priority="18">
      <formula>LEN(TRIM(L17))=0</formula>
    </cfRule>
  </conditionalFormatting>
  <conditionalFormatting sqref="O17">
    <cfRule type="containsText" dxfId="47" priority="19" operator="containsText" text="ntitulé">
      <formula>NOT(ISERROR(SEARCH("ntitulé",O17)))</formula>
    </cfRule>
    <cfRule type="containsBlanks" dxfId="46" priority="20">
      <formula>LEN(TRIM(O17))=0</formula>
    </cfRule>
  </conditionalFormatting>
  <pageMargins left="0.7" right="0.7" top="0.75" bottom="0.75" header="0.3" footer="0.3"/>
  <pageSetup paperSize="8" scale="68" orientation="landscape" verticalDpi="300" r:id="rId1"/>
  <colBreaks count="1" manualBreakCount="1">
    <brk id="17"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3:G90"/>
  <sheetViews>
    <sheetView topLeftCell="A69" zoomScaleNormal="100" workbookViewId="0">
      <selection activeCell="A3" sqref="A3:G3"/>
    </sheetView>
  </sheetViews>
  <sheetFormatPr baseColWidth="10" defaultColWidth="8.85546875" defaultRowHeight="15" x14ac:dyDescent="0.3"/>
  <cols>
    <col min="1" max="1" width="38.28515625" style="1" bestFit="1" customWidth="1"/>
    <col min="2" max="2" width="15.85546875" style="1" customWidth="1"/>
    <col min="3" max="7" width="16.5703125" style="1" customWidth="1"/>
    <col min="8" max="16384" width="8.85546875" style="1"/>
  </cols>
  <sheetData>
    <row r="3" spans="1:7" ht="21" x14ac:dyDescent="0.3">
      <c r="A3" s="553" t="s">
        <v>317</v>
      </c>
      <c r="B3" s="553"/>
      <c r="C3" s="553"/>
      <c r="D3" s="553"/>
      <c r="E3" s="553"/>
      <c r="F3" s="553"/>
      <c r="G3" s="553"/>
    </row>
    <row r="5" spans="1:7" x14ac:dyDescent="0.3">
      <c r="A5" s="554" t="s">
        <v>21</v>
      </c>
      <c r="B5" s="554"/>
      <c r="C5" s="6">
        <v>2024</v>
      </c>
      <c r="D5" s="6">
        <v>2023</v>
      </c>
    </row>
    <row r="6" spans="1:7" s="4" customFormat="1" ht="13.5" x14ac:dyDescent="0.3">
      <c r="A6" s="121" t="s">
        <v>201</v>
      </c>
      <c r="B6" s="121" t="s">
        <v>40</v>
      </c>
      <c r="C6" s="126">
        <f>SUM(C7:C11)</f>
        <v>0</v>
      </c>
      <c r="D6" s="126">
        <f>SUM(D7:D11)</f>
        <v>0</v>
      </c>
    </row>
    <row r="7" spans="1:7" x14ac:dyDescent="0.3">
      <c r="A7" s="59" t="s">
        <v>27</v>
      </c>
      <c r="B7" s="59"/>
      <c r="C7" s="119">
        <f>'TAB 10.1'!D16</f>
        <v>0</v>
      </c>
      <c r="D7" s="119">
        <f>'TAB 10.1'!C40</f>
        <v>0</v>
      </c>
    </row>
    <row r="8" spans="1:7" x14ac:dyDescent="0.3">
      <c r="A8" s="59" t="s">
        <v>19</v>
      </c>
      <c r="B8" s="59"/>
      <c r="C8" s="119">
        <f>'TAB 10.1'!D25</f>
        <v>0</v>
      </c>
      <c r="D8" s="119">
        <f>'TAB 10.1'!C49</f>
        <v>0</v>
      </c>
    </row>
    <row r="9" spans="1:7" x14ac:dyDescent="0.3">
      <c r="A9" s="59" t="s">
        <v>17</v>
      </c>
      <c r="B9" s="59"/>
      <c r="C9" s="119">
        <f>'TAB 10.1'!D26</f>
        <v>0</v>
      </c>
      <c r="D9" s="119">
        <f>'TAB 10.1'!C50</f>
        <v>0</v>
      </c>
    </row>
    <row r="10" spans="1:7" customFormat="1" x14ac:dyDescent="0.3">
      <c r="A10" s="362" t="s">
        <v>20</v>
      </c>
      <c r="B10" s="362"/>
      <c r="C10" s="363">
        <f>'TAB 10.1'!D30</f>
        <v>0</v>
      </c>
      <c r="D10" s="363">
        <f>'TAB 10.1'!C54</f>
        <v>0</v>
      </c>
    </row>
    <row r="11" spans="1:7" x14ac:dyDescent="0.3">
      <c r="A11" s="59" t="s">
        <v>16</v>
      </c>
      <c r="B11" s="59"/>
      <c r="C11" s="119">
        <f>'TAB 10.1'!D31</f>
        <v>0</v>
      </c>
      <c r="D11" s="119">
        <f>'TAB 10.1'!C55</f>
        <v>0</v>
      </c>
    </row>
    <row r="12" spans="1:7" x14ac:dyDescent="0.3">
      <c r="A12" s="59" t="s">
        <v>60</v>
      </c>
      <c r="B12" s="59"/>
      <c r="C12" s="127">
        <v>0</v>
      </c>
      <c r="D12" s="127">
        <f>IFERROR((D6-C6)/C6,0)</f>
        <v>0</v>
      </c>
    </row>
    <row r="31" spans="1:4" x14ac:dyDescent="0.3">
      <c r="A31" s="128" t="s">
        <v>21</v>
      </c>
      <c r="B31" s="128"/>
      <c r="C31" s="6">
        <v>2024</v>
      </c>
      <c r="D31" s="6">
        <v>2023</v>
      </c>
    </row>
    <row r="32" spans="1:4" s="4" customFormat="1" ht="13.5" x14ac:dyDescent="0.3">
      <c r="A32" s="121" t="s">
        <v>208</v>
      </c>
      <c r="B32" s="121" t="s">
        <v>4</v>
      </c>
      <c r="C32" s="126">
        <f>SUM(C33:C37)</f>
        <v>0</v>
      </c>
      <c r="D32" s="126">
        <f>SUM(D33:D37)</f>
        <v>0</v>
      </c>
    </row>
    <row r="33" spans="1:7" x14ac:dyDescent="0.3">
      <c r="A33" s="59" t="s">
        <v>27</v>
      </c>
      <c r="B33" s="59"/>
      <c r="C33" s="119">
        <f>'TAB 10.2'!G16</f>
        <v>0</v>
      </c>
      <c r="D33" s="119">
        <f>'TAB 10.2'!G40</f>
        <v>0</v>
      </c>
    </row>
    <row r="34" spans="1:7" x14ac:dyDescent="0.3">
      <c r="A34" s="59" t="s">
        <v>19</v>
      </c>
      <c r="B34" s="59"/>
      <c r="C34" s="119">
        <f>'TAB 10.2'!G25</f>
        <v>0</v>
      </c>
      <c r="D34" s="119">
        <f>'TAB 10.2'!G49</f>
        <v>0</v>
      </c>
    </row>
    <row r="35" spans="1:7" x14ac:dyDescent="0.3">
      <c r="A35" s="59" t="s">
        <v>17</v>
      </c>
      <c r="B35" s="59"/>
      <c r="C35" s="119">
        <f>'TAB 10.2'!G26</f>
        <v>0</v>
      </c>
      <c r="D35" s="119">
        <f>'TAB 10.2'!G50</f>
        <v>0</v>
      </c>
    </row>
    <row r="36" spans="1:7" x14ac:dyDescent="0.3">
      <c r="A36" s="59" t="s">
        <v>20</v>
      </c>
      <c r="B36" s="59"/>
      <c r="C36" s="119">
        <f>'TAB 10.2'!G30</f>
        <v>0</v>
      </c>
      <c r="D36" s="119">
        <f>'TAB 10.2'!G54</f>
        <v>0</v>
      </c>
      <c r="E36"/>
      <c r="F36"/>
      <c r="G36"/>
    </row>
    <row r="37" spans="1:7" x14ac:dyDescent="0.3">
      <c r="A37" s="59" t="s">
        <v>16</v>
      </c>
      <c r="B37" s="59"/>
      <c r="C37" s="119">
        <f>'TAB 10.2'!G31</f>
        <v>0</v>
      </c>
      <c r="D37" s="119">
        <f>'TAB 10.2'!G55</f>
        <v>0</v>
      </c>
    </row>
    <row r="38" spans="1:7" x14ac:dyDescent="0.3">
      <c r="A38" s="59" t="s">
        <v>60</v>
      </c>
      <c r="B38" s="59"/>
      <c r="C38" s="127">
        <v>0</v>
      </c>
      <c r="D38" s="127">
        <f>IFERROR((D32-C32)/C32,0)</f>
        <v>0</v>
      </c>
    </row>
    <row r="57" spans="1:7" x14ac:dyDescent="0.3">
      <c r="A57" s="128" t="s">
        <v>21</v>
      </c>
      <c r="B57" s="128"/>
      <c r="C57" s="6">
        <v>2024</v>
      </c>
      <c r="D57" s="6">
        <v>2023</v>
      </c>
    </row>
    <row r="58" spans="1:7" x14ac:dyDescent="0.3">
      <c r="A58" s="121" t="str">
        <f>'TAB 10.3'!C5</f>
        <v>Ib(a)'</v>
      </c>
      <c r="B58" s="121" t="s">
        <v>41</v>
      </c>
      <c r="C58" s="126">
        <f>SUM(C59:C63)</f>
        <v>0</v>
      </c>
      <c r="D58" s="126">
        <f>SUM(D59:D63)</f>
        <v>0</v>
      </c>
      <c r="E58" s="4"/>
      <c r="F58" s="4"/>
      <c r="G58" s="4"/>
    </row>
    <row r="59" spans="1:7" x14ac:dyDescent="0.3">
      <c r="A59" s="59" t="s">
        <v>27</v>
      </c>
      <c r="B59" s="59"/>
      <c r="C59" s="119">
        <f>'TAB 10.3'!C16</f>
        <v>0</v>
      </c>
      <c r="D59" s="119">
        <f>'TAB 10.3'!C40</f>
        <v>0</v>
      </c>
    </row>
    <row r="60" spans="1:7" x14ac:dyDescent="0.3">
      <c r="A60" s="59" t="s">
        <v>19</v>
      </c>
      <c r="B60" s="59"/>
      <c r="C60" s="119">
        <f>'TAB 10.3'!C25</f>
        <v>0</v>
      </c>
      <c r="D60" s="119">
        <f>'TAB 10.3'!C49</f>
        <v>0</v>
      </c>
    </row>
    <row r="61" spans="1:7" x14ac:dyDescent="0.3">
      <c r="A61" s="59" t="s">
        <v>17</v>
      </c>
      <c r="B61" s="59"/>
      <c r="C61" s="119">
        <f>'TAB 10.3'!C26</f>
        <v>0</v>
      </c>
      <c r="D61" s="119">
        <f>'TAB 10.3'!C50</f>
        <v>0</v>
      </c>
    </row>
    <row r="62" spans="1:7" x14ac:dyDescent="0.3">
      <c r="A62" s="59" t="s">
        <v>20</v>
      </c>
      <c r="B62" s="59"/>
      <c r="C62" s="119">
        <f>'TAB 10.3'!C30</f>
        <v>0</v>
      </c>
      <c r="D62" s="119">
        <f>'TAB 10.3'!C54</f>
        <v>0</v>
      </c>
      <c r="E62"/>
      <c r="F62"/>
      <c r="G62"/>
    </row>
    <row r="63" spans="1:7" x14ac:dyDescent="0.3">
      <c r="A63" s="59" t="s">
        <v>16</v>
      </c>
      <c r="B63" s="59"/>
      <c r="C63" s="119">
        <f>'TAB 10.3'!C31</f>
        <v>0</v>
      </c>
      <c r="D63" s="119">
        <f>'TAB 10.3'!C55</f>
        <v>0</v>
      </c>
    </row>
    <row r="64" spans="1:7" x14ac:dyDescent="0.3">
      <c r="A64" s="59" t="s">
        <v>60</v>
      </c>
      <c r="B64" s="59"/>
      <c r="C64" s="127">
        <v>0</v>
      </c>
      <c r="D64" s="127">
        <f>IFERROR((D58-C58)/C58,0)</f>
        <v>0</v>
      </c>
    </row>
    <row r="83" spans="1:7" x14ac:dyDescent="0.3">
      <c r="A83" s="128" t="s">
        <v>21</v>
      </c>
      <c r="B83" s="128"/>
      <c r="C83" s="6">
        <v>2024</v>
      </c>
      <c r="D83" s="6">
        <v>2023</v>
      </c>
    </row>
    <row r="84" spans="1:7" x14ac:dyDescent="0.3">
      <c r="A84" s="121" t="s">
        <v>34</v>
      </c>
      <c r="B84" s="121" t="s">
        <v>6</v>
      </c>
      <c r="C84" s="126">
        <f>SUM(C85:C89)</f>
        <v>0</v>
      </c>
      <c r="D84" s="126">
        <f>SUM(D85:D89)</f>
        <v>0</v>
      </c>
      <c r="E84" s="4"/>
      <c r="F84" s="4"/>
      <c r="G84" s="4"/>
    </row>
    <row r="85" spans="1:7" x14ac:dyDescent="0.3">
      <c r="A85" s="59" t="s">
        <v>27</v>
      </c>
      <c r="B85" s="59"/>
      <c r="C85" s="119">
        <f>'TAB 10.4'!E14</f>
        <v>0</v>
      </c>
      <c r="D85" s="119">
        <f>'TAB 10.4'!E38</f>
        <v>0</v>
      </c>
    </row>
    <row r="86" spans="1:7" x14ac:dyDescent="0.3">
      <c r="A86" s="59" t="s">
        <v>19</v>
      </c>
      <c r="B86" s="59"/>
      <c r="C86" s="119">
        <f>'TAB 10.4'!E22</f>
        <v>0</v>
      </c>
      <c r="D86" s="119">
        <f>'TAB 10.4'!E46</f>
        <v>0</v>
      </c>
    </row>
    <row r="87" spans="1:7" x14ac:dyDescent="0.3">
      <c r="A87" s="59" t="s">
        <v>17</v>
      </c>
      <c r="B87" s="59"/>
      <c r="C87" s="119">
        <f>'TAB 10.4'!E23</f>
        <v>0</v>
      </c>
      <c r="D87" s="119">
        <f>'TAB 10.4'!E47</f>
        <v>0</v>
      </c>
    </row>
    <row r="88" spans="1:7" x14ac:dyDescent="0.3">
      <c r="A88" s="59" t="s">
        <v>20</v>
      </c>
      <c r="B88" s="59"/>
      <c r="C88" s="119">
        <f>'TAB 10.4'!E27</f>
        <v>0</v>
      </c>
      <c r="D88" s="119">
        <f>'TAB 10.4'!E51</f>
        <v>0</v>
      </c>
      <c r="E88"/>
      <c r="F88"/>
      <c r="G88"/>
    </row>
    <row r="89" spans="1:7" x14ac:dyDescent="0.3">
      <c r="A89" s="59" t="s">
        <v>16</v>
      </c>
      <c r="B89" s="59"/>
      <c r="C89" s="119">
        <v>0</v>
      </c>
      <c r="D89" s="119">
        <v>0</v>
      </c>
    </row>
    <row r="90" spans="1:7" x14ac:dyDescent="0.3">
      <c r="A90" s="59" t="s">
        <v>60</v>
      </c>
      <c r="B90" s="59"/>
      <c r="C90" s="127">
        <v>0</v>
      </c>
      <c r="D90" s="127">
        <f>IFERROR((D84-C84)/C84,0)</f>
        <v>0</v>
      </c>
    </row>
  </sheetData>
  <mergeCells count="2">
    <mergeCell ref="A3:G3"/>
    <mergeCell ref="A5:B5"/>
  </mergeCells>
  <pageMargins left="0.7" right="0.7" top="0.75" bottom="0.75" header="0.3" footer="0.3"/>
  <pageSetup paperSize="9" orientation="landscape" verticalDpi="300" r:id="rId1"/>
  <rowBreaks count="3" manualBreakCount="3">
    <brk id="30" max="16383" man="1"/>
    <brk id="56" max="16383" man="1"/>
    <brk id="82" max="163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3:F92"/>
  <sheetViews>
    <sheetView zoomScaleNormal="100" workbookViewId="0">
      <pane ySplit="13" topLeftCell="A14" activePane="bottomLeft" state="frozen"/>
      <selection activeCell="A3" sqref="A3:G3"/>
      <selection pane="bottomLeft" activeCell="C12" sqref="C12:F12"/>
    </sheetView>
  </sheetViews>
  <sheetFormatPr baseColWidth="10" defaultColWidth="8.85546875" defaultRowHeight="13.5" x14ac:dyDescent="0.3"/>
  <cols>
    <col min="1" max="1" width="56" style="4" customWidth="1"/>
    <col min="2" max="2" width="18.28515625" style="4" customWidth="1"/>
    <col min="3" max="6" width="16.5703125" style="4" customWidth="1"/>
    <col min="7" max="16384" width="8.85546875" style="4"/>
  </cols>
  <sheetData>
    <row r="3" spans="1:6" ht="29.45" customHeight="1" x14ac:dyDescent="0.3">
      <c r="A3" s="33" t="s">
        <v>318</v>
      </c>
      <c r="B3" s="120"/>
      <c r="C3" s="120"/>
      <c r="D3" s="120"/>
      <c r="E3" s="120"/>
      <c r="F3" s="120"/>
    </row>
    <row r="6" spans="1:6" x14ac:dyDescent="0.3">
      <c r="A6" s="555" t="s">
        <v>21</v>
      </c>
      <c r="B6" s="556"/>
      <c r="C6" s="6" t="s">
        <v>200</v>
      </c>
      <c r="D6" s="6" t="s">
        <v>201</v>
      </c>
      <c r="E6" s="6" t="s">
        <v>202</v>
      </c>
      <c r="F6" s="6" t="s">
        <v>203</v>
      </c>
    </row>
    <row r="7" spans="1:6" x14ac:dyDescent="0.3">
      <c r="A7" s="10" t="s">
        <v>149</v>
      </c>
      <c r="C7" s="7">
        <v>37500000</v>
      </c>
      <c r="D7" s="7">
        <v>25000000</v>
      </c>
      <c r="E7" s="7">
        <v>52500000</v>
      </c>
      <c r="F7" s="122">
        <v>35000000</v>
      </c>
    </row>
    <row r="8" spans="1:6" x14ac:dyDescent="0.3">
      <c r="A8" s="10" t="s">
        <v>22</v>
      </c>
      <c r="C8" s="7">
        <v>12500000</v>
      </c>
      <c r="D8" s="7">
        <v>25000000</v>
      </c>
      <c r="E8" s="7">
        <v>17500000</v>
      </c>
      <c r="F8" s="122">
        <v>35000000</v>
      </c>
    </row>
    <row r="9" spans="1:6" x14ac:dyDescent="0.3">
      <c r="A9" s="10" t="s">
        <v>23</v>
      </c>
      <c r="C9" s="7">
        <v>0</v>
      </c>
      <c r="D9" s="7">
        <v>0</v>
      </c>
      <c r="E9" s="7">
        <v>0</v>
      </c>
      <c r="F9" s="119">
        <v>0</v>
      </c>
    </row>
    <row r="10" spans="1:6" s="360" customFormat="1" x14ac:dyDescent="0.3">
      <c r="A10" s="359" t="s">
        <v>24</v>
      </c>
      <c r="C10" s="361">
        <v>12500000</v>
      </c>
      <c r="D10" s="361">
        <v>25000000</v>
      </c>
      <c r="E10" s="361">
        <v>17500000</v>
      </c>
      <c r="F10" s="364">
        <v>35000000</v>
      </c>
    </row>
    <row r="11" spans="1:6" x14ac:dyDescent="0.3">
      <c r="A11" s="10" t="s">
        <v>25</v>
      </c>
      <c r="C11" s="7">
        <v>50000000</v>
      </c>
      <c r="D11" s="7">
        <v>50000000</v>
      </c>
      <c r="E11" s="7">
        <v>70000000</v>
      </c>
      <c r="F11" s="7">
        <v>70000000</v>
      </c>
    </row>
    <row r="12" spans="1:6" x14ac:dyDescent="0.3">
      <c r="A12" s="10" t="s">
        <v>223</v>
      </c>
      <c r="C12" s="7">
        <f>9800*85%</f>
        <v>8330</v>
      </c>
      <c r="D12" s="7">
        <f>9800*85%</f>
        <v>8330</v>
      </c>
      <c r="E12" s="7">
        <f>13719.6243333333*85%</f>
        <v>11661.680683333305</v>
      </c>
      <c r="F12" s="7">
        <f>13719.6243333333*85%</f>
        <v>11661.680683333305</v>
      </c>
    </row>
    <row r="13" spans="1:6" x14ac:dyDescent="0.3">
      <c r="A13" s="10" t="s">
        <v>26</v>
      </c>
      <c r="C13" s="7">
        <v>0</v>
      </c>
      <c r="D13" s="7">
        <v>0</v>
      </c>
      <c r="E13" s="7">
        <v>0</v>
      </c>
      <c r="F13" s="119">
        <v>0</v>
      </c>
    </row>
    <row r="14" spans="1:6" s="59" customFormat="1" ht="18" x14ac:dyDescent="0.35">
      <c r="A14" s="557" t="s">
        <v>313</v>
      </c>
      <c r="B14" s="558"/>
      <c r="C14" s="558"/>
      <c r="D14" s="558"/>
      <c r="E14" s="558"/>
      <c r="F14" s="558"/>
    </row>
    <row r="15" spans="1:6" s="8" customFormat="1" ht="27" x14ac:dyDescent="0.3">
      <c r="B15" s="9" t="s">
        <v>28</v>
      </c>
      <c r="C15" s="9" t="str">
        <f t="shared" ref="C15:F15" si="0">"Coût annuel estimé      "&amp;C$6</f>
        <v>Coût annuel estimé      Ie1'</v>
      </c>
      <c r="D15" s="9" t="str">
        <f t="shared" si="0"/>
        <v>Coût annuel estimé      Ie2'</v>
      </c>
      <c r="E15" s="9" t="str">
        <f t="shared" si="0"/>
        <v>Coût annuel estimé      If1'</v>
      </c>
      <c r="F15" s="9" t="str">
        <f t="shared" si="0"/>
        <v>Coût annuel estimé      If2'</v>
      </c>
    </row>
    <row r="16" spans="1:6" s="1" customFormat="1" ht="15" x14ac:dyDescent="0.3">
      <c r="A16" s="238" t="s">
        <v>9</v>
      </c>
      <c r="B16" s="119"/>
      <c r="C16" s="162">
        <f>SUM(C17,C21:C22)</f>
        <v>0</v>
      </c>
      <c r="D16" s="162">
        <f t="shared" ref="D16:F16" si="1">SUM(D17,D21:D22)</f>
        <v>0</v>
      </c>
      <c r="E16" s="162">
        <f t="shared" si="1"/>
        <v>0</v>
      </c>
      <c r="F16" s="162">
        <f t="shared" si="1"/>
        <v>0</v>
      </c>
    </row>
    <row r="17" spans="1:6" s="1" customFormat="1" ht="15" x14ac:dyDescent="0.3">
      <c r="A17" s="53" t="s">
        <v>10</v>
      </c>
      <c r="B17" s="119"/>
      <c r="C17" s="162">
        <f>C18</f>
        <v>0</v>
      </c>
      <c r="D17" s="162">
        <f t="shared" ref="D17:F17" si="2">D18</f>
        <v>0</v>
      </c>
      <c r="E17" s="162">
        <f t="shared" si="2"/>
        <v>0</v>
      </c>
      <c r="F17" s="162">
        <f t="shared" si="2"/>
        <v>0</v>
      </c>
    </row>
    <row r="18" spans="1:6" s="1" customFormat="1" ht="15" x14ac:dyDescent="0.3">
      <c r="A18" s="54" t="s">
        <v>11</v>
      </c>
      <c r="B18" s="119"/>
      <c r="C18" s="162">
        <f>SUM(C19:C20)</f>
        <v>0</v>
      </c>
      <c r="D18" s="162">
        <f t="shared" ref="D18:F18" si="3">SUM(D19:D20)</f>
        <v>0</v>
      </c>
      <c r="E18" s="162">
        <f t="shared" si="3"/>
        <v>0</v>
      </c>
      <c r="F18" s="162">
        <f t="shared" si="3"/>
        <v>0</v>
      </c>
    </row>
    <row r="19" spans="1:6" s="1" customFormat="1" ht="15" x14ac:dyDescent="0.3">
      <c r="A19" s="239" t="s">
        <v>219</v>
      </c>
      <c r="B19" s="243">
        <f>'TAB 6.2'!D$10</f>
        <v>0</v>
      </c>
      <c r="C19" s="162">
        <f>$B19*C$12*12</f>
        <v>0</v>
      </c>
      <c r="D19" s="162">
        <f t="shared" ref="D19:F20" si="4">$B19*D$12*12</f>
        <v>0</v>
      </c>
      <c r="E19" s="162">
        <f t="shared" si="4"/>
        <v>0</v>
      </c>
      <c r="F19" s="162">
        <f t="shared" si="4"/>
        <v>0</v>
      </c>
    </row>
    <row r="20" spans="1:6" s="1" customFormat="1" ht="15" x14ac:dyDescent="0.3">
      <c r="A20" s="239" t="s">
        <v>220</v>
      </c>
      <c r="B20" s="243">
        <f>'TAB 6.2'!D$11</f>
        <v>0</v>
      </c>
      <c r="C20" s="162">
        <f>$B20*C$12*12</f>
        <v>0</v>
      </c>
      <c r="D20" s="162">
        <f t="shared" si="4"/>
        <v>0</v>
      </c>
      <c r="E20" s="162">
        <f t="shared" si="4"/>
        <v>0</v>
      </c>
      <c r="F20" s="162">
        <f t="shared" si="4"/>
        <v>0</v>
      </c>
    </row>
    <row r="21" spans="1:6" s="1" customFormat="1" ht="15" x14ac:dyDescent="0.3">
      <c r="A21" s="53" t="s">
        <v>12</v>
      </c>
      <c r="B21" s="162">
        <f>'TAB 6.2'!D$14</f>
        <v>0</v>
      </c>
      <c r="C21" s="162">
        <f>$B21</f>
        <v>0</v>
      </c>
      <c r="D21" s="162">
        <f t="shared" ref="D21:F21" si="5">$B21</f>
        <v>0</v>
      </c>
      <c r="E21" s="162">
        <f t="shared" si="5"/>
        <v>0</v>
      </c>
      <c r="F21" s="162">
        <f t="shared" si="5"/>
        <v>0</v>
      </c>
    </row>
    <row r="22" spans="1:6" s="1" customFormat="1" ht="15" x14ac:dyDescent="0.3">
      <c r="A22" s="53" t="s">
        <v>112</v>
      </c>
      <c r="B22" s="119"/>
      <c r="C22" s="162">
        <f>SUM(C23:C24)</f>
        <v>0</v>
      </c>
      <c r="D22" s="162">
        <f t="shared" ref="D22:F22" si="6">SUM(D23:D24)</f>
        <v>0</v>
      </c>
      <c r="E22" s="162">
        <f t="shared" si="6"/>
        <v>0</v>
      </c>
      <c r="F22" s="162">
        <f t="shared" si="6"/>
        <v>0</v>
      </c>
    </row>
    <row r="23" spans="1:6" s="1" customFormat="1" ht="15" x14ac:dyDescent="0.3">
      <c r="A23" s="54" t="s">
        <v>106</v>
      </c>
      <c r="B23" s="243">
        <f>'TAB 6.2'!D$17</f>
        <v>0</v>
      </c>
      <c r="C23" s="162">
        <f>$B23*C$7</f>
        <v>0</v>
      </c>
      <c r="D23" s="162">
        <f t="shared" ref="D23:F23" si="7">$B23*D$7</f>
        <v>0</v>
      </c>
      <c r="E23" s="162">
        <f t="shared" si="7"/>
        <v>0</v>
      </c>
      <c r="F23" s="162">
        <f t="shared" si="7"/>
        <v>0</v>
      </c>
    </row>
    <row r="24" spans="1:6" s="1" customFormat="1" ht="15" x14ac:dyDescent="0.3">
      <c r="A24" s="54" t="s">
        <v>14</v>
      </c>
      <c r="B24" s="243">
        <f>'TAB 6.2'!D$18</f>
        <v>0</v>
      </c>
      <c r="C24" s="162">
        <f>$B24*C$8</f>
        <v>0</v>
      </c>
      <c r="D24" s="162">
        <f t="shared" ref="D24:F24" si="8">$B24*D$8</f>
        <v>0</v>
      </c>
      <c r="E24" s="162">
        <f t="shared" si="8"/>
        <v>0</v>
      </c>
      <c r="F24" s="162">
        <f t="shared" si="8"/>
        <v>0</v>
      </c>
    </row>
    <row r="25" spans="1:6" s="1" customFormat="1" ht="15" x14ac:dyDescent="0.3">
      <c r="A25" s="238" t="s">
        <v>19</v>
      </c>
      <c r="B25" s="243">
        <f>'TAB 6.2'!D$20</f>
        <v>0</v>
      </c>
      <c r="C25" s="162">
        <f>$B25*C$11</f>
        <v>0</v>
      </c>
      <c r="D25" s="162">
        <f t="shared" ref="D25:F25" si="9">$B25*D$11</f>
        <v>0</v>
      </c>
      <c r="E25" s="162">
        <f t="shared" si="9"/>
        <v>0</v>
      </c>
      <c r="F25" s="162">
        <f t="shared" si="9"/>
        <v>0</v>
      </c>
    </row>
    <row r="26" spans="1:6" s="1" customFormat="1" ht="15" x14ac:dyDescent="0.3">
      <c r="A26" s="238" t="s">
        <v>108</v>
      </c>
      <c r="B26" s="243"/>
      <c r="C26" s="162">
        <f>SUM(C27:C29)</f>
        <v>0</v>
      </c>
      <c r="D26" s="162">
        <f t="shared" ref="D26:F26" si="10">SUM(D27:D29)</f>
        <v>0</v>
      </c>
      <c r="E26" s="162">
        <f t="shared" si="10"/>
        <v>0</v>
      </c>
      <c r="F26" s="162">
        <f t="shared" si="10"/>
        <v>0</v>
      </c>
    </row>
    <row r="27" spans="1:6" s="1" customFormat="1" ht="15" x14ac:dyDescent="0.3">
      <c r="A27" s="53" t="s">
        <v>2</v>
      </c>
      <c r="B27" s="243">
        <f>'TAB 6.2'!D$22</f>
        <v>0</v>
      </c>
      <c r="C27" s="162">
        <f>$B27*C$11</f>
        <v>0</v>
      </c>
      <c r="D27" s="162">
        <f t="shared" ref="D27:F30" si="11">$B27*D$11</f>
        <v>0</v>
      </c>
      <c r="E27" s="162">
        <f t="shared" si="11"/>
        <v>0</v>
      </c>
      <c r="F27" s="162">
        <f t="shared" si="11"/>
        <v>0</v>
      </c>
    </row>
    <row r="28" spans="1:6" s="1" customFormat="1" ht="15" x14ac:dyDescent="0.3">
      <c r="A28" s="53" t="s">
        <v>129</v>
      </c>
      <c r="B28" s="243">
        <f>'TAB 6.2'!D$23</f>
        <v>0</v>
      </c>
      <c r="C28" s="162">
        <f>$B28*C$11</f>
        <v>0</v>
      </c>
      <c r="D28" s="162">
        <f t="shared" si="11"/>
        <v>0</v>
      </c>
      <c r="E28" s="162">
        <f t="shared" si="11"/>
        <v>0</v>
      </c>
      <c r="F28" s="162">
        <f t="shared" si="11"/>
        <v>0</v>
      </c>
    </row>
    <row r="29" spans="1:6" s="1" customFormat="1" ht="15" x14ac:dyDescent="0.3">
      <c r="A29" s="53" t="s">
        <v>131</v>
      </c>
      <c r="B29" s="243">
        <f>'TAB 6.2'!D$24</f>
        <v>0</v>
      </c>
      <c r="C29" s="162">
        <f>$B29*C$11</f>
        <v>0</v>
      </c>
      <c r="D29" s="162">
        <f t="shared" si="11"/>
        <v>0</v>
      </c>
      <c r="E29" s="162">
        <f t="shared" si="11"/>
        <v>0</v>
      </c>
      <c r="F29" s="162">
        <f t="shared" si="11"/>
        <v>0</v>
      </c>
    </row>
    <row r="30" spans="1:6" s="1" customFormat="1" ht="15" x14ac:dyDescent="0.3">
      <c r="A30" s="238" t="s">
        <v>109</v>
      </c>
      <c r="B30" s="243">
        <f>'TAB 6.2'!D$25</f>
        <v>0</v>
      </c>
      <c r="C30" s="162">
        <f>$B30*C$11</f>
        <v>0</v>
      </c>
      <c r="D30" s="162">
        <f t="shared" si="11"/>
        <v>0</v>
      </c>
      <c r="E30" s="162">
        <f t="shared" si="11"/>
        <v>0</v>
      </c>
      <c r="F30" s="162">
        <f t="shared" si="11"/>
        <v>0</v>
      </c>
    </row>
    <row r="31" spans="1:6" s="1" customFormat="1" ht="15" x14ac:dyDescent="0.3">
      <c r="A31" s="238" t="s">
        <v>110</v>
      </c>
      <c r="B31" s="243">
        <f>'TAB 6.2'!D$26</f>
        <v>0</v>
      </c>
      <c r="C31" s="162">
        <f>$B31*C$13</f>
        <v>0</v>
      </c>
      <c r="D31" s="162">
        <f t="shared" ref="D31:F31" si="12">$B31*D$13</f>
        <v>0</v>
      </c>
      <c r="E31" s="162">
        <f t="shared" si="12"/>
        <v>0</v>
      </c>
      <c r="F31" s="162">
        <f t="shared" si="12"/>
        <v>0</v>
      </c>
    </row>
    <row r="32" spans="1:6" s="1" customFormat="1" ht="30" x14ac:dyDescent="0.3">
      <c r="A32" s="264" t="s">
        <v>244</v>
      </c>
      <c r="B32" s="237"/>
      <c r="C32" s="158">
        <f>SUM(C16,C25:C26,C30:C31)</f>
        <v>0</v>
      </c>
      <c r="D32" s="158">
        <f t="shared" ref="D32:F32" si="13">SUM(D16,D25:D26,D30:D31)</f>
        <v>0</v>
      </c>
      <c r="E32" s="158">
        <f t="shared" si="13"/>
        <v>0</v>
      </c>
      <c r="F32" s="158">
        <f t="shared" si="13"/>
        <v>0</v>
      </c>
    </row>
    <row r="33" spans="1:6" s="1" customFormat="1" ht="15" x14ac:dyDescent="0.3">
      <c r="A33" s="236" t="s">
        <v>243</v>
      </c>
      <c r="C33" s="250"/>
      <c r="D33" s="250"/>
      <c r="E33" s="250"/>
      <c r="F33" s="250"/>
    </row>
    <row r="34" spans="1:6" s="1" customFormat="1" ht="15" x14ac:dyDescent="0.3">
      <c r="A34" s="236" t="s">
        <v>18</v>
      </c>
      <c r="B34" s="237"/>
      <c r="C34" s="158">
        <f>SUM(C30:C31,C25:C26,C21,C22)+C18*C33</f>
        <v>0</v>
      </c>
      <c r="D34" s="158">
        <f>SUM(D30:D31,D25:D26,D21,D22)+D18*D33</f>
        <v>0</v>
      </c>
      <c r="E34" s="158">
        <f>SUM(E30:E31,E25:E26,E21,E22)+E18*E33</f>
        <v>0</v>
      </c>
      <c r="F34" s="158">
        <f>SUM(F30:F31,F25:F26,F21,F22)+F18*F33</f>
        <v>0</v>
      </c>
    </row>
    <row r="35" spans="1:6" s="1" customFormat="1" ht="15" x14ac:dyDescent="0.3">
      <c r="A35" s="20" t="s">
        <v>314</v>
      </c>
      <c r="B35" s="4"/>
      <c r="C35" s="164">
        <f>C58</f>
        <v>0</v>
      </c>
      <c r="D35" s="164">
        <f t="shared" ref="D35:F35" si="14">D58</f>
        <v>0</v>
      </c>
      <c r="E35" s="164">
        <f t="shared" si="14"/>
        <v>0</v>
      </c>
      <c r="F35" s="164">
        <f t="shared" si="14"/>
        <v>0</v>
      </c>
    </row>
    <row r="36" spans="1:6" s="1" customFormat="1" ht="15" x14ac:dyDescent="0.3">
      <c r="A36" s="165" t="s">
        <v>315</v>
      </c>
      <c r="B36" s="166"/>
      <c r="C36" s="167">
        <f>C34-C35</f>
        <v>0</v>
      </c>
      <c r="D36" s="167">
        <f t="shared" ref="D36:F36" si="15">D34-D35</f>
        <v>0</v>
      </c>
      <c r="E36" s="167">
        <f t="shared" si="15"/>
        <v>0</v>
      </c>
      <c r="F36" s="167">
        <f t="shared" si="15"/>
        <v>0</v>
      </c>
    </row>
    <row r="37" spans="1:6" s="1" customFormat="1" ht="15.75" thickBot="1" x14ac:dyDescent="0.35">
      <c r="A37" s="123" t="s">
        <v>316</v>
      </c>
      <c r="B37" s="124"/>
      <c r="C37" s="467" t="e">
        <f>C36/C35</f>
        <v>#DIV/0!</v>
      </c>
      <c r="D37" s="467" t="e">
        <f t="shared" ref="D37:F37" si="16">D36/D35</f>
        <v>#DIV/0!</v>
      </c>
      <c r="E37" s="467" t="e">
        <f t="shared" si="16"/>
        <v>#DIV/0!</v>
      </c>
      <c r="F37" s="467" t="e">
        <f t="shared" si="16"/>
        <v>#DIV/0!</v>
      </c>
    </row>
    <row r="38" spans="1:6" s="1" customFormat="1" ht="18.75" thickTop="1" x14ac:dyDescent="0.35">
      <c r="A38" s="557" t="s">
        <v>31</v>
      </c>
      <c r="B38" s="558"/>
      <c r="C38" s="558"/>
      <c r="D38" s="558"/>
      <c r="E38" s="558"/>
      <c r="F38" s="558"/>
    </row>
    <row r="39" spans="1:6" s="1" customFormat="1" ht="27" x14ac:dyDescent="0.3">
      <c r="A39" s="8"/>
      <c r="B39" s="9" t="s">
        <v>28</v>
      </c>
      <c r="C39" s="9" t="str">
        <f t="shared" ref="C39:F39" si="17">"Coût annuel estimé      "&amp;C$6</f>
        <v>Coût annuel estimé      Ie1'</v>
      </c>
      <c r="D39" s="9" t="str">
        <f t="shared" si="17"/>
        <v>Coût annuel estimé      Ie2'</v>
      </c>
      <c r="E39" s="9" t="str">
        <f t="shared" si="17"/>
        <v>Coût annuel estimé      If1'</v>
      </c>
      <c r="F39" s="9" t="str">
        <f t="shared" si="17"/>
        <v>Coût annuel estimé      If2'</v>
      </c>
    </row>
    <row r="40" spans="1:6" s="1" customFormat="1" ht="15" x14ac:dyDescent="0.3">
      <c r="A40" s="238" t="s">
        <v>9</v>
      </c>
      <c r="B40" s="119"/>
      <c r="C40" s="162">
        <f t="shared" ref="C40:F40" si="18">SUM(C41,C45:C46)</f>
        <v>0</v>
      </c>
      <c r="D40" s="162">
        <f t="shared" si="18"/>
        <v>0</v>
      </c>
      <c r="E40" s="162">
        <f t="shared" si="18"/>
        <v>0</v>
      </c>
      <c r="F40" s="162">
        <f t="shared" si="18"/>
        <v>0</v>
      </c>
    </row>
    <row r="41" spans="1:6" s="1" customFormat="1" ht="15" x14ac:dyDescent="0.3">
      <c r="A41" s="53" t="s">
        <v>10</v>
      </c>
      <c r="B41" s="119"/>
      <c r="C41" s="162">
        <f t="shared" ref="C41:F41" si="19">C42</f>
        <v>0</v>
      </c>
      <c r="D41" s="162">
        <f t="shared" si="19"/>
        <v>0</v>
      </c>
      <c r="E41" s="162">
        <f t="shared" si="19"/>
        <v>0</v>
      </c>
      <c r="F41" s="162">
        <f t="shared" si="19"/>
        <v>0</v>
      </c>
    </row>
    <row r="42" spans="1:6" s="1" customFormat="1" ht="15" x14ac:dyDescent="0.3">
      <c r="A42" s="54" t="s">
        <v>11</v>
      </c>
      <c r="B42" s="457"/>
      <c r="C42" s="162">
        <f t="shared" ref="C42:F42" si="20">SUM(C43:C44)</f>
        <v>0</v>
      </c>
      <c r="D42" s="162">
        <f t="shared" si="20"/>
        <v>0</v>
      </c>
      <c r="E42" s="162">
        <f t="shared" si="20"/>
        <v>0</v>
      </c>
      <c r="F42" s="162">
        <f t="shared" si="20"/>
        <v>0</v>
      </c>
    </row>
    <row r="43" spans="1:6" s="1" customFormat="1" ht="15" x14ac:dyDescent="0.3">
      <c r="A43" s="454" t="s">
        <v>219</v>
      </c>
      <c r="B43" s="458"/>
      <c r="C43" s="456">
        <f t="shared" ref="C43:F44" si="21">$B43*C$12*12</f>
        <v>0</v>
      </c>
      <c r="D43" s="162">
        <f t="shared" si="21"/>
        <v>0</v>
      </c>
      <c r="E43" s="162">
        <f t="shared" si="21"/>
        <v>0</v>
      </c>
      <c r="F43" s="162">
        <f t="shared" si="21"/>
        <v>0</v>
      </c>
    </row>
    <row r="44" spans="1:6" s="1" customFormat="1" ht="15" x14ac:dyDescent="0.3">
      <c r="A44" s="454" t="s">
        <v>220</v>
      </c>
      <c r="B44" s="459"/>
      <c r="C44" s="456">
        <f t="shared" si="21"/>
        <v>0</v>
      </c>
      <c r="D44" s="162">
        <f t="shared" si="21"/>
        <v>0</v>
      </c>
      <c r="E44" s="162">
        <f t="shared" si="21"/>
        <v>0</v>
      </c>
      <c r="F44" s="162">
        <f>$B44*F$12*12</f>
        <v>0</v>
      </c>
    </row>
    <row r="45" spans="1:6" s="1" customFormat="1" ht="15" x14ac:dyDescent="0.3">
      <c r="A45" s="455" t="s">
        <v>12</v>
      </c>
      <c r="B45" s="460"/>
      <c r="C45" s="456">
        <f t="shared" ref="C45:F45" si="22">$B45</f>
        <v>0</v>
      </c>
      <c r="D45" s="162">
        <f t="shared" si="22"/>
        <v>0</v>
      </c>
      <c r="E45" s="162">
        <f t="shared" si="22"/>
        <v>0</v>
      </c>
      <c r="F45" s="162">
        <f t="shared" si="22"/>
        <v>0</v>
      </c>
    </row>
    <row r="46" spans="1:6" s="1" customFormat="1" ht="15" x14ac:dyDescent="0.3">
      <c r="A46" s="53" t="s">
        <v>112</v>
      </c>
      <c r="B46" s="462"/>
      <c r="C46" s="162">
        <f t="shared" ref="C46:F46" si="23">SUM(C47:C48)</f>
        <v>0</v>
      </c>
      <c r="D46" s="162">
        <f t="shared" si="23"/>
        <v>0</v>
      </c>
      <c r="E46" s="162">
        <f t="shared" si="23"/>
        <v>0</v>
      </c>
      <c r="F46" s="162">
        <f t="shared" si="23"/>
        <v>0</v>
      </c>
    </row>
    <row r="47" spans="1:6" s="1" customFormat="1" ht="15" x14ac:dyDescent="0.3">
      <c r="A47" s="461" t="s">
        <v>106</v>
      </c>
      <c r="B47" s="458"/>
      <c r="C47" s="456">
        <f t="shared" ref="C47:F47" si="24">$B47*C$7</f>
        <v>0</v>
      </c>
      <c r="D47" s="162">
        <f t="shared" si="24"/>
        <v>0</v>
      </c>
      <c r="E47" s="162">
        <f t="shared" si="24"/>
        <v>0</v>
      </c>
      <c r="F47" s="162">
        <f t="shared" si="24"/>
        <v>0</v>
      </c>
    </row>
    <row r="48" spans="1:6" s="1" customFormat="1" ht="15" x14ac:dyDescent="0.3">
      <c r="A48" s="461" t="s">
        <v>14</v>
      </c>
      <c r="B48" s="460"/>
      <c r="C48" s="456">
        <f t="shared" ref="C48:F48" si="25">$B48*C$8</f>
        <v>0</v>
      </c>
      <c r="D48" s="162">
        <f t="shared" si="25"/>
        <v>0</v>
      </c>
      <c r="E48" s="162">
        <f t="shared" si="25"/>
        <v>0</v>
      </c>
      <c r="F48" s="162">
        <f t="shared" si="25"/>
        <v>0</v>
      </c>
    </row>
    <row r="49" spans="1:6" s="1" customFormat="1" ht="15" x14ac:dyDescent="0.3">
      <c r="A49" s="238" t="s">
        <v>19</v>
      </c>
      <c r="B49" s="463"/>
      <c r="C49" s="162">
        <f t="shared" ref="C49:F49" si="26">$B49*C$11</f>
        <v>0</v>
      </c>
      <c r="D49" s="162">
        <f t="shared" si="26"/>
        <v>0</v>
      </c>
      <c r="E49" s="162">
        <f t="shared" si="26"/>
        <v>0</v>
      </c>
      <c r="F49" s="162">
        <f t="shared" si="26"/>
        <v>0</v>
      </c>
    </row>
    <row r="50" spans="1:6" s="1" customFormat="1" ht="15" x14ac:dyDescent="0.3">
      <c r="A50" s="238" t="s">
        <v>108</v>
      </c>
      <c r="B50" s="464"/>
      <c r="C50" s="162">
        <f t="shared" ref="C50:F50" si="27">SUM(C51:C53)</f>
        <v>0</v>
      </c>
      <c r="D50" s="162">
        <f t="shared" si="27"/>
        <v>0</v>
      </c>
      <c r="E50" s="162">
        <f t="shared" si="27"/>
        <v>0</v>
      </c>
      <c r="F50" s="162">
        <f t="shared" si="27"/>
        <v>0</v>
      </c>
    </row>
    <row r="51" spans="1:6" s="1" customFormat="1" ht="15" x14ac:dyDescent="0.3">
      <c r="A51" s="455" t="s">
        <v>2</v>
      </c>
      <c r="B51" s="458"/>
      <c r="C51" s="456">
        <f t="shared" ref="C51:F54" si="28">$B51*C$11</f>
        <v>0</v>
      </c>
      <c r="D51" s="162">
        <f t="shared" si="28"/>
        <v>0</v>
      </c>
      <c r="E51" s="162">
        <f t="shared" si="28"/>
        <v>0</v>
      </c>
      <c r="F51" s="162">
        <f t="shared" si="28"/>
        <v>0</v>
      </c>
    </row>
    <row r="52" spans="1:6" s="1" customFormat="1" ht="15" x14ac:dyDescent="0.3">
      <c r="A52" s="455" t="s">
        <v>129</v>
      </c>
      <c r="B52" s="459"/>
      <c r="C52" s="456">
        <f t="shared" si="28"/>
        <v>0</v>
      </c>
      <c r="D52" s="162">
        <f t="shared" si="28"/>
        <v>0</v>
      </c>
      <c r="E52" s="162">
        <f t="shared" si="28"/>
        <v>0</v>
      </c>
      <c r="F52" s="162">
        <f t="shared" si="28"/>
        <v>0</v>
      </c>
    </row>
    <row r="53" spans="1:6" s="1" customFormat="1" ht="15" x14ac:dyDescent="0.3">
      <c r="A53" s="455" t="s">
        <v>131</v>
      </c>
      <c r="B53" s="460"/>
      <c r="C53" s="456">
        <f t="shared" si="28"/>
        <v>0</v>
      </c>
      <c r="D53" s="162">
        <f t="shared" si="28"/>
        <v>0</v>
      </c>
      <c r="E53" s="162">
        <f t="shared" si="28"/>
        <v>0</v>
      </c>
      <c r="F53" s="162">
        <f t="shared" si="28"/>
        <v>0</v>
      </c>
    </row>
    <row r="54" spans="1:6" s="1" customFormat="1" ht="15" x14ac:dyDescent="0.3">
      <c r="A54" s="465" t="s">
        <v>109</v>
      </c>
      <c r="B54" s="458"/>
      <c r="C54" s="456">
        <f t="shared" si="28"/>
        <v>0</v>
      </c>
      <c r="D54" s="162">
        <f t="shared" si="28"/>
        <v>0</v>
      </c>
      <c r="E54" s="162">
        <f t="shared" si="28"/>
        <v>0</v>
      </c>
      <c r="F54" s="162">
        <f t="shared" si="28"/>
        <v>0</v>
      </c>
    </row>
    <row r="55" spans="1:6" s="1" customFormat="1" ht="15" x14ac:dyDescent="0.3">
      <c r="A55" s="465" t="s">
        <v>110</v>
      </c>
      <c r="B55" s="460"/>
      <c r="C55" s="456">
        <f t="shared" ref="C55:F55" si="29">$B55*C$13</f>
        <v>0</v>
      </c>
      <c r="D55" s="162">
        <f t="shared" si="29"/>
        <v>0</v>
      </c>
      <c r="E55" s="162">
        <f t="shared" si="29"/>
        <v>0</v>
      </c>
      <c r="F55" s="162">
        <f t="shared" si="29"/>
        <v>0</v>
      </c>
    </row>
    <row r="56" spans="1:6" s="1" customFormat="1" ht="30" x14ac:dyDescent="0.3">
      <c r="A56" s="264" t="s">
        <v>244</v>
      </c>
      <c r="B56" s="466"/>
      <c r="C56" s="158">
        <f>SUM(C40,C49:C50,C54:C55)</f>
        <v>0</v>
      </c>
      <c r="D56" s="158">
        <f t="shared" ref="D56:F56" si="30">SUM(D40,D49:D50,D54:D55)</f>
        <v>0</v>
      </c>
      <c r="E56" s="158">
        <f t="shared" si="30"/>
        <v>0</v>
      </c>
      <c r="F56" s="158">
        <f t="shared" si="30"/>
        <v>0</v>
      </c>
    </row>
    <row r="57" spans="1:6" s="1" customFormat="1" ht="15" x14ac:dyDescent="0.3">
      <c r="A57" s="236" t="s">
        <v>243</v>
      </c>
      <c r="C57" s="250"/>
      <c r="D57" s="250"/>
      <c r="E57" s="250"/>
      <c r="F57" s="250"/>
    </row>
    <row r="58" spans="1:6" s="1" customFormat="1" ht="15" x14ac:dyDescent="0.3">
      <c r="A58" s="236" t="s">
        <v>18</v>
      </c>
      <c r="B58" s="237"/>
      <c r="C58" s="158">
        <f>SUM(C54:C55,C49:C50,C45,C46)+C42*C57</f>
        <v>0</v>
      </c>
      <c r="D58" s="158">
        <f t="shared" ref="D58:F58" si="31">SUM(D54:D55,D49:D50,D45,D46)+D42*D57</f>
        <v>0</v>
      </c>
      <c r="E58" s="158">
        <f t="shared" si="31"/>
        <v>0</v>
      </c>
      <c r="F58" s="158">
        <f t="shared" si="31"/>
        <v>0</v>
      </c>
    </row>
    <row r="59" spans="1:6" s="1" customFormat="1" ht="15" x14ac:dyDescent="0.3"/>
    <row r="60" spans="1:6" s="1" customFormat="1" ht="15.75" thickTop="1" x14ac:dyDescent="0.3"/>
    <row r="61" spans="1:6" s="1" customFormat="1" ht="15" x14ac:dyDescent="0.3"/>
    <row r="62" spans="1:6" s="1" customFormat="1" ht="15" x14ac:dyDescent="0.3"/>
    <row r="63" spans="1:6" s="1" customFormat="1" ht="15" x14ac:dyDescent="0.3"/>
    <row r="64" spans="1:6" s="1" customFormat="1" ht="15" x14ac:dyDescent="0.3"/>
    <row r="65" s="1" customFormat="1" ht="15" x14ac:dyDescent="0.3"/>
    <row r="66" s="1" customFormat="1" ht="15" x14ac:dyDescent="0.3"/>
    <row r="67" s="1" customFormat="1" ht="15" x14ac:dyDescent="0.3"/>
    <row r="68" s="1" customFormat="1" ht="15" x14ac:dyDescent="0.3"/>
    <row r="69" s="1" customFormat="1" ht="15" x14ac:dyDescent="0.3"/>
    <row r="70" s="1" customFormat="1" ht="15" x14ac:dyDescent="0.3"/>
    <row r="71" s="1" customFormat="1" ht="15" x14ac:dyDescent="0.3"/>
    <row r="72" s="1" customFormat="1" ht="15" x14ac:dyDescent="0.3"/>
    <row r="73" s="1" customFormat="1" ht="15" x14ac:dyDescent="0.3"/>
    <row r="74" s="1" customFormat="1" ht="15" x14ac:dyDescent="0.3"/>
    <row r="75" s="1" customFormat="1" ht="15" x14ac:dyDescent="0.3"/>
    <row r="76" s="1" customFormat="1" ht="15" x14ac:dyDescent="0.3"/>
    <row r="77" s="1" customFormat="1" ht="15" x14ac:dyDescent="0.3"/>
    <row r="78" s="1" customFormat="1" ht="15" x14ac:dyDescent="0.3"/>
    <row r="79" s="1" customFormat="1" ht="15" x14ac:dyDescent="0.3"/>
    <row r="80" s="1" customFormat="1" ht="15" x14ac:dyDescent="0.3"/>
    <row r="81" s="1" customFormat="1" ht="15" x14ac:dyDescent="0.3"/>
    <row r="82" s="1" customFormat="1" ht="15" x14ac:dyDescent="0.3"/>
    <row r="83" s="1" customFormat="1" ht="15" x14ac:dyDescent="0.3"/>
    <row r="84" s="1" customFormat="1" ht="15" x14ac:dyDescent="0.3"/>
    <row r="85" s="1" customFormat="1" ht="15" x14ac:dyDescent="0.3"/>
    <row r="86" s="1" customFormat="1" ht="15" x14ac:dyDescent="0.3"/>
    <row r="87" s="1" customFormat="1" ht="15" x14ac:dyDescent="0.3"/>
    <row r="88" s="1" customFormat="1" ht="15" x14ac:dyDescent="0.3"/>
    <row r="89" s="1" customFormat="1" ht="15" x14ac:dyDescent="0.3"/>
    <row r="90" s="1" customFormat="1" ht="15" x14ac:dyDescent="0.3"/>
    <row r="91" s="1" customFormat="1" ht="15" x14ac:dyDescent="0.3"/>
    <row r="92" s="1" customFormat="1" ht="15" x14ac:dyDescent="0.3"/>
  </sheetData>
  <mergeCells count="3">
    <mergeCell ref="A6:B6"/>
    <mergeCell ref="A14:F14"/>
    <mergeCell ref="A38:F38"/>
  </mergeCells>
  <conditionalFormatting sqref="B43:B45">
    <cfRule type="containsText" dxfId="45" priority="9" operator="containsText" text="ntitulé">
      <formula>NOT(ISERROR(SEARCH("ntitulé",B43)))</formula>
    </cfRule>
    <cfRule type="containsBlanks" dxfId="44" priority="10">
      <formula>LEN(TRIM(B43))=0</formula>
    </cfRule>
  </conditionalFormatting>
  <conditionalFormatting sqref="B47:B49">
    <cfRule type="containsText" dxfId="43" priority="5" operator="containsText" text="ntitulé">
      <formula>NOT(ISERROR(SEARCH("ntitulé",B47)))</formula>
    </cfRule>
    <cfRule type="containsBlanks" dxfId="42" priority="6">
      <formula>LEN(TRIM(B47))=0</formula>
    </cfRule>
  </conditionalFormatting>
  <conditionalFormatting sqref="B51:B55">
    <cfRule type="containsText" dxfId="41" priority="1" operator="containsText" text="ntitulé">
      <formula>NOT(ISERROR(SEARCH("ntitulé",B51)))</formula>
    </cfRule>
    <cfRule type="containsBlanks" dxfId="40" priority="2">
      <formula>LEN(TRIM(B51))=0</formula>
    </cfRule>
  </conditionalFormatting>
  <conditionalFormatting sqref="C33:F33">
    <cfRule type="containsText" dxfId="39" priority="21" operator="containsText" text="ntitulé">
      <formula>NOT(ISERROR(SEARCH("ntitulé",C33)))</formula>
    </cfRule>
    <cfRule type="containsBlanks" dxfId="38" priority="22">
      <formula>LEN(TRIM(C33))=0</formula>
    </cfRule>
  </conditionalFormatting>
  <conditionalFormatting sqref="C35:F35">
    <cfRule type="containsText" dxfId="37" priority="33" operator="containsText" text="ntitulé">
      <formula>NOT(ISERROR(SEARCH("ntitulé",C35)))</formula>
    </cfRule>
    <cfRule type="containsBlanks" dxfId="36" priority="34">
      <formula>LEN(TRIM(C35))=0</formula>
    </cfRule>
  </conditionalFormatting>
  <conditionalFormatting sqref="C57:F57">
    <cfRule type="containsText" dxfId="35" priority="29" operator="containsText" text="ntitulé">
      <formula>NOT(ISERROR(SEARCH("ntitulé",C57)))</formula>
    </cfRule>
    <cfRule type="containsBlanks" dxfId="34" priority="30">
      <formula>LEN(TRIM(C57))=0</formula>
    </cfRule>
  </conditionalFormatting>
  <pageMargins left="0.7" right="0.7" top="0.75" bottom="0.75" header="0.3" footer="0.3"/>
  <pageSetup paperSize="9" scale="94" orientation="landscape" r:id="rId1"/>
  <rowBreaks count="2" manualBreakCount="2">
    <brk id="37" max="5" man="1"/>
    <brk id="58" max="6" man="1"/>
  </rowBreaks>
  <colBreaks count="1" manualBreakCount="1">
    <brk id="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3"/>
  <sheetViews>
    <sheetView zoomScaleNormal="100" workbookViewId="0">
      <selection activeCell="C12" sqref="C12"/>
    </sheetView>
  </sheetViews>
  <sheetFormatPr baseColWidth="10" defaultColWidth="7.85546875" defaultRowHeight="13.5" x14ac:dyDescent="0.3"/>
  <cols>
    <col min="1" max="1" width="17.7109375" style="4" customWidth="1"/>
    <col min="2" max="2" width="27.85546875" style="4" customWidth="1"/>
    <col min="3" max="3" width="110.28515625" style="4" customWidth="1"/>
    <col min="4" max="16384" width="7.85546875" style="4"/>
  </cols>
  <sheetData>
    <row r="1" spans="1:3" x14ac:dyDescent="0.3">
      <c r="A1" s="131" t="s">
        <v>182</v>
      </c>
      <c r="C1" s="19"/>
    </row>
    <row r="2" spans="1:3" x14ac:dyDescent="0.3">
      <c r="A2" s="19"/>
      <c r="C2" s="19"/>
    </row>
    <row r="3" spans="1:3" x14ac:dyDescent="0.3">
      <c r="A3" s="491" t="s">
        <v>168</v>
      </c>
      <c r="B3" s="491"/>
      <c r="C3" s="491"/>
    </row>
    <row r="4" spans="1:3" x14ac:dyDescent="0.3">
      <c r="A4" s="132"/>
      <c r="B4" s="133"/>
      <c r="C4" s="134"/>
    </row>
    <row r="5" spans="1:3" x14ac:dyDescent="0.3">
      <c r="A5" s="135" t="s">
        <v>183</v>
      </c>
      <c r="B5" s="136" t="s">
        <v>184</v>
      </c>
      <c r="C5" s="137" t="s">
        <v>185</v>
      </c>
    </row>
    <row r="7" spans="1:3" x14ac:dyDescent="0.3">
      <c r="A7" s="114" t="s">
        <v>186</v>
      </c>
      <c r="B7" s="114" t="s">
        <v>190</v>
      </c>
      <c r="C7" s="138" t="s">
        <v>196</v>
      </c>
    </row>
    <row r="8" spans="1:3" ht="24.75" x14ac:dyDescent="0.3">
      <c r="A8" s="138" t="s">
        <v>187</v>
      </c>
      <c r="B8" s="114" t="s">
        <v>328</v>
      </c>
      <c r="C8" s="138" t="s">
        <v>331</v>
      </c>
    </row>
    <row r="9" spans="1:3" x14ac:dyDescent="0.3">
      <c r="A9" s="114" t="s">
        <v>189</v>
      </c>
      <c r="B9" s="114" t="s">
        <v>329</v>
      </c>
      <c r="C9" s="138" t="s">
        <v>330</v>
      </c>
    </row>
    <row r="10" spans="1:3" s="360" customFormat="1" x14ac:dyDescent="0.3">
      <c r="A10" s="386" t="s">
        <v>191</v>
      </c>
      <c r="B10" s="387"/>
      <c r="C10" s="386" t="s">
        <v>188</v>
      </c>
    </row>
    <row r="11" spans="1:3" x14ac:dyDescent="0.3">
      <c r="A11" s="114" t="s">
        <v>192</v>
      </c>
      <c r="B11" s="114" t="s">
        <v>343</v>
      </c>
      <c r="C11" s="138" t="s">
        <v>358</v>
      </c>
    </row>
    <row r="12" spans="1:3" ht="40.5" x14ac:dyDescent="0.3">
      <c r="A12" s="386" t="s">
        <v>193</v>
      </c>
      <c r="B12" s="387" t="s">
        <v>195</v>
      </c>
      <c r="C12" s="386" t="s">
        <v>415</v>
      </c>
    </row>
    <row r="13" spans="1:3" ht="27" x14ac:dyDescent="0.3">
      <c r="A13" s="114" t="s">
        <v>194</v>
      </c>
      <c r="B13" s="114" t="s">
        <v>195</v>
      </c>
      <c r="C13" s="138" t="s">
        <v>339</v>
      </c>
    </row>
  </sheetData>
  <mergeCells count="1">
    <mergeCell ref="A3:C3"/>
  </mergeCells>
  <hyperlinks>
    <hyperlink ref="A1" location="TAB00!A1" display="Retour page de garde" xr:uid="{00000000-0004-0000-0100-000000000000}"/>
  </hyperlinks>
  <pageMargins left="0.7" right="0.7" top="0.75" bottom="0.75" header="0.3" footer="0.3"/>
  <pageSetup paperSize="9" scale="90" orientation="landscape"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3:H58"/>
  <sheetViews>
    <sheetView zoomScale="85" zoomScaleNormal="85" workbookViewId="0">
      <selection activeCell="C12" sqref="C12"/>
    </sheetView>
  </sheetViews>
  <sheetFormatPr baseColWidth="10" defaultColWidth="8.85546875" defaultRowHeight="15" x14ac:dyDescent="0.3"/>
  <cols>
    <col min="1" max="1" width="52.28515625" style="1" customWidth="1"/>
    <col min="2" max="2" width="10.28515625" style="1" bestFit="1" customWidth="1"/>
    <col min="3" max="8" width="16.5703125" style="1" customWidth="1"/>
    <col min="9" max="9" width="0.7109375" style="1" customWidth="1"/>
    <col min="10" max="16384" width="8.85546875" style="1"/>
  </cols>
  <sheetData>
    <row r="3" spans="1:8" ht="29.45" customHeight="1" x14ac:dyDescent="0.3">
      <c r="A3" s="33" t="s">
        <v>319</v>
      </c>
      <c r="B3" s="14"/>
      <c r="C3" s="14"/>
      <c r="D3" s="14"/>
      <c r="E3" s="14"/>
      <c r="F3" s="14"/>
      <c r="G3" s="14"/>
      <c r="H3" s="14"/>
    </row>
    <row r="5" spans="1:8" x14ac:dyDescent="0.3">
      <c r="A5" s="555" t="s">
        <v>21</v>
      </c>
      <c r="B5" s="556"/>
      <c r="C5" s="6" t="s">
        <v>204</v>
      </c>
      <c r="D5" s="6" t="s">
        <v>205</v>
      </c>
      <c r="E5" s="6" t="s">
        <v>206</v>
      </c>
      <c r="F5" s="6" t="s">
        <v>207</v>
      </c>
      <c r="G5" s="6" t="s">
        <v>208</v>
      </c>
      <c r="H5" s="6" t="s">
        <v>209</v>
      </c>
    </row>
    <row r="6" spans="1:8" s="4" customFormat="1" ht="13.5" x14ac:dyDescent="0.3">
      <c r="A6" s="555" t="s">
        <v>59</v>
      </c>
      <c r="B6" s="556"/>
      <c r="C6" s="6" t="s">
        <v>53</v>
      </c>
      <c r="D6" s="6" t="s">
        <v>54</v>
      </c>
      <c r="E6" s="6" t="s">
        <v>55</v>
      </c>
      <c r="F6" s="6" t="s">
        <v>56</v>
      </c>
      <c r="G6" s="6" t="s">
        <v>57</v>
      </c>
      <c r="H6" s="6" t="s">
        <v>58</v>
      </c>
    </row>
    <row r="7" spans="1:8" s="4" customFormat="1" ht="13.5" x14ac:dyDescent="0.3">
      <c r="A7" s="59" t="s">
        <v>149</v>
      </c>
      <c r="B7" s="59"/>
      <c r="C7" s="119">
        <v>30000</v>
      </c>
      <c r="D7" s="119">
        <v>50000</v>
      </c>
      <c r="E7" s="119">
        <v>160000</v>
      </c>
      <c r="F7" s="119">
        <v>1250000</v>
      </c>
      <c r="G7" s="119">
        <v>2000000</v>
      </c>
      <c r="H7" s="119">
        <v>10000000</v>
      </c>
    </row>
    <row r="8" spans="1:8" s="4" customFormat="1" ht="13.5" x14ac:dyDescent="0.3">
      <c r="A8" s="59" t="s">
        <v>22</v>
      </c>
      <c r="B8" s="59"/>
      <c r="C8" s="119">
        <v>0</v>
      </c>
      <c r="D8" s="119">
        <v>0</v>
      </c>
      <c r="E8" s="119">
        <v>0</v>
      </c>
      <c r="F8" s="119">
        <v>0</v>
      </c>
      <c r="G8" s="119">
        <v>0</v>
      </c>
      <c r="H8" s="119">
        <v>0</v>
      </c>
    </row>
    <row r="9" spans="1:8" s="4" customFormat="1" ht="13.5" x14ac:dyDescent="0.3">
      <c r="A9" s="59" t="s">
        <v>23</v>
      </c>
      <c r="B9" s="59"/>
      <c r="C9" s="119">
        <v>0</v>
      </c>
      <c r="D9" s="119">
        <v>0</v>
      </c>
      <c r="E9" s="119">
        <v>0</v>
      </c>
      <c r="F9" s="119">
        <v>0</v>
      </c>
      <c r="G9" s="119">
        <v>0</v>
      </c>
      <c r="H9" s="119">
        <v>0</v>
      </c>
    </row>
    <row r="10" spans="1:8" s="360" customFormat="1" ht="13.5" x14ac:dyDescent="0.3">
      <c r="A10" s="362" t="s">
        <v>24</v>
      </c>
      <c r="B10" s="362"/>
      <c r="C10" s="363">
        <v>0</v>
      </c>
      <c r="D10" s="363">
        <v>0</v>
      </c>
      <c r="E10" s="363">
        <v>0</v>
      </c>
      <c r="F10" s="363">
        <v>0</v>
      </c>
      <c r="G10" s="363">
        <v>0</v>
      </c>
      <c r="H10" s="363">
        <v>0</v>
      </c>
    </row>
    <row r="11" spans="1:8" s="4" customFormat="1" ht="13.5" x14ac:dyDescent="0.3">
      <c r="A11" s="59" t="s">
        <v>25</v>
      </c>
      <c r="B11" s="59"/>
      <c r="C11" s="119">
        <v>30000</v>
      </c>
      <c r="D11" s="119">
        <v>50000</v>
      </c>
      <c r="E11" s="119">
        <v>160000</v>
      </c>
      <c r="F11" s="119">
        <v>1250000</v>
      </c>
      <c r="G11" s="119">
        <v>2000000</v>
      </c>
      <c r="H11" s="119">
        <v>10000000</v>
      </c>
    </row>
    <row r="12" spans="1:8" s="4" customFormat="1" ht="13.5" x14ac:dyDescent="0.3">
      <c r="A12" s="10" t="s">
        <v>223</v>
      </c>
      <c r="B12" s="59"/>
      <c r="C12" s="155">
        <f>5.9*85%</f>
        <v>5.0150000000000006</v>
      </c>
      <c r="D12" s="155">
        <f>9.8*85%</f>
        <v>8.33</v>
      </c>
      <c r="E12" s="155">
        <f>31.4*85%</f>
        <v>26.689999999999998</v>
      </c>
      <c r="F12" s="155">
        <f>245*85%</f>
        <v>208.25</v>
      </c>
      <c r="G12" s="155">
        <f>392*85%</f>
        <v>333.2</v>
      </c>
      <c r="H12" s="155">
        <f>1959.9*85%</f>
        <v>1665.915</v>
      </c>
    </row>
    <row r="13" spans="1:8" s="4" customFormat="1" ht="13.5" x14ac:dyDescent="0.3">
      <c r="A13" s="59" t="s">
        <v>26</v>
      </c>
      <c r="B13" s="59"/>
      <c r="C13" s="119">
        <v>0</v>
      </c>
      <c r="D13" s="119">
        <v>0</v>
      </c>
      <c r="E13" s="119">
        <v>0</v>
      </c>
      <c r="F13" s="119">
        <v>0</v>
      </c>
      <c r="G13" s="119">
        <v>0</v>
      </c>
      <c r="H13" s="119">
        <v>0</v>
      </c>
    </row>
    <row r="14" spans="1:8" s="59" customFormat="1" ht="18" x14ac:dyDescent="0.35">
      <c r="A14" s="557" t="s">
        <v>313</v>
      </c>
      <c r="B14" s="558"/>
      <c r="C14" s="558"/>
      <c r="D14" s="558"/>
      <c r="E14" s="558"/>
      <c r="F14" s="558"/>
      <c r="G14" s="558"/>
      <c r="H14" s="559"/>
    </row>
    <row r="15" spans="1:8" s="8" customFormat="1" ht="27" x14ac:dyDescent="0.3">
      <c r="B15" s="9" t="s">
        <v>28</v>
      </c>
      <c r="C15" s="9" t="str">
        <f t="shared" ref="C15:H15" si="0">"Coût annuel estimé      "&amp;C$6</f>
        <v>Coût annuel estimé      E1</v>
      </c>
      <c r="D15" s="9" t="str">
        <f t="shared" si="0"/>
        <v>Coût annuel estimé      E2</v>
      </c>
      <c r="E15" s="9" t="str">
        <f t="shared" si="0"/>
        <v>Coût annuel estimé      E3</v>
      </c>
      <c r="F15" s="9" t="str">
        <f t="shared" si="0"/>
        <v>Coût annuel estimé      E4</v>
      </c>
      <c r="G15" s="9" t="str">
        <f t="shared" si="0"/>
        <v>Coût annuel estimé      E5</v>
      </c>
      <c r="H15" s="9" t="str">
        <f t="shared" si="0"/>
        <v>Coût annuel estimé      E6</v>
      </c>
    </row>
    <row r="16" spans="1:8" x14ac:dyDescent="0.3">
      <c r="A16" s="238" t="s">
        <v>9</v>
      </c>
      <c r="B16" s="119"/>
      <c r="C16" s="162">
        <f>SUM(C17,C21:C22)</f>
        <v>0</v>
      </c>
      <c r="D16" s="162">
        <f t="shared" ref="D16:H16" si="1">SUM(D17,D21:D22)</f>
        <v>0</v>
      </c>
      <c r="E16" s="162">
        <f t="shared" si="1"/>
        <v>0</v>
      </c>
      <c r="F16" s="162">
        <f t="shared" si="1"/>
        <v>0</v>
      </c>
      <c r="G16" s="162">
        <f t="shared" si="1"/>
        <v>0</v>
      </c>
      <c r="H16" s="162">
        <f t="shared" si="1"/>
        <v>0</v>
      </c>
    </row>
    <row r="17" spans="1:8" x14ac:dyDescent="0.3">
      <c r="A17" s="53" t="s">
        <v>10</v>
      </c>
      <c r="B17" s="119"/>
      <c r="C17" s="162">
        <f>C18</f>
        <v>0</v>
      </c>
      <c r="D17" s="162">
        <f t="shared" ref="D17:H17" si="2">D18</f>
        <v>0</v>
      </c>
      <c r="E17" s="162">
        <f t="shared" si="2"/>
        <v>0</v>
      </c>
      <c r="F17" s="162">
        <f t="shared" si="2"/>
        <v>0</v>
      </c>
      <c r="G17" s="162">
        <f t="shared" si="2"/>
        <v>0</v>
      </c>
      <c r="H17" s="162">
        <f t="shared" si="2"/>
        <v>0</v>
      </c>
    </row>
    <row r="18" spans="1:8" x14ac:dyDescent="0.3">
      <c r="A18" s="54" t="s">
        <v>11</v>
      </c>
      <c r="B18" s="119"/>
      <c r="C18" s="162">
        <f>SUM(C19:C20)</f>
        <v>0</v>
      </c>
      <c r="D18" s="162">
        <f t="shared" ref="D18:H18" si="3">SUM(D19:D20)</f>
        <v>0</v>
      </c>
      <c r="E18" s="162">
        <f t="shared" si="3"/>
        <v>0</v>
      </c>
      <c r="F18" s="162">
        <f t="shared" si="3"/>
        <v>0</v>
      </c>
      <c r="G18" s="162">
        <f t="shared" si="3"/>
        <v>0</v>
      </c>
      <c r="H18" s="162">
        <f t="shared" si="3"/>
        <v>0</v>
      </c>
    </row>
    <row r="19" spans="1:8" x14ac:dyDescent="0.3">
      <c r="A19" s="239" t="s">
        <v>219</v>
      </c>
      <c r="B19" s="243">
        <f>'TAB 6.2'!G$10</f>
        <v>0</v>
      </c>
      <c r="C19" s="162">
        <f>$B19*C$12*12</f>
        <v>0</v>
      </c>
      <c r="D19" s="162">
        <f t="shared" ref="D19:H20" si="4">$B19*D$12*12</f>
        <v>0</v>
      </c>
      <c r="E19" s="162">
        <f t="shared" si="4"/>
        <v>0</v>
      </c>
      <c r="F19" s="162">
        <f t="shared" si="4"/>
        <v>0</v>
      </c>
      <c r="G19" s="162">
        <f t="shared" si="4"/>
        <v>0</v>
      </c>
      <c r="H19" s="162">
        <f t="shared" si="4"/>
        <v>0</v>
      </c>
    </row>
    <row r="20" spans="1:8" x14ac:dyDescent="0.3">
      <c r="A20" s="239" t="s">
        <v>220</v>
      </c>
      <c r="B20" s="243">
        <f>'TAB 6.2'!G$11</f>
        <v>0</v>
      </c>
      <c r="C20" s="162">
        <f>$B20*C$12*12</f>
        <v>0</v>
      </c>
      <c r="D20" s="162">
        <f t="shared" si="4"/>
        <v>0</v>
      </c>
      <c r="E20" s="162">
        <f t="shared" si="4"/>
        <v>0</v>
      </c>
      <c r="F20" s="162">
        <f t="shared" si="4"/>
        <v>0</v>
      </c>
      <c r="G20" s="162">
        <f t="shared" si="4"/>
        <v>0</v>
      </c>
      <c r="H20" s="162">
        <f t="shared" si="4"/>
        <v>0</v>
      </c>
    </row>
    <row r="21" spans="1:8" x14ac:dyDescent="0.3">
      <c r="A21" s="53" t="s">
        <v>12</v>
      </c>
      <c r="B21" s="162">
        <f>'TAB 6.2'!G$14</f>
        <v>0</v>
      </c>
      <c r="C21" s="162">
        <f>$B21</f>
        <v>0</v>
      </c>
      <c r="D21" s="162">
        <f t="shared" ref="D21:H21" si="5">$B21</f>
        <v>0</v>
      </c>
      <c r="E21" s="162">
        <f t="shared" si="5"/>
        <v>0</v>
      </c>
      <c r="F21" s="162">
        <f t="shared" si="5"/>
        <v>0</v>
      </c>
      <c r="G21" s="162">
        <f t="shared" si="5"/>
        <v>0</v>
      </c>
      <c r="H21" s="162">
        <f t="shared" si="5"/>
        <v>0</v>
      </c>
    </row>
    <row r="22" spans="1:8" x14ac:dyDescent="0.3">
      <c r="A22" s="53" t="s">
        <v>112</v>
      </c>
      <c r="B22" s="119"/>
      <c r="C22" s="162">
        <f>SUM(C23:C24)</f>
        <v>0</v>
      </c>
      <c r="D22" s="162">
        <f t="shared" ref="D22:H22" si="6">SUM(D23:D24)</f>
        <v>0</v>
      </c>
      <c r="E22" s="162">
        <f t="shared" si="6"/>
        <v>0</v>
      </c>
      <c r="F22" s="162">
        <f t="shared" si="6"/>
        <v>0</v>
      </c>
      <c r="G22" s="162">
        <f t="shared" si="6"/>
        <v>0</v>
      </c>
      <c r="H22" s="162">
        <f t="shared" si="6"/>
        <v>0</v>
      </c>
    </row>
    <row r="23" spans="1:8" x14ac:dyDescent="0.3">
      <c r="A23" s="54" t="s">
        <v>106</v>
      </c>
      <c r="B23" s="243">
        <f>'TAB 6.2'!G$17</f>
        <v>0</v>
      </c>
      <c r="C23" s="162">
        <f>$B23*C$7</f>
        <v>0</v>
      </c>
      <c r="D23" s="162">
        <f t="shared" ref="D23:H23" si="7">$B23*D$7</f>
        <v>0</v>
      </c>
      <c r="E23" s="162">
        <f t="shared" si="7"/>
        <v>0</v>
      </c>
      <c r="F23" s="162">
        <f t="shared" si="7"/>
        <v>0</v>
      </c>
      <c r="G23" s="162">
        <f t="shared" si="7"/>
        <v>0</v>
      </c>
      <c r="H23" s="162">
        <f t="shared" si="7"/>
        <v>0</v>
      </c>
    </row>
    <row r="24" spans="1:8" x14ac:dyDescent="0.3">
      <c r="A24" s="54" t="s">
        <v>14</v>
      </c>
      <c r="B24" s="243">
        <f>'TAB 6.2'!G$18</f>
        <v>0</v>
      </c>
      <c r="C24" s="162">
        <f>$B24*C$8</f>
        <v>0</v>
      </c>
      <c r="D24" s="162">
        <f t="shared" ref="D24:H24" si="8">$B24*D$8</f>
        <v>0</v>
      </c>
      <c r="E24" s="162">
        <f t="shared" si="8"/>
        <v>0</v>
      </c>
      <c r="F24" s="162">
        <f t="shared" si="8"/>
        <v>0</v>
      </c>
      <c r="G24" s="162">
        <f t="shared" si="8"/>
        <v>0</v>
      </c>
      <c r="H24" s="162">
        <f t="shared" si="8"/>
        <v>0</v>
      </c>
    </row>
    <row r="25" spans="1:8" x14ac:dyDescent="0.3">
      <c r="A25" s="238" t="s">
        <v>19</v>
      </c>
      <c r="B25" s="243">
        <f>'TAB 6.2'!G$20</f>
        <v>0</v>
      </c>
      <c r="C25" s="162">
        <f>$B25*C$11</f>
        <v>0</v>
      </c>
      <c r="D25" s="162">
        <f t="shared" ref="D25:H25" si="9">$B25*D$11</f>
        <v>0</v>
      </c>
      <c r="E25" s="162">
        <f t="shared" si="9"/>
        <v>0</v>
      </c>
      <c r="F25" s="162">
        <f t="shared" si="9"/>
        <v>0</v>
      </c>
      <c r="G25" s="162">
        <f t="shared" si="9"/>
        <v>0</v>
      </c>
      <c r="H25" s="162">
        <f t="shared" si="9"/>
        <v>0</v>
      </c>
    </row>
    <row r="26" spans="1:8" x14ac:dyDescent="0.3">
      <c r="A26" s="238" t="s">
        <v>108</v>
      </c>
      <c r="B26" s="243"/>
      <c r="C26" s="162">
        <f>SUM(C27:C29)</f>
        <v>0</v>
      </c>
      <c r="D26" s="162">
        <f t="shared" ref="D26:H26" si="10">SUM(D27:D29)</f>
        <v>0</v>
      </c>
      <c r="E26" s="162">
        <f t="shared" si="10"/>
        <v>0</v>
      </c>
      <c r="F26" s="162">
        <f t="shared" si="10"/>
        <v>0</v>
      </c>
      <c r="G26" s="162">
        <f t="shared" si="10"/>
        <v>0</v>
      </c>
      <c r="H26" s="162">
        <f t="shared" si="10"/>
        <v>0</v>
      </c>
    </row>
    <row r="27" spans="1:8" x14ac:dyDescent="0.3">
      <c r="A27" s="53" t="s">
        <v>2</v>
      </c>
      <c r="B27" s="243">
        <f>'TAB 6.2'!G$22</f>
        <v>0</v>
      </c>
      <c r="C27" s="162">
        <f>$B27*C$11</f>
        <v>0</v>
      </c>
      <c r="D27" s="162">
        <f t="shared" ref="D27:H30" si="11">$B27*D$11</f>
        <v>0</v>
      </c>
      <c r="E27" s="162">
        <f t="shared" si="11"/>
        <v>0</v>
      </c>
      <c r="F27" s="162">
        <f t="shared" si="11"/>
        <v>0</v>
      </c>
      <c r="G27" s="162">
        <f t="shared" si="11"/>
        <v>0</v>
      </c>
      <c r="H27" s="162">
        <f t="shared" si="11"/>
        <v>0</v>
      </c>
    </row>
    <row r="28" spans="1:8" x14ac:dyDescent="0.3">
      <c r="A28" s="53" t="s">
        <v>129</v>
      </c>
      <c r="B28" s="243">
        <f>'TAB 6.2'!G$23</f>
        <v>0</v>
      </c>
      <c r="C28" s="162">
        <f>$B28*C$11</f>
        <v>0</v>
      </c>
      <c r="D28" s="162">
        <f t="shared" si="11"/>
        <v>0</v>
      </c>
      <c r="E28" s="162">
        <f t="shared" si="11"/>
        <v>0</v>
      </c>
      <c r="F28" s="162">
        <f t="shared" si="11"/>
        <v>0</v>
      </c>
      <c r="G28" s="162">
        <f t="shared" si="11"/>
        <v>0</v>
      </c>
      <c r="H28" s="162">
        <f t="shared" si="11"/>
        <v>0</v>
      </c>
    </row>
    <row r="29" spans="1:8" x14ac:dyDescent="0.3">
      <c r="A29" s="53" t="s">
        <v>131</v>
      </c>
      <c r="B29" s="243">
        <f>'TAB 6.2'!G$24</f>
        <v>0</v>
      </c>
      <c r="C29" s="162">
        <f>$B29*C$11</f>
        <v>0</v>
      </c>
      <c r="D29" s="162">
        <f t="shared" si="11"/>
        <v>0</v>
      </c>
      <c r="E29" s="162">
        <f t="shared" si="11"/>
        <v>0</v>
      </c>
      <c r="F29" s="162">
        <f t="shared" si="11"/>
        <v>0</v>
      </c>
      <c r="G29" s="162">
        <f t="shared" si="11"/>
        <v>0</v>
      </c>
      <c r="H29" s="162">
        <f t="shared" si="11"/>
        <v>0</v>
      </c>
    </row>
    <row r="30" spans="1:8" x14ac:dyDescent="0.3">
      <c r="A30" s="238" t="s">
        <v>109</v>
      </c>
      <c r="B30" s="243">
        <f>'TAB 6.2'!G$25</f>
        <v>0</v>
      </c>
      <c r="C30" s="162">
        <f>$B30*C$11</f>
        <v>0</v>
      </c>
      <c r="D30" s="162">
        <f t="shared" si="11"/>
        <v>0</v>
      </c>
      <c r="E30" s="162">
        <f t="shared" si="11"/>
        <v>0</v>
      </c>
      <c r="F30" s="162">
        <f t="shared" si="11"/>
        <v>0</v>
      </c>
      <c r="G30" s="162">
        <f t="shared" si="11"/>
        <v>0</v>
      </c>
      <c r="H30" s="162">
        <f t="shared" si="11"/>
        <v>0</v>
      </c>
    </row>
    <row r="31" spans="1:8" x14ac:dyDescent="0.3">
      <c r="A31" s="238" t="s">
        <v>110</v>
      </c>
      <c r="B31" s="243">
        <f>'TAB 6.2'!G$26</f>
        <v>0</v>
      </c>
      <c r="C31" s="162">
        <f>$B31*C$13</f>
        <v>0</v>
      </c>
      <c r="D31" s="162">
        <f t="shared" ref="D31:H31" si="12">$B31*D$13</f>
        <v>0</v>
      </c>
      <c r="E31" s="162">
        <f t="shared" si="12"/>
        <v>0</v>
      </c>
      <c r="F31" s="162">
        <f t="shared" si="12"/>
        <v>0</v>
      </c>
      <c r="G31" s="162">
        <f t="shared" si="12"/>
        <v>0</v>
      </c>
      <c r="H31" s="162">
        <f t="shared" si="12"/>
        <v>0</v>
      </c>
    </row>
    <row r="32" spans="1:8" ht="30" x14ac:dyDescent="0.3">
      <c r="A32" s="264" t="s">
        <v>244</v>
      </c>
      <c r="B32" s="237"/>
      <c r="C32" s="158">
        <f>SUM(C16,C25:C26,C30:C31)</f>
        <v>0</v>
      </c>
      <c r="D32" s="158">
        <f t="shared" ref="D32:H32" si="13">SUM(D16,D25:D26,D30:D31)</f>
        <v>0</v>
      </c>
      <c r="E32" s="158">
        <f t="shared" si="13"/>
        <v>0</v>
      </c>
      <c r="F32" s="158">
        <f t="shared" si="13"/>
        <v>0</v>
      </c>
      <c r="G32" s="158">
        <f t="shared" si="13"/>
        <v>0</v>
      </c>
      <c r="H32" s="158">
        <f t="shared" si="13"/>
        <v>0</v>
      </c>
    </row>
    <row r="33" spans="1:8" x14ac:dyDescent="0.3">
      <c r="A33" s="236" t="s">
        <v>243</v>
      </c>
      <c r="C33" s="250"/>
      <c r="D33" s="250"/>
      <c r="E33" s="250"/>
      <c r="F33" s="250"/>
      <c r="G33" s="250"/>
      <c r="H33" s="250"/>
    </row>
    <row r="34" spans="1:8" x14ac:dyDescent="0.3">
      <c r="A34" s="236" t="s">
        <v>18</v>
      </c>
      <c r="B34" s="237"/>
      <c r="C34" s="158">
        <f>SUM(C25:C26,C30:C31,C21:C22)+C18*C33</f>
        <v>0</v>
      </c>
      <c r="D34" s="158">
        <f t="shared" ref="D34:H34" si="14">SUM(D25:D26,D30:D31,D21:D22)+D18*D33</f>
        <v>0</v>
      </c>
      <c r="E34" s="158">
        <f t="shared" si="14"/>
        <v>0</v>
      </c>
      <c r="F34" s="158">
        <f t="shared" si="14"/>
        <v>0</v>
      </c>
      <c r="G34" s="158">
        <f t="shared" si="14"/>
        <v>0</v>
      </c>
      <c r="H34" s="158">
        <f t="shared" si="14"/>
        <v>0</v>
      </c>
    </row>
    <row r="35" spans="1:8" x14ac:dyDescent="0.3">
      <c r="A35" s="20" t="s">
        <v>314</v>
      </c>
      <c r="B35" s="4"/>
      <c r="C35" s="164">
        <f>C58</f>
        <v>0</v>
      </c>
      <c r="D35" s="164">
        <f t="shared" ref="D35:H35" si="15">D58</f>
        <v>0</v>
      </c>
      <c r="E35" s="164">
        <f t="shared" si="15"/>
        <v>0</v>
      </c>
      <c r="F35" s="164">
        <f t="shared" si="15"/>
        <v>0</v>
      </c>
      <c r="G35" s="164">
        <f t="shared" si="15"/>
        <v>0</v>
      </c>
      <c r="H35" s="164">
        <f t="shared" si="15"/>
        <v>0</v>
      </c>
    </row>
    <row r="36" spans="1:8" x14ac:dyDescent="0.3">
      <c r="A36" s="165" t="s">
        <v>315</v>
      </c>
      <c r="B36" s="166"/>
      <c r="C36" s="167">
        <f>C34-C35</f>
        <v>0</v>
      </c>
      <c r="D36" s="167">
        <f t="shared" ref="D36:H36" si="16">D34-D35</f>
        <v>0</v>
      </c>
      <c r="E36" s="167">
        <f t="shared" si="16"/>
        <v>0</v>
      </c>
      <c r="F36" s="167">
        <f t="shared" si="16"/>
        <v>0</v>
      </c>
      <c r="G36" s="167">
        <f t="shared" si="16"/>
        <v>0</v>
      </c>
      <c r="H36" s="167">
        <f t="shared" si="16"/>
        <v>0</v>
      </c>
    </row>
    <row r="37" spans="1:8" ht="15.75" thickBot="1" x14ac:dyDescent="0.35">
      <c r="A37" s="123" t="s">
        <v>316</v>
      </c>
      <c r="B37" s="124"/>
      <c r="C37" s="467" t="e">
        <f>C36/C35</f>
        <v>#DIV/0!</v>
      </c>
      <c r="D37" s="467" t="e">
        <f t="shared" ref="D37:H37" si="17">D36/D35</f>
        <v>#DIV/0!</v>
      </c>
      <c r="E37" s="467" t="e">
        <f t="shared" si="17"/>
        <v>#DIV/0!</v>
      </c>
      <c r="F37" s="467" t="e">
        <f t="shared" si="17"/>
        <v>#DIV/0!</v>
      </c>
      <c r="G37" s="467" t="e">
        <f t="shared" si="17"/>
        <v>#DIV/0!</v>
      </c>
      <c r="H37" s="467" t="e">
        <f t="shared" si="17"/>
        <v>#DIV/0!</v>
      </c>
    </row>
    <row r="38" spans="1:8" ht="18.75" thickTop="1" x14ac:dyDescent="0.35">
      <c r="A38" s="557" t="s">
        <v>31</v>
      </c>
      <c r="B38" s="558"/>
      <c r="C38" s="558"/>
      <c r="D38" s="558"/>
      <c r="E38" s="558"/>
      <c r="F38" s="558"/>
      <c r="G38" s="558"/>
      <c r="H38" s="559"/>
    </row>
    <row r="39" spans="1:8" ht="27" x14ac:dyDescent="0.3">
      <c r="A39" s="8"/>
      <c r="B39" s="9" t="s">
        <v>28</v>
      </c>
      <c r="C39" s="9" t="str">
        <f t="shared" ref="C39:H39" si="18">"Coût annuel estimé      "&amp;C$6</f>
        <v>Coût annuel estimé      E1</v>
      </c>
      <c r="D39" s="9" t="str">
        <f t="shared" si="18"/>
        <v>Coût annuel estimé      E2</v>
      </c>
      <c r="E39" s="9" t="str">
        <f t="shared" si="18"/>
        <v>Coût annuel estimé      E3</v>
      </c>
      <c r="F39" s="9" t="str">
        <f t="shared" si="18"/>
        <v>Coût annuel estimé      E4</v>
      </c>
      <c r="G39" s="9" t="str">
        <f t="shared" si="18"/>
        <v>Coût annuel estimé      E5</v>
      </c>
      <c r="H39" s="9" t="str">
        <f t="shared" si="18"/>
        <v>Coût annuel estimé      E6</v>
      </c>
    </row>
    <row r="40" spans="1:8" x14ac:dyDescent="0.3">
      <c r="A40" s="238" t="s">
        <v>9</v>
      </c>
      <c r="B40" s="119"/>
      <c r="C40" s="162">
        <f t="shared" ref="C40:H40" si="19">SUM(C41,C45:C46)</f>
        <v>0</v>
      </c>
      <c r="D40" s="162">
        <f t="shared" si="19"/>
        <v>0</v>
      </c>
      <c r="E40" s="162">
        <f t="shared" si="19"/>
        <v>0</v>
      </c>
      <c r="F40" s="162">
        <f t="shared" si="19"/>
        <v>0</v>
      </c>
      <c r="G40" s="162">
        <f t="shared" si="19"/>
        <v>0</v>
      </c>
      <c r="H40" s="162">
        <f t="shared" si="19"/>
        <v>0</v>
      </c>
    </row>
    <row r="41" spans="1:8" x14ac:dyDescent="0.3">
      <c r="A41" s="53" t="s">
        <v>10</v>
      </c>
      <c r="B41" s="119"/>
      <c r="C41" s="162">
        <f t="shared" ref="C41:H41" si="20">C42</f>
        <v>0</v>
      </c>
      <c r="D41" s="162">
        <f t="shared" si="20"/>
        <v>0</v>
      </c>
      <c r="E41" s="162">
        <f t="shared" si="20"/>
        <v>0</v>
      </c>
      <c r="F41" s="162">
        <f t="shared" si="20"/>
        <v>0</v>
      </c>
      <c r="G41" s="162">
        <f t="shared" si="20"/>
        <v>0</v>
      </c>
      <c r="H41" s="162">
        <f t="shared" si="20"/>
        <v>0</v>
      </c>
    </row>
    <row r="42" spans="1:8" x14ac:dyDescent="0.3">
      <c r="A42" s="54" t="s">
        <v>11</v>
      </c>
      <c r="B42" s="119"/>
      <c r="C42" s="162">
        <f t="shared" ref="C42:H42" si="21">SUM(C43:C44)</f>
        <v>0</v>
      </c>
      <c r="D42" s="162">
        <f t="shared" si="21"/>
        <v>0</v>
      </c>
      <c r="E42" s="162">
        <f t="shared" si="21"/>
        <v>0</v>
      </c>
      <c r="F42" s="162">
        <f t="shared" si="21"/>
        <v>0</v>
      </c>
      <c r="G42" s="162">
        <f t="shared" si="21"/>
        <v>0</v>
      </c>
      <c r="H42" s="162">
        <f t="shared" si="21"/>
        <v>0</v>
      </c>
    </row>
    <row r="43" spans="1:8" x14ac:dyDescent="0.3">
      <c r="A43" s="239" t="s">
        <v>219</v>
      </c>
      <c r="B43" s="458"/>
      <c r="C43" s="162">
        <f t="shared" ref="C43:H44" si="22">$B43*C$12*12</f>
        <v>0</v>
      </c>
      <c r="D43" s="162">
        <f t="shared" si="22"/>
        <v>0</v>
      </c>
      <c r="E43" s="162">
        <f t="shared" si="22"/>
        <v>0</v>
      </c>
      <c r="F43" s="162">
        <f t="shared" si="22"/>
        <v>0</v>
      </c>
      <c r="G43" s="162">
        <f t="shared" si="22"/>
        <v>0</v>
      </c>
      <c r="H43" s="162">
        <f t="shared" si="22"/>
        <v>0</v>
      </c>
    </row>
    <row r="44" spans="1:8" x14ac:dyDescent="0.3">
      <c r="A44" s="239" t="s">
        <v>220</v>
      </c>
      <c r="B44" s="458"/>
      <c r="C44" s="162">
        <f t="shared" si="22"/>
        <v>0</v>
      </c>
      <c r="D44" s="162">
        <f t="shared" si="22"/>
        <v>0</v>
      </c>
      <c r="E44" s="162">
        <f t="shared" si="22"/>
        <v>0</v>
      </c>
      <c r="F44" s="162">
        <f t="shared" si="22"/>
        <v>0</v>
      </c>
      <c r="G44" s="162">
        <f t="shared" si="22"/>
        <v>0</v>
      </c>
      <c r="H44" s="162">
        <f t="shared" si="22"/>
        <v>0</v>
      </c>
    </row>
    <row r="45" spans="1:8" x14ac:dyDescent="0.3">
      <c r="A45" s="53" t="s">
        <v>12</v>
      </c>
      <c r="B45" s="452"/>
      <c r="C45" s="162">
        <f t="shared" ref="C45:H45" si="23">$B45</f>
        <v>0</v>
      </c>
      <c r="D45" s="162">
        <f t="shared" si="23"/>
        <v>0</v>
      </c>
      <c r="E45" s="162">
        <f t="shared" si="23"/>
        <v>0</v>
      </c>
      <c r="F45" s="162">
        <f t="shared" si="23"/>
        <v>0</v>
      </c>
      <c r="G45" s="162">
        <f t="shared" si="23"/>
        <v>0</v>
      </c>
      <c r="H45" s="162">
        <f t="shared" si="23"/>
        <v>0</v>
      </c>
    </row>
    <row r="46" spans="1:8" x14ac:dyDescent="0.3">
      <c r="A46" s="53" t="s">
        <v>112</v>
      </c>
      <c r="B46" s="122"/>
      <c r="C46" s="162">
        <f t="shared" ref="C46:H46" si="24">SUM(C47:C48)</f>
        <v>0</v>
      </c>
      <c r="D46" s="162">
        <f t="shared" si="24"/>
        <v>0</v>
      </c>
      <c r="E46" s="162">
        <f t="shared" si="24"/>
        <v>0</v>
      </c>
      <c r="F46" s="162">
        <f t="shared" si="24"/>
        <v>0</v>
      </c>
      <c r="G46" s="162">
        <f t="shared" si="24"/>
        <v>0</v>
      </c>
      <c r="H46" s="162">
        <f t="shared" si="24"/>
        <v>0</v>
      </c>
    </row>
    <row r="47" spans="1:8" x14ac:dyDescent="0.3">
      <c r="A47" s="54" t="s">
        <v>106</v>
      </c>
      <c r="B47" s="458"/>
      <c r="C47" s="162">
        <f t="shared" ref="C47:H47" si="25">$B47*C$7</f>
        <v>0</v>
      </c>
      <c r="D47" s="162">
        <f t="shared" si="25"/>
        <v>0</v>
      </c>
      <c r="E47" s="162">
        <f t="shared" si="25"/>
        <v>0</v>
      </c>
      <c r="F47" s="162">
        <f t="shared" si="25"/>
        <v>0</v>
      </c>
      <c r="G47" s="162">
        <f t="shared" si="25"/>
        <v>0</v>
      </c>
      <c r="H47" s="162">
        <f t="shared" si="25"/>
        <v>0</v>
      </c>
    </row>
    <row r="48" spans="1:8" x14ac:dyDescent="0.3">
      <c r="A48" s="54" t="s">
        <v>14</v>
      </c>
      <c r="B48" s="458"/>
      <c r="C48" s="162">
        <f t="shared" ref="C48:H48" si="26">$B48*C$8</f>
        <v>0</v>
      </c>
      <c r="D48" s="162">
        <f t="shared" si="26"/>
        <v>0</v>
      </c>
      <c r="E48" s="162">
        <f t="shared" si="26"/>
        <v>0</v>
      </c>
      <c r="F48" s="162">
        <f t="shared" si="26"/>
        <v>0</v>
      </c>
      <c r="G48" s="162">
        <f t="shared" si="26"/>
        <v>0</v>
      </c>
      <c r="H48" s="162">
        <f t="shared" si="26"/>
        <v>0</v>
      </c>
    </row>
    <row r="49" spans="1:8" x14ac:dyDescent="0.3">
      <c r="A49" s="238" t="s">
        <v>19</v>
      </c>
      <c r="B49" s="452"/>
      <c r="C49" s="162">
        <f t="shared" ref="C49:H49" si="27">$B49*C$11</f>
        <v>0</v>
      </c>
      <c r="D49" s="162">
        <f t="shared" si="27"/>
        <v>0</v>
      </c>
      <c r="E49" s="162">
        <f t="shared" si="27"/>
        <v>0</v>
      </c>
      <c r="F49" s="162">
        <f t="shared" si="27"/>
        <v>0</v>
      </c>
      <c r="G49" s="162">
        <f t="shared" si="27"/>
        <v>0</v>
      </c>
      <c r="H49" s="162">
        <f t="shared" si="27"/>
        <v>0</v>
      </c>
    </row>
    <row r="50" spans="1:8" x14ac:dyDescent="0.3">
      <c r="A50" s="238" t="s">
        <v>108</v>
      </c>
      <c r="B50" s="468"/>
      <c r="C50" s="162">
        <f t="shared" ref="C50:H50" si="28">SUM(C51:C53)</f>
        <v>0</v>
      </c>
      <c r="D50" s="162">
        <f t="shared" si="28"/>
        <v>0</v>
      </c>
      <c r="E50" s="162">
        <f t="shared" si="28"/>
        <v>0</v>
      </c>
      <c r="F50" s="162">
        <f t="shared" si="28"/>
        <v>0</v>
      </c>
      <c r="G50" s="162">
        <f t="shared" si="28"/>
        <v>0</v>
      </c>
      <c r="H50" s="162">
        <f t="shared" si="28"/>
        <v>0</v>
      </c>
    </row>
    <row r="51" spans="1:8" x14ac:dyDescent="0.3">
      <c r="A51" s="53" t="s">
        <v>2</v>
      </c>
      <c r="B51" s="458"/>
      <c r="C51" s="162">
        <f t="shared" ref="C51:H54" si="29">$B51*C$11</f>
        <v>0</v>
      </c>
      <c r="D51" s="162">
        <f t="shared" si="29"/>
        <v>0</v>
      </c>
      <c r="E51" s="162">
        <f t="shared" si="29"/>
        <v>0</v>
      </c>
      <c r="F51" s="162">
        <f t="shared" si="29"/>
        <v>0</v>
      </c>
      <c r="G51" s="162">
        <f t="shared" si="29"/>
        <v>0</v>
      </c>
      <c r="H51" s="162">
        <f t="shared" si="29"/>
        <v>0</v>
      </c>
    </row>
    <row r="52" spans="1:8" x14ac:dyDescent="0.3">
      <c r="A52" s="53" t="s">
        <v>129</v>
      </c>
      <c r="B52" s="458"/>
      <c r="C52" s="162">
        <f t="shared" si="29"/>
        <v>0</v>
      </c>
      <c r="D52" s="162">
        <f t="shared" si="29"/>
        <v>0</v>
      </c>
      <c r="E52" s="162">
        <f t="shared" si="29"/>
        <v>0</v>
      </c>
      <c r="F52" s="162">
        <f t="shared" si="29"/>
        <v>0</v>
      </c>
      <c r="G52" s="162">
        <f t="shared" si="29"/>
        <v>0</v>
      </c>
      <c r="H52" s="162">
        <f t="shared" si="29"/>
        <v>0</v>
      </c>
    </row>
    <row r="53" spans="1:8" x14ac:dyDescent="0.3">
      <c r="A53" s="53" t="s">
        <v>131</v>
      </c>
      <c r="B53" s="458"/>
      <c r="C53" s="162">
        <f t="shared" si="29"/>
        <v>0</v>
      </c>
      <c r="D53" s="162">
        <f t="shared" si="29"/>
        <v>0</v>
      </c>
      <c r="E53" s="162">
        <f t="shared" si="29"/>
        <v>0</v>
      </c>
      <c r="F53" s="162">
        <f t="shared" si="29"/>
        <v>0</v>
      </c>
      <c r="G53" s="162">
        <f t="shared" si="29"/>
        <v>0</v>
      </c>
      <c r="H53" s="162">
        <f t="shared" si="29"/>
        <v>0</v>
      </c>
    </row>
    <row r="54" spans="1:8" x14ac:dyDescent="0.3">
      <c r="A54" s="238" t="s">
        <v>109</v>
      </c>
      <c r="B54" s="458"/>
      <c r="C54" s="162">
        <f t="shared" si="29"/>
        <v>0</v>
      </c>
      <c r="D54" s="162">
        <f t="shared" si="29"/>
        <v>0</v>
      </c>
      <c r="E54" s="162">
        <f t="shared" si="29"/>
        <v>0</v>
      </c>
      <c r="F54" s="162">
        <f t="shared" si="29"/>
        <v>0</v>
      </c>
      <c r="G54" s="162">
        <f t="shared" si="29"/>
        <v>0</v>
      </c>
      <c r="H54" s="162">
        <f t="shared" si="29"/>
        <v>0</v>
      </c>
    </row>
    <row r="55" spans="1:8" x14ac:dyDescent="0.3">
      <c r="A55" s="238" t="s">
        <v>110</v>
      </c>
      <c r="B55" s="458"/>
      <c r="C55" s="162">
        <f t="shared" ref="C55:H55" si="30">$B55*C$13</f>
        <v>0</v>
      </c>
      <c r="D55" s="162">
        <f t="shared" si="30"/>
        <v>0</v>
      </c>
      <c r="E55" s="162">
        <f t="shared" si="30"/>
        <v>0</v>
      </c>
      <c r="F55" s="162">
        <f t="shared" si="30"/>
        <v>0</v>
      </c>
      <c r="G55" s="162">
        <f t="shared" si="30"/>
        <v>0</v>
      </c>
      <c r="H55" s="162">
        <f t="shared" si="30"/>
        <v>0</v>
      </c>
    </row>
    <row r="56" spans="1:8" ht="30" x14ac:dyDescent="0.3">
      <c r="A56" s="264" t="s">
        <v>244</v>
      </c>
      <c r="B56" s="237"/>
      <c r="C56" s="158">
        <f>SUM(C40,C49:C50,C54:C55)</f>
        <v>0</v>
      </c>
      <c r="D56" s="158">
        <f t="shared" ref="D56:H56" si="31">SUM(D40,D49:D50,D54:D55)</f>
        <v>0</v>
      </c>
      <c r="E56" s="158">
        <f t="shared" si="31"/>
        <v>0</v>
      </c>
      <c r="F56" s="158">
        <f t="shared" si="31"/>
        <v>0</v>
      </c>
      <c r="G56" s="158">
        <f t="shared" si="31"/>
        <v>0</v>
      </c>
      <c r="H56" s="158">
        <f t="shared" si="31"/>
        <v>0</v>
      </c>
    </row>
    <row r="57" spans="1:8" x14ac:dyDescent="0.3">
      <c r="A57" s="236" t="s">
        <v>243</v>
      </c>
      <c r="C57" s="250"/>
      <c r="D57" s="250"/>
      <c r="E57" s="250"/>
      <c r="F57" s="250"/>
      <c r="G57" s="250"/>
      <c r="H57" s="250"/>
    </row>
    <row r="58" spans="1:8" x14ac:dyDescent="0.3">
      <c r="A58" s="236" t="s">
        <v>18</v>
      </c>
      <c r="B58" s="237"/>
      <c r="C58" s="158">
        <f>SUM(C49:C50,C54:C55,C45:C46)+C42*C57</f>
        <v>0</v>
      </c>
      <c r="D58" s="158">
        <f t="shared" ref="D58" si="32">SUM(D49:D50,D54:D55,D45:D46)+D42*D57</f>
        <v>0</v>
      </c>
      <c r="E58" s="158">
        <f t="shared" ref="E58" si="33">SUM(E49:E50,E54:E55,E45:E46)+E42*E57</f>
        <v>0</v>
      </c>
      <c r="F58" s="158">
        <f t="shared" ref="F58" si="34">SUM(F49:F50,F54:F55,F45:F46)+F42*F57</f>
        <v>0</v>
      </c>
      <c r="G58" s="158">
        <f t="shared" ref="G58" si="35">SUM(G49:G50,G54:G55,G45:G46)+G42*G57</f>
        <v>0</v>
      </c>
      <c r="H58" s="158">
        <f t="shared" ref="H58" si="36">SUM(H49:H50,H54:H55,H45:H46)+H42*H57</f>
        <v>0</v>
      </c>
    </row>
  </sheetData>
  <mergeCells count="4">
    <mergeCell ref="A38:H38"/>
    <mergeCell ref="A5:B5"/>
    <mergeCell ref="A6:B6"/>
    <mergeCell ref="A14:H14"/>
  </mergeCells>
  <conditionalFormatting sqref="B43:B45">
    <cfRule type="containsText" dxfId="33" priority="7" operator="containsText" text="ntitulé">
      <formula>NOT(ISERROR(SEARCH("ntitulé",B43)))</formula>
    </cfRule>
    <cfRule type="containsBlanks" dxfId="32" priority="8">
      <formula>LEN(TRIM(B43))=0</formula>
    </cfRule>
  </conditionalFormatting>
  <conditionalFormatting sqref="B47:B49">
    <cfRule type="containsText" dxfId="31" priority="5" operator="containsText" text="ntitulé">
      <formula>NOT(ISERROR(SEARCH("ntitulé",B47)))</formula>
    </cfRule>
    <cfRule type="containsBlanks" dxfId="30" priority="6">
      <formula>LEN(TRIM(B47))=0</formula>
    </cfRule>
  </conditionalFormatting>
  <conditionalFormatting sqref="B51:B55">
    <cfRule type="containsText" dxfId="29" priority="3" operator="containsText" text="ntitulé">
      <formula>NOT(ISERROR(SEARCH("ntitulé",B51)))</formula>
    </cfRule>
    <cfRule type="containsBlanks" dxfId="28" priority="4">
      <formula>LEN(TRIM(B51))=0</formula>
    </cfRule>
  </conditionalFormatting>
  <conditionalFormatting sqref="C33:H35">
    <cfRule type="containsText" dxfId="27" priority="1" operator="containsText" text="ntitulé">
      <formula>NOT(ISERROR(SEARCH("ntitulé",C33)))</formula>
    </cfRule>
    <cfRule type="containsBlanks" dxfId="26" priority="2">
      <formula>LEN(TRIM(C33))=0</formula>
    </cfRule>
  </conditionalFormatting>
  <conditionalFormatting sqref="C57:H57">
    <cfRule type="containsText" dxfId="25" priority="13" operator="containsText" text="ntitulé">
      <formula>NOT(ISERROR(SEARCH("ntitulé",C57)))</formula>
    </cfRule>
    <cfRule type="containsBlanks" dxfId="24" priority="14">
      <formula>LEN(TRIM(C57))=0</formula>
    </cfRule>
  </conditionalFormatting>
  <pageMargins left="0.7" right="0.7" top="0.75" bottom="0.75" header="0.3" footer="0.3"/>
  <pageSetup paperSize="9" scale="85" orientation="landscape" verticalDpi="300" r:id="rId1"/>
  <rowBreaks count="1" manualBreakCount="1">
    <brk id="37" max="8" man="1"/>
  </rowBreaks>
  <colBreaks count="1" manualBreakCount="1">
    <brk id="9" max="133"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3:H58"/>
  <sheetViews>
    <sheetView zoomScaleNormal="100" workbookViewId="0">
      <selection activeCell="H20" sqref="H20"/>
    </sheetView>
  </sheetViews>
  <sheetFormatPr baseColWidth="10" defaultColWidth="8.85546875" defaultRowHeight="15" x14ac:dyDescent="0.3"/>
  <cols>
    <col min="1" max="1" width="53.85546875" style="1" bestFit="1" customWidth="1"/>
    <col min="2" max="2" width="15.85546875" style="1" customWidth="1"/>
    <col min="3" max="7" width="16.5703125" style="1" customWidth="1"/>
    <col min="8" max="16384" width="8.85546875" style="1"/>
  </cols>
  <sheetData>
    <row r="3" spans="1:8" ht="29.45" customHeight="1" x14ac:dyDescent="0.3">
      <c r="A3" s="33" t="s">
        <v>320</v>
      </c>
      <c r="B3" s="14"/>
      <c r="C3" s="14"/>
      <c r="D3" s="14"/>
      <c r="E3" s="14"/>
      <c r="F3" s="14"/>
      <c r="G3" s="14"/>
    </row>
    <row r="5" spans="1:8" s="4" customFormat="1" ht="13.5" x14ac:dyDescent="0.3">
      <c r="A5" s="125" t="s">
        <v>21</v>
      </c>
      <c r="B5" s="125"/>
      <c r="C5" s="6" t="s">
        <v>204</v>
      </c>
      <c r="D5" s="6" t="s">
        <v>205</v>
      </c>
      <c r="E5" s="6" t="s">
        <v>206</v>
      </c>
      <c r="F5" s="6" t="s">
        <v>215</v>
      </c>
      <c r="G5" s="6" t="s">
        <v>216</v>
      </c>
    </row>
    <row r="6" spans="1:8" s="4" customFormat="1" ht="13.5" x14ac:dyDescent="0.3">
      <c r="A6" s="125" t="s">
        <v>59</v>
      </c>
      <c r="B6" s="125"/>
      <c r="C6" s="6" t="s">
        <v>53</v>
      </c>
      <c r="D6" s="6" t="s">
        <v>54</v>
      </c>
      <c r="E6" s="6" t="s">
        <v>55</v>
      </c>
      <c r="F6" s="6" t="s">
        <v>56</v>
      </c>
      <c r="G6" s="6" t="s">
        <v>57</v>
      </c>
    </row>
    <row r="7" spans="1:8" s="4" customFormat="1" ht="13.5" x14ac:dyDescent="0.3">
      <c r="A7" s="59" t="s">
        <v>149</v>
      </c>
      <c r="B7" s="59"/>
      <c r="C7" s="119">
        <v>30000</v>
      </c>
      <c r="D7" s="119">
        <v>50000</v>
      </c>
      <c r="E7" s="119">
        <v>160000</v>
      </c>
      <c r="F7" s="119">
        <v>250000</v>
      </c>
      <c r="G7" s="119">
        <v>350000</v>
      </c>
    </row>
    <row r="8" spans="1:8" s="4" customFormat="1" ht="13.5" x14ac:dyDescent="0.3">
      <c r="A8" s="59" t="s">
        <v>22</v>
      </c>
      <c r="B8" s="59"/>
      <c r="C8" s="119">
        <v>0</v>
      </c>
      <c r="D8" s="119">
        <v>0</v>
      </c>
      <c r="E8" s="119">
        <v>0</v>
      </c>
      <c r="F8" s="119">
        <v>0</v>
      </c>
      <c r="G8" s="119">
        <v>0</v>
      </c>
    </row>
    <row r="9" spans="1:8" s="4" customFormat="1" ht="13.5" x14ac:dyDescent="0.3">
      <c r="A9" s="59" t="s">
        <v>23</v>
      </c>
      <c r="B9" s="59"/>
      <c r="C9" s="119">
        <v>0</v>
      </c>
      <c r="D9" s="119">
        <v>0</v>
      </c>
      <c r="E9" s="119">
        <v>0</v>
      </c>
      <c r="F9" s="119">
        <v>0</v>
      </c>
      <c r="G9" s="119">
        <v>0</v>
      </c>
    </row>
    <row r="10" spans="1:8" s="360" customFormat="1" ht="13.5" x14ac:dyDescent="0.3">
      <c r="A10" s="362" t="s">
        <v>24</v>
      </c>
      <c r="B10" s="362"/>
      <c r="C10" s="363">
        <v>0</v>
      </c>
      <c r="D10" s="363">
        <v>0</v>
      </c>
      <c r="E10" s="363">
        <v>0</v>
      </c>
      <c r="F10" s="363">
        <v>0</v>
      </c>
      <c r="G10" s="363">
        <v>0</v>
      </c>
    </row>
    <row r="11" spans="1:8" s="4" customFormat="1" ht="13.5" x14ac:dyDescent="0.3">
      <c r="A11" s="59" t="s">
        <v>25</v>
      </c>
      <c r="B11" s="59"/>
      <c r="C11" s="119">
        <f>30000*90%</f>
        <v>27000</v>
      </c>
      <c r="D11" s="119">
        <f>50000*90%</f>
        <v>45000</v>
      </c>
      <c r="E11" s="119">
        <f>160000*90%</f>
        <v>144000</v>
      </c>
      <c r="F11" s="119">
        <f>250000*90%</f>
        <v>225000</v>
      </c>
      <c r="G11" s="119">
        <f>350000*90%</f>
        <v>315000</v>
      </c>
    </row>
    <row r="12" spans="1:8" s="4" customFormat="1" ht="13.5" x14ac:dyDescent="0.3">
      <c r="A12" s="10" t="s">
        <v>223</v>
      </c>
      <c r="B12" s="59"/>
      <c r="C12" s="155">
        <f>5.9*90%</f>
        <v>5.3100000000000005</v>
      </c>
      <c r="D12" s="155">
        <f>9.8*90%</f>
        <v>8.82</v>
      </c>
      <c r="E12" s="155">
        <f>31.4*90%</f>
        <v>28.259999999999998</v>
      </c>
      <c r="F12" s="155">
        <f>49*90%</f>
        <v>44.1</v>
      </c>
      <c r="G12" s="155">
        <f>68.6*90%</f>
        <v>61.739999999999995</v>
      </c>
    </row>
    <row r="13" spans="1:8" s="4" customFormat="1" ht="13.5" x14ac:dyDescent="0.3">
      <c r="A13" s="59" t="s">
        <v>26</v>
      </c>
      <c r="B13" s="59"/>
      <c r="C13" s="119">
        <v>0</v>
      </c>
      <c r="D13" s="119">
        <v>0</v>
      </c>
      <c r="E13" s="119">
        <v>0</v>
      </c>
      <c r="F13" s="119">
        <v>0</v>
      </c>
      <c r="G13" s="119">
        <v>0</v>
      </c>
    </row>
    <row r="14" spans="1:8" s="59" customFormat="1" ht="18" x14ac:dyDescent="0.35">
      <c r="A14" s="557" t="s">
        <v>313</v>
      </c>
      <c r="B14" s="558"/>
      <c r="C14" s="558"/>
      <c r="D14" s="558"/>
      <c r="E14" s="558"/>
      <c r="F14" s="558"/>
      <c r="G14" s="558"/>
      <c r="H14" s="4"/>
    </row>
    <row r="15" spans="1:8" s="8" customFormat="1" ht="27" x14ac:dyDescent="0.3">
      <c r="B15" s="9" t="s">
        <v>28</v>
      </c>
      <c r="C15" s="9" t="str">
        <f t="shared" ref="C15:G15" si="0">"Coût annuel estimé      "&amp;C$6</f>
        <v>Coût annuel estimé      E1</v>
      </c>
      <c r="D15" s="9" t="str">
        <f t="shared" si="0"/>
        <v>Coût annuel estimé      E2</v>
      </c>
      <c r="E15" s="9" t="str">
        <f t="shared" si="0"/>
        <v>Coût annuel estimé      E3</v>
      </c>
      <c r="F15" s="9" t="str">
        <f t="shared" si="0"/>
        <v>Coût annuel estimé      E4</v>
      </c>
      <c r="G15" s="9" t="str">
        <f t="shared" si="0"/>
        <v>Coût annuel estimé      E5</v>
      </c>
      <c r="H15" s="4"/>
    </row>
    <row r="16" spans="1:8" s="59" customFormat="1" ht="13.5" x14ac:dyDescent="0.3">
      <c r="A16" s="238" t="s">
        <v>9</v>
      </c>
      <c r="B16" s="119"/>
      <c r="C16" s="162">
        <f>SUM(C17,C21:C22)</f>
        <v>0</v>
      </c>
      <c r="D16" s="162">
        <f t="shared" ref="D16:G16" si="1">SUM(D17,D21:D22)</f>
        <v>0</v>
      </c>
      <c r="E16" s="162">
        <f t="shared" si="1"/>
        <v>0</v>
      </c>
      <c r="F16" s="162">
        <f t="shared" si="1"/>
        <v>0</v>
      </c>
      <c r="G16" s="162">
        <f t="shared" si="1"/>
        <v>0</v>
      </c>
      <c r="H16" s="4"/>
    </row>
    <row r="17" spans="1:8" s="59" customFormat="1" ht="13.5" x14ac:dyDescent="0.3">
      <c r="A17" s="53" t="s">
        <v>10</v>
      </c>
      <c r="B17" s="119"/>
      <c r="C17" s="162">
        <f>C18</f>
        <v>0</v>
      </c>
      <c r="D17" s="162">
        <f t="shared" ref="D17:G17" si="2">D18</f>
        <v>0</v>
      </c>
      <c r="E17" s="162">
        <f t="shared" si="2"/>
        <v>0</v>
      </c>
      <c r="F17" s="162">
        <f t="shared" si="2"/>
        <v>0</v>
      </c>
      <c r="G17" s="162">
        <f t="shared" si="2"/>
        <v>0</v>
      </c>
      <c r="H17" s="4"/>
    </row>
    <row r="18" spans="1:8" s="59" customFormat="1" ht="13.5" x14ac:dyDescent="0.3">
      <c r="A18" s="54" t="s">
        <v>11</v>
      </c>
      <c r="B18" s="119"/>
      <c r="C18" s="162">
        <f>SUM(C19:C20)</f>
        <v>0</v>
      </c>
      <c r="D18" s="162">
        <f t="shared" ref="D18:G18" si="3">SUM(D19:D20)</f>
        <v>0</v>
      </c>
      <c r="E18" s="162">
        <f t="shared" si="3"/>
        <v>0</v>
      </c>
      <c r="F18" s="162">
        <f t="shared" si="3"/>
        <v>0</v>
      </c>
      <c r="G18" s="162">
        <f t="shared" si="3"/>
        <v>0</v>
      </c>
      <c r="H18" s="4"/>
    </row>
    <row r="19" spans="1:8" s="59" customFormat="1" ht="13.5" x14ac:dyDescent="0.3">
      <c r="A19" s="239" t="s">
        <v>219</v>
      </c>
      <c r="B19" s="243">
        <f>'TAB 6.2'!J$10</f>
        <v>0</v>
      </c>
      <c r="C19" s="162">
        <f>$B19*C$12*12</f>
        <v>0</v>
      </c>
      <c r="D19" s="162">
        <f t="shared" ref="D19:G20" si="4">$B19*D$12*12</f>
        <v>0</v>
      </c>
      <c r="E19" s="162">
        <f t="shared" si="4"/>
        <v>0</v>
      </c>
      <c r="F19" s="162">
        <f t="shared" si="4"/>
        <v>0</v>
      </c>
      <c r="G19" s="162">
        <f t="shared" si="4"/>
        <v>0</v>
      </c>
      <c r="H19" s="4"/>
    </row>
    <row r="20" spans="1:8" s="59" customFormat="1" ht="13.5" x14ac:dyDescent="0.3">
      <c r="A20" s="239" t="s">
        <v>220</v>
      </c>
      <c r="B20" s="243">
        <f>'TAB 6.2'!J$11</f>
        <v>0</v>
      </c>
      <c r="C20" s="162">
        <f>$B20*C$12*12</f>
        <v>0</v>
      </c>
      <c r="D20" s="162">
        <f t="shared" si="4"/>
        <v>0</v>
      </c>
      <c r="E20" s="162">
        <f t="shared" si="4"/>
        <v>0</v>
      </c>
      <c r="F20" s="162">
        <f t="shared" si="4"/>
        <v>0</v>
      </c>
      <c r="G20" s="162">
        <f t="shared" si="4"/>
        <v>0</v>
      </c>
      <c r="H20" s="4"/>
    </row>
    <row r="21" spans="1:8" s="59" customFormat="1" ht="13.5" x14ac:dyDescent="0.3">
      <c r="A21" s="53" t="s">
        <v>12</v>
      </c>
      <c r="B21" s="162">
        <f>'TAB 6.2'!J$14</f>
        <v>0</v>
      </c>
      <c r="C21" s="162">
        <f>$B21</f>
        <v>0</v>
      </c>
      <c r="D21" s="162">
        <f t="shared" ref="D21:G21" si="5">$B21</f>
        <v>0</v>
      </c>
      <c r="E21" s="162">
        <f t="shared" si="5"/>
        <v>0</v>
      </c>
      <c r="F21" s="162">
        <f t="shared" si="5"/>
        <v>0</v>
      </c>
      <c r="G21" s="162">
        <f t="shared" si="5"/>
        <v>0</v>
      </c>
      <c r="H21" s="4"/>
    </row>
    <row r="22" spans="1:8" s="59" customFormat="1" ht="13.5" x14ac:dyDescent="0.3">
      <c r="A22" s="53" t="s">
        <v>112</v>
      </c>
      <c r="B22" s="119"/>
      <c r="C22" s="162">
        <f>SUM(C23:C24)</f>
        <v>0</v>
      </c>
      <c r="D22" s="162">
        <f t="shared" ref="D22:G22" si="6">SUM(D23:D24)</f>
        <v>0</v>
      </c>
      <c r="E22" s="162">
        <f t="shared" si="6"/>
        <v>0</v>
      </c>
      <c r="F22" s="162">
        <f t="shared" si="6"/>
        <v>0</v>
      </c>
      <c r="G22" s="162">
        <f t="shared" si="6"/>
        <v>0</v>
      </c>
    </row>
    <row r="23" spans="1:8" s="59" customFormat="1" ht="13.5" x14ac:dyDescent="0.3">
      <c r="A23" s="54" t="s">
        <v>241</v>
      </c>
      <c r="B23" s="243">
        <f>'TAB 6.2'!J$17</f>
        <v>0</v>
      </c>
      <c r="C23" s="162">
        <f>$B23*C$7</f>
        <v>0</v>
      </c>
      <c r="D23" s="162">
        <f t="shared" ref="D23:G23" si="7">$B23*D$7</f>
        <v>0</v>
      </c>
      <c r="E23" s="162">
        <f t="shared" si="7"/>
        <v>0</v>
      </c>
      <c r="F23" s="162">
        <f t="shared" si="7"/>
        <v>0</v>
      </c>
      <c r="G23" s="162">
        <f t="shared" si="7"/>
        <v>0</v>
      </c>
    </row>
    <row r="24" spans="1:8" s="59" customFormat="1" ht="13.5" x14ac:dyDescent="0.3">
      <c r="A24" s="54" t="s">
        <v>14</v>
      </c>
      <c r="B24" s="243">
        <f>'TAB 6.2'!J$18</f>
        <v>0</v>
      </c>
      <c r="C24" s="162">
        <f>$B24*C$8</f>
        <v>0</v>
      </c>
      <c r="D24" s="162">
        <f t="shared" ref="D24:G24" si="8">$B24*D$8</f>
        <v>0</v>
      </c>
      <c r="E24" s="162">
        <f t="shared" si="8"/>
        <v>0</v>
      </c>
      <c r="F24" s="162">
        <f t="shared" si="8"/>
        <v>0</v>
      </c>
      <c r="G24" s="162">
        <f t="shared" si="8"/>
        <v>0</v>
      </c>
    </row>
    <row r="25" spans="1:8" s="59" customFormat="1" ht="13.5" x14ac:dyDescent="0.3">
      <c r="A25" s="238" t="s">
        <v>19</v>
      </c>
      <c r="B25" s="243">
        <f>'TAB 6.2'!J$20</f>
        <v>0</v>
      </c>
      <c r="C25" s="162">
        <f>$B25*C$7</f>
        <v>0</v>
      </c>
      <c r="D25" s="162">
        <f t="shared" ref="D25:G25" si="9">$B25*D$7</f>
        <v>0</v>
      </c>
      <c r="E25" s="162">
        <f t="shared" si="9"/>
        <v>0</v>
      </c>
      <c r="F25" s="162">
        <f t="shared" si="9"/>
        <v>0</v>
      </c>
      <c r="G25" s="162">
        <f t="shared" si="9"/>
        <v>0</v>
      </c>
    </row>
    <row r="26" spans="1:8" s="59" customFormat="1" ht="13.5" x14ac:dyDescent="0.3">
      <c r="A26" s="238" t="s">
        <v>108</v>
      </c>
      <c r="B26" s="243"/>
      <c r="C26" s="162">
        <f>SUM(C27:C29)</f>
        <v>0</v>
      </c>
      <c r="D26" s="162">
        <f t="shared" ref="D26:G26" si="10">SUM(D27:D29)</f>
        <v>0</v>
      </c>
      <c r="E26" s="162">
        <f t="shared" si="10"/>
        <v>0</v>
      </c>
      <c r="F26" s="162">
        <f t="shared" si="10"/>
        <v>0</v>
      </c>
      <c r="G26" s="162">
        <f t="shared" si="10"/>
        <v>0</v>
      </c>
    </row>
    <row r="27" spans="1:8" s="59" customFormat="1" ht="13.5" x14ac:dyDescent="0.3">
      <c r="A27" s="53" t="s">
        <v>2</v>
      </c>
      <c r="B27" s="243">
        <f>'TAB 6.2'!J$22</f>
        <v>0</v>
      </c>
      <c r="C27" s="162">
        <f>$B27*C$7</f>
        <v>0</v>
      </c>
      <c r="D27" s="162">
        <f t="shared" ref="D27:G30" si="11">$B27*D$7</f>
        <v>0</v>
      </c>
      <c r="E27" s="162">
        <f t="shared" si="11"/>
        <v>0</v>
      </c>
      <c r="F27" s="162">
        <f t="shared" si="11"/>
        <v>0</v>
      </c>
      <c r="G27" s="162">
        <f t="shared" si="11"/>
        <v>0</v>
      </c>
    </row>
    <row r="28" spans="1:8" s="59" customFormat="1" ht="13.5" x14ac:dyDescent="0.3">
      <c r="A28" s="53" t="s">
        <v>129</v>
      </c>
      <c r="B28" s="243">
        <f>'TAB 6.2'!J$23</f>
        <v>0</v>
      </c>
      <c r="C28" s="162">
        <f>$B28*C$7</f>
        <v>0</v>
      </c>
      <c r="D28" s="162">
        <f t="shared" si="11"/>
        <v>0</v>
      </c>
      <c r="E28" s="162">
        <f t="shared" si="11"/>
        <v>0</v>
      </c>
      <c r="F28" s="162">
        <f t="shared" si="11"/>
        <v>0</v>
      </c>
      <c r="G28" s="162">
        <f t="shared" si="11"/>
        <v>0</v>
      </c>
    </row>
    <row r="29" spans="1:8" s="59" customFormat="1" ht="13.5" x14ac:dyDescent="0.3">
      <c r="A29" s="53" t="s">
        <v>131</v>
      </c>
      <c r="B29" s="243">
        <f>'TAB 6.2'!J$24</f>
        <v>0</v>
      </c>
      <c r="C29" s="162">
        <f>$B29*C$7</f>
        <v>0</v>
      </c>
      <c r="D29" s="162">
        <f t="shared" si="11"/>
        <v>0</v>
      </c>
      <c r="E29" s="162">
        <f t="shared" si="11"/>
        <v>0</v>
      </c>
      <c r="F29" s="162">
        <f t="shared" si="11"/>
        <v>0</v>
      </c>
      <c r="G29" s="162">
        <f t="shared" si="11"/>
        <v>0</v>
      </c>
    </row>
    <row r="30" spans="1:8" s="59" customFormat="1" ht="13.5" x14ac:dyDescent="0.3">
      <c r="A30" s="238" t="s">
        <v>109</v>
      </c>
      <c r="B30" s="243">
        <f>'TAB 6.2'!J$25</f>
        <v>0</v>
      </c>
      <c r="C30" s="162">
        <f>$B30*C$7</f>
        <v>0</v>
      </c>
      <c r="D30" s="162">
        <f t="shared" si="11"/>
        <v>0</v>
      </c>
      <c r="E30" s="162">
        <f t="shared" si="11"/>
        <v>0</v>
      </c>
      <c r="F30" s="162">
        <f t="shared" si="11"/>
        <v>0</v>
      </c>
      <c r="G30" s="162">
        <f t="shared" si="11"/>
        <v>0</v>
      </c>
    </row>
    <row r="31" spans="1:8" s="4" customFormat="1" ht="13.5" x14ac:dyDescent="0.3">
      <c r="A31" s="238" t="s">
        <v>110</v>
      </c>
      <c r="B31" s="243">
        <f>'TAB 6.2'!J$26</f>
        <v>0</v>
      </c>
      <c r="C31" s="162">
        <f>$B31*C$13</f>
        <v>0</v>
      </c>
      <c r="D31" s="162">
        <f t="shared" ref="D31:G31" si="12">$B31*D$13</f>
        <v>0</v>
      </c>
      <c r="E31" s="162">
        <f t="shared" si="12"/>
        <v>0</v>
      </c>
      <c r="F31" s="162">
        <f t="shared" si="12"/>
        <v>0</v>
      </c>
      <c r="G31" s="162">
        <f t="shared" si="12"/>
        <v>0</v>
      </c>
    </row>
    <row r="32" spans="1:8" s="59" customFormat="1" ht="30" x14ac:dyDescent="0.3">
      <c r="A32" s="264" t="s">
        <v>244</v>
      </c>
      <c r="B32" s="237"/>
      <c r="C32" s="158">
        <f>SUM(C16,C25:C26,C30:C31)</f>
        <v>0</v>
      </c>
      <c r="D32" s="158">
        <f t="shared" ref="D32:G32" si="13">SUM(D16,D25:D26,D30:D31)</f>
        <v>0</v>
      </c>
      <c r="E32" s="158">
        <f t="shared" si="13"/>
        <v>0</v>
      </c>
      <c r="F32" s="158">
        <f t="shared" si="13"/>
        <v>0</v>
      </c>
      <c r="G32" s="158">
        <f t="shared" si="13"/>
        <v>0</v>
      </c>
    </row>
    <row r="33" spans="1:7" s="59" customFormat="1" x14ac:dyDescent="0.3">
      <c r="A33" s="236" t="s">
        <v>243</v>
      </c>
      <c r="B33" s="1"/>
      <c r="C33" s="250"/>
      <c r="D33" s="250"/>
      <c r="E33" s="250"/>
      <c r="F33" s="250"/>
      <c r="G33" s="250"/>
    </row>
    <row r="34" spans="1:7" s="59" customFormat="1" x14ac:dyDescent="0.3">
      <c r="A34" s="236" t="s">
        <v>18</v>
      </c>
      <c r="B34" s="237"/>
      <c r="C34" s="158">
        <f>+SUM(C21:C22,C25:C26,C30:C31)+C17*C33</f>
        <v>0</v>
      </c>
      <c r="D34" s="158">
        <f t="shared" ref="D34:G34" si="14">+SUM(D21:D22,D25:D26,D30:D31)+D17*D33</f>
        <v>0</v>
      </c>
      <c r="E34" s="158">
        <f t="shared" si="14"/>
        <v>0</v>
      </c>
      <c r="F34" s="158">
        <f t="shared" si="14"/>
        <v>0</v>
      </c>
      <c r="G34" s="158">
        <f t="shared" si="14"/>
        <v>0</v>
      </c>
    </row>
    <row r="35" spans="1:7" s="59" customFormat="1" ht="13.5" x14ac:dyDescent="0.3">
      <c r="A35" s="20" t="s">
        <v>314</v>
      </c>
      <c r="B35" s="4"/>
      <c r="C35" s="164">
        <f>C58</f>
        <v>0</v>
      </c>
      <c r="D35" s="164">
        <f t="shared" ref="D35:G35" si="15">D58</f>
        <v>0</v>
      </c>
      <c r="E35" s="164">
        <f t="shared" si="15"/>
        <v>0</v>
      </c>
      <c r="F35" s="164">
        <f t="shared" si="15"/>
        <v>0</v>
      </c>
      <c r="G35" s="164">
        <f t="shared" si="15"/>
        <v>0</v>
      </c>
    </row>
    <row r="36" spans="1:7" s="59" customFormat="1" ht="13.5" x14ac:dyDescent="0.3">
      <c r="A36" s="165" t="s">
        <v>315</v>
      </c>
      <c r="B36" s="166"/>
      <c r="C36" s="167">
        <f>C34-C35</f>
        <v>0</v>
      </c>
      <c r="D36" s="167">
        <f t="shared" ref="D36:G36" si="16">D34-D35</f>
        <v>0</v>
      </c>
      <c r="E36" s="167">
        <f t="shared" si="16"/>
        <v>0</v>
      </c>
      <c r="F36" s="167">
        <f t="shared" si="16"/>
        <v>0</v>
      </c>
      <c r="G36" s="167">
        <f t="shared" si="16"/>
        <v>0</v>
      </c>
    </row>
    <row r="37" spans="1:7" s="8" customFormat="1" ht="14.25" thickBot="1" x14ac:dyDescent="0.35">
      <c r="A37" s="123" t="s">
        <v>316</v>
      </c>
      <c r="B37" s="124"/>
      <c r="C37" s="467" t="e">
        <f>C36/C35</f>
        <v>#DIV/0!</v>
      </c>
      <c r="D37" s="467" t="e">
        <f t="shared" ref="D37:G37" si="17">D36/D35</f>
        <v>#DIV/0!</v>
      </c>
      <c r="E37" s="467" t="e">
        <f t="shared" si="17"/>
        <v>#DIV/0!</v>
      </c>
      <c r="F37" s="467" t="e">
        <f t="shared" si="17"/>
        <v>#DIV/0!</v>
      </c>
      <c r="G37" s="467" t="e">
        <f t="shared" si="17"/>
        <v>#DIV/0!</v>
      </c>
    </row>
    <row r="38" spans="1:7" s="59" customFormat="1" ht="18.75" thickTop="1" x14ac:dyDescent="0.35">
      <c r="A38" s="557" t="s">
        <v>31</v>
      </c>
      <c r="B38" s="558"/>
      <c r="C38" s="558"/>
      <c r="D38" s="558"/>
      <c r="E38" s="558"/>
      <c r="F38" s="558"/>
      <c r="G38" s="558"/>
    </row>
    <row r="39" spans="1:7" s="59" customFormat="1" ht="27" x14ac:dyDescent="0.3">
      <c r="A39" s="8"/>
      <c r="B39" s="9" t="s">
        <v>28</v>
      </c>
      <c r="C39" s="9" t="str">
        <f t="shared" ref="C39:G39" si="18">"Coût annuel estimé      "&amp;C$6</f>
        <v>Coût annuel estimé      E1</v>
      </c>
      <c r="D39" s="9" t="str">
        <f t="shared" si="18"/>
        <v>Coût annuel estimé      E2</v>
      </c>
      <c r="E39" s="9" t="str">
        <f t="shared" si="18"/>
        <v>Coût annuel estimé      E3</v>
      </c>
      <c r="F39" s="9" t="str">
        <f t="shared" si="18"/>
        <v>Coût annuel estimé      E4</v>
      </c>
      <c r="G39" s="9" t="str">
        <f t="shared" si="18"/>
        <v>Coût annuel estimé      E5</v>
      </c>
    </row>
    <row r="40" spans="1:7" s="59" customFormat="1" ht="13.5" x14ac:dyDescent="0.3">
      <c r="A40" s="238" t="s">
        <v>9</v>
      </c>
      <c r="B40" s="119"/>
      <c r="C40" s="162">
        <f>SUM(C41,C45:C46)</f>
        <v>0</v>
      </c>
      <c r="D40" s="162">
        <f t="shared" ref="D40" si="19">SUM(D41,D45:D46)</f>
        <v>0</v>
      </c>
      <c r="E40" s="162">
        <f t="shared" ref="E40" si="20">SUM(E41,E45:E46)</f>
        <v>0</v>
      </c>
      <c r="F40" s="162">
        <f t="shared" ref="F40" si="21">SUM(F41,F45:F46)</f>
        <v>0</v>
      </c>
      <c r="G40" s="162">
        <f t="shared" ref="G40" si="22">SUM(G41,G45:G46)</f>
        <v>0</v>
      </c>
    </row>
    <row r="41" spans="1:7" s="59" customFormat="1" ht="13.5" x14ac:dyDescent="0.3">
      <c r="A41" s="53" t="s">
        <v>10</v>
      </c>
      <c r="B41" s="119"/>
      <c r="C41" s="162">
        <f>C42</f>
        <v>0</v>
      </c>
      <c r="D41" s="162">
        <f t="shared" ref="D41" si="23">D42</f>
        <v>0</v>
      </c>
      <c r="E41" s="162">
        <f t="shared" ref="E41" si="24">E42</f>
        <v>0</v>
      </c>
      <c r="F41" s="162">
        <f t="shared" ref="F41" si="25">F42</f>
        <v>0</v>
      </c>
      <c r="G41" s="162">
        <f t="shared" ref="G41" si="26">G42</f>
        <v>0</v>
      </c>
    </row>
    <row r="42" spans="1:7" s="59" customFormat="1" ht="13.5" x14ac:dyDescent="0.3">
      <c r="A42" s="54" t="s">
        <v>11</v>
      </c>
      <c r="B42" s="119"/>
      <c r="C42" s="162">
        <f>SUM(C43:C44)</f>
        <v>0</v>
      </c>
      <c r="D42" s="162">
        <f t="shared" ref="D42" si="27">SUM(D43:D44)</f>
        <v>0</v>
      </c>
      <c r="E42" s="162">
        <f t="shared" ref="E42" si="28">SUM(E43:E44)</f>
        <v>0</v>
      </c>
      <c r="F42" s="162">
        <f t="shared" ref="F42" si="29">SUM(F43:F44)</f>
        <v>0</v>
      </c>
      <c r="G42" s="162">
        <f t="shared" ref="G42" si="30">SUM(G43:G44)</f>
        <v>0</v>
      </c>
    </row>
    <row r="43" spans="1:7" s="59" customFormat="1" ht="13.5" x14ac:dyDescent="0.3">
      <c r="A43" s="239" t="s">
        <v>219</v>
      </c>
      <c r="B43" s="458"/>
      <c r="C43" s="162">
        <f>$B43*C$12*12</f>
        <v>0</v>
      </c>
      <c r="D43" s="162">
        <f t="shared" ref="D43:G44" si="31">$B43*D$12*12</f>
        <v>0</v>
      </c>
      <c r="E43" s="162">
        <f t="shared" si="31"/>
        <v>0</v>
      </c>
      <c r="F43" s="162">
        <f t="shared" si="31"/>
        <v>0</v>
      </c>
      <c r="G43" s="162">
        <f t="shared" si="31"/>
        <v>0</v>
      </c>
    </row>
    <row r="44" spans="1:7" s="59" customFormat="1" ht="13.5" x14ac:dyDescent="0.3">
      <c r="A44" s="239" t="s">
        <v>220</v>
      </c>
      <c r="B44" s="458"/>
      <c r="C44" s="162">
        <f>$B44*C$12*12</f>
        <v>0</v>
      </c>
      <c r="D44" s="162">
        <f t="shared" si="31"/>
        <v>0</v>
      </c>
      <c r="E44" s="162">
        <f t="shared" si="31"/>
        <v>0</v>
      </c>
      <c r="F44" s="162">
        <f t="shared" si="31"/>
        <v>0</v>
      </c>
      <c r="G44" s="162">
        <f t="shared" si="31"/>
        <v>0</v>
      </c>
    </row>
    <row r="45" spans="1:7" s="59" customFormat="1" ht="13.5" x14ac:dyDescent="0.3">
      <c r="A45" s="53" t="s">
        <v>12</v>
      </c>
      <c r="B45" s="452"/>
      <c r="C45" s="162">
        <f>$B45</f>
        <v>0</v>
      </c>
      <c r="D45" s="162">
        <f t="shared" ref="D45:G45" si="32">$B45</f>
        <v>0</v>
      </c>
      <c r="E45" s="162">
        <f t="shared" si="32"/>
        <v>0</v>
      </c>
      <c r="F45" s="162">
        <f t="shared" si="32"/>
        <v>0</v>
      </c>
      <c r="G45" s="162">
        <f t="shared" si="32"/>
        <v>0</v>
      </c>
    </row>
    <row r="46" spans="1:7" s="59" customFormat="1" ht="13.5" x14ac:dyDescent="0.3">
      <c r="A46" s="53" t="s">
        <v>112</v>
      </c>
      <c r="B46" s="122"/>
      <c r="C46" s="162">
        <f>SUM(C47:C48)</f>
        <v>0</v>
      </c>
      <c r="D46" s="162">
        <f t="shared" ref="D46" si="33">SUM(D47:D48)</f>
        <v>0</v>
      </c>
      <c r="E46" s="162">
        <f t="shared" ref="E46" si="34">SUM(E47:E48)</f>
        <v>0</v>
      </c>
      <c r="F46" s="162">
        <f t="shared" ref="F46" si="35">SUM(F47:F48)</f>
        <v>0</v>
      </c>
      <c r="G46" s="162">
        <f t="shared" ref="G46" si="36">SUM(G47:G48)</f>
        <v>0</v>
      </c>
    </row>
    <row r="47" spans="1:7" s="59" customFormat="1" ht="13.5" x14ac:dyDescent="0.3">
      <c r="A47" s="54" t="s">
        <v>241</v>
      </c>
      <c r="B47" s="458"/>
      <c r="C47" s="162">
        <f>$B47*C$7</f>
        <v>0</v>
      </c>
      <c r="D47" s="162">
        <f t="shared" ref="D47:G47" si="37">$B47*D$7</f>
        <v>0</v>
      </c>
      <c r="E47" s="162">
        <f t="shared" si="37"/>
        <v>0</v>
      </c>
      <c r="F47" s="162">
        <f t="shared" si="37"/>
        <v>0</v>
      </c>
      <c r="G47" s="162">
        <f t="shared" si="37"/>
        <v>0</v>
      </c>
    </row>
    <row r="48" spans="1:7" s="59" customFormat="1" ht="13.5" x14ac:dyDescent="0.3">
      <c r="A48" s="54" t="s">
        <v>14</v>
      </c>
      <c r="B48" s="458"/>
      <c r="C48" s="162">
        <f>$B48*C$8</f>
        <v>0</v>
      </c>
      <c r="D48" s="162">
        <f t="shared" ref="D48:G48" si="38">$B48*D$8</f>
        <v>0</v>
      </c>
      <c r="E48" s="162">
        <f t="shared" si="38"/>
        <v>0</v>
      </c>
      <c r="F48" s="162">
        <f t="shared" si="38"/>
        <v>0</v>
      </c>
      <c r="G48" s="162">
        <f t="shared" si="38"/>
        <v>0</v>
      </c>
    </row>
    <row r="49" spans="1:7" s="59" customFormat="1" ht="13.5" x14ac:dyDescent="0.3">
      <c r="A49" s="238" t="s">
        <v>19</v>
      </c>
      <c r="B49" s="452"/>
      <c r="C49" s="162">
        <f>$B49*C$7</f>
        <v>0</v>
      </c>
      <c r="D49" s="162">
        <f t="shared" ref="D49:G49" si="39">$B49*D$7</f>
        <v>0</v>
      </c>
      <c r="E49" s="162">
        <f t="shared" si="39"/>
        <v>0</v>
      </c>
      <c r="F49" s="162">
        <f t="shared" si="39"/>
        <v>0</v>
      </c>
      <c r="G49" s="162">
        <f t="shared" si="39"/>
        <v>0</v>
      </c>
    </row>
    <row r="50" spans="1:7" s="59" customFormat="1" ht="13.5" x14ac:dyDescent="0.3">
      <c r="A50" s="238" t="s">
        <v>108</v>
      </c>
      <c r="B50" s="468"/>
      <c r="C50" s="162">
        <f>SUM(C51:C53)</f>
        <v>0</v>
      </c>
      <c r="D50" s="162">
        <f t="shared" ref="D50" si="40">SUM(D51:D53)</f>
        <v>0</v>
      </c>
      <c r="E50" s="162">
        <f t="shared" ref="E50" si="41">SUM(E51:E53)</f>
        <v>0</v>
      </c>
      <c r="F50" s="162">
        <f t="shared" ref="F50" si="42">SUM(F51:F53)</f>
        <v>0</v>
      </c>
      <c r="G50" s="162">
        <f t="shared" ref="G50" si="43">SUM(G51:G53)</f>
        <v>0</v>
      </c>
    </row>
    <row r="51" spans="1:7" s="59" customFormat="1" ht="13.5" x14ac:dyDescent="0.3">
      <c r="A51" s="53" t="s">
        <v>2</v>
      </c>
      <c r="B51" s="458"/>
      <c r="C51" s="162">
        <f>$B51*C$7</f>
        <v>0</v>
      </c>
      <c r="D51" s="162">
        <f t="shared" ref="D51:G54" si="44">$B51*D$7</f>
        <v>0</v>
      </c>
      <c r="E51" s="162">
        <f t="shared" si="44"/>
        <v>0</v>
      </c>
      <c r="F51" s="162">
        <f t="shared" si="44"/>
        <v>0</v>
      </c>
      <c r="G51" s="162">
        <f t="shared" si="44"/>
        <v>0</v>
      </c>
    </row>
    <row r="52" spans="1:7" s="59" customFormat="1" ht="13.5" x14ac:dyDescent="0.3">
      <c r="A52" s="53" t="s">
        <v>129</v>
      </c>
      <c r="B52" s="458"/>
      <c r="C52" s="162">
        <f>$B52*C$7</f>
        <v>0</v>
      </c>
      <c r="D52" s="162">
        <f t="shared" si="44"/>
        <v>0</v>
      </c>
      <c r="E52" s="162">
        <f t="shared" si="44"/>
        <v>0</v>
      </c>
      <c r="F52" s="162">
        <f t="shared" si="44"/>
        <v>0</v>
      </c>
      <c r="G52" s="162">
        <f t="shared" si="44"/>
        <v>0</v>
      </c>
    </row>
    <row r="53" spans="1:7" s="4" customFormat="1" ht="13.5" x14ac:dyDescent="0.3">
      <c r="A53" s="53" t="s">
        <v>131</v>
      </c>
      <c r="B53" s="458"/>
      <c r="C53" s="162">
        <f>$B53*C$7</f>
        <v>0</v>
      </c>
      <c r="D53" s="162">
        <f t="shared" si="44"/>
        <v>0</v>
      </c>
      <c r="E53" s="162">
        <f t="shared" si="44"/>
        <v>0</v>
      </c>
      <c r="F53" s="162">
        <f t="shared" si="44"/>
        <v>0</v>
      </c>
      <c r="G53" s="162">
        <f t="shared" si="44"/>
        <v>0</v>
      </c>
    </row>
    <row r="54" spans="1:7" s="59" customFormat="1" ht="13.5" x14ac:dyDescent="0.3">
      <c r="A54" s="238" t="s">
        <v>109</v>
      </c>
      <c r="B54" s="458"/>
      <c r="C54" s="162">
        <f>$B54*C$7</f>
        <v>0</v>
      </c>
      <c r="D54" s="162">
        <f t="shared" si="44"/>
        <v>0</v>
      </c>
      <c r="E54" s="162">
        <f t="shared" si="44"/>
        <v>0</v>
      </c>
      <c r="F54" s="162">
        <f t="shared" si="44"/>
        <v>0</v>
      </c>
      <c r="G54" s="162">
        <f t="shared" si="44"/>
        <v>0</v>
      </c>
    </row>
    <row r="55" spans="1:7" s="59" customFormat="1" ht="13.5" x14ac:dyDescent="0.3">
      <c r="A55" s="238" t="s">
        <v>110</v>
      </c>
      <c r="B55" s="458"/>
      <c r="C55" s="162">
        <f>$B55*C$13</f>
        <v>0</v>
      </c>
      <c r="D55" s="162">
        <f t="shared" ref="D55:G55" si="45">$B55*D$13</f>
        <v>0</v>
      </c>
      <c r="E55" s="162">
        <f t="shared" si="45"/>
        <v>0</v>
      </c>
      <c r="F55" s="162">
        <f t="shared" si="45"/>
        <v>0</v>
      </c>
      <c r="G55" s="162">
        <f t="shared" si="45"/>
        <v>0</v>
      </c>
    </row>
    <row r="56" spans="1:7" s="59" customFormat="1" ht="30" x14ac:dyDescent="0.3">
      <c r="A56" s="264" t="s">
        <v>244</v>
      </c>
      <c r="B56" s="237"/>
      <c r="C56" s="158">
        <f>SUM(C40,C49:C50,C54:C55)</f>
        <v>0</v>
      </c>
      <c r="D56" s="158">
        <f t="shared" ref="D56:G56" si="46">SUM(D40,D49:D50,D54:D55)</f>
        <v>0</v>
      </c>
      <c r="E56" s="158">
        <f t="shared" si="46"/>
        <v>0</v>
      </c>
      <c r="F56" s="158">
        <f t="shared" si="46"/>
        <v>0</v>
      </c>
      <c r="G56" s="158">
        <f t="shared" si="46"/>
        <v>0</v>
      </c>
    </row>
    <row r="57" spans="1:7" s="59" customFormat="1" x14ac:dyDescent="0.3">
      <c r="A57" s="236" t="s">
        <v>243</v>
      </c>
      <c r="B57" s="1"/>
      <c r="C57" s="250"/>
      <c r="D57" s="250"/>
      <c r="E57" s="250"/>
      <c r="F57" s="250"/>
      <c r="G57" s="250"/>
    </row>
    <row r="58" spans="1:7" s="59" customFormat="1" x14ac:dyDescent="0.3">
      <c r="A58" s="236" t="s">
        <v>18</v>
      </c>
      <c r="B58" s="237"/>
      <c r="C58" s="158">
        <f>+SUM(C45:C46,C49:C50,C54:C55)+C41*C57</f>
        <v>0</v>
      </c>
      <c r="D58" s="158">
        <f t="shared" ref="D58" si="47">+SUM(D45:D46,D49:D50,D54:D55)+D41*D57</f>
        <v>0</v>
      </c>
      <c r="E58" s="158">
        <f t="shared" ref="E58" si="48">+SUM(E45:E46,E49:E50,E54:E55)+E41*E57</f>
        <v>0</v>
      </c>
      <c r="F58" s="158">
        <f t="shared" ref="F58" si="49">+SUM(F45:F46,F49:F50,F54:F55)+F41*F57</f>
        <v>0</v>
      </c>
      <c r="G58" s="158">
        <f t="shared" ref="G58" si="50">+SUM(G45:G46,G49:G50,G54:G55)+G41*G57</f>
        <v>0</v>
      </c>
    </row>
  </sheetData>
  <mergeCells count="2">
    <mergeCell ref="A14:G14"/>
    <mergeCell ref="A38:G38"/>
  </mergeCells>
  <conditionalFormatting sqref="B43:B45">
    <cfRule type="containsText" dxfId="23" priority="7" operator="containsText" text="ntitulé">
      <formula>NOT(ISERROR(SEARCH("ntitulé",B43)))</formula>
    </cfRule>
    <cfRule type="containsBlanks" dxfId="22" priority="8">
      <formula>LEN(TRIM(B43))=0</formula>
    </cfRule>
  </conditionalFormatting>
  <conditionalFormatting sqref="B47:B49">
    <cfRule type="containsText" dxfId="21" priority="5" operator="containsText" text="ntitulé">
      <formula>NOT(ISERROR(SEARCH("ntitulé",B47)))</formula>
    </cfRule>
    <cfRule type="containsBlanks" dxfId="20" priority="6">
      <formula>LEN(TRIM(B47))=0</formula>
    </cfRule>
  </conditionalFormatting>
  <conditionalFormatting sqref="B51:B55">
    <cfRule type="containsText" dxfId="19" priority="3" operator="containsText" text="ntitulé">
      <formula>NOT(ISERROR(SEARCH("ntitulé",B51)))</formula>
    </cfRule>
    <cfRule type="containsBlanks" dxfId="18" priority="4">
      <formula>LEN(TRIM(B51))=0</formula>
    </cfRule>
  </conditionalFormatting>
  <conditionalFormatting sqref="C33:G33">
    <cfRule type="containsText" dxfId="17" priority="27" operator="containsText" text="ntitulé">
      <formula>NOT(ISERROR(SEARCH("ntitulé",C33)))</formula>
    </cfRule>
    <cfRule type="containsBlanks" dxfId="16" priority="28">
      <formula>LEN(TRIM(C33))=0</formula>
    </cfRule>
  </conditionalFormatting>
  <conditionalFormatting sqref="C35:G35">
    <cfRule type="containsText" dxfId="15" priority="1" operator="containsText" text="ntitulé">
      <formula>NOT(ISERROR(SEARCH("ntitulé",C35)))</formula>
    </cfRule>
    <cfRule type="containsBlanks" dxfId="14" priority="2">
      <formula>LEN(TRIM(C35))=0</formula>
    </cfRule>
  </conditionalFormatting>
  <conditionalFormatting sqref="C57:G57">
    <cfRule type="containsText" dxfId="13" priority="23" operator="containsText" text="ntitulé">
      <formula>NOT(ISERROR(SEARCH("ntitulé",C57)))</formula>
    </cfRule>
    <cfRule type="containsBlanks" dxfId="12" priority="24">
      <formula>LEN(TRIM(C57))=0</formula>
    </cfRule>
  </conditionalFormatting>
  <pageMargins left="0.7" right="0.7" top="0.75" bottom="0.75" header="0.3" footer="0.3"/>
  <pageSetup paperSize="9" scale="75" orientation="landscape" verticalDpi="300" r:id="rId1"/>
  <rowBreaks count="1" manualBreakCount="1">
    <brk id="37" max="6" man="1"/>
  </rowBreaks>
  <colBreaks count="1" manualBreakCount="1">
    <brk id="7" max="1048575" man="1"/>
  </colBreaks>
  <ignoredErrors>
    <ignoredError sqref="C48:G50" formula="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3:W54"/>
  <sheetViews>
    <sheetView topLeftCell="G1" zoomScaleNormal="100" workbookViewId="0">
      <selection activeCell="T5" sqref="T5"/>
    </sheetView>
  </sheetViews>
  <sheetFormatPr baseColWidth="10" defaultColWidth="8.85546875" defaultRowHeight="15" x14ac:dyDescent="0.3"/>
  <cols>
    <col min="1" max="1" width="41.7109375" style="1" customWidth="1"/>
    <col min="2" max="2" width="15.85546875" style="1" customWidth="1"/>
    <col min="3" max="8" width="16.5703125" style="1" customWidth="1"/>
    <col min="9" max="12" width="17.42578125" style="1" customWidth="1"/>
    <col min="13" max="13" width="15.7109375" style="1" customWidth="1"/>
    <col min="14" max="14" width="18.85546875" style="1" customWidth="1"/>
    <col min="15" max="23" width="19.42578125" style="1" customWidth="1"/>
    <col min="24" max="16384" width="8.85546875" style="1"/>
  </cols>
  <sheetData>
    <row r="3" spans="1:23" ht="29.45" customHeight="1" x14ac:dyDescent="0.3">
      <c r="A3" s="564" t="s">
        <v>356</v>
      </c>
      <c r="B3" s="564"/>
      <c r="C3" s="564"/>
      <c r="D3" s="564"/>
      <c r="E3" s="564"/>
      <c r="F3" s="564"/>
      <c r="G3" s="564"/>
      <c r="H3" s="564"/>
      <c r="I3" s="564"/>
      <c r="J3" s="564"/>
      <c r="K3" s="564"/>
      <c r="L3" s="564"/>
      <c r="M3" s="564"/>
      <c r="N3" s="564"/>
      <c r="O3" s="564"/>
      <c r="P3" s="564"/>
      <c r="Q3" s="564"/>
      <c r="R3" s="564"/>
      <c r="S3" s="564"/>
      <c r="T3" s="564"/>
      <c r="U3" s="564"/>
      <c r="V3" s="564"/>
      <c r="W3" s="564"/>
    </row>
    <row r="5" spans="1:23" s="4" customFormat="1" ht="49.5" customHeight="1" x14ac:dyDescent="0.3">
      <c r="A5" s="560" t="s">
        <v>418</v>
      </c>
      <c r="B5" s="561"/>
      <c r="C5" s="475" t="s">
        <v>32</v>
      </c>
      <c r="D5" s="475" t="s">
        <v>33</v>
      </c>
      <c r="E5" s="475" t="s">
        <v>34</v>
      </c>
      <c r="F5" s="475" t="s">
        <v>35</v>
      </c>
      <c r="G5" s="475" t="s">
        <v>36</v>
      </c>
      <c r="H5" s="475" t="s">
        <v>37</v>
      </c>
      <c r="I5" s="472" t="s">
        <v>385</v>
      </c>
      <c r="J5" s="472" t="s">
        <v>386</v>
      </c>
      <c r="K5" s="472" t="s">
        <v>387</v>
      </c>
      <c r="L5" s="472" t="s">
        <v>388</v>
      </c>
      <c r="M5" s="473" t="s">
        <v>389</v>
      </c>
      <c r="N5" s="473" t="s">
        <v>390</v>
      </c>
      <c r="O5" s="473" t="s">
        <v>391</v>
      </c>
      <c r="P5" s="473" t="s">
        <v>392</v>
      </c>
      <c r="Q5" s="473" t="s">
        <v>393</v>
      </c>
      <c r="R5" s="473" t="s">
        <v>394</v>
      </c>
      <c r="S5" s="473" t="s">
        <v>395</v>
      </c>
      <c r="T5" s="473" t="s">
        <v>396</v>
      </c>
      <c r="U5" s="473" t="s">
        <v>397</v>
      </c>
      <c r="V5" s="473" t="s">
        <v>398</v>
      </c>
      <c r="W5" s="473" t="s">
        <v>399</v>
      </c>
    </row>
    <row r="6" spans="1:23" s="4" customFormat="1" ht="14.45" customHeight="1" x14ac:dyDescent="0.3">
      <c r="A6" s="10" t="s">
        <v>233</v>
      </c>
      <c r="C6" s="7">
        <v>600</v>
      </c>
      <c r="D6" s="7">
        <v>1200</v>
      </c>
      <c r="E6" s="7">
        <v>0</v>
      </c>
      <c r="F6" s="7">
        <v>3500</v>
      </c>
      <c r="G6" s="7">
        <v>0</v>
      </c>
      <c r="H6" s="7">
        <v>0</v>
      </c>
      <c r="I6" s="7"/>
      <c r="J6" s="361">
        <v>5000</v>
      </c>
      <c r="K6" s="7"/>
      <c r="L6" s="7"/>
      <c r="M6" s="7"/>
      <c r="N6" s="361">
        <v>9382.2150611752259</v>
      </c>
      <c r="O6" s="7"/>
      <c r="P6" s="361">
        <v>12217.919999999895</v>
      </c>
      <c r="Q6" s="7"/>
      <c r="R6" s="361">
        <v>6684.7750000000533</v>
      </c>
      <c r="S6" s="7"/>
      <c r="T6" s="361">
        <v>18100.135061175173</v>
      </c>
      <c r="U6" s="7"/>
      <c r="V6" s="361">
        <v>12566.99006117522</v>
      </c>
      <c r="W6" s="7"/>
    </row>
    <row r="7" spans="1:23" s="4" customFormat="1" ht="14.45" customHeight="1" x14ac:dyDescent="0.3">
      <c r="A7" s="10" t="s">
        <v>232</v>
      </c>
      <c r="C7" s="7">
        <v>0</v>
      </c>
      <c r="D7" s="7">
        <v>0</v>
      </c>
      <c r="E7" s="7">
        <v>1600</v>
      </c>
      <c r="F7" s="7">
        <v>0</v>
      </c>
      <c r="G7" s="7">
        <v>3600</v>
      </c>
      <c r="H7" s="7">
        <v>3600</v>
      </c>
      <c r="I7" s="7">
        <v>1725.3528102692519</v>
      </c>
      <c r="J7" s="7"/>
      <c r="K7" s="7">
        <v>2464.7897289560478</v>
      </c>
      <c r="L7" s="7">
        <v>3697.1845934340963</v>
      </c>
      <c r="M7" s="7">
        <v>3697.1845934340963</v>
      </c>
      <c r="N7" s="7"/>
      <c r="O7" s="7">
        <v>4613.422671342596</v>
      </c>
      <c r="P7" s="7"/>
      <c r="Q7" s="7">
        <v>1725.3528102692519</v>
      </c>
      <c r="R7" s="7"/>
      <c r="S7" s="7">
        <v>1725.3528102692519</v>
      </c>
      <c r="T7" s="7"/>
      <c r="U7" s="7">
        <v>4613.422671342596</v>
      </c>
      <c r="V7" s="7"/>
      <c r="W7" s="7">
        <v>4613.422671342596</v>
      </c>
    </row>
    <row r="8" spans="1:23" s="4" customFormat="1" ht="14.45" customHeight="1" x14ac:dyDescent="0.3">
      <c r="A8" s="10" t="s">
        <v>231</v>
      </c>
      <c r="C8" s="7">
        <v>0</v>
      </c>
      <c r="D8" s="7">
        <v>0</v>
      </c>
      <c r="E8" s="7">
        <v>1900</v>
      </c>
      <c r="F8" s="7">
        <v>0</v>
      </c>
      <c r="G8" s="7">
        <v>3900</v>
      </c>
      <c r="H8" s="7">
        <v>3900</v>
      </c>
      <c r="I8" s="7">
        <v>1774.6471897307499</v>
      </c>
      <c r="J8" s="7"/>
      <c r="K8" s="7">
        <v>2535.2102710439322</v>
      </c>
      <c r="L8" s="7">
        <v>3802.8154065658982</v>
      </c>
      <c r="M8" s="7">
        <v>3802.8154065658982</v>
      </c>
      <c r="N8" s="7"/>
      <c r="O8" s="7">
        <v>4768.7923898326299</v>
      </c>
      <c r="P8" s="7"/>
      <c r="Q8" s="7">
        <v>10492.567189730642</v>
      </c>
      <c r="R8" s="7"/>
      <c r="S8" s="7">
        <v>4959.4221897308016</v>
      </c>
      <c r="T8" s="7"/>
      <c r="U8" s="7">
        <v>13486.712389832577</v>
      </c>
      <c r="V8" s="7"/>
      <c r="W8" s="7">
        <v>7953.5673898326249</v>
      </c>
    </row>
    <row r="9" spans="1:23" s="4" customFormat="1" ht="14.45" customHeight="1" x14ac:dyDescent="0.3">
      <c r="A9" s="10" t="s">
        <v>230</v>
      </c>
      <c r="C9" s="7">
        <v>0</v>
      </c>
      <c r="D9" s="7">
        <v>0</v>
      </c>
      <c r="E9" s="7">
        <v>0</v>
      </c>
      <c r="F9" s="7">
        <v>0</v>
      </c>
      <c r="G9" s="7">
        <v>0</v>
      </c>
      <c r="H9" s="7">
        <v>12500</v>
      </c>
      <c r="I9" s="7"/>
      <c r="J9" s="7"/>
      <c r="K9" s="7"/>
      <c r="L9" s="7"/>
      <c r="M9" s="7">
        <v>12500</v>
      </c>
      <c r="N9" s="7"/>
      <c r="O9" s="7"/>
      <c r="P9" s="7"/>
      <c r="Q9" s="7"/>
      <c r="R9" s="7"/>
      <c r="S9" s="7"/>
      <c r="T9" s="7"/>
      <c r="U9" s="7"/>
      <c r="V9" s="7"/>
      <c r="W9" s="7"/>
    </row>
    <row r="10" spans="1:23" s="360" customFormat="1" ht="14.45" customHeight="1" x14ac:dyDescent="0.3">
      <c r="A10" s="359" t="s">
        <v>25</v>
      </c>
      <c r="C10" s="361">
        <v>600</v>
      </c>
      <c r="D10" s="361">
        <v>1200</v>
      </c>
      <c r="E10" s="361">
        <v>3500</v>
      </c>
      <c r="F10" s="361">
        <v>3500</v>
      </c>
      <c r="G10" s="361">
        <v>7500</v>
      </c>
      <c r="H10" s="361">
        <v>20000</v>
      </c>
      <c r="I10" s="361">
        <f>SUM(I6:I9)</f>
        <v>3500.0000000000018</v>
      </c>
      <c r="J10" s="361">
        <v>5000</v>
      </c>
      <c r="K10" s="361">
        <v>5000</v>
      </c>
      <c r="L10" s="361">
        <v>7500</v>
      </c>
      <c r="M10" s="361">
        <v>20000</v>
      </c>
      <c r="N10" s="361">
        <v>9382.2150611752259</v>
      </c>
      <c r="O10" s="361">
        <v>9382.2150611752259</v>
      </c>
      <c r="P10" s="361">
        <v>12217.919999999895</v>
      </c>
      <c r="Q10" s="361">
        <v>12217.919999999895</v>
      </c>
      <c r="R10" s="361">
        <v>6684.7750000000533</v>
      </c>
      <c r="S10" s="361">
        <v>6684.7750000000533</v>
      </c>
      <c r="T10" s="361">
        <v>18100.135061175173</v>
      </c>
      <c r="U10" s="361">
        <v>18100.135061175173</v>
      </c>
      <c r="V10" s="361">
        <v>12566.99006117522</v>
      </c>
      <c r="W10" s="361">
        <v>12566.99006117522</v>
      </c>
    </row>
    <row r="11" spans="1:23" s="4" customFormat="1" ht="13.5" x14ac:dyDescent="0.3">
      <c r="A11" s="10"/>
      <c r="C11" s="7"/>
      <c r="D11" s="7"/>
      <c r="E11" s="7"/>
      <c r="F11" s="7"/>
      <c r="G11" s="7"/>
      <c r="H11" s="7"/>
    </row>
    <row r="12" spans="1:23" s="4" customFormat="1" ht="18" x14ac:dyDescent="0.35">
      <c r="A12" s="562" t="s">
        <v>313</v>
      </c>
      <c r="B12" s="563"/>
      <c r="C12" s="563"/>
      <c r="D12" s="563"/>
      <c r="E12" s="563"/>
      <c r="F12" s="563"/>
      <c r="G12" s="563"/>
      <c r="H12" s="563"/>
      <c r="I12" s="563"/>
      <c r="J12" s="563"/>
      <c r="K12" s="563"/>
      <c r="L12" s="563"/>
      <c r="M12" s="563"/>
      <c r="N12" s="563"/>
      <c r="O12" s="563"/>
      <c r="P12" s="563"/>
      <c r="Q12" s="563"/>
      <c r="R12" s="563"/>
      <c r="S12" s="563"/>
      <c r="T12" s="563"/>
      <c r="U12" s="563"/>
      <c r="V12" s="563"/>
      <c r="W12" s="563"/>
    </row>
    <row r="13" spans="1:23" s="8" customFormat="1" ht="54" x14ac:dyDescent="0.3">
      <c r="A13" s="476"/>
      <c r="B13" s="474" t="s">
        <v>28</v>
      </c>
      <c r="C13" s="474" t="str">
        <f>"Coût annuel estimé      "&amp;C$5</f>
        <v>Coût annuel estimé      Da</v>
      </c>
      <c r="D13" s="474" t="str">
        <f>"Coût annuel estimé      "&amp;D$5</f>
        <v>Coût annuel estimé      Db</v>
      </c>
      <c r="E13" s="474" t="str">
        <f>"Coût annuel estimé      "&amp;E$5</f>
        <v>Coût annuel estimé      Dc</v>
      </c>
      <c r="F13" s="474" t="str">
        <f>"Coût annuel estimé      "&amp;F$5</f>
        <v>Coût annuel estimé      Dc1</v>
      </c>
      <c r="G13" s="474" t="str">
        <f t="shared" ref="G13:H13" si="0">"Coût annuel estimé      "&amp;G$5</f>
        <v>Coût annuel estimé      Dd</v>
      </c>
      <c r="H13" s="474" t="str">
        <f t="shared" si="0"/>
        <v>Coût annuel estimé      De</v>
      </c>
      <c r="I13" s="473" t="s">
        <v>400</v>
      </c>
      <c r="J13" s="473" t="s">
        <v>401</v>
      </c>
      <c r="K13" s="473" t="s">
        <v>402</v>
      </c>
      <c r="L13" s="473" t="s">
        <v>403</v>
      </c>
      <c r="M13" s="473" t="s">
        <v>404</v>
      </c>
      <c r="N13" s="473" t="s">
        <v>405</v>
      </c>
      <c r="O13" s="473" t="s">
        <v>406</v>
      </c>
      <c r="P13" s="473" t="s">
        <v>407</v>
      </c>
      <c r="Q13" s="473" t="s">
        <v>408</v>
      </c>
      <c r="R13" s="473" t="s">
        <v>409</v>
      </c>
      <c r="S13" s="473" t="s">
        <v>410</v>
      </c>
      <c r="T13" s="473" t="s">
        <v>412</v>
      </c>
      <c r="U13" s="473" t="s">
        <v>411</v>
      </c>
      <c r="V13" s="473" t="s">
        <v>413</v>
      </c>
      <c r="W13" s="473" t="s">
        <v>414</v>
      </c>
    </row>
    <row r="14" spans="1:23" x14ac:dyDescent="0.3">
      <c r="A14" s="238" t="s">
        <v>9</v>
      </c>
      <c r="B14" s="244"/>
      <c r="C14" s="7">
        <f t="shared" ref="C14:H14" si="1">SUM(C15:C17)</f>
        <v>0</v>
      </c>
      <c r="D14" s="7">
        <f t="shared" si="1"/>
        <v>0</v>
      </c>
      <c r="E14" s="7">
        <f t="shared" si="1"/>
        <v>0</v>
      </c>
      <c r="F14" s="7">
        <f t="shared" si="1"/>
        <v>0</v>
      </c>
      <c r="G14" s="7">
        <f t="shared" si="1"/>
        <v>0</v>
      </c>
      <c r="H14" s="7">
        <f t="shared" si="1"/>
        <v>0</v>
      </c>
      <c r="I14" s="7">
        <f>SUM(I15:I17)</f>
        <v>0</v>
      </c>
      <c r="J14" s="7">
        <f>SUM(J15:J17)</f>
        <v>0</v>
      </c>
      <c r="K14" s="7">
        <f>SUM(K15:K17)</f>
        <v>0</v>
      </c>
      <c r="L14" s="7">
        <f t="shared" ref="L14:W14" si="2">SUM(L15:L17)</f>
        <v>0</v>
      </c>
      <c r="M14" s="7">
        <f t="shared" si="2"/>
        <v>0</v>
      </c>
      <c r="N14" s="7">
        <f t="shared" si="2"/>
        <v>0</v>
      </c>
      <c r="O14" s="7">
        <f t="shared" si="2"/>
        <v>0</v>
      </c>
      <c r="P14" s="7">
        <f t="shared" si="2"/>
        <v>0</v>
      </c>
      <c r="Q14" s="7">
        <f t="shared" si="2"/>
        <v>0</v>
      </c>
      <c r="R14" s="7">
        <f t="shared" si="2"/>
        <v>0</v>
      </c>
      <c r="S14" s="7">
        <f t="shared" si="2"/>
        <v>0</v>
      </c>
      <c r="T14" s="7">
        <f t="shared" si="2"/>
        <v>0</v>
      </c>
      <c r="U14" s="7">
        <f t="shared" si="2"/>
        <v>0</v>
      </c>
      <c r="V14" s="7">
        <f t="shared" si="2"/>
        <v>0</v>
      </c>
      <c r="W14" s="7">
        <f t="shared" si="2"/>
        <v>0</v>
      </c>
    </row>
    <row r="15" spans="1:23" x14ac:dyDescent="0.3">
      <c r="A15" s="53" t="s">
        <v>10</v>
      </c>
      <c r="B15" s="244"/>
      <c r="C15" s="7">
        <v>0</v>
      </c>
      <c r="D15" s="7">
        <v>0</v>
      </c>
      <c r="E15" s="7">
        <v>0</v>
      </c>
      <c r="F15" s="7">
        <v>0</v>
      </c>
      <c r="G15" s="7">
        <v>0</v>
      </c>
      <c r="H15" s="7">
        <v>0</v>
      </c>
      <c r="I15" s="7">
        <v>0</v>
      </c>
      <c r="J15" s="7">
        <v>0</v>
      </c>
      <c r="K15" s="7">
        <v>0</v>
      </c>
      <c r="L15" s="7">
        <v>0</v>
      </c>
      <c r="M15" s="7">
        <v>0</v>
      </c>
      <c r="N15" s="7">
        <v>0</v>
      </c>
      <c r="O15" s="7">
        <v>0</v>
      </c>
      <c r="P15" s="7">
        <v>0</v>
      </c>
      <c r="Q15" s="7">
        <v>0</v>
      </c>
      <c r="R15" s="7">
        <v>0</v>
      </c>
      <c r="S15" s="7">
        <v>0</v>
      </c>
      <c r="T15" s="7">
        <v>0</v>
      </c>
      <c r="U15" s="7">
        <v>0</v>
      </c>
      <c r="V15" s="7">
        <v>0</v>
      </c>
      <c r="W15" s="7">
        <v>0</v>
      </c>
    </row>
    <row r="16" spans="1:23" x14ac:dyDescent="0.3">
      <c r="A16" s="53" t="s">
        <v>12</v>
      </c>
      <c r="B16" s="242">
        <f>'TAB 6.2'!$M$14</f>
        <v>0</v>
      </c>
      <c r="C16" s="7">
        <f>$B16*1</f>
        <v>0</v>
      </c>
      <c r="D16" s="7">
        <f t="shared" ref="D16:H16" si="3">$B16*1</f>
        <v>0</v>
      </c>
      <c r="E16" s="7">
        <f t="shared" si="3"/>
        <v>0</v>
      </c>
      <c r="F16" s="7">
        <f t="shared" si="3"/>
        <v>0</v>
      </c>
      <c r="G16" s="7">
        <f t="shared" si="3"/>
        <v>0</v>
      </c>
      <c r="H16" s="7">
        <f t="shared" si="3"/>
        <v>0</v>
      </c>
      <c r="I16" s="7">
        <f>$B16*1</f>
        <v>0</v>
      </c>
      <c r="J16" s="7">
        <f>$B16*1</f>
        <v>0</v>
      </c>
      <c r="K16" s="7">
        <f>$B16*1</f>
        <v>0</v>
      </c>
      <c r="L16" s="7">
        <f t="shared" ref="L16:W16" si="4">$B16*1</f>
        <v>0</v>
      </c>
      <c r="M16" s="7">
        <f t="shared" si="4"/>
        <v>0</v>
      </c>
      <c r="N16" s="7">
        <f t="shared" si="4"/>
        <v>0</v>
      </c>
      <c r="O16" s="7">
        <f t="shared" si="4"/>
        <v>0</v>
      </c>
      <c r="P16" s="7">
        <f t="shared" si="4"/>
        <v>0</v>
      </c>
      <c r="Q16" s="7">
        <f t="shared" si="4"/>
        <v>0</v>
      </c>
      <c r="R16" s="7">
        <f t="shared" si="4"/>
        <v>0</v>
      </c>
      <c r="S16" s="7">
        <f t="shared" si="4"/>
        <v>0</v>
      </c>
      <c r="T16" s="7">
        <f t="shared" si="4"/>
        <v>0</v>
      </c>
      <c r="U16" s="7">
        <f t="shared" si="4"/>
        <v>0</v>
      </c>
      <c r="V16" s="7">
        <f t="shared" si="4"/>
        <v>0</v>
      </c>
      <c r="W16" s="7">
        <f t="shared" si="4"/>
        <v>0</v>
      </c>
    </row>
    <row r="17" spans="1:23" x14ac:dyDescent="0.3">
      <c r="A17" s="53" t="s">
        <v>112</v>
      </c>
      <c r="B17" s="244"/>
      <c r="C17" s="7">
        <f t="shared" ref="C17:H17" si="5">SUM(C18:C21)</f>
        <v>0</v>
      </c>
      <c r="D17" s="7">
        <f t="shared" si="5"/>
        <v>0</v>
      </c>
      <c r="E17" s="7">
        <f t="shared" si="5"/>
        <v>0</v>
      </c>
      <c r="F17" s="7">
        <f t="shared" si="5"/>
        <v>0</v>
      </c>
      <c r="G17" s="7">
        <f t="shared" si="5"/>
        <v>0</v>
      </c>
      <c r="H17" s="7">
        <f t="shared" si="5"/>
        <v>0</v>
      </c>
      <c r="I17" s="7">
        <f t="shared" ref="I17:J17" si="6">SUM(I18:I21)</f>
        <v>0</v>
      </c>
      <c r="J17" s="7">
        <f t="shared" si="6"/>
        <v>0</v>
      </c>
      <c r="K17" s="7">
        <f t="shared" ref="K17:O17" si="7">SUM(K18:K21)</f>
        <v>0</v>
      </c>
      <c r="L17" s="7">
        <f t="shared" si="7"/>
        <v>0</v>
      </c>
      <c r="M17" s="7">
        <f t="shared" si="7"/>
        <v>0</v>
      </c>
      <c r="N17" s="7">
        <f t="shared" si="7"/>
        <v>0</v>
      </c>
      <c r="O17" s="7">
        <f t="shared" si="7"/>
        <v>0</v>
      </c>
      <c r="P17" s="7">
        <f t="shared" ref="P17:W17" si="8">SUM(P18:P21)</f>
        <v>0</v>
      </c>
      <c r="Q17" s="7">
        <f t="shared" si="8"/>
        <v>0</v>
      </c>
      <c r="R17" s="7">
        <f t="shared" si="8"/>
        <v>0</v>
      </c>
      <c r="S17" s="7">
        <f t="shared" si="8"/>
        <v>0</v>
      </c>
      <c r="T17" s="7">
        <f t="shared" si="8"/>
        <v>0</v>
      </c>
      <c r="U17" s="7">
        <f t="shared" si="8"/>
        <v>0</v>
      </c>
      <c r="V17" s="7">
        <f t="shared" si="8"/>
        <v>0</v>
      </c>
      <c r="W17" s="7">
        <f t="shared" si="8"/>
        <v>0</v>
      </c>
    </row>
    <row r="18" spans="1:23" x14ac:dyDescent="0.3">
      <c r="A18" s="54" t="s">
        <v>105</v>
      </c>
      <c r="B18" s="244">
        <f>'TAB 6.2'!$M$16</f>
        <v>0</v>
      </c>
      <c r="C18" s="7">
        <f>$B18*C$6</f>
        <v>0</v>
      </c>
      <c r="D18" s="7">
        <f t="shared" ref="D18:H18" si="9">$B18*D$6</f>
        <v>0</v>
      </c>
      <c r="E18" s="7">
        <f t="shared" si="9"/>
        <v>0</v>
      </c>
      <c r="F18" s="7">
        <f t="shared" si="9"/>
        <v>0</v>
      </c>
      <c r="G18" s="7">
        <f t="shared" si="9"/>
        <v>0</v>
      </c>
      <c r="H18" s="7">
        <f t="shared" si="9"/>
        <v>0</v>
      </c>
      <c r="I18" s="7">
        <f>$B18*I$6</f>
        <v>0</v>
      </c>
      <c r="J18" s="7">
        <f>$B18*J$6</f>
        <v>0</v>
      </c>
      <c r="K18" s="7">
        <f>$B18*K$6</f>
        <v>0</v>
      </c>
      <c r="L18" s="7">
        <f t="shared" ref="L18:W18" si="10">$B18*L$6</f>
        <v>0</v>
      </c>
      <c r="M18" s="7">
        <f t="shared" si="10"/>
        <v>0</v>
      </c>
      <c r="N18" s="7">
        <f t="shared" si="10"/>
        <v>0</v>
      </c>
      <c r="O18" s="7">
        <f t="shared" si="10"/>
        <v>0</v>
      </c>
      <c r="P18" s="7">
        <f t="shared" si="10"/>
        <v>0</v>
      </c>
      <c r="Q18" s="7">
        <f t="shared" si="10"/>
        <v>0</v>
      </c>
      <c r="R18" s="7">
        <f t="shared" si="10"/>
        <v>0</v>
      </c>
      <c r="S18" s="7">
        <f t="shared" si="10"/>
        <v>0</v>
      </c>
      <c r="T18" s="7">
        <f t="shared" si="10"/>
        <v>0</v>
      </c>
      <c r="U18" s="7">
        <f t="shared" si="10"/>
        <v>0</v>
      </c>
      <c r="V18" s="7">
        <f t="shared" si="10"/>
        <v>0</v>
      </c>
      <c r="W18" s="7">
        <f t="shared" si="10"/>
        <v>0</v>
      </c>
    </row>
    <row r="19" spans="1:23" x14ac:dyDescent="0.3">
      <c r="A19" s="54" t="s">
        <v>106</v>
      </c>
      <c r="B19" s="244">
        <f>'TAB 6.2'!$M$17</f>
        <v>0</v>
      </c>
      <c r="C19" s="7">
        <f>$B19*C$7</f>
        <v>0</v>
      </c>
      <c r="D19" s="7">
        <f t="shared" ref="D19:H19" si="11">$B19*D$7</f>
        <v>0</v>
      </c>
      <c r="E19" s="7">
        <f t="shared" si="11"/>
        <v>0</v>
      </c>
      <c r="F19" s="7">
        <f t="shared" si="11"/>
        <v>0</v>
      </c>
      <c r="G19" s="7">
        <f t="shared" si="11"/>
        <v>0</v>
      </c>
      <c r="H19" s="7">
        <f t="shared" si="11"/>
        <v>0</v>
      </c>
      <c r="I19" s="7">
        <f>$B19*I$7</f>
        <v>0</v>
      </c>
      <c r="J19" s="7">
        <f>$B19*J$7</f>
        <v>0</v>
      </c>
      <c r="K19" s="7">
        <f>$B19*K$7</f>
        <v>0</v>
      </c>
      <c r="L19" s="7">
        <f t="shared" ref="L19:W19" si="12">$B19*L$7</f>
        <v>0</v>
      </c>
      <c r="M19" s="7">
        <f t="shared" si="12"/>
        <v>0</v>
      </c>
      <c r="N19" s="7">
        <f t="shared" si="12"/>
        <v>0</v>
      </c>
      <c r="O19" s="7">
        <f t="shared" si="12"/>
        <v>0</v>
      </c>
      <c r="P19" s="7">
        <f t="shared" si="12"/>
        <v>0</v>
      </c>
      <c r="Q19" s="7">
        <f t="shared" si="12"/>
        <v>0</v>
      </c>
      <c r="R19" s="7">
        <f t="shared" si="12"/>
        <v>0</v>
      </c>
      <c r="S19" s="7">
        <f t="shared" si="12"/>
        <v>0</v>
      </c>
      <c r="T19" s="7">
        <f t="shared" si="12"/>
        <v>0</v>
      </c>
      <c r="U19" s="7">
        <f t="shared" si="12"/>
        <v>0</v>
      </c>
      <c r="V19" s="7">
        <f t="shared" si="12"/>
        <v>0</v>
      </c>
      <c r="W19" s="7">
        <f t="shared" si="12"/>
        <v>0</v>
      </c>
    </row>
    <row r="20" spans="1:23" x14ac:dyDescent="0.3">
      <c r="A20" s="54" t="s">
        <v>14</v>
      </c>
      <c r="B20" s="244">
        <f>'TAB 6.2'!$M$18</f>
        <v>0</v>
      </c>
      <c r="C20" s="7">
        <f>$B20*C$8</f>
        <v>0</v>
      </c>
      <c r="D20" s="7">
        <f t="shared" ref="D20:H20" si="13">$B20*D$8</f>
        <v>0</v>
      </c>
      <c r="E20" s="7">
        <f t="shared" si="13"/>
        <v>0</v>
      </c>
      <c r="F20" s="7">
        <f t="shared" si="13"/>
        <v>0</v>
      </c>
      <c r="G20" s="7">
        <f t="shared" si="13"/>
        <v>0</v>
      </c>
      <c r="H20" s="7">
        <f t="shared" si="13"/>
        <v>0</v>
      </c>
      <c r="I20" s="7">
        <f>$B20*I$8</f>
        <v>0</v>
      </c>
      <c r="J20" s="7">
        <f>$B20*J$8</f>
        <v>0</v>
      </c>
      <c r="K20" s="7">
        <f>$B20*K$8</f>
        <v>0</v>
      </c>
      <c r="L20" s="7">
        <f t="shared" ref="L20:W20" si="14">$B20*L$8</f>
        <v>0</v>
      </c>
      <c r="M20" s="7">
        <f t="shared" si="14"/>
        <v>0</v>
      </c>
      <c r="N20" s="7">
        <f t="shared" si="14"/>
        <v>0</v>
      </c>
      <c r="O20" s="7">
        <f t="shared" si="14"/>
        <v>0</v>
      </c>
      <c r="P20" s="7">
        <f t="shared" si="14"/>
        <v>0</v>
      </c>
      <c r="Q20" s="7">
        <f t="shared" si="14"/>
        <v>0</v>
      </c>
      <c r="R20" s="7">
        <f t="shared" si="14"/>
        <v>0</v>
      </c>
      <c r="S20" s="7">
        <f t="shared" si="14"/>
        <v>0</v>
      </c>
      <c r="T20" s="7">
        <f t="shared" si="14"/>
        <v>0</v>
      </c>
      <c r="U20" s="7">
        <f t="shared" si="14"/>
        <v>0</v>
      </c>
      <c r="V20" s="7">
        <f t="shared" si="14"/>
        <v>0</v>
      </c>
      <c r="W20" s="7">
        <f t="shared" si="14"/>
        <v>0</v>
      </c>
    </row>
    <row r="21" spans="1:23" x14ac:dyDescent="0.3">
      <c r="A21" s="54" t="s">
        <v>107</v>
      </c>
      <c r="B21" s="244">
        <f>'TAB 6.2'!$M$19</f>
        <v>0</v>
      </c>
      <c r="C21" s="7">
        <f>$B21*C$9</f>
        <v>0</v>
      </c>
      <c r="D21" s="7">
        <f t="shared" ref="D21:H21" si="15">$B21*D$9</f>
        <v>0</v>
      </c>
      <c r="E21" s="7">
        <f t="shared" si="15"/>
        <v>0</v>
      </c>
      <c r="F21" s="7">
        <f t="shared" si="15"/>
        <v>0</v>
      </c>
      <c r="G21" s="7">
        <f t="shared" si="15"/>
        <v>0</v>
      </c>
      <c r="H21" s="7">
        <f t="shared" si="15"/>
        <v>0</v>
      </c>
      <c r="I21" s="7">
        <f>$B21*I$9</f>
        <v>0</v>
      </c>
      <c r="J21" s="7">
        <f>$B21*J$9</f>
        <v>0</v>
      </c>
      <c r="K21" s="7">
        <f>$B21*K$9</f>
        <v>0</v>
      </c>
      <c r="L21" s="7">
        <f t="shared" ref="L21:W21" si="16">$B21*L$9</f>
        <v>0</v>
      </c>
      <c r="M21" s="7">
        <f t="shared" si="16"/>
        <v>0</v>
      </c>
      <c r="N21" s="7">
        <f t="shared" si="16"/>
        <v>0</v>
      </c>
      <c r="O21" s="7">
        <f t="shared" si="16"/>
        <v>0</v>
      </c>
      <c r="P21" s="7">
        <f t="shared" si="16"/>
        <v>0</v>
      </c>
      <c r="Q21" s="7">
        <f t="shared" si="16"/>
        <v>0</v>
      </c>
      <c r="R21" s="7">
        <f t="shared" si="16"/>
        <v>0</v>
      </c>
      <c r="S21" s="7">
        <f t="shared" si="16"/>
        <v>0</v>
      </c>
      <c r="T21" s="7">
        <f t="shared" si="16"/>
        <v>0</v>
      </c>
      <c r="U21" s="7">
        <f t="shared" si="16"/>
        <v>0</v>
      </c>
      <c r="V21" s="7">
        <f t="shared" si="16"/>
        <v>0</v>
      </c>
      <c r="W21" s="7">
        <f t="shared" si="16"/>
        <v>0</v>
      </c>
    </row>
    <row r="22" spans="1:23" x14ac:dyDescent="0.3">
      <c r="A22" s="238" t="s">
        <v>19</v>
      </c>
      <c r="B22" s="244">
        <f>'TAB 6.2'!$M$20</f>
        <v>0</v>
      </c>
      <c r="C22" s="7">
        <f>$B22*C$10</f>
        <v>0</v>
      </c>
      <c r="D22" s="7">
        <f t="shared" ref="D22:H22" si="17">$B22*D$10</f>
        <v>0</v>
      </c>
      <c r="E22" s="7">
        <f t="shared" si="17"/>
        <v>0</v>
      </c>
      <c r="F22" s="7">
        <f t="shared" si="17"/>
        <v>0</v>
      </c>
      <c r="G22" s="7">
        <f t="shared" si="17"/>
        <v>0</v>
      </c>
      <c r="H22" s="7">
        <f t="shared" si="17"/>
        <v>0</v>
      </c>
      <c r="I22" s="7">
        <f>$B22*I$10</f>
        <v>0</v>
      </c>
      <c r="J22" s="7">
        <f>$B22*J$10</f>
        <v>0</v>
      </c>
      <c r="K22" s="7">
        <f>$B22*K$10</f>
        <v>0</v>
      </c>
      <c r="L22" s="7">
        <f t="shared" ref="L22:W22" si="18">$B22*L$10</f>
        <v>0</v>
      </c>
      <c r="M22" s="7">
        <f t="shared" si="18"/>
        <v>0</v>
      </c>
      <c r="N22" s="7">
        <f t="shared" si="18"/>
        <v>0</v>
      </c>
      <c r="O22" s="7">
        <f t="shared" si="18"/>
        <v>0</v>
      </c>
      <c r="P22" s="7">
        <f t="shared" si="18"/>
        <v>0</v>
      </c>
      <c r="Q22" s="7">
        <f t="shared" si="18"/>
        <v>0</v>
      </c>
      <c r="R22" s="7">
        <f t="shared" si="18"/>
        <v>0</v>
      </c>
      <c r="S22" s="7">
        <f t="shared" si="18"/>
        <v>0</v>
      </c>
      <c r="T22" s="7">
        <f t="shared" si="18"/>
        <v>0</v>
      </c>
      <c r="U22" s="7">
        <f t="shared" si="18"/>
        <v>0</v>
      </c>
      <c r="V22" s="7">
        <f t="shared" si="18"/>
        <v>0</v>
      </c>
      <c r="W22" s="7">
        <f t="shared" si="18"/>
        <v>0</v>
      </c>
    </row>
    <row r="23" spans="1:23" x14ac:dyDescent="0.3">
      <c r="A23" s="238" t="s">
        <v>108</v>
      </c>
      <c r="B23" s="244"/>
      <c r="C23" s="7">
        <f>SUM(C24:C26)</f>
        <v>0</v>
      </c>
      <c r="D23" s="7">
        <f t="shared" ref="D23:H23" si="19">SUM(D24:D26)</f>
        <v>0</v>
      </c>
      <c r="E23" s="7">
        <f t="shared" si="19"/>
        <v>0</v>
      </c>
      <c r="F23" s="7">
        <f t="shared" si="19"/>
        <v>0</v>
      </c>
      <c r="G23" s="7">
        <f t="shared" si="19"/>
        <v>0</v>
      </c>
      <c r="H23" s="7">
        <f t="shared" si="19"/>
        <v>0</v>
      </c>
      <c r="I23" s="7">
        <f t="shared" ref="I23:J23" si="20">SUM(I24:I26)</f>
        <v>0</v>
      </c>
      <c r="J23" s="7">
        <f t="shared" si="20"/>
        <v>0</v>
      </c>
      <c r="K23" s="7">
        <f t="shared" ref="K23:O23" si="21">SUM(K24:K26)</f>
        <v>0</v>
      </c>
      <c r="L23" s="7">
        <f t="shared" si="21"/>
        <v>0</v>
      </c>
      <c r="M23" s="7">
        <f t="shared" si="21"/>
        <v>0</v>
      </c>
      <c r="N23" s="7">
        <f t="shared" si="21"/>
        <v>0</v>
      </c>
      <c r="O23" s="7">
        <f t="shared" si="21"/>
        <v>0</v>
      </c>
      <c r="P23" s="7">
        <f t="shared" ref="P23:W23" si="22">SUM(P24:P26)</f>
        <v>0</v>
      </c>
      <c r="Q23" s="7">
        <f t="shared" si="22"/>
        <v>0</v>
      </c>
      <c r="R23" s="7">
        <f t="shared" si="22"/>
        <v>0</v>
      </c>
      <c r="S23" s="7">
        <f t="shared" si="22"/>
        <v>0</v>
      </c>
      <c r="T23" s="7">
        <f t="shared" si="22"/>
        <v>0</v>
      </c>
      <c r="U23" s="7">
        <f t="shared" si="22"/>
        <v>0</v>
      </c>
      <c r="V23" s="7">
        <f t="shared" si="22"/>
        <v>0</v>
      </c>
      <c r="W23" s="7">
        <f t="shared" si="22"/>
        <v>0</v>
      </c>
    </row>
    <row r="24" spans="1:23" x14ac:dyDescent="0.3">
      <c r="A24" s="53" t="s">
        <v>2</v>
      </c>
      <c r="B24" s="244">
        <f>'TAB 6.2'!$M$22</f>
        <v>0</v>
      </c>
      <c r="C24" s="7">
        <f>$B24*C$10</f>
        <v>0</v>
      </c>
      <c r="D24" s="7">
        <f t="shared" ref="D24:S27" si="23">$B24*D$10</f>
        <v>0</v>
      </c>
      <c r="E24" s="7">
        <f t="shared" si="23"/>
        <v>0</v>
      </c>
      <c r="F24" s="7">
        <f t="shared" si="23"/>
        <v>0</v>
      </c>
      <c r="G24" s="7">
        <f t="shared" si="23"/>
        <v>0</v>
      </c>
      <c r="H24" s="7">
        <f t="shared" si="23"/>
        <v>0</v>
      </c>
      <c r="I24" s="7">
        <f t="shared" si="23"/>
        <v>0</v>
      </c>
      <c r="J24" s="7">
        <f t="shared" si="23"/>
        <v>0</v>
      </c>
      <c r="K24" s="7">
        <f t="shared" si="23"/>
        <v>0</v>
      </c>
      <c r="L24" s="7">
        <f t="shared" si="23"/>
        <v>0</v>
      </c>
      <c r="M24" s="7">
        <f t="shared" si="23"/>
        <v>0</v>
      </c>
      <c r="N24" s="7">
        <f t="shared" si="23"/>
        <v>0</v>
      </c>
      <c r="O24" s="7">
        <f t="shared" si="23"/>
        <v>0</v>
      </c>
      <c r="P24" s="7">
        <f t="shared" si="23"/>
        <v>0</v>
      </c>
      <c r="Q24" s="7">
        <f t="shared" si="23"/>
        <v>0</v>
      </c>
      <c r="R24" s="7">
        <f t="shared" si="23"/>
        <v>0</v>
      </c>
      <c r="S24" s="7">
        <f t="shared" si="23"/>
        <v>0</v>
      </c>
      <c r="T24" s="7">
        <f t="shared" ref="P24:W27" si="24">$B24*T$10</f>
        <v>0</v>
      </c>
      <c r="U24" s="7">
        <f t="shared" si="24"/>
        <v>0</v>
      </c>
      <c r="V24" s="7">
        <f t="shared" si="24"/>
        <v>0</v>
      </c>
      <c r="W24" s="7">
        <f t="shared" si="24"/>
        <v>0</v>
      </c>
    </row>
    <row r="25" spans="1:23" x14ac:dyDescent="0.3">
      <c r="A25" s="53" t="s">
        <v>129</v>
      </c>
      <c r="B25" s="244">
        <f>'TAB 6.2'!$M$23</f>
        <v>0</v>
      </c>
      <c r="C25" s="7">
        <f>$B25*C$10</f>
        <v>0</v>
      </c>
      <c r="D25" s="7">
        <f t="shared" si="23"/>
        <v>0</v>
      </c>
      <c r="E25" s="7">
        <f t="shared" si="23"/>
        <v>0</v>
      </c>
      <c r="F25" s="7">
        <f t="shared" si="23"/>
        <v>0</v>
      </c>
      <c r="G25" s="7">
        <f t="shared" si="23"/>
        <v>0</v>
      </c>
      <c r="H25" s="7">
        <f t="shared" si="23"/>
        <v>0</v>
      </c>
      <c r="I25" s="7">
        <f t="shared" si="23"/>
        <v>0</v>
      </c>
      <c r="J25" s="7">
        <f t="shared" si="23"/>
        <v>0</v>
      </c>
      <c r="K25" s="7">
        <f t="shared" si="23"/>
        <v>0</v>
      </c>
      <c r="L25" s="7">
        <f t="shared" si="23"/>
        <v>0</v>
      </c>
      <c r="M25" s="7">
        <f t="shared" si="23"/>
        <v>0</v>
      </c>
      <c r="N25" s="7">
        <f t="shared" si="23"/>
        <v>0</v>
      </c>
      <c r="O25" s="7">
        <f t="shared" si="23"/>
        <v>0</v>
      </c>
      <c r="P25" s="7">
        <f t="shared" si="24"/>
        <v>0</v>
      </c>
      <c r="Q25" s="7">
        <f t="shared" si="24"/>
        <v>0</v>
      </c>
      <c r="R25" s="7">
        <f t="shared" si="24"/>
        <v>0</v>
      </c>
      <c r="S25" s="7">
        <f t="shared" si="24"/>
        <v>0</v>
      </c>
      <c r="T25" s="7">
        <f t="shared" si="24"/>
        <v>0</v>
      </c>
      <c r="U25" s="7">
        <f t="shared" si="24"/>
        <v>0</v>
      </c>
      <c r="V25" s="7">
        <f t="shared" si="24"/>
        <v>0</v>
      </c>
      <c r="W25" s="7">
        <f>$B25*W$10</f>
        <v>0</v>
      </c>
    </row>
    <row r="26" spans="1:23" x14ac:dyDescent="0.3">
      <c r="A26" s="53" t="s">
        <v>131</v>
      </c>
      <c r="B26" s="244">
        <f>'TAB 6.2'!$M$24</f>
        <v>0</v>
      </c>
      <c r="C26" s="7">
        <f>$B26*C$10</f>
        <v>0</v>
      </c>
      <c r="D26" s="7">
        <f t="shared" si="23"/>
        <v>0</v>
      </c>
      <c r="E26" s="7">
        <f t="shared" si="23"/>
        <v>0</v>
      </c>
      <c r="F26" s="7">
        <f t="shared" si="23"/>
        <v>0</v>
      </c>
      <c r="G26" s="7">
        <f t="shared" si="23"/>
        <v>0</v>
      </c>
      <c r="H26" s="7">
        <f t="shared" si="23"/>
        <v>0</v>
      </c>
      <c r="I26" s="7">
        <f t="shared" si="23"/>
        <v>0</v>
      </c>
      <c r="J26" s="7">
        <f t="shared" si="23"/>
        <v>0</v>
      </c>
      <c r="K26" s="7">
        <f t="shared" si="23"/>
        <v>0</v>
      </c>
      <c r="L26" s="7">
        <f t="shared" si="23"/>
        <v>0</v>
      </c>
      <c r="M26" s="7">
        <f t="shared" si="23"/>
        <v>0</v>
      </c>
      <c r="N26" s="7">
        <f t="shared" si="23"/>
        <v>0</v>
      </c>
      <c r="O26" s="7">
        <f t="shared" si="23"/>
        <v>0</v>
      </c>
      <c r="P26" s="7">
        <f t="shared" si="24"/>
        <v>0</v>
      </c>
      <c r="Q26" s="7">
        <f t="shared" si="24"/>
        <v>0</v>
      </c>
      <c r="R26" s="7">
        <f t="shared" si="24"/>
        <v>0</v>
      </c>
      <c r="S26" s="7">
        <f t="shared" si="24"/>
        <v>0</v>
      </c>
      <c r="T26" s="7">
        <f t="shared" si="24"/>
        <v>0</v>
      </c>
      <c r="U26" s="7">
        <f t="shared" si="24"/>
        <v>0</v>
      </c>
      <c r="V26" s="7">
        <f t="shared" si="24"/>
        <v>0</v>
      </c>
      <c r="W26" s="7">
        <f t="shared" si="24"/>
        <v>0</v>
      </c>
    </row>
    <row r="27" spans="1:23" x14ac:dyDescent="0.3">
      <c r="A27" s="238" t="s">
        <v>109</v>
      </c>
      <c r="B27" s="244">
        <f>'TAB 6.2'!$M$25</f>
        <v>0</v>
      </c>
      <c r="C27" s="7">
        <f>$B27*C$10</f>
        <v>0</v>
      </c>
      <c r="D27" s="7">
        <f t="shared" si="23"/>
        <v>0</v>
      </c>
      <c r="E27" s="7">
        <f t="shared" si="23"/>
        <v>0</v>
      </c>
      <c r="F27" s="7">
        <f t="shared" si="23"/>
        <v>0</v>
      </c>
      <c r="G27" s="7">
        <f t="shared" si="23"/>
        <v>0</v>
      </c>
      <c r="H27" s="7">
        <f t="shared" si="23"/>
        <v>0</v>
      </c>
      <c r="I27" s="7">
        <f t="shared" si="23"/>
        <v>0</v>
      </c>
      <c r="J27" s="7">
        <f t="shared" si="23"/>
        <v>0</v>
      </c>
      <c r="K27" s="7">
        <f t="shared" si="23"/>
        <v>0</v>
      </c>
      <c r="L27" s="7">
        <f t="shared" si="23"/>
        <v>0</v>
      </c>
      <c r="M27" s="7">
        <f t="shared" si="23"/>
        <v>0</v>
      </c>
      <c r="N27" s="7">
        <f t="shared" si="23"/>
        <v>0</v>
      </c>
      <c r="O27" s="7">
        <f t="shared" si="23"/>
        <v>0</v>
      </c>
      <c r="P27" s="7">
        <f t="shared" si="24"/>
        <v>0</v>
      </c>
      <c r="Q27" s="7">
        <f t="shared" si="24"/>
        <v>0</v>
      </c>
      <c r="R27" s="7">
        <f t="shared" si="24"/>
        <v>0</v>
      </c>
      <c r="S27" s="7">
        <f t="shared" si="24"/>
        <v>0</v>
      </c>
      <c r="T27" s="7">
        <f t="shared" si="24"/>
        <v>0</v>
      </c>
      <c r="U27" s="7">
        <f t="shared" si="24"/>
        <v>0</v>
      </c>
      <c r="V27" s="7">
        <f t="shared" si="24"/>
        <v>0</v>
      </c>
      <c r="W27" s="7">
        <f t="shared" si="24"/>
        <v>0</v>
      </c>
    </row>
    <row r="28" spans="1:23" s="59" customFormat="1" ht="30" x14ac:dyDescent="0.3">
      <c r="A28" s="264" t="s">
        <v>244</v>
      </c>
      <c r="B28" s="12"/>
      <c r="C28" s="163">
        <f>SUM(C14,C22:C23,C27)</f>
        <v>0</v>
      </c>
      <c r="D28" s="163">
        <f t="shared" ref="D28:H28" si="25">SUM(D14,D22:D23,D27)</f>
        <v>0</v>
      </c>
      <c r="E28" s="163">
        <f t="shared" si="25"/>
        <v>0</v>
      </c>
      <c r="F28" s="163">
        <f t="shared" si="25"/>
        <v>0</v>
      </c>
      <c r="G28" s="163">
        <f t="shared" si="25"/>
        <v>0</v>
      </c>
      <c r="H28" s="163">
        <f t="shared" si="25"/>
        <v>0</v>
      </c>
      <c r="I28" s="477">
        <f t="shared" ref="I28:J28" si="26">SUM(I14,I22:I23,I27)</f>
        <v>0</v>
      </c>
      <c r="J28" s="477">
        <f t="shared" si="26"/>
        <v>0</v>
      </c>
      <c r="K28" s="477">
        <f t="shared" ref="K28:O28" si="27">SUM(K14,K22:K23,K27)</f>
        <v>0</v>
      </c>
      <c r="L28" s="477">
        <f t="shared" si="27"/>
        <v>0</v>
      </c>
      <c r="M28" s="477">
        <f t="shared" si="27"/>
        <v>0</v>
      </c>
      <c r="N28" s="477">
        <f t="shared" si="27"/>
        <v>0</v>
      </c>
      <c r="O28" s="477">
        <f t="shared" si="27"/>
        <v>0</v>
      </c>
      <c r="P28" s="477">
        <f t="shared" ref="P28:W28" si="28">SUM(P14,P22:P23,P27)</f>
        <v>0</v>
      </c>
      <c r="Q28" s="477">
        <f t="shared" si="28"/>
        <v>0</v>
      </c>
      <c r="R28" s="477">
        <f t="shared" si="28"/>
        <v>0</v>
      </c>
      <c r="S28" s="477">
        <f t="shared" si="28"/>
        <v>0</v>
      </c>
      <c r="T28" s="477">
        <f t="shared" si="28"/>
        <v>0</v>
      </c>
      <c r="U28" s="477">
        <f t="shared" si="28"/>
        <v>0</v>
      </c>
      <c r="V28" s="477">
        <f t="shared" si="28"/>
        <v>0</v>
      </c>
      <c r="W28" s="477">
        <f t="shared" si="28"/>
        <v>0</v>
      </c>
    </row>
    <row r="29" spans="1:23" s="4" customFormat="1" x14ac:dyDescent="0.3">
      <c r="A29" s="236" t="s">
        <v>243</v>
      </c>
      <c r="B29" s="1"/>
      <c r="C29" s="250"/>
      <c r="D29" s="250"/>
      <c r="E29" s="250"/>
      <c r="F29" s="250"/>
      <c r="G29" s="250"/>
      <c r="H29" s="250"/>
      <c r="I29" s="250"/>
      <c r="J29" s="250"/>
      <c r="K29" s="250"/>
      <c r="L29" s="250"/>
      <c r="M29" s="250"/>
      <c r="N29" s="250"/>
      <c r="O29" s="250"/>
      <c r="P29" s="250"/>
      <c r="Q29" s="250"/>
      <c r="R29" s="250"/>
      <c r="S29" s="250"/>
      <c r="T29" s="250"/>
      <c r="U29" s="250"/>
      <c r="V29" s="250"/>
      <c r="W29" s="250"/>
    </row>
    <row r="30" spans="1:23" s="4" customFormat="1" x14ac:dyDescent="0.3">
      <c r="A30" s="236" t="s">
        <v>18</v>
      </c>
      <c r="B30" s="237"/>
      <c r="C30" s="158">
        <f>C28*C29</f>
        <v>0</v>
      </c>
      <c r="D30" s="158">
        <f t="shared" ref="D30:E30" si="29">D28*D29</f>
        <v>0</v>
      </c>
      <c r="E30" s="158">
        <f t="shared" si="29"/>
        <v>0</v>
      </c>
      <c r="F30" s="158">
        <f t="shared" ref="F30" si="30">F28*F29</f>
        <v>0</v>
      </c>
      <c r="G30" s="158">
        <f t="shared" ref="G30" si="31">G28*G29</f>
        <v>0</v>
      </c>
      <c r="H30" s="158">
        <f t="shared" ref="H30:I30" si="32">H28*H29</f>
        <v>0</v>
      </c>
      <c r="I30" s="477">
        <f t="shared" si="32"/>
        <v>0</v>
      </c>
      <c r="J30" s="477">
        <f t="shared" ref="J30:K30" si="33">J28*J29</f>
        <v>0</v>
      </c>
      <c r="K30" s="477">
        <f t="shared" si="33"/>
        <v>0</v>
      </c>
      <c r="L30" s="477">
        <f t="shared" ref="L30:W30" si="34">L28*L29</f>
        <v>0</v>
      </c>
      <c r="M30" s="477">
        <f t="shared" si="34"/>
        <v>0</v>
      </c>
      <c r="N30" s="477">
        <f t="shared" si="34"/>
        <v>0</v>
      </c>
      <c r="O30" s="477">
        <f t="shared" si="34"/>
        <v>0</v>
      </c>
      <c r="P30" s="477">
        <f t="shared" si="34"/>
        <v>0</v>
      </c>
      <c r="Q30" s="477">
        <f t="shared" si="34"/>
        <v>0</v>
      </c>
      <c r="R30" s="477">
        <f t="shared" si="34"/>
        <v>0</v>
      </c>
      <c r="S30" s="477">
        <f t="shared" si="34"/>
        <v>0</v>
      </c>
      <c r="T30" s="477">
        <f t="shared" si="34"/>
        <v>0</v>
      </c>
      <c r="U30" s="477">
        <f t="shared" si="34"/>
        <v>0</v>
      </c>
      <c r="V30" s="477">
        <f t="shared" si="34"/>
        <v>0</v>
      </c>
      <c r="W30" s="477">
        <f t="shared" si="34"/>
        <v>0</v>
      </c>
    </row>
    <row r="31" spans="1:23" s="4" customFormat="1" ht="13.5" x14ac:dyDescent="0.3">
      <c r="A31" s="20" t="s">
        <v>314</v>
      </c>
      <c r="C31" s="164">
        <f>C54</f>
        <v>0</v>
      </c>
      <c r="D31" s="164">
        <f t="shared" ref="D31:I31" si="35">D54</f>
        <v>0</v>
      </c>
      <c r="E31" s="164">
        <f t="shared" si="35"/>
        <v>0</v>
      </c>
      <c r="F31" s="164">
        <f t="shared" si="35"/>
        <v>0</v>
      </c>
      <c r="G31" s="164">
        <f t="shared" si="35"/>
        <v>0</v>
      </c>
      <c r="H31" s="164">
        <f t="shared" si="35"/>
        <v>0</v>
      </c>
      <c r="I31" s="164">
        <f t="shared" si="35"/>
        <v>0</v>
      </c>
      <c r="J31" s="164">
        <f t="shared" ref="J31:K31" si="36">J54</f>
        <v>0</v>
      </c>
      <c r="K31" s="164">
        <f t="shared" si="36"/>
        <v>0</v>
      </c>
      <c r="L31" s="164">
        <f t="shared" ref="L31:W31" si="37">L54</f>
        <v>0</v>
      </c>
      <c r="M31" s="164">
        <f t="shared" si="37"/>
        <v>0</v>
      </c>
      <c r="N31" s="164">
        <f t="shared" si="37"/>
        <v>0</v>
      </c>
      <c r="O31" s="164">
        <f t="shared" si="37"/>
        <v>0</v>
      </c>
      <c r="P31" s="164">
        <f t="shared" si="37"/>
        <v>0</v>
      </c>
      <c r="Q31" s="164">
        <f t="shared" si="37"/>
        <v>0</v>
      </c>
      <c r="R31" s="164">
        <f t="shared" si="37"/>
        <v>0</v>
      </c>
      <c r="S31" s="164">
        <f t="shared" si="37"/>
        <v>0</v>
      </c>
      <c r="T31" s="164">
        <f t="shared" si="37"/>
        <v>0</v>
      </c>
      <c r="U31" s="164">
        <f t="shared" si="37"/>
        <v>0</v>
      </c>
      <c r="V31" s="164">
        <f t="shared" si="37"/>
        <v>0</v>
      </c>
      <c r="W31" s="164">
        <f t="shared" si="37"/>
        <v>0</v>
      </c>
    </row>
    <row r="32" spans="1:23" s="59" customFormat="1" ht="13.5" x14ac:dyDescent="0.3">
      <c r="A32" s="165" t="s">
        <v>315</v>
      </c>
      <c r="B32" s="166"/>
      <c r="C32" s="167">
        <f>C30-C31</f>
        <v>0</v>
      </c>
      <c r="D32" s="167">
        <f t="shared" ref="D32:H32" si="38">D30-D31</f>
        <v>0</v>
      </c>
      <c r="E32" s="167">
        <f t="shared" si="38"/>
        <v>0</v>
      </c>
      <c r="F32" s="167">
        <f t="shared" si="38"/>
        <v>0</v>
      </c>
      <c r="G32" s="167">
        <f t="shared" si="38"/>
        <v>0</v>
      </c>
      <c r="H32" s="167">
        <f t="shared" si="38"/>
        <v>0</v>
      </c>
      <c r="I32" s="167">
        <f t="shared" ref="I32:J32" si="39">I30-I31</f>
        <v>0</v>
      </c>
      <c r="J32" s="167">
        <f t="shared" si="39"/>
        <v>0</v>
      </c>
      <c r="K32" s="167">
        <f t="shared" ref="K32:O32" si="40">K30-K31</f>
        <v>0</v>
      </c>
      <c r="L32" s="167">
        <f t="shared" si="40"/>
        <v>0</v>
      </c>
      <c r="M32" s="167">
        <f t="shared" si="40"/>
        <v>0</v>
      </c>
      <c r="N32" s="167">
        <f t="shared" si="40"/>
        <v>0</v>
      </c>
      <c r="O32" s="167">
        <f t="shared" si="40"/>
        <v>0</v>
      </c>
      <c r="P32" s="167">
        <f t="shared" ref="P32:W32" si="41">P30-P31</f>
        <v>0</v>
      </c>
      <c r="Q32" s="167">
        <f t="shared" si="41"/>
        <v>0</v>
      </c>
      <c r="R32" s="167">
        <f t="shared" si="41"/>
        <v>0</v>
      </c>
      <c r="S32" s="167">
        <f t="shared" si="41"/>
        <v>0</v>
      </c>
      <c r="T32" s="167">
        <f t="shared" si="41"/>
        <v>0</v>
      </c>
      <c r="U32" s="167">
        <f t="shared" si="41"/>
        <v>0</v>
      </c>
      <c r="V32" s="167">
        <f t="shared" si="41"/>
        <v>0</v>
      </c>
      <c r="W32" s="167">
        <f t="shared" si="41"/>
        <v>0</v>
      </c>
    </row>
    <row r="33" spans="1:23" s="59" customFormat="1" ht="14.25" thickBot="1" x14ac:dyDescent="0.35">
      <c r="A33" s="123" t="s">
        <v>316</v>
      </c>
      <c r="B33" s="245"/>
      <c r="C33" s="467" t="e">
        <f>C32/C31</f>
        <v>#DIV/0!</v>
      </c>
      <c r="D33" s="467" t="e">
        <f t="shared" ref="D33:H33" si="42">D32/D31</f>
        <v>#DIV/0!</v>
      </c>
      <c r="E33" s="467" t="e">
        <f t="shared" si="42"/>
        <v>#DIV/0!</v>
      </c>
      <c r="F33" s="467" t="e">
        <f t="shared" si="42"/>
        <v>#DIV/0!</v>
      </c>
      <c r="G33" s="467" t="e">
        <f t="shared" si="42"/>
        <v>#DIV/0!</v>
      </c>
      <c r="H33" s="467" t="e">
        <f t="shared" si="42"/>
        <v>#DIV/0!</v>
      </c>
      <c r="I33" s="467" t="e">
        <f t="shared" ref="I33:J33" si="43">I32/I31</f>
        <v>#DIV/0!</v>
      </c>
      <c r="J33" s="467" t="e">
        <f t="shared" si="43"/>
        <v>#DIV/0!</v>
      </c>
      <c r="K33" s="467" t="e">
        <f t="shared" ref="K33:O33" si="44">K32/K31</f>
        <v>#DIV/0!</v>
      </c>
      <c r="L33" s="467" t="e">
        <f t="shared" si="44"/>
        <v>#DIV/0!</v>
      </c>
      <c r="M33" s="467" t="e">
        <f t="shared" si="44"/>
        <v>#DIV/0!</v>
      </c>
      <c r="N33" s="467" t="e">
        <f t="shared" si="44"/>
        <v>#DIV/0!</v>
      </c>
      <c r="O33" s="467" t="e">
        <f t="shared" si="44"/>
        <v>#DIV/0!</v>
      </c>
      <c r="P33" s="467" t="e">
        <f t="shared" ref="P33:W33" si="45">P32/P31</f>
        <v>#DIV/0!</v>
      </c>
      <c r="Q33" s="467" t="e">
        <f t="shared" si="45"/>
        <v>#DIV/0!</v>
      </c>
      <c r="R33" s="467" t="e">
        <f t="shared" si="45"/>
        <v>#DIV/0!</v>
      </c>
      <c r="S33" s="467" t="e">
        <f t="shared" si="45"/>
        <v>#DIV/0!</v>
      </c>
      <c r="T33" s="467" t="e">
        <f t="shared" si="45"/>
        <v>#DIV/0!</v>
      </c>
      <c r="U33" s="467" t="e">
        <f t="shared" si="45"/>
        <v>#DIV/0!</v>
      </c>
      <c r="V33" s="467" t="e">
        <f t="shared" si="45"/>
        <v>#DIV/0!</v>
      </c>
      <c r="W33" s="467" t="e">
        <f t="shared" si="45"/>
        <v>#DIV/0!</v>
      </c>
    </row>
    <row r="34" spans="1:23" s="4" customFormat="1" ht="14.25" thickTop="1" x14ac:dyDescent="0.3">
      <c r="A34" s="469"/>
      <c r="B34" s="470"/>
      <c r="C34" s="471"/>
      <c r="D34" s="471"/>
      <c r="E34" s="471"/>
      <c r="F34" s="471"/>
      <c r="G34" s="471"/>
      <c r="H34" s="471"/>
      <c r="I34" s="471"/>
    </row>
    <row r="35" spans="1:23" s="4" customFormat="1" ht="13.5" x14ac:dyDescent="0.3">
      <c r="A35" s="469"/>
      <c r="B35" s="470"/>
      <c r="C35" s="471"/>
      <c r="D35" s="471"/>
      <c r="E35" s="471"/>
      <c r="F35" s="471"/>
      <c r="G35" s="471"/>
      <c r="H35" s="471"/>
      <c r="I35" s="471"/>
    </row>
    <row r="36" spans="1:23" s="4" customFormat="1" ht="18" x14ac:dyDescent="0.35">
      <c r="A36" s="562" t="s">
        <v>31</v>
      </c>
      <c r="B36" s="563"/>
      <c r="C36" s="563"/>
      <c r="D36" s="563"/>
      <c r="E36" s="563"/>
      <c r="F36" s="563"/>
      <c r="G36" s="563"/>
      <c r="H36" s="563"/>
      <c r="I36" s="563"/>
      <c r="J36" s="563"/>
      <c r="K36" s="563"/>
      <c r="L36" s="563"/>
      <c r="M36" s="563"/>
      <c r="N36" s="563"/>
      <c r="O36" s="563"/>
      <c r="P36" s="563"/>
      <c r="Q36" s="563"/>
      <c r="R36" s="563"/>
      <c r="S36" s="563"/>
      <c r="T36" s="563"/>
      <c r="U36" s="563"/>
      <c r="V36" s="563"/>
      <c r="W36" s="563"/>
    </row>
    <row r="37" spans="1:23" s="8" customFormat="1" ht="54" x14ac:dyDescent="0.3">
      <c r="A37" s="476"/>
      <c r="B37" s="474" t="s">
        <v>28</v>
      </c>
      <c r="C37" s="474" t="str">
        <f>"Coût annuel estimé      "&amp;C$5</f>
        <v>Coût annuel estimé      Da</v>
      </c>
      <c r="D37" s="474" t="str">
        <f>"Coût annuel estimé      "&amp;D$5</f>
        <v>Coût annuel estimé      Db</v>
      </c>
      <c r="E37" s="474" t="str">
        <f>"Coût annuel estimé      "&amp;E$5</f>
        <v>Coût annuel estimé      Dc</v>
      </c>
      <c r="F37" s="474" t="str">
        <f>"Coût annuel estimé      "&amp;F$5</f>
        <v>Coût annuel estimé      Dc1</v>
      </c>
      <c r="G37" s="474" t="str">
        <f t="shared" ref="G37:H37" si="46">"Coût annuel estimé      "&amp;G$5</f>
        <v>Coût annuel estimé      Dd</v>
      </c>
      <c r="H37" s="474" t="str">
        <f t="shared" si="46"/>
        <v>Coût annuel estimé      De</v>
      </c>
      <c r="I37" s="473" t="s">
        <v>400</v>
      </c>
      <c r="J37" s="473" t="s">
        <v>401</v>
      </c>
      <c r="K37" s="473" t="s">
        <v>402</v>
      </c>
      <c r="L37" s="473" t="s">
        <v>403</v>
      </c>
      <c r="M37" s="473" t="s">
        <v>404</v>
      </c>
      <c r="N37" s="473" t="s">
        <v>405</v>
      </c>
      <c r="O37" s="473" t="s">
        <v>406</v>
      </c>
      <c r="P37" s="473" t="s">
        <v>407</v>
      </c>
      <c r="Q37" s="473" t="s">
        <v>408</v>
      </c>
      <c r="R37" s="473" t="s">
        <v>409</v>
      </c>
      <c r="S37" s="473" t="s">
        <v>410</v>
      </c>
      <c r="T37" s="473" t="s">
        <v>412</v>
      </c>
      <c r="U37" s="473" t="s">
        <v>411</v>
      </c>
      <c r="V37" s="473" t="s">
        <v>413</v>
      </c>
      <c r="W37" s="473" t="s">
        <v>414</v>
      </c>
    </row>
    <row r="38" spans="1:23" x14ac:dyDescent="0.3">
      <c r="A38" s="238" t="s">
        <v>9</v>
      </c>
      <c r="B38" s="244"/>
      <c r="C38" s="7">
        <f t="shared" ref="C38:H38" si="47">SUM(C39:C41)</f>
        <v>0</v>
      </c>
      <c r="D38" s="7">
        <f t="shared" si="47"/>
        <v>0</v>
      </c>
      <c r="E38" s="7">
        <f t="shared" si="47"/>
        <v>0</v>
      </c>
      <c r="F38" s="7">
        <f t="shared" si="47"/>
        <v>0</v>
      </c>
      <c r="G38" s="7">
        <f t="shared" si="47"/>
        <v>0</v>
      </c>
      <c r="H38" s="7">
        <f t="shared" si="47"/>
        <v>0</v>
      </c>
      <c r="I38" s="7">
        <f t="shared" ref="I38:W38" si="48">SUM(I39:I41)</f>
        <v>0</v>
      </c>
      <c r="J38" s="7">
        <f t="shared" si="48"/>
        <v>0</v>
      </c>
      <c r="K38" s="7">
        <f t="shared" si="48"/>
        <v>0</v>
      </c>
      <c r="L38" s="7">
        <f t="shared" si="48"/>
        <v>0</v>
      </c>
      <c r="M38" s="7">
        <f t="shared" si="48"/>
        <v>0</v>
      </c>
      <c r="N38" s="7">
        <f t="shared" si="48"/>
        <v>0</v>
      </c>
      <c r="O38" s="7">
        <f t="shared" si="48"/>
        <v>0</v>
      </c>
      <c r="P38" s="7">
        <f t="shared" si="48"/>
        <v>0</v>
      </c>
      <c r="Q38" s="7">
        <f t="shared" si="48"/>
        <v>0</v>
      </c>
      <c r="R38" s="7">
        <f t="shared" si="48"/>
        <v>0</v>
      </c>
      <c r="S38" s="7">
        <f t="shared" si="48"/>
        <v>0</v>
      </c>
      <c r="T38" s="7">
        <f t="shared" si="48"/>
        <v>0</v>
      </c>
      <c r="U38" s="7">
        <f t="shared" si="48"/>
        <v>0</v>
      </c>
      <c r="V38" s="7">
        <f t="shared" si="48"/>
        <v>0</v>
      </c>
      <c r="W38" s="7">
        <f t="shared" si="48"/>
        <v>0</v>
      </c>
    </row>
    <row r="39" spans="1:23" x14ac:dyDescent="0.3">
      <c r="A39" s="53" t="s">
        <v>10</v>
      </c>
      <c r="B39" s="244"/>
      <c r="C39" s="7">
        <v>0</v>
      </c>
      <c r="D39" s="7">
        <v>0</v>
      </c>
      <c r="E39" s="7">
        <v>0</v>
      </c>
      <c r="F39" s="7">
        <v>0</v>
      </c>
      <c r="G39" s="7">
        <v>0</v>
      </c>
      <c r="H39" s="7">
        <v>0</v>
      </c>
      <c r="I39" s="7">
        <v>0</v>
      </c>
      <c r="J39" s="7">
        <v>0</v>
      </c>
      <c r="K39" s="7">
        <v>0</v>
      </c>
      <c r="L39" s="7">
        <v>0</v>
      </c>
      <c r="M39" s="7">
        <v>0</v>
      </c>
      <c r="N39" s="7">
        <v>0</v>
      </c>
      <c r="O39" s="7">
        <v>0</v>
      </c>
      <c r="P39" s="7">
        <v>0</v>
      </c>
      <c r="Q39" s="7">
        <v>0</v>
      </c>
      <c r="R39" s="7">
        <v>0</v>
      </c>
      <c r="S39" s="7">
        <v>0</v>
      </c>
      <c r="T39" s="7">
        <v>0</v>
      </c>
      <c r="U39" s="7">
        <v>0</v>
      </c>
      <c r="V39" s="7">
        <v>0</v>
      </c>
      <c r="W39" s="7">
        <v>0</v>
      </c>
    </row>
    <row r="40" spans="1:23" x14ac:dyDescent="0.3">
      <c r="A40" s="53" t="s">
        <v>12</v>
      </c>
      <c r="B40" s="452"/>
      <c r="C40" s="7">
        <f>$B40*1</f>
        <v>0</v>
      </c>
      <c r="D40" s="7">
        <f t="shared" ref="D40:W40" si="49">$B40*1</f>
        <v>0</v>
      </c>
      <c r="E40" s="7">
        <f t="shared" si="49"/>
        <v>0</v>
      </c>
      <c r="F40" s="7">
        <f t="shared" si="49"/>
        <v>0</v>
      </c>
      <c r="G40" s="7">
        <f t="shared" si="49"/>
        <v>0</v>
      </c>
      <c r="H40" s="7">
        <f t="shared" si="49"/>
        <v>0</v>
      </c>
      <c r="I40" s="7">
        <f t="shared" si="49"/>
        <v>0</v>
      </c>
      <c r="J40" s="7">
        <f t="shared" si="49"/>
        <v>0</v>
      </c>
      <c r="K40" s="7">
        <f t="shared" si="49"/>
        <v>0</v>
      </c>
      <c r="L40" s="7">
        <f t="shared" si="49"/>
        <v>0</v>
      </c>
      <c r="M40" s="7">
        <f t="shared" si="49"/>
        <v>0</v>
      </c>
      <c r="N40" s="7">
        <f t="shared" si="49"/>
        <v>0</v>
      </c>
      <c r="O40" s="7">
        <f t="shared" si="49"/>
        <v>0</v>
      </c>
      <c r="P40" s="7">
        <f t="shared" si="49"/>
        <v>0</v>
      </c>
      <c r="Q40" s="7">
        <f t="shared" si="49"/>
        <v>0</v>
      </c>
      <c r="R40" s="7">
        <f t="shared" si="49"/>
        <v>0</v>
      </c>
      <c r="S40" s="7">
        <f t="shared" si="49"/>
        <v>0</v>
      </c>
      <c r="T40" s="7">
        <f t="shared" si="49"/>
        <v>0</v>
      </c>
      <c r="U40" s="7">
        <f t="shared" si="49"/>
        <v>0</v>
      </c>
      <c r="V40" s="7">
        <f t="shared" si="49"/>
        <v>0</v>
      </c>
      <c r="W40" s="7">
        <f t="shared" si="49"/>
        <v>0</v>
      </c>
    </row>
    <row r="41" spans="1:23" x14ac:dyDescent="0.3">
      <c r="A41" s="53" t="s">
        <v>112</v>
      </c>
      <c r="B41" s="244"/>
      <c r="C41" s="7">
        <f t="shared" ref="C41:H41" si="50">SUM(C42:C45)</f>
        <v>0</v>
      </c>
      <c r="D41" s="7">
        <f t="shared" si="50"/>
        <v>0</v>
      </c>
      <c r="E41" s="7">
        <f t="shared" si="50"/>
        <v>0</v>
      </c>
      <c r="F41" s="7">
        <f t="shared" si="50"/>
        <v>0</v>
      </c>
      <c r="G41" s="7">
        <f t="shared" si="50"/>
        <v>0</v>
      </c>
      <c r="H41" s="7">
        <f t="shared" si="50"/>
        <v>0</v>
      </c>
      <c r="I41" s="7">
        <f t="shared" ref="I41:W41" si="51">SUM(I42:I45)</f>
        <v>0</v>
      </c>
      <c r="J41" s="7">
        <f t="shared" si="51"/>
        <v>0</v>
      </c>
      <c r="K41" s="7">
        <f t="shared" si="51"/>
        <v>0</v>
      </c>
      <c r="L41" s="7">
        <f t="shared" si="51"/>
        <v>0</v>
      </c>
      <c r="M41" s="7">
        <f t="shared" si="51"/>
        <v>0</v>
      </c>
      <c r="N41" s="7">
        <f t="shared" si="51"/>
        <v>0</v>
      </c>
      <c r="O41" s="7">
        <f t="shared" si="51"/>
        <v>0</v>
      </c>
      <c r="P41" s="7">
        <f t="shared" si="51"/>
        <v>0</v>
      </c>
      <c r="Q41" s="7">
        <f t="shared" si="51"/>
        <v>0</v>
      </c>
      <c r="R41" s="7">
        <f t="shared" si="51"/>
        <v>0</v>
      </c>
      <c r="S41" s="7">
        <f t="shared" si="51"/>
        <v>0</v>
      </c>
      <c r="T41" s="7">
        <f t="shared" si="51"/>
        <v>0</v>
      </c>
      <c r="U41" s="7">
        <f t="shared" si="51"/>
        <v>0</v>
      </c>
      <c r="V41" s="7">
        <f t="shared" si="51"/>
        <v>0</v>
      </c>
      <c r="W41" s="7">
        <f t="shared" si="51"/>
        <v>0</v>
      </c>
    </row>
    <row r="42" spans="1:23" x14ac:dyDescent="0.3">
      <c r="A42" s="54" t="s">
        <v>105</v>
      </c>
      <c r="B42" s="458"/>
      <c r="C42" s="7">
        <f>$B42*C$6</f>
        <v>0</v>
      </c>
      <c r="D42" s="7">
        <f t="shared" ref="D42:W42" si="52">$B42*D$6</f>
        <v>0</v>
      </c>
      <c r="E42" s="7">
        <f t="shared" si="52"/>
        <v>0</v>
      </c>
      <c r="F42" s="7">
        <f t="shared" si="52"/>
        <v>0</v>
      </c>
      <c r="G42" s="7">
        <f t="shared" si="52"/>
        <v>0</v>
      </c>
      <c r="H42" s="7">
        <f t="shared" si="52"/>
        <v>0</v>
      </c>
      <c r="I42" s="7">
        <f t="shared" si="52"/>
        <v>0</v>
      </c>
      <c r="J42" s="7">
        <f t="shared" si="52"/>
        <v>0</v>
      </c>
      <c r="K42" s="7">
        <f t="shared" si="52"/>
        <v>0</v>
      </c>
      <c r="L42" s="7">
        <f t="shared" si="52"/>
        <v>0</v>
      </c>
      <c r="M42" s="7">
        <f t="shared" si="52"/>
        <v>0</v>
      </c>
      <c r="N42" s="7">
        <f t="shared" si="52"/>
        <v>0</v>
      </c>
      <c r="O42" s="7">
        <f t="shared" si="52"/>
        <v>0</v>
      </c>
      <c r="P42" s="7">
        <f t="shared" si="52"/>
        <v>0</v>
      </c>
      <c r="Q42" s="7">
        <f t="shared" si="52"/>
        <v>0</v>
      </c>
      <c r="R42" s="7">
        <f t="shared" si="52"/>
        <v>0</v>
      </c>
      <c r="S42" s="7">
        <f t="shared" si="52"/>
        <v>0</v>
      </c>
      <c r="T42" s="7">
        <f t="shared" si="52"/>
        <v>0</v>
      </c>
      <c r="U42" s="7">
        <f t="shared" si="52"/>
        <v>0</v>
      </c>
      <c r="V42" s="7">
        <f t="shared" si="52"/>
        <v>0</v>
      </c>
      <c r="W42" s="7">
        <f t="shared" si="52"/>
        <v>0</v>
      </c>
    </row>
    <row r="43" spans="1:23" x14ac:dyDescent="0.3">
      <c r="A43" s="54" t="s">
        <v>106</v>
      </c>
      <c r="B43" s="458"/>
      <c r="C43" s="7">
        <f>$B43*C$7</f>
        <v>0</v>
      </c>
      <c r="D43" s="7">
        <f t="shared" ref="D43:W43" si="53">$B43*D$7</f>
        <v>0</v>
      </c>
      <c r="E43" s="7">
        <f t="shared" si="53"/>
        <v>0</v>
      </c>
      <c r="F43" s="7">
        <f t="shared" si="53"/>
        <v>0</v>
      </c>
      <c r="G43" s="7">
        <f t="shared" si="53"/>
        <v>0</v>
      </c>
      <c r="H43" s="7">
        <f t="shared" si="53"/>
        <v>0</v>
      </c>
      <c r="I43" s="7">
        <f t="shared" si="53"/>
        <v>0</v>
      </c>
      <c r="J43" s="7">
        <f t="shared" si="53"/>
        <v>0</v>
      </c>
      <c r="K43" s="7">
        <f t="shared" si="53"/>
        <v>0</v>
      </c>
      <c r="L43" s="7">
        <f t="shared" si="53"/>
        <v>0</v>
      </c>
      <c r="M43" s="7">
        <f t="shared" si="53"/>
        <v>0</v>
      </c>
      <c r="N43" s="7">
        <f t="shared" si="53"/>
        <v>0</v>
      </c>
      <c r="O43" s="7">
        <f t="shared" si="53"/>
        <v>0</v>
      </c>
      <c r="P43" s="7">
        <f t="shared" si="53"/>
        <v>0</v>
      </c>
      <c r="Q43" s="7">
        <f t="shared" si="53"/>
        <v>0</v>
      </c>
      <c r="R43" s="7">
        <f t="shared" si="53"/>
        <v>0</v>
      </c>
      <c r="S43" s="7">
        <f t="shared" si="53"/>
        <v>0</v>
      </c>
      <c r="T43" s="7">
        <f t="shared" si="53"/>
        <v>0</v>
      </c>
      <c r="U43" s="7">
        <f t="shared" si="53"/>
        <v>0</v>
      </c>
      <c r="V43" s="7">
        <f t="shared" si="53"/>
        <v>0</v>
      </c>
      <c r="W43" s="7">
        <f t="shared" si="53"/>
        <v>0</v>
      </c>
    </row>
    <row r="44" spans="1:23" x14ac:dyDescent="0.3">
      <c r="A44" s="54" t="s">
        <v>14</v>
      </c>
      <c r="B44" s="458"/>
      <c r="C44" s="7">
        <f>$B44*C$8</f>
        <v>0</v>
      </c>
      <c r="D44" s="7">
        <f t="shared" ref="D44:W44" si="54">$B44*D$8</f>
        <v>0</v>
      </c>
      <c r="E44" s="7">
        <f t="shared" si="54"/>
        <v>0</v>
      </c>
      <c r="F44" s="7">
        <f t="shared" si="54"/>
        <v>0</v>
      </c>
      <c r="G44" s="7">
        <f t="shared" si="54"/>
        <v>0</v>
      </c>
      <c r="H44" s="7">
        <f t="shared" si="54"/>
        <v>0</v>
      </c>
      <c r="I44" s="7">
        <f t="shared" si="54"/>
        <v>0</v>
      </c>
      <c r="J44" s="7">
        <f t="shared" si="54"/>
        <v>0</v>
      </c>
      <c r="K44" s="7">
        <f t="shared" si="54"/>
        <v>0</v>
      </c>
      <c r="L44" s="7">
        <f t="shared" si="54"/>
        <v>0</v>
      </c>
      <c r="M44" s="7">
        <f t="shared" si="54"/>
        <v>0</v>
      </c>
      <c r="N44" s="7">
        <f t="shared" si="54"/>
        <v>0</v>
      </c>
      <c r="O44" s="7">
        <f t="shared" si="54"/>
        <v>0</v>
      </c>
      <c r="P44" s="7">
        <f t="shared" si="54"/>
        <v>0</v>
      </c>
      <c r="Q44" s="7">
        <f t="shared" si="54"/>
        <v>0</v>
      </c>
      <c r="R44" s="7">
        <f t="shared" si="54"/>
        <v>0</v>
      </c>
      <c r="S44" s="7">
        <f t="shared" si="54"/>
        <v>0</v>
      </c>
      <c r="T44" s="7">
        <f t="shared" si="54"/>
        <v>0</v>
      </c>
      <c r="U44" s="7">
        <f t="shared" si="54"/>
        <v>0</v>
      </c>
      <c r="V44" s="7">
        <f t="shared" si="54"/>
        <v>0</v>
      </c>
      <c r="W44" s="7">
        <f t="shared" si="54"/>
        <v>0</v>
      </c>
    </row>
    <row r="45" spans="1:23" x14ac:dyDescent="0.3">
      <c r="A45" s="54" t="s">
        <v>107</v>
      </c>
      <c r="B45" s="458"/>
      <c r="C45" s="7">
        <f>$B45*C$9</f>
        <v>0</v>
      </c>
      <c r="D45" s="7">
        <f t="shared" ref="D45:W45" si="55">$B45*D$9</f>
        <v>0</v>
      </c>
      <c r="E45" s="7">
        <f t="shared" si="55"/>
        <v>0</v>
      </c>
      <c r="F45" s="7">
        <f t="shared" si="55"/>
        <v>0</v>
      </c>
      <c r="G45" s="7">
        <f t="shared" si="55"/>
        <v>0</v>
      </c>
      <c r="H45" s="7">
        <f t="shared" si="55"/>
        <v>0</v>
      </c>
      <c r="I45" s="7">
        <f t="shared" si="55"/>
        <v>0</v>
      </c>
      <c r="J45" s="7">
        <f t="shared" si="55"/>
        <v>0</v>
      </c>
      <c r="K45" s="7">
        <f t="shared" si="55"/>
        <v>0</v>
      </c>
      <c r="L45" s="7">
        <f t="shared" si="55"/>
        <v>0</v>
      </c>
      <c r="M45" s="7">
        <f t="shared" si="55"/>
        <v>0</v>
      </c>
      <c r="N45" s="7">
        <f t="shared" si="55"/>
        <v>0</v>
      </c>
      <c r="O45" s="7">
        <f t="shared" si="55"/>
        <v>0</v>
      </c>
      <c r="P45" s="7">
        <f t="shared" si="55"/>
        <v>0</v>
      </c>
      <c r="Q45" s="7">
        <f t="shared" si="55"/>
        <v>0</v>
      </c>
      <c r="R45" s="7">
        <f t="shared" si="55"/>
        <v>0</v>
      </c>
      <c r="S45" s="7">
        <f t="shared" si="55"/>
        <v>0</v>
      </c>
      <c r="T45" s="7">
        <f t="shared" si="55"/>
        <v>0</v>
      </c>
      <c r="U45" s="7">
        <f t="shared" si="55"/>
        <v>0</v>
      </c>
      <c r="V45" s="7">
        <f t="shared" si="55"/>
        <v>0</v>
      </c>
      <c r="W45" s="7">
        <f t="shared" si="55"/>
        <v>0</v>
      </c>
    </row>
    <row r="46" spans="1:23" x14ac:dyDescent="0.3">
      <c r="A46" s="238" t="s">
        <v>19</v>
      </c>
      <c r="B46" s="452"/>
      <c r="C46" s="7">
        <f>$B46*C$10</f>
        <v>0</v>
      </c>
      <c r="D46" s="7">
        <f t="shared" ref="D46:W46" si="56">$B46*D$10</f>
        <v>0</v>
      </c>
      <c r="E46" s="7">
        <f t="shared" si="56"/>
        <v>0</v>
      </c>
      <c r="F46" s="7">
        <f t="shared" si="56"/>
        <v>0</v>
      </c>
      <c r="G46" s="7">
        <f t="shared" si="56"/>
        <v>0</v>
      </c>
      <c r="H46" s="7">
        <f t="shared" si="56"/>
        <v>0</v>
      </c>
      <c r="I46" s="7">
        <f t="shared" si="56"/>
        <v>0</v>
      </c>
      <c r="J46" s="7">
        <f t="shared" si="56"/>
        <v>0</v>
      </c>
      <c r="K46" s="7">
        <f t="shared" si="56"/>
        <v>0</v>
      </c>
      <c r="L46" s="7">
        <f t="shared" si="56"/>
        <v>0</v>
      </c>
      <c r="M46" s="7">
        <f t="shared" si="56"/>
        <v>0</v>
      </c>
      <c r="N46" s="7">
        <f t="shared" si="56"/>
        <v>0</v>
      </c>
      <c r="O46" s="7">
        <f t="shared" si="56"/>
        <v>0</v>
      </c>
      <c r="P46" s="7">
        <f t="shared" si="56"/>
        <v>0</v>
      </c>
      <c r="Q46" s="7">
        <f t="shared" si="56"/>
        <v>0</v>
      </c>
      <c r="R46" s="7">
        <f t="shared" si="56"/>
        <v>0</v>
      </c>
      <c r="S46" s="7">
        <f t="shared" si="56"/>
        <v>0</v>
      </c>
      <c r="T46" s="7">
        <f t="shared" si="56"/>
        <v>0</v>
      </c>
      <c r="U46" s="7">
        <f t="shared" si="56"/>
        <v>0</v>
      </c>
      <c r="V46" s="7">
        <f t="shared" si="56"/>
        <v>0</v>
      </c>
      <c r="W46" s="7">
        <f t="shared" si="56"/>
        <v>0</v>
      </c>
    </row>
    <row r="47" spans="1:23" x14ac:dyDescent="0.3">
      <c r="A47" s="238" t="s">
        <v>108</v>
      </c>
      <c r="B47" s="244"/>
      <c r="C47" s="7">
        <f>SUM(C48:C50)</f>
        <v>0</v>
      </c>
      <c r="D47" s="7">
        <f t="shared" ref="D47" si="57">SUM(D48:D50)</f>
        <v>0</v>
      </c>
      <c r="E47" s="7">
        <f t="shared" ref="E47" si="58">SUM(E48:E50)</f>
        <v>0</v>
      </c>
      <c r="F47" s="7">
        <f t="shared" ref="F47" si="59">SUM(F48:F50)</f>
        <v>0</v>
      </c>
      <c r="G47" s="7">
        <f t="shared" ref="G47" si="60">SUM(G48:G50)</f>
        <v>0</v>
      </c>
      <c r="H47" s="7">
        <f t="shared" ref="H47:I47" si="61">SUM(H48:H50)</f>
        <v>0</v>
      </c>
      <c r="I47" s="7">
        <f t="shared" si="61"/>
        <v>0</v>
      </c>
      <c r="J47" s="7">
        <f t="shared" ref="J47:W47" si="62">SUM(J48:J50)</f>
        <v>0</v>
      </c>
      <c r="K47" s="7">
        <f t="shared" si="62"/>
        <v>0</v>
      </c>
      <c r="L47" s="7">
        <f t="shared" si="62"/>
        <v>0</v>
      </c>
      <c r="M47" s="7">
        <f t="shared" si="62"/>
        <v>0</v>
      </c>
      <c r="N47" s="7">
        <f t="shared" si="62"/>
        <v>0</v>
      </c>
      <c r="O47" s="7">
        <f t="shared" si="62"/>
        <v>0</v>
      </c>
      <c r="P47" s="7">
        <f t="shared" si="62"/>
        <v>0</v>
      </c>
      <c r="Q47" s="7">
        <f t="shared" si="62"/>
        <v>0</v>
      </c>
      <c r="R47" s="7">
        <f t="shared" si="62"/>
        <v>0</v>
      </c>
      <c r="S47" s="7">
        <f t="shared" si="62"/>
        <v>0</v>
      </c>
      <c r="T47" s="7">
        <f t="shared" si="62"/>
        <v>0</v>
      </c>
      <c r="U47" s="7">
        <f t="shared" si="62"/>
        <v>0</v>
      </c>
      <c r="V47" s="7">
        <f t="shared" si="62"/>
        <v>0</v>
      </c>
      <c r="W47" s="7">
        <f t="shared" si="62"/>
        <v>0</v>
      </c>
    </row>
    <row r="48" spans="1:23" x14ac:dyDescent="0.3">
      <c r="A48" s="53" t="s">
        <v>2</v>
      </c>
      <c r="B48" s="458"/>
      <c r="C48" s="7">
        <f>$B48*C$10</f>
        <v>0</v>
      </c>
      <c r="D48" s="7">
        <f t="shared" ref="D48:S51" si="63">$B48*D$10</f>
        <v>0</v>
      </c>
      <c r="E48" s="7">
        <f t="shared" si="63"/>
        <v>0</v>
      </c>
      <c r="F48" s="7">
        <f t="shared" si="63"/>
        <v>0</v>
      </c>
      <c r="G48" s="7">
        <f t="shared" si="63"/>
        <v>0</v>
      </c>
      <c r="H48" s="7">
        <f t="shared" si="63"/>
        <v>0</v>
      </c>
      <c r="I48" s="7">
        <f t="shared" si="63"/>
        <v>0</v>
      </c>
      <c r="J48" s="7">
        <f t="shared" si="63"/>
        <v>0</v>
      </c>
      <c r="K48" s="7">
        <f t="shared" si="63"/>
        <v>0</v>
      </c>
      <c r="L48" s="7">
        <f t="shared" si="63"/>
        <v>0</v>
      </c>
      <c r="M48" s="7">
        <f t="shared" si="63"/>
        <v>0</v>
      </c>
      <c r="N48" s="7">
        <f t="shared" si="63"/>
        <v>0</v>
      </c>
      <c r="O48" s="7">
        <f t="shared" si="63"/>
        <v>0</v>
      </c>
      <c r="P48" s="7">
        <f t="shared" si="63"/>
        <v>0</v>
      </c>
      <c r="Q48" s="7">
        <f t="shared" si="63"/>
        <v>0</v>
      </c>
      <c r="R48" s="7">
        <f t="shared" si="63"/>
        <v>0</v>
      </c>
      <c r="S48" s="7">
        <f t="shared" si="63"/>
        <v>0</v>
      </c>
      <c r="T48" s="7">
        <f t="shared" ref="J48:W51" si="64">$B48*T$10</f>
        <v>0</v>
      </c>
      <c r="U48" s="7">
        <f t="shared" si="64"/>
        <v>0</v>
      </c>
      <c r="V48" s="7">
        <f t="shared" si="64"/>
        <v>0</v>
      </c>
      <c r="W48" s="7">
        <f t="shared" si="64"/>
        <v>0</v>
      </c>
    </row>
    <row r="49" spans="1:23" x14ac:dyDescent="0.3">
      <c r="A49" s="53" t="s">
        <v>129</v>
      </c>
      <c r="B49" s="458"/>
      <c r="C49" s="7">
        <f>$B49*C$10</f>
        <v>0</v>
      </c>
      <c r="D49" s="7">
        <f t="shared" si="63"/>
        <v>0</v>
      </c>
      <c r="E49" s="7">
        <f t="shared" si="63"/>
        <v>0</v>
      </c>
      <c r="F49" s="7">
        <f t="shared" si="63"/>
        <v>0</v>
      </c>
      <c r="G49" s="7">
        <f t="shared" si="63"/>
        <v>0</v>
      </c>
      <c r="H49" s="7">
        <f t="shared" si="63"/>
        <v>0</v>
      </c>
      <c r="I49" s="7">
        <f t="shared" si="63"/>
        <v>0</v>
      </c>
      <c r="J49" s="7">
        <f>$B49*J$10</f>
        <v>0</v>
      </c>
      <c r="K49" s="7">
        <f t="shared" si="64"/>
        <v>0</v>
      </c>
      <c r="L49" s="7">
        <f t="shared" si="64"/>
        <v>0</v>
      </c>
      <c r="M49" s="7">
        <f t="shared" si="64"/>
        <v>0</v>
      </c>
      <c r="N49" s="7">
        <f t="shared" si="64"/>
        <v>0</v>
      </c>
      <c r="O49" s="7">
        <f t="shared" si="64"/>
        <v>0</v>
      </c>
      <c r="P49" s="7">
        <f t="shared" si="64"/>
        <v>0</v>
      </c>
      <c r="Q49" s="7">
        <f t="shared" si="64"/>
        <v>0</v>
      </c>
      <c r="R49" s="7">
        <f t="shared" si="64"/>
        <v>0</v>
      </c>
      <c r="S49" s="7">
        <f t="shared" si="64"/>
        <v>0</v>
      </c>
      <c r="T49" s="7">
        <f t="shared" si="64"/>
        <v>0</v>
      </c>
      <c r="U49" s="7">
        <f t="shared" si="64"/>
        <v>0</v>
      </c>
      <c r="V49" s="7">
        <f t="shared" si="64"/>
        <v>0</v>
      </c>
      <c r="W49" s="7">
        <f t="shared" si="64"/>
        <v>0</v>
      </c>
    </row>
    <row r="50" spans="1:23" x14ac:dyDescent="0.3">
      <c r="A50" s="53" t="s">
        <v>131</v>
      </c>
      <c r="B50" s="458"/>
      <c r="C50" s="7">
        <f>$B50*C$10</f>
        <v>0</v>
      </c>
      <c r="D50" s="7">
        <f t="shared" si="63"/>
        <v>0</v>
      </c>
      <c r="E50" s="7">
        <f t="shared" si="63"/>
        <v>0</v>
      </c>
      <c r="F50" s="7">
        <f t="shared" si="63"/>
        <v>0</v>
      </c>
      <c r="G50" s="7">
        <f t="shared" si="63"/>
        <v>0</v>
      </c>
      <c r="H50" s="7">
        <f t="shared" si="63"/>
        <v>0</v>
      </c>
      <c r="I50" s="7">
        <f t="shared" si="63"/>
        <v>0</v>
      </c>
      <c r="J50" s="7">
        <f t="shared" si="64"/>
        <v>0</v>
      </c>
      <c r="K50" s="7">
        <f t="shared" si="64"/>
        <v>0</v>
      </c>
      <c r="L50" s="7">
        <f t="shared" si="64"/>
        <v>0</v>
      </c>
      <c r="M50" s="7">
        <f t="shared" si="64"/>
        <v>0</v>
      </c>
      <c r="N50" s="7">
        <f t="shared" si="64"/>
        <v>0</v>
      </c>
      <c r="O50" s="7">
        <f t="shared" si="64"/>
        <v>0</v>
      </c>
      <c r="P50" s="7">
        <f t="shared" si="64"/>
        <v>0</v>
      </c>
      <c r="Q50" s="7">
        <f t="shared" si="64"/>
        <v>0</v>
      </c>
      <c r="R50" s="7">
        <f t="shared" si="64"/>
        <v>0</v>
      </c>
      <c r="S50" s="7">
        <f t="shared" si="64"/>
        <v>0</v>
      </c>
      <c r="T50" s="7">
        <f t="shared" si="64"/>
        <v>0</v>
      </c>
      <c r="U50" s="7">
        <f t="shared" si="64"/>
        <v>0</v>
      </c>
      <c r="V50" s="7">
        <f t="shared" si="64"/>
        <v>0</v>
      </c>
      <c r="W50" s="7">
        <f t="shared" si="64"/>
        <v>0</v>
      </c>
    </row>
    <row r="51" spans="1:23" x14ac:dyDescent="0.3">
      <c r="A51" s="238" t="s">
        <v>109</v>
      </c>
      <c r="B51" s="458"/>
      <c r="C51" s="7">
        <f>$B51*C$10</f>
        <v>0</v>
      </c>
      <c r="D51" s="7">
        <f t="shared" si="63"/>
        <v>0</v>
      </c>
      <c r="E51" s="7">
        <f t="shared" si="63"/>
        <v>0</v>
      </c>
      <c r="F51" s="7">
        <f t="shared" si="63"/>
        <v>0</v>
      </c>
      <c r="G51" s="7">
        <f t="shared" si="63"/>
        <v>0</v>
      </c>
      <c r="H51" s="7">
        <f t="shared" si="63"/>
        <v>0</v>
      </c>
      <c r="I51" s="7">
        <f t="shared" si="63"/>
        <v>0</v>
      </c>
      <c r="J51" s="7">
        <f t="shared" si="64"/>
        <v>0</v>
      </c>
      <c r="K51" s="7">
        <f t="shared" si="64"/>
        <v>0</v>
      </c>
      <c r="L51" s="7">
        <f t="shared" si="64"/>
        <v>0</v>
      </c>
      <c r="M51" s="7">
        <f t="shared" si="64"/>
        <v>0</v>
      </c>
      <c r="N51" s="7">
        <f t="shared" si="64"/>
        <v>0</v>
      </c>
      <c r="O51" s="7">
        <f t="shared" si="64"/>
        <v>0</v>
      </c>
      <c r="P51" s="7">
        <f t="shared" si="64"/>
        <v>0</v>
      </c>
      <c r="Q51" s="7">
        <f t="shared" si="64"/>
        <v>0</v>
      </c>
      <c r="R51" s="7">
        <f t="shared" si="64"/>
        <v>0</v>
      </c>
      <c r="S51" s="7">
        <f t="shared" si="64"/>
        <v>0</v>
      </c>
      <c r="T51" s="7">
        <f t="shared" si="64"/>
        <v>0</v>
      </c>
      <c r="U51" s="7">
        <f t="shared" si="64"/>
        <v>0</v>
      </c>
      <c r="V51" s="7">
        <f t="shared" si="64"/>
        <v>0</v>
      </c>
      <c r="W51" s="7">
        <f t="shared" si="64"/>
        <v>0</v>
      </c>
    </row>
    <row r="52" spans="1:23" s="59" customFormat="1" ht="30" x14ac:dyDescent="0.3">
      <c r="A52" s="264" t="s">
        <v>244</v>
      </c>
      <c r="B52" s="12"/>
      <c r="C52" s="163">
        <f>SUM(C38,C46:C47,C51)</f>
        <v>0</v>
      </c>
      <c r="D52" s="163">
        <f t="shared" ref="D52" si="65">SUM(D38,D46:D47,D51)</f>
        <v>0</v>
      </c>
      <c r="E52" s="163">
        <f t="shared" ref="E52" si="66">SUM(E38,E46:E47,E51)</f>
        <v>0</v>
      </c>
      <c r="F52" s="163">
        <f t="shared" ref="F52" si="67">SUM(F38,F46:F47,F51)</f>
        <v>0</v>
      </c>
      <c r="G52" s="163">
        <f t="shared" ref="G52" si="68">SUM(G38,G46:G47,G51)</f>
        <v>0</v>
      </c>
      <c r="H52" s="163">
        <f t="shared" ref="H52:I52" si="69">SUM(H38,H46:H47,H51)</f>
        <v>0</v>
      </c>
      <c r="I52" s="477">
        <f t="shared" si="69"/>
        <v>0</v>
      </c>
      <c r="J52" s="477">
        <f t="shared" ref="J52:W52" si="70">SUM(J38,J46:J47,J51)</f>
        <v>0</v>
      </c>
      <c r="K52" s="477">
        <f t="shared" si="70"/>
        <v>0</v>
      </c>
      <c r="L52" s="477">
        <f t="shared" si="70"/>
        <v>0</v>
      </c>
      <c r="M52" s="477">
        <f t="shared" si="70"/>
        <v>0</v>
      </c>
      <c r="N52" s="477">
        <f t="shared" si="70"/>
        <v>0</v>
      </c>
      <c r="O52" s="477">
        <f t="shared" si="70"/>
        <v>0</v>
      </c>
      <c r="P52" s="477">
        <f t="shared" si="70"/>
        <v>0</v>
      </c>
      <c r="Q52" s="477">
        <f t="shared" si="70"/>
        <v>0</v>
      </c>
      <c r="R52" s="477">
        <f t="shared" si="70"/>
        <v>0</v>
      </c>
      <c r="S52" s="477">
        <f t="shared" si="70"/>
        <v>0</v>
      </c>
      <c r="T52" s="477">
        <f t="shared" si="70"/>
        <v>0</v>
      </c>
      <c r="U52" s="477">
        <f t="shared" si="70"/>
        <v>0</v>
      </c>
      <c r="V52" s="477">
        <f t="shared" si="70"/>
        <v>0</v>
      </c>
      <c r="W52" s="477">
        <f t="shared" si="70"/>
        <v>0</v>
      </c>
    </row>
    <row r="53" spans="1:23" s="4" customFormat="1" x14ac:dyDescent="0.3">
      <c r="A53" s="236" t="s">
        <v>243</v>
      </c>
      <c r="B53" s="1"/>
      <c r="C53" s="250"/>
      <c r="D53" s="250"/>
      <c r="E53" s="250"/>
      <c r="F53" s="250"/>
      <c r="G53" s="250"/>
      <c r="H53" s="250"/>
      <c r="I53" s="250"/>
      <c r="J53" s="250"/>
      <c r="K53" s="250"/>
      <c r="L53" s="250"/>
      <c r="M53" s="250"/>
      <c r="N53" s="250"/>
      <c r="O53" s="250"/>
      <c r="P53" s="250"/>
      <c r="Q53" s="250"/>
      <c r="R53" s="250"/>
      <c r="S53" s="250"/>
      <c r="T53" s="250"/>
      <c r="U53" s="250"/>
      <c r="V53" s="250"/>
      <c r="W53" s="250"/>
    </row>
    <row r="54" spans="1:23" s="4" customFormat="1" x14ac:dyDescent="0.3">
      <c r="A54" s="236" t="s">
        <v>18</v>
      </c>
      <c r="B54" s="237"/>
      <c r="C54" s="158">
        <f>C52*C53</f>
        <v>0</v>
      </c>
      <c r="D54" s="158">
        <f t="shared" ref="D54" si="71">D52*D53</f>
        <v>0</v>
      </c>
      <c r="E54" s="158">
        <f t="shared" ref="E54" si="72">E52*E53</f>
        <v>0</v>
      </c>
      <c r="F54" s="158">
        <f t="shared" ref="F54" si="73">F52*F53</f>
        <v>0</v>
      </c>
      <c r="G54" s="158">
        <f t="shared" ref="G54" si="74">G52*G53</f>
        <v>0</v>
      </c>
      <c r="H54" s="158">
        <f t="shared" ref="H54:I54" si="75">H52*H53</f>
        <v>0</v>
      </c>
      <c r="I54" s="477">
        <f t="shared" si="75"/>
        <v>0</v>
      </c>
      <c r="J54" s="477">
        <f t="shared" ref="J54:W54" si="76">J52*J53</f>
        <v>0</v>
      </c>
      <c r="K54" s="477">
        <f t="shared" si="76"/>
        <v>0</v>
      </c>
      <c r="L54" s="477">
        <f t="shared" si="76"/>
        <v>0</v>
      </c>
      <c r="M54" s="477">
        <f t="shared" si="76"/>
        <v>0</v>
      </c>
      <c r="N54" s="477">
        <f t="shared" si="76"/>
        <v>0</v>
      </c>
      <c r="O54" s="477">
        <f t="shared" si="76"/>
        <v>0</v>
      </c>
      <c r="P54" s="477">
        <f t="shared" si="76"/>
        <v>0</v>
      </c>
      <c r="Q54" s="477">
        <f t="shared" si="76"/>
        <v>0</v>
      </c>
      <c r="R54" s="477">
        <f t="shared" si="76"/>
        <v>0</v>
      </c>
      <c r="S54" s="477">
        <f t="shared" si="76"/>
        <v>0</v>
      </c>
      <c r="T54" s="477">
        <f t="shared" si="76"/>
        <v>0</v>
      </c>
      <c r="U54" s="477">
        <f t="shared" si="76"/>
        <v>0</v>
      </c>
      <c r="V54" s="477">
        <f t="shared" si="76"/>
        <v>0</v>
      </c>
      <c r="W54" s="477">
        <f t="shared" si="76"/>
        <v>0</v>
      </c>
    </row>
  </sheetData>
  <mergeCells count="4">
    <mergeCell ref="A5:B5"/>
    <mergeCell ref="A12:W12"/>
    <mergeCell ref="A36:W36"/>
    <mergeCell ref="A3:W3"/>
  </mergeCells>
  <conditionalFormatting sqref="B40">
    <cfRule type="containsText" dxfId="11" priority="7" operator="containsText" text="ntitulé">
      <formula>NOT(ISERROR(SEARCH("ntitulé",B40)))</formula>
    </cfRule>
    <cfRule type="containsBlanks" dxfId="10" priority="8">
      <formula>LEN(TRIM(B40))=0</formula>
    </cfRule>
  </conditionalFormatting>
  <conditionalFormatting sqref="B42:B46">
    <cfRule type="containsText" dxfId="9" priority="5" operator="containsText" text="ntitulé">
      <formula>NOT(ISERROR(SEARCH("ntitulé",B42)))</formula>
    </cfRule>
    <cfRule type="containsBlanks" dxfId="8" priority="6">
      <formula>LEN(TRIM(B42))=0</formula>
    </cfRule>
  </conditionalFormatting>
  <conditionalFormatting sqref="B48:B51">
    <cfRule type="containsText" dxfId="7" priority="3" operator="containsText" text="ntitulé">
      <formula>NOT(ISERROR(SEARCH("ntitulé",B48)))</formula>
    </cfRule>
    <cfRule type="containsBlanks" dxfId="6" priority="4">
      <formula>LEN(TRIM(B48))=0</formula>
    </cfRule>
  </conditionalFormatting>
  <conditionalFormatting sqref="C29:W29">
    <cfRule type="containsText" dxfId="5" priority="31" operator="containsText" text="ntitulé">
      <formula>NOT(ISERROR(SEARCH("ntitulé",C29)))</formula>
    </cfRule>
    <cfRule type="containsBlanks" dxfId="4" priority="32">
      <formula>LEN(TRIM(C29))=0</formula>
    </cfRule>
  </conditionalFormatting>
  <conditionalFormatting sqref="C31:W31">
    <cfRule type="containsText" dxfId="3" priority="1" operator="containsText" text="ntitulé">
      <formula>NOT(ISERROR(SEARCH("ntitulé",C31)))</formula>
    </cfRule>
    <cfRule type="containsBlanks" dxfId="2" priority="2">
      <formula>LEN(TRIM(C31))=0</formula>
    </cfRule>
  </conditionalFormatting>
  <conditionalFormatting sqref="C53:W53">
    <cfRule type="containsText" dxfId="1" priority="27" operator="containsText" text="ntitulé">
      <formula>NOT(ISERROR(SEARCH("ntitulé",C53)))</formula>
    </cfRule>
    <cfRule type="containsBlanks" dxfId="0" priority="28">
      <formula>LEN(TRIM(C53))=0</formula>
    </cfRule>
  </conditionalFormatting>
  <pageMargins left="0.7" right="0.7" top="0.75" bottom="0.75" header="0.3" footer="0.3"/>
  <pageSetup paperSize="9" scale="85" orientation="landscape" verticalDpi="300" r:id="rId1"/>
  <rowBreaks count="1" manualBreakCount="1">
    <brk id="35" max="7" man="1"/>
  </rowBreaks>
  <ignoredErrors>
    <ignoredError sqref="C23:W23 C47:U47" formula="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2:S32"/>
  <sheetViews>
    <sheetView showGridLines="0" zoomScaleNormal="100" workbookViewId="0">
      <selection activeCell="M34" sqref="M34"/>
    </sheetView>
  </sheetViews>
  <sheetFormatPr baseColWidth="10" defaultColWidth="9.140625" defaultRowHeight="15" x14ac:dyDescent="0.25"/>
  <cols>
    <col min="1" max="1" width="2.7109375" style="281" customWidth="1"/>
    <col min="2" max="3" width="1.7109375" style="281" customWidth="1"/>
    <col min="4" max="5" width="5.7109375" style="281" customWidth="1"/>
    <col min="6" max="7" width="7.7109375" style="281" customWidth="1"/>
    <col min="8" max="8" width="18.7109375" style="281" customWidth="1"/>
    <col min="9" max="9" width="18" style="281" customWidth="1"/>
    <col min="10" max="10" width="13.7109375" style="281" customWidth="1"/>
    <col min="11" max="11" width="9.7109375" style="281" customWidth="1"/>
    <col min="12" max="15" width="17.7109375" style="348" customWidth="1"/>
    <col min="16" max="16" width="1.7109375" style="281" customWidth="1"/>
    <col min="17" max="17" width="2.7109375" style="281" customWidth="1"/>
    <col min="18" max="16384" width="9.140625" style="281"/>
  </cols>
  <sheetData>
    <row r="2" spans="1:19" ht="21" x14ac:dyDescent="0.25">
      <c r="A2" s="14" t="s">
        <v>321</v>
      </c>
      <c r="B2" s="33"/>
      <c r="C2" s="33"/>
      <c r="D2" s="33"/>
      <c r="E2" s="33"/>
      <c r="F2" s="33"/>
      <c r="G2" s="33"/>
      <c r="H2" s="33"/>
      <c r="I2" s="33"/>
      <c r="J2" s="33"/>
      <c r="K2" s="33"/>
      <c r="L2" s="33"/>
      <c r="M2" s="33"/>
      <c r="N2" s="33"/>
      <c r="O2" s="33"/>
      <c r="P2" s="33"/>
    </row>
    <row r="3" spans="1:19" ht="14.25" customHeight="1" x14ac:dyDescent="0.25">
      <c r="B3" s="279"/>
      <c r="C3" s="279"/>
      <c r="D3" s="279"/>
      <c r="E3" s="279"/>
      <c r="F3" s="279"/>
      <c r="G3" s="279"/>
      <c r="H3" s="279"/>
      <c r="I3" s="279"/>
      <c r="J3" s="279"/>
      <c r="K3" s="279"/>
      <c r="L3" s="280"/>
      <c r="M3" s="280"/>
      <c r="N3" s="280"/>
      <c r="O3" s="280"/>
      <c r="P3" s="279"/>
      <c r="Q3" s="279"/>
      <c r="R3" s="279"/>
      <c r="S3" s="279"/>
    </row>
    <row r="4" spans="1:19" x14ac:dyDescent="0.25">
      <c r="B4" s="282"/>
      <c r="C4" s="283"/>
      <c r="D4" s="283"/>
      <c r="E4" s="283"/>
      <c r="F4" s="283"/>
      <c r="G4" s="283"/>
      <c r="H4" s="283"/>
      <c r="I4" s="283"/>
      <c r="J4" s="283"/>
      <c r="K4" s="283"/>
      <c r="L4" s="284"/>
      <c r="M4" s="284"/>
      <c r="N4" s="284"/>
      <c r="O4" s="284"/>
      <c r="P4" s="285"/>
      <c r="Q4" s="279"/>
      <c r="R4" s="279"/>
      <c r="S4" s="279"/>
    </row>
    <row r="5" spans="1:19" ht="15.75" x14ac:dyDescent="0.25">
      <c r="B5" s="286"/>
      <c r="C5" s="566" t="s">
        <v>257</v>
      </c>
      <c r="D5" s="566"/>
      <c r="E5" s="566"/>
      <c r="F5" s="566"/>
      <c r="G5" s="566"/>
      <c r="H5" s="566"/>
      <c r="I5" s="566"/>
      <c r="J5" s="567" t="s">
        <v>258</v>
      </c>
      <c r="K5" s="567"/>
      <c r="L5" s="568"/>
      <c r="M5" s="569" t="s">
        <v>259</v>
      </c>
      <c r="N5" s="569"/>
      <c r="O5" s="569"/>
      <c r="P5" s="287"/>
      <c r="Q5" s="279"/>
      <c r="R5" s="279"/>
      <c r="S5" s="279"/>
    </row>
    <row r="6" spans="1:19" ht="5.0999999999999996" customHeight="1" x14ac:dyDescent="0.25">
      <c r="B6" s="286"/>
      <c r="C6" s="279"/>
      <c r="D6" s="288"/>
      <c r="E6" s="288"/>
      <c r="F6" s="288"/>
      <c r="G6" s="288"/>
      <c r="H6" s="288"/>
      <c r="I6" s="288"/>
      <c r="J6" s="289"/>
      <c r="K6" s="289"/>
      <c r="L6" s="290"/>
      <c r="M6" s="291"/>
      <c r="N6" s="292"/>
      <c r="O6" s="292"/>
      <c r="P6" s="287"/>
      <c r="Q6" s="279"/>
      <c r="R6" s="279"/>
      <c r="S6" s="279"/>
    </row>
    <row r="7" spans="1:19" ht="15.75" x14ac:dyDescent="0.25">
      <c r="B7" s="286"/>
      <c r="C7" s="570" t="s">
        <v>260</v>
      </c>
      <c r="D7" s="570"/>
      <c r="E7" s="570"/>
      <c r="F7" s="570"/>
      <c r="G7" s="570"/>
      <c r="H7" s="570"/>
      <c r="I7" s="570"/>
      <c r="J7" s="570"/>
      <c r="K7" s="570"/>
      <c r="L7" s="570"/>
      <c r="M7" s="570"/>
      <c r="N7" s="570"/>
      <c r="O7" s="570"/>
      <c r="P7" s="287"/>
      <c r="Q7" s="279"/>
      <c r="R7" s="279"/>
      <c r="S7" s="279"/>
    </row>
    <row r="8" spans="1:19" ht="5.0999999999999996" customHeight="1" x14ac:dyDescent="0.25">
      <c r="B8" s="286"/>
      <c r="C8" s="279"/>
      <c r="D8" s="288"/>
      <c r="E8" s="288"/>
      <c r="F8" s="288"/>
      <c r="G8" s="288"/>
      <c r="H8" s="288"/>
      <c r="I8" s="288"/>
      <c r="J8" s="289"/>
      <c r="K8" s="289"/>
      <c r="L8" s="290"/>
      <c r="M8" s="291"/>
      <c r="N8" s="292"/>
      <c r="O8" s="292"/>
      <c r="P8" s="287"/>
      <c r="Q8" s="279"/>
      <c r="R8" s="279"/>
      <c r="S8" s="279"/>
    </row>
    <row r="9" spans="1:19" ht="15.75" x14ac:dyDescent="0.25">
      <c r="B9" s="286"/>
      <c r="C9" s="571" t="s">
        <v>135</v>
      </c>
      <c r="D9" s="571"/>
      <c r="E9" s="571"/>
      <c r="F9" s="571"/>
      <c r="G9" s="572" t="s">
        <v>322</v>
      </c>
      <c r="H9" s="572"/>
      <c r="I9" s="293"/>
      <c r="J9" s="289"/>
      <c r="K9" s="289"/>
      <c r="L9" s="290"/>
      <c r="M9" s="291"/>
      <c r="N9" s="292"/>
      <c r="O9" s="292"/>
      <c r="P9" s="287"/>
      <c r="Q9" s="279"/>
      <c r="R9" s="279"/>
      <c r="S9" s="279"/>
    </row>
    <row r="10" spans="1:19" ht="15.75" thickBot="1" x14ac:dyDescent="0.3">
      <c r="B10" s="286"/>
      <c r="C10" s="279"/>
      <c r="D10" s="294"/>
      <c r="E10" s="279"/>
      <c r="F10" s="279"/>
      <c r="G10" s="279"/>
      <c r="H10" s="279"/>
      <c r="I10" s="279"/>
      <c r="J10" s="279"/>
      <c r="K10" s="279"/>
      <c r="L10" s="280"/>
      <c r="M10" s="280"/>
      <c r="N10" s="280"/>
      <c r="O10" s="280"/>
      <c r="P10" s="287"/>
      <c r="Q10" s="279"/>
      <c r="R10" s="279"/>
      <c r="S10" s="279"/>
    </row>
    <row r="11" spans="1:19" ht="30.75" customHeight="1" thickBot="1" x14ac:dyDescent="0.3">
      <c r="B11" s="286"/>
      <c r="C11" s="295"/>
      <c r="D11" s="296"/>
      <c r="E11" s="296"/>
      <c r="F11" s="296"/>
      <c r="G11" s="296"/>
      <c r="H11" s="296"/>
      <c r="I11" s="296"/>
      <c r="J11" s="297"/>
      <c r="K11" s="298" t="s">
        <v>117</v>
      </c>
      <c r="L11" s="299" t="s">
        <v>3</v>
      </c>
      <c r="M11" s="300" t="s">
        <v>4</v>
      </c>
      <c r="N11" s="301" t="s">
        <v>5</v>
      </c>
      <c r="O11" s="302" t="s">
        <v>6</v>
      </c>
      <c r="P11" s="287"/>
      <c r="Q11" s="279"/>
      <c r="R11" s="279"/>
      <c r="S11" s="279"/>
    </row>
    <row r="12" spans="1:19" x14ac:dyDescent="0.25">
      <c r="B12" s="286"/>
      <c r="C12" s="303"/>
      <c r="D12" s="179" t="s">
        <v>9</v>
      </c>
      <c r="E12" s="179"/>
      <c r="F12" s="179"/>
      <c r="G12" s="179"/>
      <c r="H12" s="279"/>
      <c r="I12" s="279"/>
      <c r="J12" s="304"/>
      <c r="K12" s="305"/>
      <c r="L12" s="306"/>
      <c r="M12" s="307"/>
      <c r="N12" s="307"/>
      <c r="O12" s="307"/>
      <c r="P12" s="287"/>
      <c r="Q12" s="279"/>
      <c r="R12" s="279"/>
      <c r="S12" s="279"/>
    </row>
    <row r="13" spans="1:19" x14ac:dyDescent="0.25">
      <c r="B13" s="286"/>
      <c r="C13" s="303"/>
      <c r="D13" s="179"/>
      <c r="E13" s="179" t="s">
        <v>10</v>
      </c>
      <c r="F13" s="179"/>
      <c r="G13" s="179"/>
      <c r="H13" s="279"/>
      <c r="I13" s="279"/>
      <c r="J13" s="304"/>
      <c r="K13" s="308"/>
      <c r="L13" s="309"/>
      <c r="M13" s="310"/>
      <c r="N13" s="310"/>
      <c r="O13" s="310"/>
      <c r="P13" s="287"/>
      <c r="Q13" s="279"/>
      <c r="R13" s="279"/>
      <c r="S13" s="279"/>
    </row>
    <row r="14" spans="1:19" x14ac:dyDescent="0.25">
      <c r="B14" s="286"/>
      <c r="C14" s="303"/>
      <c r="D14" s="279"/>
      <c r="E14" s="279"/>
      <c r="F14" s="279"/>
      <c r="G14" s="311" t="s">
        <v>261</v>
      </c>
      <c r="H14" s="312"/>
      <c r="I14" s="312"/>
      <c r="J14" s="313" t="s">
        <v>140</v>
      </c>
      <c r="K14" s="314" t="s">
        <v>119</v>
      </c>
      <c r="L14" s="315" t="s">
        <v>120</v>
      </c>
      <c r="M14" s="316" t="s">
        <v>120</v>
      </c>
      <c r="N14" s="316" t="s">
        <v>120</v>
      </c>
      <c r="O14" s="317"/>
      <c r="P14" s="287"/>
      <c r="Q14" s="279"/>
      <c r="R14" s="279"/>
      <c r="S14" s="279"/>
    </row>
    <row r="15" spans="1:19" x14ac:dyDescent="0.25">
      <c r="B15" s="286"/>
      <c r="C15" s="303"/>
      <c r="D15" s="279"/>
      <c r="E15" s="279"/>
      <c r="F15" s="279"/>
      <c r="G15" s="318" t="s">
        <v>262</v>
      </c>
      <c r="H15" s="319"/>
      <c r="I15" s="319"/>
      <c r="J15" s="313" t="s">
        <v>140</v>
      </c>
      <c r="K15" s="314" t="s">
        <v>119</v>
      </c>
      <c r="L15" s="315" t="s">
        <v>120</v>
      </c>
      <c r="M15" s="316" t="s">
        <v>120</v>
      </c>
      <c r="N15" s="316" t="s">
        <v>120</v>
      </c>
      <c r="O15" s="317"/>
      <c r="P15" s="287"/>
      <c r="Q15" s="279"/>
      <c r="R15" s="279"/>
      <c r="S15" s="279"/>
    </row>
    <row r="16" spans="1:19" x14ac:dyDescent="0.25">
      <c r="B16" s="286"/>
      <c r="C16" s="303"/>
      <c r="D16" s="279"/>
      <c r="E16" s="179" t="s">
        <v>12</v>
      </c>
      <c r="F16" s="180"/>
      <c r="G16" s="318"/>
      <c r="H16" s="319"/>
      <c r="I16" s="319"/>
      <c r="J16" s="320" t="s">
        <v>123</v>
      </c>
      <c r="K16" s="314" t="s">
        <v>119</v>
      </c>
      <c r="L16" s="315" t="s">
        <v>120</v>
      </c>
      <c r="M16" s="316" t="s">
        <v>120</v>
      </c>
      <c r="N16" s="316" t="s">
        <v>120</v>
      </c>
      <c r="O16" s="316" t="s">
        <v>120</v>
      </c>
      <c r="P16" s="287"/>
      <c r="Q16" s="279"/>
      <c r="R16" s="279"/>
      <c r="S16" s="279"/>
    </row>
    <row r="17" spans="2:19" x14ac:dyDescent="0.25">
      <c r="B17" s="286"/>
      <c r="C17" s="303"/>
      <c r="D17" s="279"/>
      <c r="E17" s="179" t="s">
        <v>13</v>
      </c>
      <c r="F17" s="321"/>
      <c r="G17" s="279"/>
      <c r="H17" s="279"/>
      <c r="I17" s="279"/>
      <c r="J17" s="304"/>
      <c r="K17" s="322"/>
      <c r="L17" s="315"/>
      <c r="M17" s="316"/>
      <c r="N17" s="316"/>
      <c r="O17" s="316"/>
      <c r="P17" s="287"/>
      <c r="Q17" s="279"/>
      <c r="R17" s="279"/>
      <c r="S17" s="279"/>
    </row>
    <row r="18" spans="2:19" x14ac:dyDescent="0.25">
      <c r="B18" s="286"/>
      <c r="C18" s="303"/>
      <c r="D18" s="279"/>
      <c r="E18" s="179"/>
      <c r="F18" s="321"/>
      <c r="G18" s="311" t="s">
        <v>105</v>
      </c>
      <c r="H18" s="312"/>
      <c r="I18" s="312"/>
      <c r="J18" s="313" t="s">
        <v>124</v>
      </c>
      <c r="K18" s="314" t="s">
        <v>119</v>
      </c>
      <c r="L18" s="323"/>
      <c r="M18" s="323"/>
      <c r="N18" s="323"/>
      <c r="O18" s="316" t="s">
        <v>120</v>
      </c>
      <c r="P18" s="287"/>
      <c r="Q18" s="279"/>
      <c r="R18" s="279"/>
      <c r="S18" s="279"/>
    </row>
    <row r="19" spans="2:19" x14ac:dyDescent="0.25">
      <c r="B19" s="286"/>
      <c r="C19" s="303"/>
      <c r="D19" s="279"/>
      <c r="E19" s="279"/>
      <c r="F19" s="279"/>
      <c r="G19" s="311" t="s">
        <v>106</v>
      </c>
      <c r="H19" s="312"/>
      <c r="I19" s="312"/>
      <c r="J19" s="313" t="s">
        <v>124</v>
      </c>
      <c r="K19" s="314" t="s">
        <v>119</v>
      </c>
      <c r="L19" s="315" t="s">
        <v>120</v>
      </c>
      <c r="M19" s="316" t="s">
        <v>120</v>
      </c>
      <c r="N19" s="316" t="s">
        <v>120</v>
      </c>
      <c r="O19" s="316" t="s">
        <v>120</v>
      </c>
      <c r="P19" s="287"/>
      <c r="Q19" s="279"/>
      <c r="R19" s="279"/>
      <c r="S19" s="279"/>
    </row>
    <row r="20" spans="2:19" x14ac:dyDescent="0.25">
      <c r="B20" s="286"/>
      <c r="C20" s="303"/>
      <c r="D20" s="279"/>
      <c r="E20" s="279"/>
      <c r="F20" s="279"/>
      <c r="G20" s="318" t="s">
        <v>14</v>
      </c>
      <c r="H20" s="319"/>
      <c r="I20" s="319"/>
      <c r="J20" s="320" t="s">
        <v>124</v>
      </c>
      <c r="K20" s="314" t="s">
        <v>119</v>
      </c>
      <c r="L20" s="315" t="s">
        <v>120</v>
      </c>
      <c r="M20" s="316" t="s">
        <v>120</v>
      </c>
      <c r="N20" s="316" t="s">
        <v>120</v>
      </c>
      <c r="O20" s="316" t="s">
        <v>120</v>
      </c>
      <c r="P20" s="287"/>
      <c r="Q20" s="279"/>
      <c r="R20" s="279"/>
      <c r="S20" s="279"/>
    </row>
    <row r="21" spans="2:19" ht="15.75" thickBot="1" x14ac:dyDescent="0.3">
      <c r="B21" s="286"/>
      <c r="C21" s="303"/>
      <c r="D21" s="279"/>
      <c r="E21" s="279"/>
      <c r="F21" s="279"/>
      <c r="G21" s="318" t="s">
        <v>107</v>
      </c>
      <c r="H21" s="319"/>
      <c r="I21" s="319"/>
      <c r="J21" s="320" t="s">
        <v>124</v>
      </c>
      <c r="K21" s="314" t="s">
        <v>119</v>
      </c>
      <c r="L21" s="323"/>
      <c r="M21" s="323"/>
      <c r="N21" s="323"/>
      <c r="O21" s="316" t="s">
        <v>120</v>
      </c>
      <c r="P21" s="287"/>
      <c r="Q21" s="279"/>
      <c r="R21" s="279"/>
      <c r="S21" s="279"/>
    </row>
    <row r="22" spans="2:19" ht="15.75" thickBot="1" x14ac:dyDescent="0.3">
      <c r="B22" s="286"/>
      <c r="C22" s="324"/>
      <c r="D22" s="325"/>
      <c r="E22" s="325"/>
      <c r="F22" s="325"/>
      <c r="G22" s="326"/>
      <c r="H22" s="325"/>
      <c r="I22" s="325"/>
      <c r="J22" s="325"/>
      <c r="K22" s="327"/>
      <c r="L22" s="300"/>
      <c r="M22" s="300"/>
      <c r="N22" s="300"/>
      <c r="O22" s="328"/>
      <c r="P22" s="287"/>
      <c r="Q22" s="279"/>
      <c r="R22" s="279"/>
      <c r="S22" s="279"/>
    </row>
    <row r="23" spans="2:19" ht="11.25" customHeight="1" x14ac:dyDescent="0.25">
      <c r="B23" s="329"/>
      <c r="C23" s="330"/>
      <c r="D23" s="330"/>
      <c r="E23" s="330"/>
      <c r="F23" s="330"/>
      <c r="G23" s="330"/>
      <c r="H23" s="330"/>
      <c r="I23" s="330"/>
      <c r="J23" s="330"/>
      <c r="K23" s="330"/>
      <c r="L23" s="331"/>
      <c r="M23" s="331"/>
      <c r="N23" s="331"/>
      <c r="O23" s="331"/>
      <c r="P23" s="332"/>
      <c r="Q23" s="279"/>
      <c r="R23" s="279"/>
      <c r="S23" s="279"/>
    </row>
    <row r="24" spans="2:19" ht="11.25" customHeight="1" x14ac:dyDescent="0.25">
      <c r="B24" s="333"/>
      <c r="C24" s="333"/>
      <c r="D24" s="333"/>
      <c r="E24" s="333"/>
      <c r="F24" s="333"/>
      <c r="G24" s="333"/>
      <c r="H24" s="333"/>
      <c r="I24" s="333"/>
      <c r="J24" s="333"/>
      <c r="K24" s="333"/>
      <c r="L24" s="334"/>
      <c r="M24" s="334"/>
      <c r="N24" s="334"/>
      <c r="O24" s="334"/>
      <c r="P24" s="333"/>
      <c r="Q24" s="279"/>
      <c r="R24" s="279"/>
      <c r="S24" s="279"/>
    </row>
    <row r="25" spans="2:19" ht="15" customHeight="1" x14ac:dyDescent="0.25">
      <c r="B25" s="335"/>
      <c r="C25" s="336"/>
      <c r="D25" s="565" t="s">
        <v>136</v>
      </c>
      <c r="E25" s="565"/>
      <c r="F25" s="565"/>
      <c r="G25" s="565"/>
      <c r="H25" s="565"/>
      <c r="I25" s="565"/>
      <c r="J25" s="336"/>
      <c r="K25" s="336"/>
      <c r="L25" s="336"/>
      <c r="M25" s="337"/>
      <c r="N25" s="337"/>
      <c r="O25" s="337"/>
      <c r="P25" s="338"/>
      <c r="Q25" s="279"/>
      <c r="R25" s="279"/>
      <c r="S25" s="279"/>
    </row>
    <row r="26" spans="2:19" x14ac:dyDescent="0.25">
      <c r="B26" s="286"/>
      <c r="C26" s="339"/>
      <c r="D26" s="339"/>
      <c r="E26" s="339"/>
      <c r="F26" s="339"/>
      <c r="G26" s="339"/>
      <c r="H26" s="339"/>
      <c r="I26" s="339"/>
      <c r="J26" s="339"/>
      <c r="K26" s="339"/>
      <c r="L26" s="339"/>
      <c r="M26" s="280"/>
      <c r="N26" s="280"/>
      <c r="O26" s="280"/>
      <c r="P26" s="287"/>
      <c r="Q26" s="279"/>
      <c r="R26" s="279"/>
      <c r="S26" s="279"/>
    </row>
    <row r="27" spans="2:19" x14ac:dyDescent="0.25">
      <c r="B27" s="286"/>
      <c r="C27" s="279"/>
      <c r="D27" s="279"/>
      <c r="E27" s="279"/>
      <c r="F27" s="279"/>
      <c r="G27" s="279"/>
      <c r="H27" s="279"/>
      <c r="I27" s="279"/>
      <c r="J27" s="279"/>
      <c r="K27" s="279"/>
      <c r="L27" s="280"/>
      <c r="M27" s="280"/>
      <c r="N27" s="280"/>
      <c r="O27" s="280"/>
      <c r="P27" s="287"/>
      <c r="Q27" s="279"/>
      <c r="R27" s="279"/>
      <c r="S27" s="279"/>
    </row>
    <row r="28" spans="2:19" x14ac:dyDescent="0.25">
      <c r="B28" s="286"/>
      <c r="C28" s="279"/>
      <c r="D28" s="279"/>
      <c r="E28" s="279"/>
      <c r="F28" s="279"/>
      <c r="G28" s="279"/>
      <c r="H28" s="279"/>
      <c r="I28" s="279"/>
      <c r="J28" s="279"/>
      <c r="K28" s="279"/>
      <c r="L28" s="280"/>
      <c r="M28" s="280"/>
      <c r="N28" s="280"/>
      <c r="O28" s="280"/>
      <c r="P28" s="287"/>
      <c r="Q28" s="279"/>
      <c r="R28" s="279"/>
      <c r="S28" s="279"/>
    </row>
    <row r="29" spans="2:19" x14ac:dyDescent="0.25">
      <c r="B29" s="286"/>
      <c r="C29" s="279"/>
      <c r="D29" s="279"/>
      <c r="E29" s="279"/>
      <c r="F29" s="279"/>
      <c r="G29" s="279"/>
      <c r="H29" s="279"/>
      <c r="I29" s="279"/>
      <c r="J29" s="279"/>
      <c r="K29" s="279"/>
      <c r="L29" s="280"/>
      <c r="M29" s="280"/>
      <c r="N29" s="280"/>
      <c r="O29" s="280"/>
      <c r="P29" s="287"/>
      <c r="Q29" s="279"/>
      <c r="R29" s="279"/>
      <c r="S29" s="279"/>
    </row>
    <row r="30" spans="2:19" x14ac:dyDescent="0.25">
      <c r="B30" s="286"/>
      <c r="C30" s="279"/>
      <c r="D30" s="279"/>
      <c r="E30" s="279"/>
      <c r="F30" s="279"/>
      <c r="G30" s="279"/>
      <c r="H30" s="279"/>
      <c r="I30" s="279"/>
      <c r="J30" s="279"/>
      <c r="K30" s="279"/>
      <c r="L30" s="280"/>
      <c r="M30" s="280"/>
      <c r="N30" s="280"/>
      <c r="O30" s="280"/>
      <c r="P30" s="287"/>
      <c r="Q30" s="279"/>
      <c r="R30" s="279"/>
      <c r="S30" s="279"/>
    </row>
    <row r="31" spans="2:19" x14ac:dyDescent="0.25">
      <c r="B31" s="340"/>
      <c r="C31" s="341"/>
      <c r="D31" s="341"/>
      <c r="E31" s="341"/>
      <c r="F31" s="341"/>
      <c r="G31" s="341"/>
      <c r="H31" s="341"/>
      <c r="I31" s="341"/>
      <c r="J31" s="341"/>
      <c r="K31" s="341"/>
      <c r="L31" s="342"/>
      <c r="M31" s="342"/>
      <c r="N31" s="342"/>
      <c r="O31" s="342"/>
      <c r="P31" s="343"/>
    </row>
    <row r="32" spans="2:19" x14ac:dyDescent="0.25">
      <c r="B32" s="344"/>
      <c r="C32" s="345"/>
      <c r="D32" s="345"/>
      <c r="E32" s="345"/>
      <c r="F32" s="345"/>
      <c r="G32" s="345"/>
      <c r="H32" s="345"/>
      <c r="I32" s="345"/>
      <c r="J32" s="345"/>
      <c r="K32" s="345"/>
      <c r="L32" s="346"/>
      <c r="M32" s="346"/>
      <c r="N32" s="346"/>
      <c r="O32" s="346"/>
      <c r="P32" s="347"/>
    </row>
  </sheetData>
  <mergeCells count="7">
    <mergeCell ref="D25:I25"/>
    <mergeCell ref="C5:I5"/>
    <mergeCell ref="J5:L5"/>
    <mergeCell ref="M5:O5"/>
    <mergeCell ref="C7:O7"/>
    <mergeCell ref="C9:F9"/>
    <mergeCell ref="G9:H9"/>
  </mergeCells>
  <pageMargins left="0.70866141732283472" right="0.70866141732283472" top="0.74803149606299213" bottom="0.74803149606299213" header="0.31496062992125984" footer="0.31496062992125984"/>
  <pageSetup paperSize="9" scale="8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30"/>
  <sheetViews>
    <sheetView zoomScale="107" zoomScaleNormal="107" workbookViewId="0">
      <selection activeCell="A5" sqref="A5:C5"/>
    </sheetView>
  </sheetViews>
  <sheetFormatPr baseColWidth="10" defaultColWidth="7.85546875" defaultRowHeight="15" x14ac:dyDescent="0.3"/>
  <cols>
    <col min="1" max="1" width="23" style="145" customWidth="1"/>
    <col min="2" max="2" width="51.140625" style="1" customWidth="1"/>
    <col min="3" max="3" width="106" style="1" customWidth="1"/>
    <col min="4" max="16384" width="7.85546875" style="1"/>
  </cols>
  <sheetData>
    <row r="1" spans="1:4" s="22" customFormat="1" x14ac:dyDescent="0.3">
      <c r="A1" s="139" t="s">
        <v>182</v>
      </c>
      <c r="B1" s="28"/>
    </row>
    <row r="2" spans="1:4" s="22" customFormat="1" x14ac:dyDescent="0.3">
      <c r="A2" s="140"/>
      <c r="B2" s="151"/>
    </row>
    <row r="3" spans="1:4" s="22" customFormat="1" ht="21" x14ac:dyDescent="0.35">
      <c r="A3" s="492" t="s">
        <v>170</v>
      </c>
      <c r="B3" s="492"/>
      <c r="C3" s="492"/>
    </row>
    <row r="4" spans="1:4" s="22" customFormat="1" ht="21.75" thickBot="1" x14ac:dyDescent="0.4">
      <c r="A4" s="141"/>
      <c r="B4" s="152"/>
      <c r="C4" s="142"/>
    </row>
    <row r="5" spans="1:4" s="22" customFormat="1" ht="39" customHeight="1" thickBot="1" x14ac:dyDescent="0.35">
      <c r="A5" s="493" t="s">
        <v>419</v>
      </c>
      <c r="B5" s="494"/>
      <c r="C5" s="495"/>
      <c r="D5" s="143"/>
    </row>
    <row r="6" spans="1:4" s="22" customFormat="1" ht="21.75" thickBot="1" x14ac:dyDescent="0.4">
      <c r="A6" s="141"/>
      <c r="B6" s="152"/>
      <c r="C6" s="144"/>
    </row>
    <row r="7" spans="1:4" s="22" customFormat="1" ht="39" customHeight="1" thickBot="1" x14ac:dyDescent="0.35">
      <c r="A7" s="496" t="s">
        <v>248</v>
      </c>
      <c r="B7" s="497"/>
      <c r="C7" s="498"/>
    </row>
    <row r="8" spans="1:4" x14ac:dyDescent="0.3">
      <c r="C8" s="146"/>
    </row>
    <row r="9" spans="1:4" x14ac:dyDescent="0.3">
      <c r="A9" s="147" t="s">
        <v>184</v>
      </c>
      <c r="B9" s="153"/>
      <c r="C9" s="148" t="s">
        <v>185</v>
      </c>
    </row>
    <row r="10" spans="1:4" customFormat="1" x14ac:dyDescent="0.3">
      <c r="A10" s="385"/>
    </row>
    <row r="11" spans="1:4" ht="81" x14ac:dyDescent="0.3">
      <c r="A11" s="149" t="str">
        <f>TAB00!B38</f>
        <v>TAB1</v>
      </c>
      <c r="B11" s="150" t="str">
        <f>'TAB 1'!A4</f>
        <v>TAB1 : Synthèse du revenu autorisé des années 2023 et 2024</v>
      </c>
      <c r="C11" s="150" t="s">
        <v>384</v>
      </c>
    </row>
    <row r="12" spans="1:4" ht="135" x14ac:dyDescent="0.3">
      <c r="A12" s="149" t="str">
        <f>TAB00!B39</f>
        <v>TAB2</v>
      </c>
      <c r="B12" s="150" t="str">
        <f>'TAB 2'!A3</f>
        <v>TAB 2 : Proposition d'affectation des soldes régulatoires approuvés et non-affectés</v>
      </c>
      <c r="C12" s="276" t="s">
        <v>323</v>
      </c>
    </row>
    <row r="13" spans="1:4" ht="27" x14ac:dyDescent="0.3">
      <c r="A13" s="149" t="s">
        <v>88</v>
      </c>
      <c r="B13" s="150" t="str">
        <f>'TAB 3'!A3</f>
        <v>TAB3 : Transposition du revenu autorisé par niveau de tension</v>
      </c>
      <c r="C13" s="150" t="s">
        <v>324</v>
      </c>
    </row>
    <row r="14" spans="1:4" ht="40.5" x14ac:dyDescent="0.3">
      <c r="A14" s="149" t="s">
        <v>325</v>
      </c>
      <c r="B14" s="150" t="str">
        <f>'TAB 4'!A3</f>
        <v>TAB4 : Synthèse du revenu autorisé par tarif et par niveau de tension</v>
      </c>
      <c r="C14" s="150" t="s">
        <v>326</v>
      </c>
    </row>
    <row r="15" spans="1:4" ht="148.5" x14ac:dyDescent="0.3">
      <c r="A15" s="149" t="s">
        <v>327</v>
      </c>
      <c r="B15" s="150" t="str">
        <f>'TAB 5'!A3</f>
        <v>TAB5 : Estimation des volumes et puissances - Synthèse</v>
      </c>
      <c r="C15" s="276" t="s">
        <v>333</v>
      </c>
    </row>
    <row r="16" spans="1:4" ht="202.5" x14ac:dyDescent="0.3">
      <c r="A16" s="149" t="s">
        <v>332</v>
      </c>
      <c r="B16" s="150" t="str">
        <f>'TAB 5.1'!A3</f>
        <v>TAB5.1 : Estimation des volumes et puissances - Tarifs de prélèvement avec mesure de pointe</v>
      </c>
      <c r="C16" s="276" t="s">
        <v>417</v>
      </c>
    </row>
    <row r="17" spans="1:3" ht="148.5" x14ac:dyDescent="0.3">
      <c r="A17" s="149" t="s">
        <v>335</v>
      </c>
      <c r="B17" s="150" t="str">
        <f>'TAB 5.2'!A3</f>
        <v>TAB5.2 : Estimation des volumes et puissances - Tarifs de prélèvement sans mesure de pointe</v>
      </c>
      <c r="C17" s="276" t="s">
        <v>416</v>
      </c>
    </row>
    <row r="18" spans="1:3" ht="94.5" x14ac:dyDescent="0.3">
      <c r="A18" s="149" t="s">
        <v>334</v>
      </c>
      <c r="B18" s="150" t="str">
        <f>'TAB 5.3'!A3</f>
        <v>TAB5.3 : Estimation des volumes et puissances - Tarifs d'injection</v>
      </c>
      <c r="C18" s="276" t="s">
        <v>381</v>
      </c>
    </row>
    <row r="19" spans="1:3" ht="27" x14ac:dyDescent="0.3">
      <c r="A19" s="149" t="s">
        <v>336</v>
      </c>
      <c r="B19" s="150" t="str">
        <f>'TAB 6.1'!A2</f>
        <v>TAB6.1 : Tarifs de prélèvement 2024</v>
      </c>
      <c r="C19" s="150" t="s">
        <v>337</v>
      </c>
    </row>
    <row r="20" spans="1:3" ht="27" x14ac:dyDescent="0.3">
      <c r="A20" s="149" t="s">
        <v>338</v>
      </c>
      <c r="B20" s="150" t="str">
        <f>'TAB 6.2'!A3</f>
        <v>TAB6.2 : Synthèse des produits prévisionnels issus des tarifs de prélèvement 2024</v>
      </c>
      <c r="C20" s="150" t="s">
        <v>340</v>
      </c>
    </row>
    <row r="21" spans="1:3" ht="40.5" x14ac:dyDescent="0.3">
      <c r="A21" s="149" t="s">
        <v>341</v>
      </c>
      <c r="B21" s="150" t="str">
        <f>'TAB 7'!A3</f>
        <v>TAB7 : Contrôle calcul tarif capacitaire prosumers</v>
      </c>
      <c r="C21" s="150" t="s">
        <v>342</v>
      </c>
    </row>
    <row r="22" spans="1:3" ht="27" x14ac:dyDescent="0.3">
      <c r="A22" s="149" t="s">
        <v>263</v>
      </c>
      <c r="B22" s="150" t="str">
        <f>'TAB8'!A3</f>
        <v>TAB 8 : Synthèse des produits prévisionnels issus des tarifs d'injection</v>
      </c>
      <c r="C22" s="150" t="s">
        <v>344</v>
      </c>
    </row>
    <row r="23" spans="1:3" ht="54" x14ac:dyDescent="0.3">
      <c r="A23" s="149" t="s">
        <v>345</v>
      </c>
      <c r="B23" s="150" t="str">
        <f>'TAB 8.1'!A2</f>
        <v>TAB8.1 : Tarifs d'injection 2024</v>
      </c>
      <c r="C23" s="150" t="s">
        <v>380</v>
      </c>
    </row>
    <row r="24" spans="1:3" ht="54" x14ac:dyDescent="0.3">
      <c r="A24" s="149" t="s">
        <v>343</v>
      </c>
      <c r="B24" s="150" t="str">
        <f>'TAB 9'!A3</f>
        <v>TAB9 : Réconciliation des charges et produits (prélèvement et injection)</v>
      </c>
      <c r="C24" s="150" t="s">
        <v>379</v>
      </c>
    </row>
    <row r="25" spans="1:3" ht="27" x14ac:dyDescent="0.3">
      <c r="A25" s="149" t="s">
        <v>346</v>
      </c>
      <c r="B25" s="150" t="s">
        <v>317</v>
      </c>
      <c r="C25" s="150" t="s">
        <v>347</v>
      </c>
    </row>
    <row r="26" spans="1:3" ht="27" x14ac:dyDescent="0.3">
      <c r="A26" s="149" t="s">
        <v>348</v>
      </c>
      <c r="B26" s="150" t="str">
        <f>'TAB 10.1'!A3</f>
        <v>TAB10.1 : Simulations des coûts de distribution pour les clients-type - niveau TMT</v>
      </c>
      <c r="C26" s="150" t="s">
        <v>352</v>
      </c>
    </row>
    <row r="27" spans="1:3" ht="27" x14ac:dyDescent="0.3">
      <c r="A27" s="149" t="s">
        <v>349</v>
      </c>
      <c r="B27" s="150" t="str">
        <f>'TAB 10.2'!A3</f>
        <v>TAB10.2 : Simulations des coûts de distribution pour les clients-type - niveau MT</v>
      </c>
      <c r="C27" s="150" t="s">
        <v>353</v>
      </c>
    </row>
    <row r="28" spans="1:3" ht="27" x14ac:dyDescent="0.3">
      <c r="A28" s="149" t="s">
        <v>350</v>
      </c>
      <c r="B28" s="150" t="str">
        <f>'TAB 10.3'!A3</f>
        <v>TAB10.3 : Simulations des coûts de distribution pour les clients-type - niveau TBT</v>
      </c>
      <c r="C28" s="150" t="s">
        <v>354</v>
      </c>
    </row>
    <row r="29" spans="1:3" ht="27" x14ac:dyDescent="0.3">
      <c r="A29" s="149" t="s">
        <v>351</v>
      </c>
      <c r="B29" s="150" t="s">
        <v>356</v>
      </c>
      <c r="C29" s="150" t="s">
        <v>355</v>
      </c>
    </row>
    <row r="30" spans="1:3" ht="27" x14ac:dyDescent="0.3">
      <c r="A30" s="149" t="s">
        <v>382</v>
      </c>
      <c r="B30" s="150" t="str">
        <f>'TAB 11'!A2</f>
        <v>TAB 11 : Tarifs applicables aux projets pilotes innovants en vertu de l'article 21 du décret du 19 janvier 2017</v>
      </c>
      <c r="C30" s="150" t="s">
        <v>357</v>
      </c>
    </row>
  </sheetData>
  <mergeCells count="3">
    <mergeCell ref="A3:C3"/>
    <mergeCell ref="A5:C5"/>
    <mergeCell ref="A7:C7"/>
  </mergeCells>
  <hyperlinks>
    <hyperlink ref="A1" location="TAB00!A1" display="Retour page de garde" xr:uid="{00000000-0004-0000-0200-000000000000}"/>
  </hyperlinks>
  <pageMargins left="0.7" right="0.7" top="0.75" bottom="0.75" header="0.3" footer="0.3"/>
  <pageSetup paperSize="9" scale="66" orientation="landscape" r:id="rId1"/>
  <rowBreaks count="1" manualBreakCount="1">
    <brk id="18"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C4121-CD6B-46DF-BA24-2A2B7600D314}">
  <sheetPr>
    <pageSetUpPr fitToPage="1"/>
  </sheetPr>
  <dimension ref="A1:AD60"/>
  <sheetViews>
    <sheetView zoomScale="80" zoomScaleNormal="80" workbookViewId="0">
      <selection activeCell="B11" sqref="B11"/>
    </sheetView>
  </sheetViews>
  <sheetFormatPr baseColWidth="10" defaultColWidth="7.85546875" defaultRowHeight="15" x14ac:dyDescent="0.3"/>
  <cols>
    <col min="1" max="1" width="95.28515625" style="393" customWidth="1"/>
    <col min="2" max="2" width="21.140625" style="389" customWidth="1"/>
    <col min="3" max="3" width="21.42578125" style="389" customWidth="1"/>
    <col min="4" max="4" width="16.5703125" style="389" customWidth="1"/>
    <col min="5" max="5" width="1.140625" style="389" customWidth="1"/>
    <col min="6" max="6" width="13.5703125" style="389" bestFit="1" customWidth="1"/>
    <col min="7" max="8" width="14" style="389" bestFit="1" customWidth="1"/>
    <col min="9" max="16384" width="7.85546875" style="389"/>
  </cols>
  <sheetData>
    <row r="1" spans="1:30" x14ac:dyDescent="0.3">
      <c r="A1" s="388" t="s">
        <v>182</v>
      </c>
      <c r="C1" s="390"/>
      <c r="D1" s="390"/>
      <c r="E1" s="390"/>
      <c r="F1" s="390"/>
      <c r="G1" s="390"/>
      <c r="H1" s="390"/>
      <c r="I1" s="390"/>
      <c r="J1" s="390"/>
      <c r="K1" s="390"/>
      <c r="L1" s="390"/>
      <c r="M1" s="390"/>
      <c r="N1" s="390"/>
      <c r="O1" s="390"/>
      <c r="P1" s="390"/>
      <c r="Q1" s="390"/>
      <c r="R1" s="390"/>
      <c r="S1" s="390"/>
      <c r="T1" s="390"/>
      <c r="U1" s="390"/>
      <c r="V1" s="390"/>
      <c r="W1" s="390"/>
      <c r="X1" s="390"/>
      <c r="Y1" s="390"/>
      <c r="Z1" s="390"/>
      <c r="AA1" s="390"/>
      <c r="AB1" s="390"/>
      <c r="AC1" s="390"/>
      <c r="AD1" s="390"/>
    </row>
    <row r="4" spans="1:30" s="392" customFormat="1" ht="23.25" x14ac:dyDescent="0.35">
      <c r="A4" s="391" t="s">
        <v>266</v>
      </c>
      <c r="B4" s="391"/>
      <c r="C4" s="391"/>
      <c r="D4" s="391"/>
      <c r="E4" s="391"/>
    </row>
    <row r="5" spans="1:30" ht="1.1499999999999999" customHeight="1" x14ac:dyDescent="0.3">
      <c r="C5" s="390"/>
    </row>
    <row r="6" spans="1:30" ht="2.4500000000000002" customHeight="1" x14ac:dyDescent="0.3">
      <c r="A6" s="394"/>
      <c r="B6" s="394"/>
      <c r="C6" s="394"/>
      <c r="D6" s="394"/>
      <c r="E6" s="395"/>
    </row>
    <row r="7" spans="1:30" ht="2.4500000000000002" customHeight="1" x14ac:dyDescent="0.3">
      <c r="A7" s="394"/>
      <c r="B7" s="394"/>
      <c r="C7" s="394"/>
      <c r="D7" s="394"/>
      <c r="E7" s="395"/>
    </row>
    <row r="8" spans="1:30" x14ac:dyDescent="0.3">
      <c r="A8" s="396"/>
      <c r="B8" s="396"/>
      <c r="C8" s="396"/>
      <c r="D8" s="396"/>
      <c r="E8" s="395"/>
    </row>
    <row r="9" spans="1:30" s="400" customFormat="1" ht="18" customHeight="1" x14ac:dyDescent="0.3">
      <c r="A9" s="397"/>
      <c r="B9" s="397"/>
      <c r="C9" s="397"/>
      <c r="D9" s="398"/>
      <c r="E9" s="399"/>
    </row>
    <row r="10" spans="1:30" s="400" customFormat="1" ht="45" x14ac:dyDescent="0.3">
      <c r="A10" s="397"/>
      <c r="B10" s="401" t="s">
        <v>383</v>
      </c>
      <c r="C10" s="397"/>
      <c r="D10" s="398"/>
      <c r="E10" s="399"/>
    </row>
    <row r="11" spans="1:30" x14ac:dyDescent="0.3">
      <c r="A11" s="402" t="s">
        <v>0</v>
      </c>
      <c r="B11" s="403" t="s">
        <v>49</v>
      </c>
      <c r="C11" s="404" t="s">
        <v>267</v>
      </c>
      <c r="D11" s="404" t="s">
        <v>268</v>
      </c>
    </row>
    <row r="12" spans="1:30" s="407" customFormat="1" x14ac:dyDescent="0.3">
      <c r="A12" s="405" t="s">
        <v>89</v>
      </c>
      <c r="B12" s="406">
        <f>SUM(B13,B16)</f>
        <v>0</v>
      </c>
      <c r="C12" s="406">
        <f>SUM(C13,C16)</f>
        <v>0</v>
      </c>
      <c r="D12" s="406">
        <f>C12-B12</f>
        <v>0</v>
      </c>
    </row>
    <row r="13" spans="1:30" s="407" customFormat="1" x14ac:dyDescent="0.3">
      <c r="A13" s="408" t="s">
        <v>90</v>
      </c>
      <c r="B13" s="406">
        <f>SUM(B14:B15)</f>
        <v>0</v>
      </c>
      <c r="C13" s="406">
        <f>SUM(C14:C15)</f>
        <v>0</v>
      </c>
      <c r="D13" s="406">
        <f t="shared" ref="D13:D45" si="0">C13-B13</f>
        <v>0</v>
      </c>
    </row>
    <row r="14" spans="1:30" x14ac:dyDescent="0.3">
      <c r="A14" s="409" t="str">
        <f>[5]TAB2!A38</f>
        <v>Charges nettes hors charges nettes liées aux immobilisations</v>
      </c>
      <c r="B14" s="410"/>
      <c r="C14" s="410"/>
      <c r="D14" s="390">
        <f t="shared" si="0"/>
        <v>0</v>
      </c>
    </row>
    <row r="15" spans="1:30" x14ac:dyDescent="0.3">
      <c r="A15" s="409" t="str">
        <f>[5]TAB2!A45</f>
        <v xml:space="preserve">Charges nettes liées aux immobilisations </v>
      </c>
      <c r="B15" s="410"/>
      <c r="C15" s="410"/>
      <c r="D15" s="390">
        <f t="shared" si="0"/>
        <v>0</v>
      </c>
    </row>
    <row r="16" spans="1:30" s="407" customFormat="1" x14ac:dyDescent="0.3">
      <c r="A16" s="408" t="s">
        <v>91</v>
      </c>
      <c r="B16" s="406">
        <f>SUM(B17:B19)</f>
        <v>0</v>
      </c>
      <c r="C16" s="406">
        <f>SUM(C17:C19)</f>
        <v>0</v>
      </c>
      <c r="D16" s="406">
        <f t="shared" si="0"/>
        <v>0</v>
      </c>
    </row>
    <row r="17" spans="1:8" x14ac:dyDescent="0.3">
      <c r="A17" s="411" t="s">
        <v>92</v>
      </c>
      <c r="B17" s="410"/>
      <c r="C17" s="410"/>
      <c r="D17" s="390">
        <f t="shared" si="0"/>
        <v>0</v>
      </c>
      <c r="F17" s="390"/>
      <c r="G17" s="390"/>
      <c r="H17" s="390"/>
    </row>
    <row r="18" spans="1:8" x14ac:dyDescent="0.3">
      <c r="A18" s="411" t="s">
        <v>93</v>
      </c>
      <c r="B18" s="410"/>
      <c r="C18" s="410"/>
      <c r="D18" s="390">
        <f t="shared" si="0"/>
        <v>0</v>
      </c>
      <c r="F18" s="390"/>
      <c r="G18" s="390"/>
      <c r="H18" s="390"/>
    </row>
    <row r="19" spans="1:8" x14ac:dyDescent="0.3">
      <c r="A19" s="411" t="s">
        <v>94</v>
      </c>
      <c r="B19" s="410"/>
      <c r="C19" s="410"/>
      <c r="D19" s="390">
        <f t="shared" si="0"/>
        <v>0</v>
      </c>
      <c r="F19" s="390"/>
      <c r="G19" s="390"/>
      <c r="H19" s="390"/>
    </row>
    <row r="20" spans="1:8" s="407" customFormat="1" x14ac:dyDescent="0.3">
      <c r="A20" s="405" t="s">
        <v>153</v>
      </c>
      <c r="B20" s="406">
        <f>SUM(B21,B30)</f>
        <v>0</v>
      </c>
      <c r="C20" s="406">
        <f>SUM(C21,C30)</f>
        <v>0</v>
      </c>
      <c r="D20" s="406">
        <f t="shared" si="0"/>
        <v>0</v>
      </c>
      <c r="F20" s="406"/>
      <c r="G20" s="406"/>
      <c r="H20" s="406"/>
    </row>
    <row r="21" spans="1:8" s="407" customFormat="1" x14ac:dyDescent="0.3">
      <c r="A21" s="412" t="s">
        <v>375</v>
      </c>
      <c r="B21" s="406">
        <f>SUM(B22:B29)</f>
        <v>0</v>
      </c>
      <c r="C21" s="406">
        <f>SUM(C22:C29)</f>
        <v>0</v>
      </c>
      <c r="D21" s="406">
        <f t="shared" si="0"/>
        <v>0</v>
      </c>
    </row>
    <row r="22" spans="1:8" x14ac:dyDescent="0.3">
      <c r="A22" s="411" t="str">
        <f>[5]TAB5!A8</f>
        <v>Charges et produits émanant de factures de transit émises ou reçues par le GRD</v>
      </c>
      <c r="B22" s="410"/>
      <c r="C22" s="410"/>
      <c r="D22" s="390">
        <f t="shared" si="0"/>
        <v>0</v>
      </c>
    </row>
    <row r="23" spans="1:8" ht="30" x14ac:dyDescent="0.3">
      <c r="A23" s="411" t="str">
        <f>[5]TAB5!A9</f>
        <v xml:space="preserve">Charges émanant de factures d’achat d’électricité émises par un fournisseur commercial pour la couverture des pertes en réseau électrique </v>
      </c>
      <c r="B23" s="410"/>
      <c r="C23" s="410"/>
      <c r="D23" s="390">
        <f t="shared" si="0"/>
        <v>0</v>
      </c>
    </row>
    <row r="24" spans="1:8" x14ac:dyDescent="0.3">
      <c r="A24" s="411" t="str">
        <f>[5]TAB5!A10</f>
        <v xml:space="preserve">Charges émanant de factures émises par la société FeReSO dans le cadre du processus de réconciliation </v>
      </c>
      <c r="B24" s="410"/>
      <c r="C24" s="410"/>
      <c r="D24" s="390">
        <f t="shared" si="0"/>
        <v>0</v>
      </c>
    </row>
    <row r="25" spans="1:8" x14ac:dyDescent="0.3">
      <c r="A25" s="411" t="str">
        <f>[5]TAB5!A11</f>
        <v xml:space="preserve">Redevance de voirie </v>
      </c>
      <c r="B25" s="410"/>
      <c r="C25" s="410"/>
      <c r="D25" s="390">
        <f t="shared" si="0"/>
        <v>0</v>
      </c>
    </row>
    <row r="26" spans="1:8" x14ac:dyDescent="0.3">
      <c r="A26" s="411" t="str">
        <f>[5]TAB5!A12</f>
        <v>Charge fiscale résultant de l'application de l'impôt des sociétés</v>
      </c>
      <c r="B26" s="410"/>
      <c r="C26" s="410"/>
      <c r="D26" s="390">
        <f t="shared" si="0"/>
        <v>0</v>
      </c>
    </row>
    <row r="27" spans="1:8" x14ac:dyDescent="0.3">
      <c r="A27" s="411" t="str">
        <f>[5]TAB5!A13</f>
        <v>Autres impôts, taxes, redevances, surcharges, précomptes immobiliers et mobiliers</v>
      </c>
      <c r="B27" s="410"/>
      <c r="C27" s="410"/>
      <c r="D27" s="390">
        <f t="shared" si="0"/>
        <v>0</v>
      </c>
    </row>
    <row r="28" spans="1:8" x14ac:dyDescent="0.3">
      <c r="A28" s="411" t="str">
        <f>[5]TAB5!A14</f>
        <v>Cotisations de responsabilisation de l’ONSSAPL</v>
      </c>
      <c r="B28" s="410"/>
      <c r="C28" s="410"/>
      <c r="D28" s="390">
        <f t="shared" si="0"/>
        <v>0</v>
      </c>
    </row>
    <row r="29" spans="1:8" x14ac:dyDescent="0.3">
      <c r="A29" s="411" t="str">
        <f>[5]TAB5!A15</f>
        <v>Charges de pension non-capitalisées</v>
      </c>
      <c r="B29" s="410"/>
      <c r="C29" s="410"/>
      <c r="D29" s="390">
        <f t="shared" si="0"/>
        <v>0</v>
      </c>
    </row>
    <row r="30" spans="1:8" s="407" customFormat="1" x14ac:dyDescent="0.3">
      <c r="A30" s="412" t="s">
        <v>376</v>
      </c>
      <c r="B30" s="406">
        <f>SUM(B31:B38)</f>
        <v>0</v>
      </c>
      <c r="C30" s="406">
        <f>SUM(C31:C38)</f>
        <v>0</v>
      </c>
      <c r="D30" s="406">
        <f t="shared" si="0"/>
        <v>0</v>
      </c>
    </row>
    <row r="31" spans="1:8" ht="30" x14ac:dyDescent="0.3">
      <c r="A31" s="411" t="str">
        <f>[5]TAB5!A19</f>
        <v>Charges émanant de factures d’achat d'électricité émises par un fournisseur commercial pour l'alimentation de la clientèle propre du GRD</v>
      </c>
      <c r="B31" s="410"/>
      <c r="C31" s="410"/>
      <c r="D31" s="390">
        <f t="shared" si="0"/>
        <v>0</v>
      </c>
    </row>
    <row r="32" spans="1:8" x14ac:dyDescent="0.3">
      <c r="A32" s="411" t="str">
        <f>[5]TAB5!A20</f>
        <v>Charges de distribution supportées par le GRD pour l'alimentation de clientèle propre</v>
      </c>
      <c r="B32" s="410"/>
      <c r="C32" s="410"/>
      <c r="D32" s="390">
        <f t="shared" si="0"/>
        <v>0</v>
      </c>
    </row>
    <row r="33" spans="1:5" s="407" customFormat="1" x14ac:dyDescent="0.3">
      <c r="A33" s="411" t="str">
        <f>[5]TAB5!A21</f>
        <v>Charges de transport supportées par le GRD pour l'alimentation de clientèle propre</v>
      </c>
      <c r="B33" s="410"/>
      <c r="C33" s="410"/>
      <c r="D33" s="390">
        <f t="shared" si="0"/>
        <v>0</v>
      </c>
      <c r="E33" s="389"/>
    </row>
    <row r="34" spans="1:5" ht="30" x14ac:dyDescent="0.3">
      <c r="A34" s="411" t="str">
        <f>[5]TAB5!A22</f>
        <v xml:space="preserve">Produits issus de la facturation de la fourniture d’électricité à la clientèle propre du gestionnaire de réseau de distribution ainsi que le montant de la compensation versée par la CREG </v>
      </c>
      <c r="B34" s="410"/>
      <c r="C34" s="410"/>
      <c r="D34" s="390">
        <f t="shared" si="0"/>
        <v>0</v>
      </c>
    </row>
    <row r="35" spans="1:5" x14ac:dyDescent="0.3">
      <c r="A35" s="411" t="str">
        <f>[5]TAB5!A23</f>
        <v xml:space="preserve">Charges d’achat des certificats verts </v>
      </c>
      <c r="B35" s="410"/>
      <c r="C35" s="410"/>
      <c r="D35" s="390">
        <f t="shared" si="0"/>
        <v>0</v>
      </c>
    </row>
    <row r="36" spans="1:5" x14ac:dyDescent="0.3">
      <c r="A36" s="411" t="str">
        <f>[5]TAB5!A24</f>
        <v>Primes « Qualiwatt » versées aux utilisateurs de réseau</v>
      </c>
      <c r="B36" s="410"/>
      <c r="C36" s="410"/>
      <c r="D36" s="390">
        <f t="shared" si="0"/>
        <v>0</v>
      </c>
    </row>
    <row r="37" spans="1:5" x14ac:dyDescent="0.3">
      <c r="A37" s="411" t="str">
        <f>[5]TAB5!A25</f>
        <v xml:space="preserve">Charges émanant de factures émises par la société FeReSO dans le cadre du processus de réconciliation </v>
      </c>
      <c r="B37" s="410"/>
      <c r="C37" s="410"/>
      <c r="D37" s="390">
        <f t="shared" si="0"/>
        <v>0</v>
      </c>
    </row>
    <row r="38" spans="1:5" ht="30" x14ac:dyDescent="0.3">
      <c r="A38" s="411" t="str">
        <f>[5]TAB5!A26</f>
        <v xml:space="preserve">Indemnités versées aux fournisseurs d’électricité résultant du retard de placement des compteurs à budget </v>
      </c>
      <c r="B38" s="410"/>
      <c r="C38" s="410"/>
      <c r="D38" s="390">
        <f t="shared" si="0"/>
        <v>0</v>
      </c>
    </row>
    <row r="39" spans="1:5" s="407" customFormat="1" x14ac:dyDescent="0.3">
      <c r="A39" s="413" t="s">
        <v>165</v>
      </c>
      <c r="B39" s="406">
        <f>SUM(B40:B41)</f>
        <v>0</v>
      </c>
      <c r="C39" s="406">
        <f>SUM(C40:C41)</f>
        <v>0</v>
      </c>
      <c r="D39" s="406">
        <f t="shared" si="0"/>
        <v>0</v>
      </c>
    </row>
    <row r="40" spans="1:5" x14ac:dyDescent="0.3">
      <c r="A40" s="414" t="s">
        <v>95</v>
      </c>
      <c r="B40" s="410"/>
      <c r="C40" s="410"/>
      <c r="D40" s="390">
        <f t="shared" si="0"/>
        <v>0</v>
      </c>
    </row>
    <row r="41" spans="1:5" x14ac:dyDescent="0.3">
      <c r="A41" s="414" t="s">
        <v>96</v>
      </c>
      <c r="B41" s="410"/>
      <c r="C41" s="410"/>
      <c r="D41" s="390">
        <f t="shared" si="0"/>
        <v>0</v>
      </c>
    </row>
    <row r="42" spans="1:5" s="407" customFormat="1" x14ac:dyDescent="0.3">
      <c r="A42" s="413" t="s">
        <v>1</v>
      </c>
      <c r="B42" s="406">
        <f>SUM(B43:B44)</f>
        <v>0</v>
      </c>
      <c r="C42" s="406">
        <f>SUM(C43:C44)</f>
        <v>0</v>
      </c>
      <c r="D42" s="406">
        <f t="shared" si="0"/>
        <v>0</v>
      </c>
    </row>
    <row r="43" spans="1:5" s="407" customFormat="1" x14ac:dyDescent="0.3">
      <c r="A43" s="412" t="s">
        <v>377</v>
      </c>
      <c r="B43" s="410"/>
      <c r="C43" s="410"/>
      <c r="D43" s="406">
        <f t="shared" si="0"/>
        <v>0</v>
      </c>
    </row>
    <row r="44" spans="1:5" s="407" customFormat="1" x14ac:dyDescent="0.3">
      <c r="A44" s="412" t="s">
        <v>378</v>
      </c>
      <c r="B44" s="410"/>
      <c r="C44" s="410"/>
      <c r="D44" s="406">
        <f t="shared" si="0"/>
        <v>0</v>
      </c>
    </row>
    <row r="45" spans="1:5" s="407" customFormat="1" x14ac:dyDescent="0.3">
      <c r="A45" s="415" t="s">
        <v>269</v>
      </c>
      <c r="B45" s="416">
        <f>B42+B39+B20+B12</f>
        <v>0</v>
      </c>
      <c r="C45" s="416">
        <f>C42+C39+C20+C12</f>
        <v>0</v>
      </c>
      <c r="D45" s="416">
        <f t="shared" si="0"/>
        <v>0</v>
      </c>
    </row>
    <row r="46" spans="1:5" s="407" customFormat="1" x14ac:dyDescent="0.3">
      <c r="A46" s="413" t="s">
        <v>270</v>
      </c>
      <c r="B46" s="410"/>
      <c r="C46" s="406">
        <f>C47+C48</f>
        <v>0</v>
      </c>
      <c r="D46" s="406"/>
    </row>
    <row r="47" spans="1:5" s="407" customFormat="1" x14ac:dyDescent="0.3">
      <c r="A47" s="412" t="s">
        <v>271</v>
      </c>
      <c r="B47" s="417"/>
      <c r="C47" s="410">
        <f>'TAB 2'!K40</f>
        <v>0</v>
      </c>
      <c r="D47" s="406"/>
    </row>
    <row r="48" spans="1:5" s="407" customFormat="1" x14ac:dyDescent="0.3">
      <c r="A48" s="412" t="s">
        <v>272</v>
      </c>
      <c r="B48" s="417"/>
      <c r="C48" s="410">
        <f>'TAB 2'!K41</f>
        <v>0</v>
      </c>
      <c r="D48" s="406"/>
    </row>
    <row r="49" spans="1:4" x14ac:dyDescent="0.3">
      <c r="A49" s="415" t="s">
        <v>273</v>
      </c>
      <c r="B49" s="416">
        <f>B45+B46</f>
        <v>0</v>
      </c>
      <c r="C49" s="416">
        <f>C45+C46</f>
        <v>0</v>
      </c>
      <c r="D49" s="406"/>
    </row>
    <row r="52" spans="1:4" x14ac:dyDescent="0.3">
      <c r="A52" s="418"/>
      <c r="B52" s="418"/>
      <c r="C52" s="418"/>
      <c r="D52" s="418"/>
    </row>
    <row r="54" spans="1:4" x14ac:dyDescent="0.3">
      <c r="A54" s="419"/>
      <c r="B54" s="390"/>
      <c r="C54" s="390"/>
      <c r="D54" s="390"/>
    </row>
    <row r="55" spans="1:4" x14ac:dyDescent="0.3">
      <c r="A55" s="411"/>
      <c r="B55" s="390"/>
      <c r="C55" s="390"/>
      <c r="D55" s="390"/>
    </row>
    <row r="56" spans="1:4" x14ac:dyDescent="0.3">
      <c r="A56" s="411"/>
      <c r="B56" s="390"/>
      <c r="C56" s="390"/>
      <c r="D56" s="390"/>
    </row>
    <row r="57" spans="1:4" x14ac:dyDescent="0.3">
      <c r="A57" s="411"/>
      <c r="B57" s="390"/>
      <c r="C57" s="390"/>
      <c r="D57" s="390"/>
    </row>
    <row r="58" spans="1:4" x14ac:dyDescent="0.3">
      <c r="A58" s="419"/>
      <c r="B58" s="390"/>
      <c r="C58" s="390"/>
      <c r="D58" s="390"/>
    </row>
    <row r="59" spans="1:4" x14ac:dyDescent="0.3">
      <c r="A59" s="419"/>
      <c r="B59" s="390"/>
      <c r="C59" s="390"/>
      <c r="D59" s="390"/>
    </row>
    <row r="60" spans="1:4" x14ac:dyDescent="0.3">
      <c r="A60" s="420"/>
      <c r="B60" s="390"/>
      <c r="C60" s="390"/>
      <c r="D60" s="390"/>
    </row>
  </sheetData>
  <conditionalFormatting sqref="B10">
    <cfRule type="containsText" dxfId="201" priority="40" operator="containsText" text="libre">
      <formula>NOT(ISERROR(SEARCH("libre",B10)))</formula>
    </cfRule>
    <cfRule type="containsText" dxfId="200" priority="41" operator="containsText" text="ntitulé">
      <formula>NOT(ISERROR(SEARCH("ntitulé",B10)))</formula>
    </cfRule>
    <cfRule type="containsBlanks" dxfId="199" priority="42">
      <formula>LEN(TRIM(B10))=0</formula>
    </cfRule>
  </conditionalFormatting>
  <conditionalFormatting sqref="B46">
    <cfRule type="containsText" dxfId="198" priority="37" operator="containsText" text="libre">
      <formula>NOT(ISERROR(SEARCH("libre",B46)))</formula>
    </cfRule>
    <cfRule type="containsText" dxfId="197" priority="38" operator="containsText" text="ntitulé">
      <formula>NOT(ISERROR(SEARCH("ntitulé",B46)))</formula>
    </cfRule>
    <cfRule type="containsBlanks" dxfId="196" priority="39">
      <formula>LEN(TRIM(B46))=0</formula>
    </cfRule>
  </conditionalFormatting>
  <conditionalFormatting sqref="B14:C15">
    <cfRule type="containsText" dxfId="195" priority="16" operator="containsText" text="libre">
      <formula>NOT(ISERROR(SEARCH("libre",B14)))</formula>
    </cfRule>
    <cfRule type="containsText" dxfId="194" priority="17" operator="containsText" text="ntitulé">
      <formula>NOT(ISERROR(SEARCH("ntitulé",B14)))</formula>
    </cfRule>
    <cfRule type="containsBlanks" dxfId="193" priority="18">
      <formula>LEN(TRIM(B14))=0</formula>
    </cfRule>
  </conditionalFormatting>
  <conditionalFormatting sqref="B17:C19">
    <cfRule type="containsText" dxfId="192" priority="13" operator="containsText" text="libre">
      <formula>NOT(ISERROR(SEARCH("libre",B17)))</formula>
    </cfRule>
    <cfRule type="containsText" dxfId="191" priority="14" operator="containsText" text="ntitulé">
      <formula>NOT(ISERROR(SEARCH("ntitulé",B17)))</formula>
    </cfRule>
    <cfRule type="containsBlanks" dxfId="190" priority="15">
      <formula>LEN(TRIM(B17))=0</formula>
    </cfRule>
  </conditionalFormatting>
  <conditionalFormatting sqref="B22:C29">
    <cfRule type="containsText" dxfId="189" priority="10" operator="containsText" text="libre">
      <formula>NOT(ISERROR(SEARCH("libre",B22)))</formula>
    </cfRule>
    <cfRule type="containsText" dxfId="188" priority="11" operator="containsText" text="ntitulé">
      <formula>NOT(ISERROR(SEARCH("ntitulé",B22)))</formula>
    </cfRule>
    <cfRule type="containsBlanks" dxfId="187" priority="12">
      <formula>LEN(TRIM(B22))=0</formula>
    </cfRule>
  </conditionalFormatting>
  <conditionalFormatting sqref="B31:C38">
    <cfRule type="containsText" dxfId="186" priority="7" operator="containsText" text="libre">
      <formula>NOT(ISERROR(SEARCH("libre",B31)))</formula>
    </cfRule>
    <cfRule type="containsText" dxfId="185" priority="8" operator="containsText" text="ntitulé">
      <formula>NOT(ISERROR(SEARCH("ntitulé",B31)))</formula>
    </cfRule>
    <cfRule type="containsBlanks" dxfId="184" priority="9">
      <formula>LEN(TRIM(B31))=0</formula>
    </cfRule>
  </conditionalFormatting>
  <conditionalFormatting sqref="B40:C41">
    <cfRule type="containsText" dxfId="183" priority="4" operator="containsText" text="libre">
      <formula>NOT(ISERROR(SEARCH("libre",B40)))</formula>
    </cfRule>
    <cfRule type="containsText" dxfId="182" priority="5" operator="containsText" text="ntitulé">
      <formula>NOT(ISERROR(SEARCH("ntitulé",B40)))</formula>
    </cfRule>
    <cfRule type="containsBlanks" dxfId="181" priority="6">
      <formula>LEN(TRIM(B40))=0</formula>
    </cfRule>
  </conditionalFormatting>
  <conditionalFormatting sqref="B43:C44">
    <cfRule type="containsText" dxfId="180" priority="1" operator="containsText" text="libre">
      <formula>NOT(ISERROR(SEARCH("libre",B43)))</formula>
    </cfRule>
    <cfRule type="containsText" dxfId="179" priority="2" operator="containsText" text="ntitulé">
      <formula>NOT(ISERROR(SEARCH("ntitulé",B43)))</formula>
    </cfRule>
    <cfRule type="containsBlanks" dxfId="178" priority="3">
      <formula>LEN(TRIM(B43))=0</formula>
    </cfRule>
  </conditionalFormatting>
  <conditionalFormatting sqref="C47:C48">
    <cfRule type="containsText" dxfId="177" priority="43" operator="containsText" text="libre">
      <formula>NOT(ISERROR(SEARCH("libre",C47)))</formula>
    </cfRule>
    <cfRule type="containsText" dxfId="176" priority="44" operator="containsText" text="ntitulé">
      <formula>NOT(ISERROR(SEARCH("ntitulé",C47)))</formula>
    </cfRule>
    <cfRule type="containsBlanks" dxfId="175" priority="45">
      <formula>LEN(TRIM(C47))=0</formula>
    </cfRule>
  </conditionalFormatting>
  <conditionalFormatting sqref="D9:D10">
    <cfRule type="cellIs" dxfId="174" priority="49" operator="equal">
      <formula>"O"</formula>
    </cfRule>
    <cfRule type="cellIs" dxfId="173" priority="50" operator="equal">
      <formula>"P"</formula>
    </cfRule>
  </conditionalFormatting>
  <hyperlinks>
    <hyperlink ref="A1" location="TAB00!A1" display="Retour page de garde" xr:uid="{FD65E10F-064E-45F8-ADB4-DE556E470219}"/>
  </hyperlinks>
  <pageMargins left="0.7" right="0.7" top="0.75" bottom="0.75" header="0.3" footer="0.3"/>
  <pageSetup paperSize="8" scale="78" fitToHeight="0" orientation="portrait" verticalDpi="300" r:id="rId1"/>
  <colBreaks count="1" manualBreakCount="1">
    <brk id="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8AF1E-C42C-4451-A5B9-606933E77AB1}">
  <dimension ref="A1:L45"/>
  <sheetViews>
    <sheetView zoomScaleNormal="100" workbookViewId="0">
      <selection activeCell="E51" sqref="E51"/>
    </sheetView>
  </sheetViews>
  <sheetFormatPr baseColWidth="10" defaultColWidth="7.140625" defaultRowHeight="13.5" x14ac:dyDescent="0.3"/>
  <cols>
    <col min="1" max="1" width="12" style="423" customWidth="1"/>
    <col min="2" max="2" width="66.5703125" style="423" bestFit="1" customWidth="1"/>
    <col min="3" max="6" width="9.42578125" style="423" customWidth="1"/>
    <col min="7" max="10" width="12.85546875" style="423" customWidth="1"/>
    <col min="11" max="11" width="12.85546875" style="453" customWidth="1"/>
    <col min="12" max="12" width="9.42578125" style="423" customWidth="1"/>
    <col min="13" max="13" width="7.28515625" style="423" customWidth="1"/>
    <col min="14" max="16384" width="7.140625" style="423"/>
  </cols>
  <sheetData>
    <row r="1" spans="1:12" s="421" customFormat="1" ht="15" x14ac:dyDescent="0.3">
      <c r="B1" s="422"/>
    </row>
    <row r="2" spans="1:12" x14ac:dyDescent="0.3">
      <c r="B2" s="424"/>
      <c r="C2" s="425"/>
      <c r="D2" s="424"/>
      <c r="E2" s="424"/>
      <c r="F2" s="421"/>
      <c r="H2" s="426"/>
      <c r="K2" s="423"/>
    </row>
    <row r="3" spans="1:12" ht="22.15" customHeight="1" x14ac:dyDescent="0.3">
      <c r="A3" s="14" t="s">
        <v>274</v>
      </c>
      <c r="B3" s="427"/>
      <c r="C3" s="427"/>
      <c r="D3" s="427"/>
      <c r="E3" s="427"/>
      <c r="F3" s="427"/>
      <c r="G3" s="427"/>
      <c r="H3" s="427"/>
      <c r="I3" s="427"/>
      <c r="J3" s="427"/>
      <c r="K3" s="427"/>
      <c r="L3" s="427"/>
    </row>
    <row r="4" spans="1:12" ht="14.25" thickBot="1" x14ac:dyDescent="0.35">
      <c r="B4" s="424"/>
      <c r="C4" s="425"/>
      <c r="D4" s="424"/>
      <c r="E4" s="424"/>
      <c r="F4" s="421"/>
      <c r="H4" s="426"/>
      <c r="K4" s="423"/>
    </row>
    <row r="5" spans="1:12" ht="15" x14ac:dyDescent="0.3">
      <c r="B5" s="428" t="s">
        <v>275</v>
      </c>
      <c r="C5" s="425"/>
      <c r="D5" s="424"/>
      <c r="E5" s="424"/>
      <c r="F5" s="421"/>
      <c r="H5" s="426"/>
      <c r="K5" s="423"/>
    </row>
    <row r="6" spans="1:12" ht="15.75" thickBot="1" x14ac:dyDescent="0.35">
      <c r="B6" s="429" t="s">
        <v>276</v>
      </c>
      <c r="C6" s="425"/>
      <c r="D6" s="424"/>
      <c r="E6" s="424"/>
      <c r="F6" s="421"/>
      <c r="H6" s="426"/>
      <c r="K6" s="423"/>
    </row>
    <row r="7" spans="1:12" x14ac:dyDescent="0.3">
      <c r="B7" s="421"/>
      <c r="C7" s="425"/>
      <c r="D7" s="424"/>
      <c r="E7" s="424"/>
      <c r="F7" s="421"/>
      <c r="H7" s="426"/>
      <c r="K7" s="423"/>
    </row>
    <row r="8" spans="1:12" ht="15" x14ac:dyDescent="0.3">
      <c r="B8" s="499" t="s">
        <v>277</v>
      </c>
      <c r="C8" s="500"/>
      <c r="D8" s="500"/>
      <c r="E8" s="500"/>
      <c r="F8" s="500"/>
      <c r="G8" s="500"/>
      <c r="H8" s="500"/>
      <c r="I8" s="500"/>
      <c r="J8" s="500"/>
      <c r="K8" s="500"/>
      <c r="L8" s="500"/>
    </row>
    <row r="9" spans="1:12" x14ac:dyDescent="0.3">
      <c r="B9" s="430"/>
      <c r="C9" s="431">
        <v>2015</v>
      </c>
      <c r="D9" s="431">
        <v>2016</v>
      </c>
      <c r="E9" s="431">
        <v>2017</v>
      </c>
      <c r="F9" s="431">
        <v>2018</v>
      </c>
      <c r="G9" s="431">
        <v>2019</v>
      </c>
      <c r="H9" s="431">
        <v>2020</v>
      </c>
      <c r="I9" s="431">
        <v>2021</v>
      </c>
      <c r="J9" s="431" t="s">
        <v>278</v>
      </c>
      <c r="K9" s="431" t="s">
        <v>279</v>
      </c>
      <c r="L9" s="431" t="s">
        <v>18</v>
      </c>
    </row>
    <row r="10" spans="1:12" x14ac:dyDescent="0.3">
      <c r="B10" s="430" t="s">
        <v>280</v>
      </c>
      <c r="C10" s="42"/>
      <c r="D10" s="42"/>
      <c r="E10" s="42"/>
      <c r="F10" s="42"/>
      <c r="G10" s="42"/>
      <c r="H10" s="42"/>
      <c r="I10" s="42"/>
      <c r="J10" s="42"/>
      <c r="K10" s="42"/>
      <c r="L10" s="432">
        <f>SUM(C10:K10)</f>
        <v>0</v>
      </c>
    </row>
    <row r="11" spans="1:12" x14ac:dyDescent="0.3">
      <c r="B11" s="430" t="s">
        <v>281</v>
      </c>
      <c r="C11" s="42"/>
      <c r="D11" s="42"/>
      <c r="E11" s="42"/>
      <c r="F11" s="42"/>
      <c r="G11" s="417"/>
      <c r="H11" s="417"/>
      <c r="I11" s="417"/>
      <c r="J11" s="417"/>
      <c r="K11" s="417"/>
      <c r="L11" s="432"/>
    </row>
    <row r="12" spans="1:12" x14ac:dyDescent="0.3">
      <c r="B12" s="433" t="s">
        <v>282</v>
      </c>
      <c r="C12" s="434">
        <f>+C10+C11</f>
        <v>0</v>
      </c>
      <c r="D12" s="434">
        <f t="shared" ref="D12:K12" si="0">+D10+D11</f>
        <v>0</v>
      </c>
      <c r="E12" s="434">
        <f t="shared" si="0"/>
        <v>0</v>
      </c>
      <c r="F12" s="434">
        <f t="shared" si="0"/>
        <v>0</v>
      </c>
      <c r="G12" s="434">
        <f t="shared" si="0"/>
        <v>0</v>
      </c>
      <c r="H12" s="434">
        <f t="shared" si="0"/>
        <v>0</v>
      </c>
      <c r="I12" s="434">
        <f t="shared" si="0"/>
        <v>0</v>
      </c>
      <c r="J12" s="434">
        <f t="shared" si="0"/>
        <v>0</v>
      </c>
      <c r="K12" s="434">
        <f t="shared" si="0"/>
        <v>0</v>
      </c>
      <c r="L12" s="432">
        <f>SUM(C12:K12)</f>
        <v>0</v>
      </c>
    </row>
    <row r="13" spans="1:12" x14ac:dyDescent="0.3">
      <c r="B13" s="421"/>
      <c r="C13" s="425"/>
      <c r="D13" s="424"/>
      <c r="E13" s="424"/>
      <c r="F13" s="421"/>
      <c r="H13" s="426"/>
      <c r="K13" s="423"/>
    </row>
    <row r="14" spans="1:12" x14ac:dyDescent="0.3">
      <c r="B14" s="501" t="s">
        <v>283</v>
      </c>
      <c r="C14" s="502"/>
      <c r="D14" s="502"/>
      <c r="E14" s="502"/>
      <c r="F14" s="502"/>
      <c r="G14" s="502"/>
      <c r="H14" s="502"/>
      <c r="I14" s="502"/>
      <c r="J14" s="502"/>
      <c r="K14" s="502"/>
      <c r="L14" s="502"/>
    </row>
    <row r="15" spans="1:12" ht="13.5" customHeight="1" x14ac:dyDescent="0.3">
      <c r="A15" s="503" t="s">
        <v>284</v>
      </c>
      <c r="B15" s="430">
        <v>2015</v>
      </c>
      <c r="C15" s="417"/>
      <c r="D15" s="417"/>
      <c r="E15" s="417"/>
      <c r="F15" s="417"/>
      <c r="G15" s="417"/>
      <c r="H15" s="417"/>
      <c r="I15" s="417"/>
      <c r="J15" s="417"/>
      <c r="K15" s="417"/>
      <c r="L15" s="435">
        <f t="shared" ref="L15:L30" si="1">SUM(C15:K15)</f>
        <v>0</v>
      </c>
    </row>
    <row r="16" spans="1:12" x14ac:dyDescent="0.3">
      <c r="A16" s="504"/>
      <c r="B16" s="430">
        <v>2016</v>
      </c>
      <c r="C16" s="417"/>
      <c r="D16" s="417"/>
      <c r="E16" s="417"/>
      <c r="F16" s="417"/>
      <c r="G16" s="417"/>
      <c r="H16" s="417"/>
      <c r="I16" s="417"/>
      <c r="J16" s="417"/>
      <c r="K16" s="417"/>
      <c r="L16" s="435">
        <f t="shared" si="1"/>
        <v>0</v>
      </c>
    </row>
    <row r="17" spans="1:12" x14ac:dyDescent="0.3">
      <c r="A17" s="504"/>
      <c r="B17" s="430">
        <v>2017</v>
      </c>
      <c r="C17" s="42"/>
      <c r="D17" s="417"/>
      <c r="E17" s="417"/>
      <c r="F17" s="417"/>
      <c r="G17" s="417"/>
      <c r="H17" s="417"/>
      <c r="I17" s="417"/>
      <c r="J17" s="417"/>
      <c r="K17" s="417"/>
      <c r="L17" s="435">
        <f t="shared" si="1"/>
        <v>0</v>
      </c>
    </row>
    <row r="18" spans="1:12" x14ac:dyDescent="0.3">
      <c r="A18" s="504"/>
      <c r="B18" s="430">
        <v>2018</v>
      </c>
      <c r="C18" s="42"/>
      <c r="D18" s="42"/>
      <c r="E18" s="417"/>
      <c r="F18" s="417"/>
      <c r="G18" s="417"/>
      <c r="H18" s="417"/>
      <c r="I18" s="417"/>
      <c r="J18" s="417"/>
      <c r="K18" s="417"/>
      <c r="L18" s="435">
        <f t="shared" si="1"/>
        <v>0</v>
      </c>
    </row>
    <row r="19" spans="1:12" x14ac:dyDescent="0.3">
      <c r="A19" s="504"/>
      <c r="B19" s="430">
        <v>2019</v>
      </c>
      <c r="C19" s="42"/>
      <c r="D19" s="42"/>
      <c r="E19" s="42"/>
      <c r="F19" s="417"/>
      <c r="G19" s="417"/>
      <c r="H19" s="417"/>
      <c r="I19" s="417"/>
      <c r="J19" s="417"/>
      <c r="K19" s="417"/>
      <c r="L19" s="435">
        <f t="shared" si="1"/>
        <v>0</v>
      </c>
    </row>
    <row r="20" spans="1:12" x14ac:dyDescent="0.3">
      <c r="A20" s="504"/>
      <c r="B20" s="430">
        <v>2020</v>
      </c>
      <c r="C20" s="42"/>
      <c r="D20" s="42"/>
      <c r="E20" s="42"/>
      <c r="F20" s="42"/>
      <c r="G20" s="417"/>
      <c r="H20" s="417"/>
      <c r="I20" s="417"/>
      <c r="J20" s="417"/>
      <c r="K20" s="417"/>
      <c r="L20" s="435">
        <f t="shared" si="1"/>
        <v>0</v>
      </c>
    </row>
    <row r="21" spans="1:12" x14ac:dyDescent="0.3">
      <c r="A21" s="504"/>
      <c r="B21" s="430">
        <v>2021</v>
      </c>
      <c r="C21" s="42"/>
      <c r="D21" s="42"/>
      <c r="E21" s="42"/>
      <c r="F21" s="42"/>
      <c r="G21" s="42"/>
      <c r="H21" s="417"/>
      <c r="I21" s="417"/>
      <c r="J21" s="417"/>
      <c r="K21" s="417"/>
      <c r="L21" s="435">
        <f t="shared" si="1"/>
        <v>0</v>
      </c>
    </row>
    <row r="22" spans="1:12" x14ac:dyDescent="0.3">
      <c r="A22" s="504"/>
      <c r="B22" s="430">
        <v>2022</v>
      </c>
      <c r="C22" s="42"/>
      <c r="D22" s="42"/>
      <c r="E22" s="42"/>
      <c r="F22" s="42"/>
      <c r="G22" s="42"/>
      <c r="H22" s="42"/>
      <c r="I22" s="417"/>
      <c r="J22" s="417"/>
      <c r="K22" s="417"/>
      <c r="L22" s="435">
        <f t="shared" si="1"/>
        <v>0</v>
      </c>
    </row>
    <row r="23" spans="1:12" x14ac:dyDescent="0.3">
      <c r="A23" s="504"/>
      <c r="B23" s="430">
        <v>2023</v>
      </c>
      <c r="C23" s="42"/>
      <c r="D23" s="42"/>
      <c r="E23" s="42"/>
      <c r="F23" s="42"/>
      <c r="G23" s="42"/>
      <c r="H23" s="42"/>
      <c r="I23" s="42"/>
      <c r="J23" s="417"/>
      <c r="K23" s="417"/>
      <c r="L23" s="435">
        <f t="shared" si="1"/>
        <v>0</v>
      </c>
    </row>
    <row r="24" spans="1:12" x14ac:dyDescent="0.3">
      <c r="A24" s="504"/>
      <c r="B24" s="430">
        <v>2024</v>
      </c>
      <c r="C24" s="42"/>
      <c r="D24" s="42"/>
      <c r="E24" s="42"/>
      <c r="F24" s="42"/>
      <c r="G24" s="42"/>
      <c r="H24" s="42"/>
      <c r="I24" s="42"/>
      <c r="J24" s="42"/>
      <c r="K24" s="417"/>
      <c r="L24" s="435">
        <f t="shared" si="1"/>
        <v>0</v>
      </c>
    </row>
    <row r="25" spans="1:12" x14ac:dyDescent="0.3">
      <c r="A25" s="504"/>
      <c r="B25" s="430">
        <v>2025</v>
      </c>
      <c r="C25" s="42"/>
      <c r="D25" s="42"/>
      <c r="E25" s="42"/>
      <c r="F25" s="42"/>
      <c r="G25" s="42"/>
      <c r="H25" s="42"/>
      <c r="I25" s="42"/>
      <c r="J25" s="42"/>
      <c r="K25" s="42"/>
      <c r="L25" s="435">
        <f t="shared" si="1"/>
        <v>0</v>
      </c>
    </row>
    <row r="26" spans="1:12" x14ac:dyDescent="0.3">
      <c r="A26" s="504"/>
      <c r="B26" s="430">
        <v>2026</v>
      </c>
      <c r="C26" s="42"/>
      <c r="D26" s="42"/>
      <c r="E26" s="42"/>
      <c r="F26" s="42"/>
      <c r="G26" s="42"/>
      <c r="H26" s="42"/>
      <c r="I26" s="42"/>
      <c r="J26" s="42"/>
      <c r="K26" s="42"/>
      <c r="L26" s="435">
        <f t="shared" si="1"/>
        <v>0</v>
      </c>
    </row>
    <row r="27" spans="1:12" x14ac:dyDescent="0.3">
      <c r="A27" s="504"/>
      <c r="B27" s="430">
        <v>2027</v>
      </c>
      <c r="C27" s="42"/>
      <c r="D27" s="42"/>
      <c r="E27" s="42"/>
      <c r="F27" s="42"/>
      <c r="G27" s="42"/>
      <c r="H27" s="42"/>
      <c r="I27" s="42"/>
      <c r="J27" s="42"/>
      <c r="K27" s="42"/>
      <c r="L27" s="435">
        <f t="shared" si="1"/>
        <v>0</v>
      </c>
    </row>
    <row r="28" spans="1:12" x14ac:dyDescent="0.3">
      <c r="A28" s="504"/>
      <c r="B28" s="430">
        <v>2028</v>
      </c>
      <c r="C28" s="42"/>
      <c r="D28" s="42"/>
      <c r="E28" s="42"/>
      <c r="F28" s="42"/>
      <c r="G28" s="42"/>
      <c r="H28" s="42"/>
      <c r="I28" s="42"/>
      <c r="J28" s="42"/>
      <c r="K28" s="42"/>
      <c r="L28" s="435">
        <f t="shared" si="1"/>
        <v>0</v>
      </c>
    </row>
    <row r="29" spans="1:12" x14ac:dyDescent="0.3">
      <c r="A29" s="504"/>
      <c r="B29" s="430">
        <v>2029</v>
      </c>
      <c r="C29" s="42"/>
      <c r="D29" s="42"/>
      <c r="E29" s="42"/>
      <c r="F29" s="42"/>
      <c r="G29" s="42"/>
      <c r="H29" s="42"/>
      <c r="I29" s="42"/>
      <c r="J29" s="42"/>
      <c r="K29" s="42"/>
      <c r="L29" s="435">
        <f t="shared" si="1"/>
        <v>0</v>
      </c>
    </row>
    <row r="30" spans="1:12" x14ac:dyDescent="0.3">
      <c r="A30" s="505"/>
      <c r="B30" s="430">
        <v>2030</v>
      </c>
      <c r="C30" s="42"/>
      <c r="D30" s="42"/>
      <c r="E30" s="42"/>
      <c r="F30" s="42"/>
      <c r="G30" s="42"/>
      <c r="H30" s="42"/>
      <c r="I30" s="42"/>
      <c r="J30" s="42"/>
      <c r="K30" s="42"/>
      <c r="L30" s="435">
        <f t="shared" si="1"/>
        <v>0</v>
      </c>
    </row>
    <row r="31" spans="1:12" ht="15" x14ac:dyDescent="0.3">
      <c r="B31" s="436" t="s">
        <v>285</v>
      </c>
      <c r="C31" s="437">
        <f t="shared" ref="C31:L31" si="2">C10+SUM(C16:C30)</f>
        <v>0</v>
      </c>
      <c r="D31" s="437">
        <f t="shared" si="2"/>
        <v>0</v>
      </c>
      <c r="E31" s="437">
        <f t="shared" si="2"/>
        <v>0</v>
      </c>
      <c r="F31" s="437">
        <f t="shared" si="2"/>
        <v>0</v>
      </c>
      <c r="G31" s="437">
        <f t="shared" si="2"/>
        <v>0</v>
      </c>
      <c r="H31" s="437">
        <f t="shared" si="2"/>
        <v>0</v>
      </c>
      <c r="I31" s="437">
        <f t="shared" si="2"/>
        <v>0</v>
      </c>
      <c r="J31" s="437">
        <f t="shared" si="2"/>
        <v>0</v>
      </c>
      <c r="K31" s="437">
        <f t="shared" si="2"/>
        <v>0</v>
      </c>
      <c r="L31" s="437">
        <f t="shared" si="2"/>
        <v>0</v>
      </c>
    </row>
    <row r="33" spans="2:12" x14ac:dyDescent="0.3">
      <c r="B33" s="438" t="s">
        <v>286</v>
      </c>
      <c r="C33" s="438"/>
      <c r="D33" s="438"/>
      <c r="E33" s="438"/>
      <c r="F33" s="438"/>
      <c r="G33" s="438"/>
      <c r="H33" s="438"/>
      <c r="I33" s="438"/>
      <c r="J33" s="438"/>
      <c r="K33" s="439"/>
    </row>
    <row r="34" spans="2:12" s="440" customFormat="1" x14ac:dyDescent="0.3">
      <c r="K34" s="441"/>
    </row>
    <row r="35" spans="2:12" x14ac:dyDescent="0.3">
      <c r="B35" s="442" t="s">
        <v>287</v>
      </c>
      <c r="C35" s="442"/>
      <c r="D35" s="442"/>
      <c r="E35" s="442"/>
      <c r="F35" s="442"/>
      <c r="G35" s="42"/>
      <c r="H35" s="42"/>
      <c r="I35" s="42"/>
      <c r="J35" s="42"/>
      <c r="K35" s="42"/>
    </row>
    <row r="37" spans="2:12" x14ac:dyDescent="0.3">
      <c r="B37" s="443" t="s">
        <v>285</v>
      </c>
      <c r="G37" s="435">
        <f>G31-G35</f>
        <v>0</v>
      </c>
      <c r="H37" s="435">
        <f t="shared" ref="H37:K37" si="3">H31-H35</f>
        <v>0</v>
      </c>
      <c r="I37" s="435">
        <f t="shared" si="3"/>
        <v>0</v>
      </c>
      <c r="J37" s="435">
        <f t="shared" si="3"/>
        <v>0</v>
      </c>
      <c r="K37" s="435">
        <f t="shared" si="3"/>
        <v>0</v>
      </c>
    </row>
    <row r="39" spans="2:12" x14ac:dyDescent="0.3">
      <c r="K39" s="431">
        <v>2024</v>
      </c>
    </row>
    <row r="40" spans="2:12" ht="12" customHeight="1" x14ac:dyDescent="0.3">
      <c r="B40" s="444" t="s">
        <v>288</v>
      </c>
      <c r="C40" s="444"/>
      <c r="D40" s="444"/>
      <c r="E40" s="444"/>
      <c r="F40" s="444"/>
      <c r="G40" s="444"/>
      <c r="H40" s="444"/>
      <c r="I40" s="444"/>
      <c r="J40" s="444"/>
      <c r="K40" s="445">
        <f>+L24</f>
        <v>0</v>
      </c>
      <c r="L40" s="446"/>
    </row>
    <row r="41" spans="2:12" ht="12" customHeight="1" x14ac:dyDescent="0.3">
      <c r="B41" s="444" t="s">
        <v>289</v>
      </c>
      <c r="C41" s="444"/>
      <c r="D41" s="444"/>
      <c r="E41" s="444"/>
      <c r="F41" s="444"/>
      <c r="G41" s="444"/>
      <c r="H41" s="444"/>
      <c r="I41" s="444"/>
      <c r="J41" s="444"/>
      <c r="K41" s="445">
        <f>SUM(G35:K35)</f>
        <v>0</v>
      </c>
    </row>
    <row r="42" spans="2:12" ht="12" customHeight="1" x14ac:dyDescent="0.3">
      <c r="B42" s="447" t="s">
        <v>290</v>
      </c>
      <c r="C42" s="447"/>
      <c r="D42" s="447"/>
      <c r="E42" s="447"/>
      <c r="F42" s="447"/>
      <c r="G42" s="447"/>
      <c r="H42" s="447"/>
      <c r="I42" s="447"/>
      <c r="J42" s="447"/>
      <c r="K42" s="448">
        <f>K41+K40</f>
        <v>0</v>
      </c>
    </row>
    <row r="44" spans="2:12" x14ac:dyDescent="0.3">
      <c r="B44" s="423" t="s">
        <v>291</v>
      </c>
      <c r="K44" s="449">
        <f>'[6]TAB 1'!C45+'[6]TAB 1'!C47</f>
        <v>0</v>
      </c>
    </row>
    <row r="45" spans="2:12" ht="15" x14ac:dyDescent="0.3">
      <c r="B45" s="450" t="s">
        <v>292</v>
      </c>
      <c r="K45" s="451">
        <f>IFERROR(K41/K44,0)</f>
        <v>0</v>
      </c>
    </row>
  </sheetData>
  <mergeCells count="3">
    <mergeCell ref="B8:L8"/>
    <mergeCell ref="B14:L14"/>
    <mergeCell ref="A15:A30"/>
  </mergeCells>
  <conditionalFormatting sqref="C17:C29 D18 D19:E19 D20:F20 D21:G21 D22:H22 D23:I23 D24:J24 D25:K29">
    <cfRule type="containsText" dxfId="172" priority="7" operator="containsText" text="libre">
      <formula>NOT(ISERROR(SEARCH("libre",C17)))</formula>
    </cfRule>
    <cfRule type="containsText" dxfId="171" priority="8" operator="containsText" text="ntitulé">
      <formula>NOT(ISERROR(SEARCH("ntitulé",C17)))</formula>
    </cfRule>
    <cfRule type="containsBlanks" dxfId="170" priority="9">
      <formula>LEN(TRIM(C17))=0</formula>
    </cfRule>
  </conditionalFormatting>
  <conditionalFormatting sqref="C11:F11 G35:K35">
    <cfRule type="containsText" dxfId="169" priority="10" operator="containsText" text="libre">
      <formula>NOT(ISERROR(SEARCH("libre",C11)))</formula>
    </cfRule>
    <cfRule type="containsText" dxfId="168" priority="11" operator="containsText" text="ntitulé">
      <formula>NOT(ISERROR(SEARCH("ntitulé",C11)))</formula>
    </cfRule>
    <cfRule type="containsBlanks" dxfId="167" priority="12">
      <formula>LEN(TRIM(C11))=0</formula>
    </cfRule>
  </conditionalFormatting>
  <conditionalFormatting sqref="C10:K30">
    <cfRule type="containsText" dxfId="166" priority="4" operator="containsText" text="libre">
      <formula>NOT(ISERROR(SEARCH("libre",C10)))</formula>
    </cfRule>
    <cfRule type="containsText" dxfId="165" priority="5" operator="containsText" text="ntitulé">
      <formula>NOT(ISERROR(SEARCH("ntitulé",C10)))</formula>
    </cfRule>
    <cfRule type="containsBlanks" dxfId="164" priority="6">
      <formula>LEN(TRIM(C10))=0</formula>
    </cfRule>
  </conditionalFormatting>
  <pageMargins left="0.7" right="0.7" top="0.75" bottom="0.75" header="0.3" footer="0.3"/>
  <pageSetup paperSize="9" scale="6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L45"/>
  <sheetViews>
    <sheetView zoomScaleNormal="100" workbookViewId="0">
      <selection activeCell="M44" sqref="M44"/>
    </sheetView>
  </sheetViews>
  <sheetFormatPr baseColWidth="10" defaultColWidth="8.85546875" defaultRowHeight="15" x14ac:dyDescent="0.3"/>
  <cols>
    <col min="1" max="1" width="84.42578125" style="2" customWidth="1"/>
    <col min="2" max="2" width="16.7109375" style="1" customWidth="1"/>
    <col min="3" max="3" width="5.28515625" style="1" customWidth="1"/>
    <col min="4" max="4" width="16.7109375" style="1" customWidth="1"/>
    <col min="5" max="5" width="5.28515625" style="1" customWidth="1"/>
    <col min="6" max="6" width="16.7109375" style="1" customWidth="1"/>
    <col min="7" max="7" width="5.28515625" style="1" customWidth="1"/>
    <col min="8" max="8" width="16.7109375" style="1" customWidth="1"/>
    <col min="9" max="9" width="5.28515625" style="1" customWidth="1"/>
    <col min="10" max="10" width="16.7109375" style="1" customWidth="1"/>
    <col min="11" max="11" width="5.28515625" style="1" customWidth="1"/>
    <col min="12" max="12" width="14" style="1" customWidth="1"/>
    <col min="13" max="16384" width="8.85546875" style="1"/>
  </cols>
  <sheetData>
    <row r="3" spans="1:12" ht="29.45" customHeight="1" x14ac:dyDescent="0.3">
      <c r="A3" s="14" t="s">
        <v>294</v>
      </c>
      <c r="B3" s="14"/>
      <c r="C3" s="14"/>
      <c r="D3" s="14"/>
      <c r="E3" s="14"/>
      <c r="F3" s="14"/>
      <c r="G3" s="14"/>
      <c r="H3" s="14"/>
      <c r="I3" s="14"/>
      <c r="J3" s="14"/>
      <c r="K3" s="14"/>
      <c r="L3" s="14"/>
    </row>
    <row r="5" spans="1:12" s="29" customFormat="1" ht="21" x14ac:dyDescent="0.35">
      <c r="A5" s="507" t="s">
        <v>293</v>
      </c>
      <c r="B5" s="508"/>
      <c r="C5" s="508"/>
      <c r="D5" s="508"/>
      <c r="E5" s="508"/>
      <c r="F5" s="508"/>
      <c r="G5" s="508"/>
      <c r="H5" s="508"/>
      <c r="I5" s="508"/>
      <c r="J5" s="508"/>
      <c r="K5" s="508"/>
      <c r="L5" s="508"/>
    </row>
    <row r="6" spans="1:12" s="4" customFormat="1" ht="12" customHeight="1" x14ac:dyDescent="0.3">
      <c r="A6" s="509" t="s">
        <v>0</v>
      </c>
      <c r="B6" s="506" t="s">
        <v>18</v>
      </c>
      <c r="C6" s="506"/>
      <c r="D6" s="506" t="s">
        <v>3</v>
      </c>
      <c r="E6" s="506"/>
      <c r="F6" s="506" t="s">
        <v>4</v>
      </c>
      <c r="G6" s="506"/>
      <c r="H6" s="506" t="s">
        <v>5</v>
      </c>
      <c r="I6" s="506"/>
      <c r="J6" s="506" t="s">
        <v>6</v>
      </c>
      <c r="K6" s="506"/>
      <c r="L6" s="3" t="s">
        <v>100</v>
      </c>
    </row>
    <row r="7" spans="1:12" s="4" customFormat="1" ht="13.5" x14ac:dyDescent="0.3">
      <c r="A7" s="509"/>
      <c r="B7" s="3" t="s">
        <v>7</v>
      </c>
      <c r="C7" s="3" t="s">
        <v>8</v>
      </c>
      <c r="D7" s="3" t="s">
        <v>7</v>
      </c>
      <c r="E7" s="3" t="s">
        <v>8</v>
      </c>
      <c r="F7" s="3" t="s">
        <v>7</v>
      </c>
      <c r="G7" s="3" t="s">
        <v>8</v>
      </c>
      <c r="H7" s="3" t="s">
        <v>7</v>
      </c>
      <c r="I7" s="3" t="s">
        <v>8</v>
      </c>
      <c r="J7" s="3" t="s">
        <v>7</v>
      </c>
      <c r="K7" s="3" t="s">
        <v>8</v>
      </c>
      <c r="L7" s="3" t="s">
        <v>7</v>
      </c>
    </row>
    <row r="8" spans="1:12" x14ac:dyDescent="0.3">
      <c r="A8" s="34" t="s">
        <v>89</v>
      </c>
      <c r="B8" s="168">
        <f>SUM(B9,B12)</f>
        <v>0</v>
      </c>
      <c r="C8" s="169">
        <f>IFERROR(B8/$B$44,0)</f>
        <v>0</v>
      </c>
      <c r="D8" s="168">
        <f>SUM(D9,D12)</f>
        <v>0</v>
      </c>
      <c r="E8" s="169">
        <f>IFERROR(D8/$B8,0)</f>
        <v>0</v>
      </c>
      <c r="F8" s="168">
        <f>SUM(F9,F12)</f>
        <v>0</v>
      </c>
      <c r="G8" s="169">
        <f>IFERROR(F8/$B8,0)</f>
        <v>0</v>
      </c>
      <c r="H8" s="168">
        <f>SUM(H9,H12)</f>
        <v>0</v>
      </c>
      <c r="I8" s="169">
        <f t="shared" ref="I8:I44" si="0">IFERROR(H8/$B8,0)</f>
        <v>0</v>
      </c>
      <c r="J8" s="168">
        <f>SUM(J9,J12)</f>
        <v>0</v>
      </c>
      <c r="K8" s="169">
        <f t="shared" ref="K8:K44" si="1">IFERROR(J8/$B8,0)</f>
        <v>0</v>
      </c>
      <c r="L8" s="168">
        <f>SUM(L9,L12)</f>
        <v>0</v>
      </c>
    </row>
    <row r="9" spans="1:12" x14ac:dyDescent="0.3">
      <c r="A9" s="35" t="s">
        <v>90</v>
      </c>
      <c r="B9" s="168">
        <f>SUM(B10:B11)</f>
        <v>0</v>
      </c>
      <c r="C9" s="169">
        <f t="shared" ref="C9:C44" si="2">IFERROR(B9/$B$44,0)</f>
        <v>0</v>
      </c>
      <c r="D9" s="168">
        <f>SUM(D10:D11)</f>
        <v>0</v>
      </c>
      <c r="E9" s="169">
        <f t="shared" ref="E9:E44" si="3">IFERROR(D9/$B9,0)</f>
        <v>0</v>
      </c>
      <c r="F9" s="168">
        <f>SUM(F10:F11)</f>
        <v>0</v>
      </c>
      <c r="G9" s="169">
        <f t="shared" ref="G9:G44" si="4">IFERROR(F9/$B9,0)</f>
        <v>0</v>
      </c>
      <c r="H9" s="168">
        <f>SUM(H10:H11)</f>
        <v>0</v>
      </c>
      <c r="I9" s="169">
        <f t="shared" si="0"/>
        <v>0</v>
      </c>
      <c r="J9" s="168">
        <f>SUM(J10:J11)</f>
        <v>0</v>
      </c>
      <c r="K9" s="169">
        <f t="shared" si="1"/>
        <v>0</v>
      </c>
      <c r="L9" s="168">
        <f>SUM(L10:L11)</f>
        <v>0</v>
      </c>
    </row>
    <row r="10" spans="1:12" customFormat="1" x14ac:dyDescent="0.3">
      <c r="A10" s="382" t="s">
        <v>151</v>
      </c>
      <c r="B10" s="380">
        <f>'TAB 1'!C14</f>
        <v>0</v>
      </c>
      <c r="C10" s="383">
        <f t="shared" si="2"/>
        <v>0</v>
      </c>
      <c r="D10" s="380"/>
      <c r="E10" s="383">
        <f t="shared" si="3"/>
        <v>0</v>
      </c>
      <c r="F10" s="380"/>
      <c r="G10" s="383">
        <f t="shared" si="4"/>
        <v>0</v>
      </c>
      <c r="H10" s="380"/>
      <c r="I10" s="383">
        <f t="shared" si="0"/>
        <v>0</v>
      </c>
      <c r="J10" s="380"/>
      <c r="K10" s="383">
        <f t="shared" si="1"/>
        <v>0</v>
      </c>
      <c r="L10" s="384">
        <f>B10-SUM(D10,F10,H10,J10)</f>
        <v>0</v>
      </c>
    </row>
    <row r="11" spans="1:12" x14ac:dyDescent="0.3">
      <c r="A11" s="41" t="s">
        <v>152</v>
      </c>
      <c r="B11" s="380">
        <f>'TAB 1'!C15</f>
        <v>0</v>
      </c>
      <c r="C11" s="44">
        <f t="shared" si="2"/>
        <v>0</v>
      </c>
      <c r="D11" s="42"/>
      <c r="E11" s="44">
        <f t="shared" si="3"/>
        <v>0</v>
      </c>
      <c r="F11" s="42"/>
      <c r="G11" s="44">
        <f t="shared" si="4"/>
        <v>0</v>
      </c>
      <c r="H11" s="42"/>
      <c r="I11" s="44">
        <f t="shared" si="0"/>
        <v>0</v>
      </c>
      <c r="J11" s="42"/>
      <c r="K11" s="44">
        <f t="shared" si="1"/>
        <v>0</v>
      </c>
      <c r="L11" s="43">
        <f>B11-SUM(D11,F11,H11,J11)</f>
        <v>0</v>
      </c>
    </row>
    <row r="12" spans="1:12" x14ac:dyDescent="0.3">
      <c r="A12" s="35" t="s">
        <v>91</v>
      </c>
      <c r="B12" s="168">
        <f>SUM(B13:B15)</f>
        <v>0</v>
      </c>
      <c r="C12" s="169">
        <f t="shared" si="2"/>
        <v>0</v>
      </c>
      <c r="D12" s="168">
        <f>SUM(D13:D15)</f>
        <v>0</v>
      </c>
      <c r="E12" s="169">
        <f t="shared" si="3"/>
        <v>0</v>
      </c>
      <c r="F12" s="168">
        <f>SUM(F13:F15)</f>
        <v>0</v>
      </c>
      <c r="G12" s="169">
        <f t="shared" si="4"/>
        <v>0</v>
      </c>
      <c r="H12" s="168">
        <f>SUM(H13:H15)</f>
        <v>0</v>
      </c>
      <c r="I12" s="169">
        <f t="shared" si="0"/>
        <v>0</v>
      </c>
      <c r="J12" s="168">
        <f>SUM(J13:J15)</f>
        <v>0</v>
      </c>
      <c r="K12" s="169">
        <f t="shared" si="1"/>
        <v>0</v>
      </c>
      <c r="L12" s="168">
        <f>SUM(L13:L15)</f>
        <v>0</v>
      </c>
    </row>
    <row r="13" spans="1:12" x14ac:dyDescent="0.3">
      <c r="A13" s="36" t="s">
        <v>92</v>
      </c>
      <c r="B13" s="380">
        <f>'TAB 1'!C17</f>
        <v>0</v>
      </c>
      <c r="C13" s="44">
        <f t="shared" si="2"/>
        <v>0</v>
      </c>
      <c r="D13" s="42"/>
      <c r="E13" s="44">
        <f t="shared" si="3"/>
        <v>0</v>
      </c>
      <c r="F13" s="42"/>
      <c r="G13" s="44">
        <f t="shared" si="4"/>
        <v>0</v>
      </c>
      <c r="H13" s="42"/>
      <c r="I13" s="44">
        <f t="shared" si="0"/>
        <v>0</v>
      </c>
      <c r="J13" s="42"/>
      <c r="K13" s="44">
        <f t="shared" si="1"/>
        <v>0</v>
      </c>
      <c r="L13" s="43">
        <f>B13-SUM(D13,F13,H13,J13)</f>
        <v>0</v>
      </c>
    </row>
    <row r="14" spans="1:12" x14ac:dyDescent="0.3">
      <c r="A14" s="36" t="s">
        <v>93</v>
      </c>
      <c r="B14" s="380">
        <f>'TAB 1'!C18</f>
        <v>0</v>
      </c>
      <c r="C14" s="44">
        <f t="shared" si="2"/>
        <v>0</v>
      </c>
      <c r="D14" s="42"/>
      <c r="E14" s="44">
        <f t="shared" si="3"/>
        <v>0</v>
      </c>
      <c r="F14" s="42"/>
      <c r="G14" s="44">
        <f t="shared" si="4"/>
        <v>0</v>
      </c>
      <c r="H14" s="42"/>
      <c r="I14" s="44">
        <f t="shared" si="0"/>
        <v>0</v>
      </c>
      <c r="J14" s="42"/>
      <c r="K14" s="44">
        <f t="shared" si="1"/>
        <v>0</v>
      </c>
      <c r="L14" s="43">
        <f>B14-SUM(D14,F14,H14,J14)</f>
        <v>0</v>
      </c>
    </row>
    <row r="15" spans="1:12" x14ac:dyDescent="0.3">
      <c r="A15" s="36" t="s">
        <v>94</v>
      </c>
      <c r="B15" s="380">
        <f>'TAB 1'!C19</f>
        <v>0</v>
      </c>
      <c r="C15" s="44">
        <f t="shared" si="2"/>
        <v>0</v>
      </c>
      <c r="D15" s="42"/>
      <c r="E15" s="44">
        <f t="shared" si="3"/>
        <v>0</v>
      </c>
      <c r="F15" s="42"/>
      <c r="G15" s="44">
        <f t="shared" si="4"/>
        <v>0</v>
      </c>
      <c r="H15" s="42"/>
      <c r="I15" s="44">
        <f t="shared" si="0"/>
        <v>0</v>
      </c>
      <c r="J15" s="42"/>
      <c r="K15" s="44">
        <f t="shared" si="1"/>
        <v>0</v>
      </c>
      <c r="L15" s="43">
        <f>B15-SUM(D15,F15,H15,J15)</f>
        <v>0</v>
      </c>
    </row>
    <row r="16" spans="1:12" x14ac:dyDescent="0.3">
      <c r="A16" s="34" t="s">
        <v>153</v>
      </c>
      <c r="B16" s="168">
        <f>SUM(B17,B26)</f>
        <v>0</v>
      </c>
      <c r="C16" s="169">
        <f t="shared" si="2"/>
        <v>0</v>
      </c>
      <c r="D16" s="168">
        <f>SUM(D17,D26)</f>
        <v>0</v>
      </c>
      <c r="E16" s="169">
        <f t="shared" si="3"/>
        <v>0</v>
      </c>
      <c r="F16" s="168">
        <f>SUM(F17,F26)</f>
        <v>0</v>
      </c>
      <c r="G16" s="169">
        <f t="shared" si="4"/>
        <v>0</v>
      </c>
      <c r="H16" s="168">
        <f>SUM(H17,H26)</f>
        <v>0</v>
      </c>
      <c r="I16" s="169">
        <f t="shared" si="0"/>
        <v>0</v>
      </c>
      <c r="J16" s="168">
        <f>SUM(J17,J26)</f>
        <v>0</v>
      </c>
      <c r="K16" s="169">
        <f t="shared" si="1"/>
        <v>0</v>
      </c>
      <c r="L16" s="168">
        <f>SUM(L17,L26)</f>
        <v>0</v>
      </c>
    </row>
    <row r="17" spans="1:12" x14ac:dyDescent="0.3">
      <c r="A17" s="35" t="s">
        <v>375</v>
      </c>
      <c r="B17" s="168">
        <f>SUM(B18:B25)</f>
        <v>0</v>
      </c>
      <c r="C17" s="169">
        <f t="shared" si="2"/>
        <v>0</v>
      </c>
      <c r="D17" s="168">
        <f>SUM(D18:D25)</f>
        <v>0</v>
      </c>
      <c r="E17" s="169">
        <f t="shared" si="3"/>
        <v>0</v>
      </c>
      <c r="F17" s="168">
        <f>SUM(F18:F25)</f>
        <v>0</v>
      </c>
      <c r="G17" s="169">
        <f t="shared" si="4"/>
        <v>0</v>
      </c>
      <c r="H17" s="168">
        <f>SUM(H18:H25)</f>
        <v>0</v>
      </c>
      <c r="I17" s="169">
        <f t="shared" si="0"/>
        <v>0</v>
      </c>
      <c r="J17" s="168">
        <f>SUM(J18:J25)</f>
        <v>0</v>
      </c>
      <c r="K17" s="169">
        <f t="shared" si="1"/>
        <v>0</v>
      </c>
      <c r="L17" s="168">
        <f>SUM(L18:L25)</f>
        <v>0</v>
      </c>
    </row>
    <row r="18" spans="1:12" x14ac:dyDescent="0.3">
      <c r="A18" s="36" t="s">
        <v>154</v>
      </c>
      <c r="B18" s="380">
        <f>'TAB 1'!C22</f>
        <v>0</v>
      </c>
      <c r="C18" s="44">
        <f t="shared" si="2"/>
        <v>0</v>
      </c>
      <c r="D18" s="42"/>
      <c r="E18" s="44">
        <f t="shared" si="3"/>
        <v>0</v>
      </c>
      <c r="F18" s="42"/>
      <c r="G18" s="44">
        <f t="shared" si="4"/>
        <v>0</v>
      </c>
      <c r="H18" s="42"/>
      <c r="I18" s="44">
        <f t="shared" si="0"/>
        <v>0</v>
      </c>
      <c r="J18" s="42"/>
      <c r="K18" s="44">
        <f t="shared" si="1"/>
        <v>0</v>
      </c>
      <c r="L18" s="43">
        <f t="shared" ref="L18:L25" si="5">B18-SUM(D18,F18,H18,J18)</f>
        <v>0</v>
      </c>
    </row>
    <row r="19" spans="1:12" ht="27" x14ac:dyDescent="0.3">
      <c r="A19" s="36" t="s">
        <v>155</v>
      </c>
      <c r="B19" s="380">
        <f>'TAB 1'!C23</f>
        <v>0</v>
      </c>
      <c r="C19" s="44">
        <f t="shared" si="2"/>
        <v>0</v>
      </c>
      <c r="D19" s="42"/>
      <c r="E19" s="44">
        <f t="shared" si="3"/>
        <v>0</v>
      </c>
      <c r="F19" s="42"/>
      <c r="G19" s="44">
        <f t="shared" si="4"/>
        <v>0</v>
      </c>
      <c r="H19" s="42"/>
      <c r="I19" s="44">
        <f t="shared" si="0"/>
        <v>0</v>
      </c>
      <c r="J19" s="42"/>
      <c r="K19" s="44">
        <f t="shared" si="1"/>
        <v>0</v>
      </c>
      <c r="L19" s="43">
        <f t="shared" si="5"/>
        <v>0</v>
      </c>
    </row>
    <row r="20" spans="1:12" x14ac:dyDescent="0.3">
      <c r="A20" s="36" t="s">
        <v>156</v>
      </c>
      <c r="B20" s="380">
        <f>'TAB 1'!C24</f>
        <v>0</v>
      </c>
      <c r="C20" s="44">
        <f t="shared" si="2"/>
        <v>0</v>
      </c>
      <c r="D20" s="42"/>
      <c r="E20" s="44">
        <f t="shared" si="3"/>
        <v>0</v>
      </c>
      <c r="F20" s="42"/>
      <c r="G20" s="44">
        <f t="shared" si="4"/>
        <v>0</v>
      </c>
      <c r="H20" s="42"/>
      <c r="I20" s="44">
        <f t="shared" si="0"/>
        <v>0</v>
      </c>
      <c r="J20" s="42"/>
      <c r="K20" s="44">
        <f t="shared" si="1"/>
        <v>0</v>
      </c>
      <c r="L20" s="43">
        <f t="shared" si="5"/>
        <v>0</v>
      </c>
    </row>
    <row r="21" spans="1:12" x14ac:dyDescent="0.3">
      <c r="A21" s="36" t="s">
        <v>97</v>
      </c>
      <c r="B21" s="380">
        <f>'TAB 1'!C25</f>
        <v>0</v>
      </c>
      <c r="C21" s="44">
        <f t="shared" si="2"/>
        <v>0</v>
      </c>
      <c r="D21" s="42"/>
      <c r="E21" s="44">
        <f t="shared" si="3"/>
        <v>0</v>
      </c>
      <c r="F21" s="42"/>
      <c r="G21" s="44">
        <f t="shared" si="4"/>
        <v>0</v>
      </c>
      <c r="H21" s="42"/>
      <c r="I21" s="44">
        <f t="shared" si="0"/>
        <v>0</v>
      </c>
      <c r="J21" s="42"/>
      <c r="K21" s="44">
        <f t="shared" si="1"/>
        <v>0</v>
      </c>
      <c r="L21" s="43">
        <f t="shared" si="5"/>
        <v>0</v>
      </c>
    </row>
    <row r="22" spans="1:12" x14ac:dyDescent="0.3">
      <c r="A22" s="36" t="s">
        <v>157</v>
      </c>
      <c r="B22" s="380">
        <f>'TAB 1'!C26</f>
        <v>0</v>
      </c>
      <c r="C22" s="44">
        <f t="shared" si="2"/>
        <v>0</v>
      </c>
      <c r="D22" s="42"/>
      <c r="E22" s="44">
        <f t="shared" si="3"/>
        <v>0</v>
      </c>
      <c r="F22" s="42"/>
      <c r="G22" s="44">
        <f t="shared" si="4"/>
        <v>0</v>
      </c>
      <c r="H22" s="42"/>
      <c r="I22" s="44">
        <f t="shared" si="0"/>
        <v>0</v>
      </c>
      <c r="J22" s="42"/>
      <c r="K22" s="44">
        <f t="shared" si="1"/>
        <v>0</v>
      </c>
      <c r="L22" s="43">
        <f t="shared" si="5"/>
        <v>0</v>
      </c>
    </row>
    <row r="23" spans="1:12" x14ac:dyDescent="0.3">
      <c r="A23" s="36" t="s">
        <v>158</v>
      </c>
      <c r="B23" s="380">
        <f>'TAB 1'!C27</f>
        <v>0</v>
      </c>
      <c r="C23" s="44">
        <f t="shared" si="2"/>
        <v>0</v>
      </c>
      <c r="D23" s="42"/>
      <c r="E23" s="44">
        <f t="shared" si="3"/>
        <v>0</v>
      </c>
      <c r="F23" s="42"/>
      <c r="G23" s="44">
        <f t="shared" si="4"/>
        <v>0</v>
      </c>
      <c r="H23" s="42"/>
      <c r="I23" s="44">
        <f t="shared" si="0"/>
        <v>0</v>
      </c>
      <c r="J23" s="42"/>
      <c r="K23" s="44">
        <f t="shared" si="1"/>
        <v>0</v>
      </c>
      <c r="L23" s="43">
        <f t="shared" si="5"/>
        <v>0</v>
      </c>
    </row>
    <row r="24" spans="1:12" x14ac:dyDescent="0.3">
      <c r="A24" s="36" t="s">
        <v>159</v>
      </c>
      <c r="B24" s="380">
        <f>'TAB 1'!C28</f>
        <v>0</v>
      </c>
      <c r="C24" s="44">
        <f t="shared" si="2"/>
        <v>0</v>
      </c>
      <c r="D24" s="42"/>
      <c r="E24" s="44">
        <f t="shared" si="3"/>
        <v>0</v>
      </c>
      <c r="F24" s="42"/>
      <c r="G24" s="44">
        <f t="shared" si="4"/>
        <v>0</v>
      </c>
      <c r="H24" s="42"/>
      <c r="I24" s="44">
        <f t="shared" si="0"/>
        <v>0</v>
      </c>
      <c r="J24" s="42"/>
      <c r="K24" s="44">
        <f t="shared" si="1"/>
        <v>0</v>
      </c>
      <c r="L24" s="43">
        <f t="shared" si="5"/>
        <v>0</v>
      </c>
    </row>
    <row r="25" spans="1:12" x14ac:dyDescent="0.3">
      <c r="A25" s="36" t="s">
        <v>253</v>
      </c>
      <c r="B25" s="380">
        <f>'TAB 1'!C29</f>
        <v>0</v>
      </c>
      <c r="C25" s="44">
        <f t="shared" si="2"/>
        <v>0</v>
      </c>
      <c r="D25" s="42"/>
      <c r="E25" s="44">
        <f t="shared" si="3"/>
        <v>0</v>
      </c>
      <c r="F25" s="42"/>
      <c r="G25" s="44">
        <f t="shared" si="4"/>
        <v>0</v>
      </c>
      <c r="H25" s="42"/>
      <c r="I25" s="44">
        <f t="shared" si="0"/>
        <v>0</v>
      </c>
      <c r="J25" s="42"/>
      <c r="K25" s="44">
        <f t="shared" si="1"/>
        <v>0</v>
      </c>
      <c r="L25" s="43">
        <f t="shared" si="5"/>
        <v>0</v>
      </c>
    </row>
    <row r="26" spans="1:12" x14ac:dyDescent="0.3">
      <c r="A26" s="35" t="s">
        <v>376</v>
      </c>
      <c r="B26" s="168">
        <f>SUM(B27:B34)</f>
        <v>0</v>
      </c>
      <c r="C26" s="169">
        <f t="shared" si="2"/>
        <v>0</v>
      </c>
      <c r="D26" s="168">
        <f>SUM(D27:D34)</f>
        <v>0</v>
      </c>
      <c r="E26" s="169">
        <f t="shared" si="3"/>
        <v>0</v>
      </c>
      <c r="F26" s="168">
        <f>SUM(F27:F34)</f>
        <v>0</v>
      </c>
      <c r="G26" s="169">
        <f t="shared" si="4"/>
        <v>0</v>
      </c>
      <c r="H26" s="168">
        <f>SUM(H27:H34)</f>
        <v>0</v>
      </c>
      <c r="I26" s="169">
        <f t="shared" si="0"/>
        <v>0</v>
      </c>
      <c r="J26" s="168">
        <f>SUM(J27:J34)</f>
        <v>0</v>
      </c>
      <c r="K26" s="169">
        <f t="shared" si="1"/>
        <v>0</v>
      </c>
      <c r="L26" s="168">
        <f>SUM(L27:L34)</f>
        <v>0</v>
      </c>
    </row>
    <row r="27" spans="1:12" ht="27" x14ac:dyDescent="0.3">
      <c r="A27" s="36" t="s">
        <v>160</v>
      </c>
      <c r="B27" s="380">
        <f>'TAB 1'!C31</f>
        <v>0</v>
      </c>
      <c r="C27" s="44">
        <f t="shared" si="2"/>
        <v>0</v>
      </c>
      <c r="D27" s="42"/>
      <c r="E27" s="44">
        <f t="shared" si="3"/>
        <v>0</v>
      </c>
      <c r="F27" s="42"/>
      <c r="G27" s="44">
        <f t="shared" si="4"/>
        <v>0</v>
      </c>
      <c r="H27" s="42"/>
      <c r="I27" s="44">
        <f t="shared" si="0"/>
        <v>0</v>
      </c>
      <c r="J27" s="42"/>
      <c r="K27" s="44">
        <f t="shared" si="1"/>
        <v>0</v>
      </c>
      <c r="L27" s="43">
        <f t="shared" ref="L27:L34" si="6">B27-SUM(D27,F27,H27,J27)</f>
        <v>0</v>
      </c>
    </row>
    <row r="28" spans="1:12" x14ac:dyDescent="0.3">
      <c r="A28" s="36" t="s">
        <v>161</v>
      </c>
      <c r="B28" s="380">
        <f>'TAB 1'!C32</f>
        <v>0</v>
      </c>
      <c r="C28" s="44">
        <f t="shared" si="2"/>
        <v>0</v>
      </c>
      <c r="D28" s="42"/>
      <c r="E28" s="44">
        <f t="shared" si="3"/>
        <v>0</v>
      </c>
      <c r="F28" s="42"/>
      <c r="G28" s="44">
        <f t="shared" si="4"/>
        <v>0</v>
      </c>
      <c r="H28" s="42"/>
      <c r="I28" s="44">
        <f t="shared" si="0"/>
        <v>0</v>
      </c>
      <c r="J28" s="42"/>
      <c r="K28" s="44">
        <f t="shared" si="1"/>
        <v>0</v>
      </c>
      <c r="L28" s="43">
        <f t="shared" si="6"/>
        <v>0</v>
      </c>
    </row>
    <row r="29" spans="1:12" x14ac:dyDescent="0.3">
      <c r="A29" s="36" t="s">
        <v>162</v>
      </c>
      <c r="B29" s="380">
        <f>'TAB 1'!C33</f>
        <v>0</v>
      </c>
      <c r="C29" s="44">
        <f t="shared" si="2"/>
        <v>0</v>
      </c>
      <c r="D29" s="42"/>
      <c r="E29" s="44">
        <f t="shared" si="3"/>
        <v>0</v>
      </c>
      <c r="F29" s="42"/>
      <c r="G29" s="44">
        <f t="shared" si="4"/>
        <v>0</v>
      </c>
      <c r="H29" s="42"/>
      <c r="I29" s="44">
        <f t="shared" si="0"/>
        <v>0</v>
      </c>
      <c r="J29" s="42"/>
      <c r="K29" s="44">
        <f t="shared" si="1"/>
        <v>0</v>
      </c>
      <c r="L29" s="43">
        <f t="shared" si="6"/>
        <v>0</v>
      </c>
    </row>
    <row r="30" spans="1:12" ht="27" x14ac:dyDescent="0.3">
      <c r="A30" s="36" t="s">
        <v>98</v>
      </c>
      <c r="B30" s="380">
        <f>'TAB 1'!C34</f>
        <v>0</v>
      </c>
      <c r="C30" s="44">
        <f t="shared" si="2"/>
        <v>0</v>
      </c>
      <c r="D30" s="42"/>
      <c r="E30" s="44">
        <f t="shared" si="3"/>
        <v>0</v>
      </c>
      <c r="F30" s="42"/>
      <c r="G30" s="44">
        <f t="shared" si="4"/>
        <v>0</v>
      </c>
      <c r="H30" s="42"/>
      <c r="I30" s="44">
        <f t="shared" si="0"/>
        <v>0</v>
      </c>
      <c r="J30" s="42"/>
      <c r="K30" s="44">
        <f t="shared" si="1"/>
        <v>0</v>
      </c>
      <c r="L30" s="43">
        <f t="shared" si="6"/>
        <v>0</v>
      </c>
    </row>
    <row r="31" spans="1:12" x14ac:dyDescent="0.3">
      <c r="A31" s="36" t="s">
        <v>163</v>
      </c>
      <c r="B31" s="380">
        <f>'TAB 1'!C35</f>
        <v>0</v>
      </c>
      <c r="C31" s="44">
        <f t="shared" si="2"/>
        <v>0</v>
      </c>
      <c r="D31" s="42"/>
      <c r="E31" s="44">
        <f t="shared" si="3"/>
        <v>0</v>
      </c>
      <c r="F31" s="42"/>
      <c r="G31" s="44">
        <f t="shared" si="4"/>
        <v>0</v>
      </c>
      <c r="H31" s="42"/>
      <c r="I31" s="44">
        <f t="shared" si="0"/>
        <v>0</v>
      </c>
      <c r="J31" s="42"/>
      <c r="K31" s="44">
        <f t="shared" si="1"/>
        <v>0</v>
      </c>
      <c r="L31" s="43">
        <f t="shared" si="6"/>
        <v>0</v>
      </c>
    </row>
    <row r="32" spans="1:12" x14ac:dyDescent="0.3">
      <c r="A32" s="36" t="s">
        <v>99</v>
      </c>
      <c r="B32" s="380">
        <f>'TAB 1'!C36</f>
        <v>0</v>
      </c>
      <c r="C32" s="44">
        <f t="shared" si="2"/>
        <v>0</v>
      </c>
      <c r="D32" s="42"/>
      <c r="E32" s="44">
        <f t="shared" si="3"/>
        <v>0</v>
      </c>
      <c r="F32" s="42"/>
      <c r="G32" s="44">
        <f t="shared" si="4"/>
        <v>0</v>
      </c>
      <c r="H32" s="42"/>
      <c r="I32" s="44">
        <f t="shared" si="0"/>
        <v>0</v>
      </c>
      <c r="J32" s="42"/>
      <c r="K32" s="44">
        <f t="shared" si="1"/>
        <v>0</v>
      </c>
      <c r="L32" s="43">
        <f t="shared" si="6"/>
        <v>0</v>
      </c>
    </row>
    <row r="33" spans="1:12" x14ac:dyDescent="0.3">
      <c r="A33" s="36" t="s">
        <v>156</v>
      </c>
      <c r="B33" s="380">
        <f>'TAB 1'!C37</f>
        <v>0</v>
      </c>
      <c r="C33" s="44">
        <f t="shared" si="2"/>
        <v>0</v>
      </c>
      <c r="D33" s="42"/>
      <c r="E33" s="44">
        <f t="shared" si="3"/>
        <v>0</v>
      </c>
      <c r="F33" s="42"/>
      <c r="G33" s="44">
        <f t="shared" si="4"/>
        <v>0</v>
      </c>
      <c r="H33" s="42"/>
      <c r="I33" s="44">
        <f t="shared" si="0"/>
        <v>0</v>
      </c>
      <c r="J33" s="42"/>
      <c r="K33" s="44">
        <f t="shared" si="1"/>
        <v>0</v>
      </c>
      <c r="L33" s="43">
        <f t="shared" si="6"/>
        <v>0</v>
      </c>
    </row>
    <row r="34" spans="1:12" x14ac:dyDescent="0.3">
      <c r="A34" s="36" t="s">
        <v>164</v>
      </c>
      <c r="B34" s="380">
        <f>'TAB 1'!C38</f>
        <v>0</v>
      </c>
      <c r="C34" s="44">
        <f t="shared" si="2"/>
        <v>0</v>
      </c>
      <c r="D34" s="42"/>
      <c r="E34" s="44">
        <f t="shared" si="3"/>
        <v>0</v>
      </c>
      <c r="F34" s="42"/>
      <c r="G34" s="44">
        <f t="shared" si="4"/>
        <v>0</v>
      </c>
      <c r="H34" s="42"/>
      <c r="I34" s="44">
        <f t="shared" si="0"/>
        <v>0</v>
      </c>
      <c r="J34" s="42"/>
      <c r="K34" s="44">
        <f t="shared" si="1"/>
        <v>0</v>
      </c>
      <c r="L34" s="43">
        <f t="shared" si="6"/>
        <v>0</v>
      </c>
    </row>
    <row r="35" spans="1:12" x14ac:dyDescent="0.3">
      <c r="A35" s="38" t="s">
        <v>165</v>
      </c>
      <c r="B35" s="168">
        <f>SUM(B36:B37)</f>
        <v>0</v>
      </c>
      <c r="C35" s="169">
        <f t="shared" si="2"/>
        <v>0</v>
      </c>
      <c r="D35" s="168">
        <f>SUM(D36:D37)</f>
        <v>0</v>
      </c>
      <c r="E35" s="169">
        <f t="shared" si="3"/>
        <v>0</v>
      </c>
      <c r="F35" s="168">
        <f>SUM(F36:F37)</f>
        <v>0</v>
      </c>
      <c r="G35" s="169">
        <f t="shared" si="4"/>
        <v>0</v>
      </c>
      <c r="H35" s="168">
        <f>SUM(H36:H37)</f>
        <v>0</v>
      </c>
      <c r="I35" s="169">
        <f t="shared" si="0"/>
        <v>0</v>
      </c>
      <c r="J35" s="168">
        <f>SUM(J36:J37)</f>
        <v>0</v>
      </c>
      <c r="K35" s="169">
        <f t="shared" si="1"/>
        <v>0</v>
      </c>
      <c r="L35" s="168">
        <f>SUM(L36:L37)</f>
        <v>0</v>
      </c>
    </row>
    <row r="36" spans="1:12" x14ac:dyDescent="0.3">
      <c r="A36" s="39" t="s">
        <v>95</v>
      </c>
      <c r="B36" s="380">
        <f>'TAB 1'!C40</f>
        <v>0</v>
      </c>
      <c r="C36" s="44">
        <f t="shared" si="2"/>
        <v>0</v>
      </c>
      <c r="D36" s="42"/>
      <c r="E36" s="44">
        <f t="shared" si="3"/>
        <v>0</v>
      </c>
      <c r="F36" s="42"/>
      <c r="G36" s="44">
        <f t="shared" si="4"/>
        <v>0</v>
      </c>
      <c r="H36" s="42"/>
      <c r="I36" s="44">
        <f t="shared" si="0"/>
        <v>0</v>
      </c>
      <c r="J36" s="42"/>
      <c r="K36" s="44">
        <f t="shared" si="1"/>
        <v>0</v>
      </c>
      <c r="L36" s="43">
        <f>B36-SUM(D36,F36,H36,J36)</f>
        <v>0</v>
      </c>
    </row>
    <row r="37" spans="1:12" x14ac:dyDescent="0.3">
      <c r="A37" s="39" t="s">
        <v>96</v>
      </c>
      <c r="B37" s="380">
        <f>'TAB 1'!C41</f>
        <v>0</v>
      </c>
      <c r="C37" s="44">
        <f t="shared" si="2"/>
        <v>0</v>
      </c>
      <c r="D37" s="42"/>
      <c r="E37" s="44">
        <f t="shared" si="3"/>
        <v>0</v>
      </c>
      <c r="F37" s="42"/>
      <c r="G37" s="44">
        <f t="shared" si="4"/>
        <v>0</v>
      </c>
      <c r="H37" s="42"/>
      <c r="I37" s="44">
        <f t="shared" si="0"/>
        <v>0</v>
      </c>
      <c r="J37" s="42"/>
      <c r="K37" s="44">
        <f t="shared" si="1"/>
        <v>0</v>
      </c>
      <c r="L37" s="43">
        <f>B37-SUM(D37,F37,H37,J37)</f>
        <v>0</v>
      </c>
    </row>
    <row r="38" spans="1:12" x14ac:dyDescent="0.3">
      <c r="A38" s="38" t="s">
        <v>1</v>
      </c>
      <c r="B38" s="168">
        <f>SUM(B39:B40)</f>
        <v>0</v>
      </c>
      <c r="C38" s="169">
        <f t="shared" si="2"/>
        <v>0</v>
      </c>
      <c r="D38" s="168">
        <f>SUM(D39:D40)</f>
        <v>0</v>
      </c>
      <c r="E38" s="169">
        <f t="shared" si="3"/>
        <v>0</v>
      </c>
      <c r="F38" s="168">
        <f>SUM(F39:F40)</f>
        <v>0</v>
      </c>
      <c r="G38" s="169">
        <f t="shared" si="4"/>
        <v>0</v>
      </c>
      <c r="H38" s="168">
        <f>SUM(H39:H40)</f>
        <v>0</v>
      </c>
      <c r="I38" s="169">
        <f t="shared" si="0"/>
        <v>0</v>
      </c>
      <c r="J38" s="168">
        <f>SUM(J39:J40)</f>
        <v>0</v>
      </c>
      <c r="K38" s="169">
        <f t="shared" si="1"/>
        <v>0</v>
      </c>
      <c r="L38" s="168">
        <f>SUM(L39:L40)</f>
        <v>0</v>
      </c>
    </row>
    <row r="39" spans="1:12" x14ac:dyDescent="0.3">
      <c r="A39" s="37" t="s">
        <v>377</v>
      </c>
      <c r="B39" s="380">
        <f>'TAB 1'!C43</f>
        <v>0</v>
      </c>
      <c r="C39" s="44">
        <f t="shared" si="2"/>
        <v>0</v>
      </c>
      <c r="D39" s="42"/>
      <c r="E39" s="44">
        <f t="shared" si="3"/>
        <v>0</v>
      </c>
      <c r="F39" s="42"/>
      <c r="G39" s="44">
        <f t="shared" si="4"/>
        <v>0</v>
      </c>
      <c r="H39" s="42"/>
      <c r="I39" s="44">
        <f t="shared" si="0"/>
        <v>0</v>
      </c>
      <c r="J39" s="42"/>
      <c r="K39" s="44">
        <f t="shared" si="1"/>
        <v>0</v>
      </c>
      <c r="L39" s="43">
        <f>B39-SUM(D39,F39,H39,J39)</f>
        <v>0</v>
      </c>
    </row>
    <row r="40" spans="1:12" x14ac:dyDescent="0.3">
      <c r="A40" s="37" t="s">
        <v>378</v>
      </c>
      <c r="B40" s="380">
        <f>'TAB 1'!C44</f>
        <v>0</v>
      </c>
      <c r="C40" s="44">
        <f>IFERROR(B40/$B$44,0)</f>
        <v>0</v>
      </c>
      <c r="D40" s="42"/>
      <c r="E40" s="44">
        <f t="shared" si="3"/>
        <v>0</v>
      </c>
      <c r="F40" s="42"/>
      <c r="G40" s="44">
        <f t="shared" si="4"/>
        <v>0</v>
      </c>
      <c r="H40" s="42"/>
      <c r="I40" s="44">
        <f t="shared" si="0"/>
        <v>0</v>
      </c>
      <c r="J40" s="42"/>
      <c r="K40" s="44">
        <f t="shared" si="1"/>
        <v>0</v>
      </c>
      <c r="L40" s="43">
        <f>B40-SUM(D40,F40,H40,J40)</f>
        <v>0</v>
      </c>
    </row>
    <row r="41" spans="1:12" x14ac:dyDescent="0.3">
      <c r="A41" s="38" t="s">
        <v>166</v>
      </c>
      <c r="B41" s="170">
        <f>SUM(B42:B43)</f>
        <v>0</v>
      </c>
      <c r="C41" s="169">
        <f t="shared" si="2"/>
        <v>0</v>
      </c>
      <c r="D41" s="170">
        <f>SUM(D42:D43)</f>
        <v>0</v>
      </c>
      <c r="E41" s="169">
        <f t="shared" si="3"/>
        <v>0</v>
      </c>
      <c r="F41" s="170">
        <f>SUM(F42:F43)</f>
        <v>0</v>
      </c>
      <c r="G41" s="169">
        <f t="shared" si="4"/>
        <v>0</v>
      </c>
      <c r="H41" s="170">
        <f>SUM(H42:H43)</f>
        <v>0</v>
      </c>
      <c r="I41" s="169">
        <f t="shared" si="0"/>
        <v>0</v>
      </c>
      <c r="J41" s="170">
        <f>SUM(J42:J43)</f>
        <v>0</v>
      </c>
      <c r="K41" s="169">
        <f t="shared" si="1"/>
        <v>0</v>
      </c>
      <c r="L41" s="168">
        <f>B41-SUM(D41,F41,H41,J41)</f>
        <v>0</v>
      </c>
    </row>
    <row r="42" spans="1:12" x14ac:dyDescent="0.3">
      <c r="A42" s="37" t="s">
        <v>271</v>
      </c>
      <c r="B42" s="380">
        <f>'TAB 1'!C47</f>
        <v>0</v>
      </c>
      <c r="C42" s="44">
        <f>IFERROR(B42/$B$44,0)</f>
        <v>0</v>
      </c>
      <c r="D42" s="170"/>
      <c r="E42" s="44">
        <f t="shared" si="3"/>
        <v>0</v>
      </c>
      <c r="F42" s="170"/>
      <c r="G42" s="44">
        <f t="shared" si="4"/>
        <v>0</v>
      </c>
      <c r="H42" s="170"/>
      <c r="I42" s="44">
        <f t="shared" si="0"/>
        <v>0</v>
      </c>
      <c r="J42" s="170"/>
      <c r="K42" s="44">
        <f t="shared" si="1"/>
        <v>0</v>
      </c>
      <c r="L42" s="43">
        <f>B42-SUM(D42,F42,H42,J42)</f>
        <v>0</v>
      </c>
    </row>
    <row r="43" spans="1:12" x14ac:dyDescent="0.3">
      <c r="A43" s="37" t="s">
        <v>272</v>
      </c>
      <c r="B43" s="380">
        <f>'TAB 1'!C48</f>
        <v>0</v>
      </c>
      <c r="C43" s="44">
        <f>IFERROR(B43/$B$44,0)</f>
        <v>0</v>
      </c>
      <c r="D43" s="170"/>
      <c r="E43" s="44">
        <f t="shared" si="3"/>
        <v>0</v>
      </c>
      <c r="F43" s="170"/>
      <c r="G43" s="44">
        <f t="shared" si="4"/>
        <v>0</v>
      </c>
      <c r="H43" s="170"/>
      <c r="I43" s="44">
        <f t="shared" si="0"/>
        <v>0</v>
      </c>
      <c r="J43" s="170"/>
      <c r="K43" s="44">
        <f t="shared" si="1"/>
        <v>0</v>
      </c>
      <c r="L43" s="43">
        <f>B43-SUM(D43,F43,H43,J43)</f>
        <v>0</v>
      </c>
    </row>
    <row r="44" spans="1:12" x14ac:dyDescent="0.3">
      <c r="A44" s="40" t="s">
        <v>18</v>
      </c>
      <c r="B44" s="168">
        <f>SUM(B8,B16,B35,B38,B41)</f>
        <v>0</v>
      </c>
      <c r="C44" s="169">
        <f t="shared" si="2"/>
        <v>0</v>
      </c>
      <c r="D44" s="168">
        <f>SUM(D8,D16,D35,D38,D41)</f>
        <v>0</v>
      </c>
      <c r="E44" s="169">
        <f t="shared" si="3"/>
        <v>0</v>
      </c>
      <c r="F44" s="168">
        <f>SUM(F8,F16,F35,F38,F41)</f>
        <v>0</v>
      </c>
      <c r="G44" s="169">
        <f t="shared" si="4"/>
        <v>0</v>
      </c>
      <c r="H44" s="168">
        <f>SUM(H8,H16,H35,H38,H41)</f>
        <v>0</v>
      </c>
      <c r="I44" s="169">
        <f t="shared" si="0"/>
        <v>0</v>
      </c>
      <c r="J44" s="168">
        <f>SUM(J8,J16,J35,J38,J41)</f>
        <v>0</v>
      </c>
      <c r="K44" s="169">
        <f t="shared" si="1"/>
        <v>0</v>
      </c>
      <c r="L44" s="168">
        <f>SUM(L8,L16,L35,L38,L41)</f>
        <v>0</v>
      </c>
    </row>
    <row r="45" spans="1:12" x14ac:dyDescent="0.3">
      <c r="B45" s="4"/>
      <c r="C45" s="4"/>
      <c r="D45" s="4"/>
      <c r="E45" s="4"/>
      <c r="F45" s="4"/>
      <c r="G45" s="4"/>
      <c r="H45" s="4"/>
      <c r="I45" s="4"/>
      <c r="J45" s="4"/>
      <c r="K45" s="4"/>
    </row>
  </sheetData>
  <mergeCells count="7">
    <mergeCell ref="J6:K6"/>
    <mergeCell ref="A5:L5"/>
    <mergeCell ref="A6:A7"/>
    <mergeCell ref="B6:C6"/>
    <mergeCell ref="D6:E6"/>
    <mergeCell ref="F6:G6"/>
    <mergeCell ref="H6:I6"/>
  </mergeCells>
  <conditionalFormatting sqref="B10:B11">
    <cfRule type="containsBlanks" dxfId="163" priority="734">
      <formula>LEN(TRIM(B10))=0</formula>
    </cfRule>
    <cfRule type="containsText" dxfId="162" priority="733" operator="containsText" text="ntitulé">
      <formula>NOT(ISERROR(SEARCH("ntitulé",B10)))</formula>
    </cfRule>
  </conditionalFormatting>
  <conditionalFormatting sqref="B13:B15">
    <cfRule type="containsText" dxfId="161" priority="19" operator="containsText" text="ntitulé">
      <formula>NOT(ISERROR(SEARCH("ntitulé",B13)))</formula>
    </cfRule>
    <cfRule type="containsBlanks" dxfId="160" priority="20">
      <formula>LEN(TRIM(B13))=0</formula>
    </cfRule>
  </conditionalFormatting>
  <conditionalFormatting sqref="B18:B25">
    <cfRule type="containsText" dxfId="159" priority="17" operator="containsText" text="ntitulé">
      <formula>NOT(ISERROR(SEARCH("ntitulé",B18)))</formula>
    </cfRule>
    <cfRule type="containsBlanks" dxfId="158" priority="18">
      <formula>LEN(TRIM(B18))=0</formula>
    </cfRule>
  </conditionalFormatting>
  <conditionalFormatting sqref="B27:B34">
    <cfRule type="containsText" dxfId="157" priority="15" operator="containsText" text="ntitulé">
      <formula>NOT(ISERROR(SEARCH("ntitulé",B27)))</formula>
    </cfRule>
    <cfRule type="containsBlanks" dxfId="156" priority="16">
      <formula>LEN(TRIM(B27))=0</formula>
    </cfRule>
  </conditionalFormatting>
  <conditionalFormatting sqref="B36:B37">
    <cfRule type="containsText" dxfId="155" priority="13" operator="containsText" text="ntitulé">
      <formula>NOT(ISERROR(SEARCH("ntitulé",B36)))</formula>
    </cfRule>
    <cfRule type="containsBlanks" dxfId="154" priority="14">
      <formula>LEN(TRIM(B36))=0</formula>
    </cfRule>
  </conditionalFormatting>
  <conditionalFormatting sqref="B39:J43">
    <cfRule type="containsBlanks" dxfId="153" priority="2">
      <formula>LEN(TRIM(B39))=0</formula>
    </cfRule>
    <cfRule type="containsText" dxfId="152" priority="1" operator="containsText" text="ntitulé">
      <formula>NOT(ISERROR(SEARCH("ntitulé",B39)))</formula>
    </cfRule>
  </conditionalFormatting>
  <conditionalFormatting sqref="D10:D11">
    <cfRule type="containsText" dxfId="151" priority="719" operator="containsText" text="ntitulé">
      <formula>NOT(ISERROR(SEARCH("ntitulé",D10)))</formula>
    </cfRule>
    <cfRule type="containsBlanks" dxfId="150" priority="720">
      <formula>LEN(TRIM(D10))=0</formula>
    </cfRule>
  </conditionalFormatting>
  <conditionalFormatting sqref="D13:D15">
    <cfRule type="containsBlanks" dxfId="149" priority="718">
      <formula>LEN(TRIM(D13))=0</formula>
    </cfRule>
    <cfRule type="containsText" dxfId="148" priority="717" operator="containsText" text="ntitulé">
      <formula>NOT(ISERROR(SEARCH("ntitulé",D13)))</formula>
    </cfRule>
  </conditionalFormatting>
  <conditionalFormatting sqref="D18:D25">
    <cfRule type="containsBlanks" dxfId="147" priority="716">
      <formula>LEN(TRIM(D18))=0</formula>
    </cfRule>
    <cfRule type="containsText" dxfId="146" priority="715" operator="containsText" text="ntitulé">
      <formula>NOT(ISERROR(SEARCH("ntitulé",D18)))</formula>
    </cfRule>
  </conditionalFormatting>
  <conditionalFormatting sqref="D27:D34">
    <cfRule type="containsBlanks" dxfId="145" priority="714">
      <formula>LEN(TRIM(D27))=0</formula>
    </cfRule>
    <cfRule type="containsText" dxfId="144" priority="713" operator="containsText" text="ntitulé">
      <formula>NOT(ISERROR(SEARCH("ntitulé",D27)))</formula>
    </cfRule>
  </conditionalFormatting>
  <conditionalFormatting sqref="D36:D37">
    <cfRule type="containsBlanks" dxfId="143" priority="712">
      <formula>LEN(TRIM(D36))=0</formula>
    </cfRule>
    <cfRule type="containsText" dxfId="142" priority="711" operator="containsText" text="ntitulé">
      <formula>NOT(ISERROR(SEARCH("ntitulé",D36)))</formula>
    </cfRule>
  </conditionalFormatting>
  <conditionalFormatting sqref="F10:F11">
    <cfRule type="containsBlanks" dxfId="141" priority="706">
      <formula>LEN(TRIM(F10))=0</formula>
    </cfRule>
    <cfRule type="containsText" dxfId="140" priority="705" operator="containsText" text="ntitulé">
      <formula>NOT(ISERROR(SEARCH("ntitulé",F10)))</formula>
    </cfRule>
  </conditionalFormatting>
  <conditionalFormatting sqref="F13:F15">
    <cfRule type="containsText" dxfId="139" priority="703" operator="containsText" text="ntitulé">
      <formula>NOT(ISERROR(SEARCH("ntitulé",F13)))</formula>
    </cfRule>
    <cfRule type="containsBlanks" dxfId="138" priority="704">
      <formula>LEN(TRIM(F13))=0</formula>
    </cfRule>
  </conditionalFormatting>
  <conditionalFormatting sqref="F18:F25">
    <cfRule type="containsText" dxfId="137" priority="701" operator="containsText" text="ntitulé">
      <formula>NOT(ISERROR(SEARCH("ntitulé",F18)))</formula>
    </cfRule>
    <cfRule type="containsBlanks" dxfId="136" priority="702">
      <formula>LEN(TRIM(F18))=0</formula>
    </cfRule>
  </conditionalFormatting>
  <conditionalFormatting sqref="F27:F34">
    <cfRule type="containsBlanks" dxfId="135" priority="700">
      <formula>LEN(TRIM(F27))=0</formula>
    </cfRule>
    <cfRule type="containsText" dxfId="134" priority="699" operator="containsText" text="ntitulé">
      <formula>NOT(ISERROR(SEARCH("ntitulé",F27)))</formula>
    </cfRule>
  </conditionalFormatting>
  <conditionalFormatting sqref="F36:F37">
    <cfRule type="containsBlanks" dxfId="133" priority="698">
      <formula>LEN(TRIM(F36))=0</formula>
    </cfRule>
    <cfRule type="containsText" dxfId="132" priority="697" operator="containsText" text="ntitulé">
      <formula>NOT(ISERROR(SEARCH("ntitulé",F36)))</formula>
    </cfRule>
  </conditionalFormatting>
  <conditionalFormatting sqref="H10:H11">
    <cfRule type="containsBlanks" dxfId="131" priority="692">
      <formula>LEN(TRIM(H10))=0</formula>
    </cfRule>
    <cfRule type="containsText" dxfId="130" priority="691" operator="containsText" text="ntitulé">
      <formula>NOT(ISERROR(SEARCH("ntitulé",H10)))</formula>
    </cfRule>
  </conditionalFormatting>
  <conditionalFormatting sqref="H13:H15">
    <cfRule type="containsBlanks" dxfId="129" priority="690">
      <formula>LEN(TRIM(H13))=0</formula>
    </cfRule>
    <cfRule type="containsText" dxfId="128" priority="689" operator="containsText" text="ntitulé">
      <formula>NOT(ISERROR(SEARCH("ntitulé",H13)))</formula>
    </cfRule>
  </conditionalFormatting>
  <conditionalFormatting sqref="H18:H25">
    <cfRule type="containsBlanks" dxfId="127" priority="688">
      <formula>LEN(TRIM(H18))=0</formula>
    </cfRule>
    <cfRule type="containsText" dxfId="126" priority="687" operator="containsText" text="ntitulé">
      <formula>NOT(ISERROR(SEARCH("ntitulé",H18)))</formula>
    </cfRule>
  </conditionalFormatting>
  <conditionalFormatting sqref="H27:H34">
    <cfRule type="containsBlanks" dxfId="125" priority="686">
      <formula>LEN(TRIM(H27))=0</formula>
    </cfRule>
    <cfRule type="containsText" dxfId="124" priority="685" operator="containsText" text="ntitulé">
      <formula>NOT(ISERROR(SEARCH("ntitulé",H27)))</formula>
    </cfRule>
  </conditionalFormatting>
  <conditionalFormatting sqref="H36:H37">
    <cfRule type="containsText" dxfId="123" priority="683" operator="containsText" text="ntitulé">
      <formula>NOT(ISERROR(SEARCH("ntitulé",H36)))</formula>
    </cfRule>
    <cfRule type="containsBlanks" dxfId="122" priority="684">
      <formula>LEN(TRIM(H36))=0</formula>
    </cfRule>
  </conditionalFormatting>
  <conditionalFormatting sqref="J10:J11">
    <cfRule type="containsText" dxfId="121" priority="677" operator="containsText" text="ntitulé">
      <formula>NOT(ISERROR(SEARCH("ntitulé",J10)))</formula>
    </cfRule>
    <cfRule type="containsBlanks" dxfId="120" priority="678">
      <formula>LEN(TRIM(J10))=0</formula>
    </cfRule>
  </conditionalFormatting>
  <conditionalFormatting sqref="J13:J15">
    <cfRule type="containsText" dxfId="119" priority="675" operator="containsText" text="ntitulé">
      <formula>NOT(ISERROR(SEARCH("ntitulé",J13)))</formula>
    </cfRule>
    <cfRule type="containsBlanks" dxfId="118" priority="676">
      <formula>LEN(TRIM(J13))=0</formula>
    </cfRule>
  </conditionalFormatting>
  <conditionalFormatting sqref="J18:J25">
    <cfRule type="containsText" dxfId="117" priority="673" operator="containsText" text="ntitulé">
      <formula>NOT(ISERROR(SEARCH("ntitulé",J18)))</formula>
    </cfRule>
    <cfRule type="containsBlanks" dxfId="116" priority="674">
      <formula>LEN(TRIM(J18))=0</formula>
    </cfRule>
  </conditionalFormatting>
  <conditionalFormatting sqref="J27:J34">
    <cfRule type="containsText" dxfId="115" priority="671" operator="containsText" text="ntitulé">
      <formula>NOT(ISERROR(SEARCH("ntitulé",J27)))</formula>
    </cfRule>
    <cfRule type="containsBlanks" dxfId="114" priority="672">
      <formula>LEN(TRIM(J27))=0</formula>
    </cfRule>
  </conditionalFormatting>
  <conditionalFormatting sqref="J36:J37">
    <cfRule type="containsBlanks" dxfId="113" priority="670">
      <formula>LEN(TRIM(J36))=0</formula>
    </cfRule>
    <cfRule type="containsText" dxfId="112" priority="669" operator="containsText" text="ntitulé">
      <formula>NOT(ISERROR(SEARCH("ntitulé",J36)))</formula>
    </cfRule>
  </conditionalFormatting>
  <pageMargins left="0.7" right="0.7" top="0.75" bottom="0.75" header="0.3" footer="0.3"/>
  <pageSetup paperSize="9" scale="66" orientation="landscape" verticalDpi="300" r:id="rId1"/>
  <ignoredErrors>
    <ignoredError sqref="B10:B40 D42:E43 D41 B42:B43 B41 B44" unlockedFormula="1"/>
    <ignoredError sqref="C8:C39 E8:E40 C41 C44 E44 K44 I44 G44 L12 K8:K41 I8:I40 G8:G40 K42:L43 F8:F40 H8:H40 J8:J40 L8:L11 L13:L41 F44 H44 J44 L44" formula="1"/>
    <ignoredError sqref="J41 H41 F41 F42:J43 G41 I41 E41" formula="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Z17"/>
  <sheetViews>
    <sheetView zoomScale="85" zoomScaleNormal="85" workbookViewId="0">
      <selection activeCell="A23" sqref="A23"/>
    </sheetView>
  </sheetViews>
  <sheetFormatPr baseColWidth="10" defaultColWidth="8.85546875" defaultRowHeight="15" x14ac:dyDescent="0.3"/>
  <cols>
    <col min="1" max="1" width="43.85546875" style="1" customWidth="1"/>
    <col min="2" max="2" width="16.7109375" style="1" customWidth="1"/>
    <col min="3" max="3" width="5.7109375" style="1" customWidth="1"/>
    <col min="4" max="4" width="16.7109375" style="1" customWidth="1"/>
    <col min="5" max="5" width="5.7109375" style="1" customWidth="1"/>
    <col min="6" max="6" width="16.7109375" style="1" customWidth="1"/>
    <col min="7" max="7" width="5.7109375" style="1" customWidth="1"/>
    <col min="8" max="8" width="16.7109375" style="1" customWidth="1"/>
    <col min="9" max="9" width="5.7109375" style="1" customWidth="1"/>
    <col min="10" max="10" width="16.7109375" style="1" customWidth="1"/>
    <col min="11" max="11" width="5.7109375" style="1" customWidth="1"/>
    <col min="12" max="16384" width="8.85546875" style="1"/>
  </cols>
  <sheetData>
    <row r="3" spans="1:26" ht="29.45" customHeight="1" x14ac:dyDescent="0.3">
      <c r="A3" s="14" t="s">
        <v>295</v>
      </c>
      <c r="B3" s="14"/>
      <c r="C3" s="14"/>
      <c r="D3" s="14"/>
      <c r="E3" s="14"/>
      <c r="F3" s="14"/>
      <c r="G3" s="14"/>
      <c r="H3" s="14"/>
      <c r="I3" s="14"/>
      <c r="J3" s="14"/>
      <c r="K3" s="14"/>
    </row>
    <row r="5" spans="1:26" ht="25.15" customHeight="1" x14ac:dyDescent="0.35">
      <c r="A5" s="510" t="s">
        <v>293</v>
      </c>
      <c r="B5" s="510"/>
      <c r="C5" s="510"/>
      <c r="D5" s="510"/>
      <c r="E5" s="510"/>
      <c r="F5" s="510"/>
      <c r="G5" s="510"/>
      <c r="H5" s="510"/>
      <c r="I5" s="510"/>
      <c r="J5" s="510"/>
      <c r="K5" s="507"/>
    </row>
    <row r="6" spans="1:26" ht="14.45" customHeight="1" x14ac:dyDescent="0.3">
      <c r="A6" s="513" t="s">
        <v>0</v>
      </c>
      <c r="B6" s="511" t="s">
        <v>18</v>
      </c>
      <c r="C6" s="512"/>
      <c r="D6" s="514" t="s">
        <v>3</v>
      </c>
      <c r="E6" s="515"/>
      <c r="F6" s="514" t="s">
        <v>4</v>
      </c>
      <c r="G6" s="515"/>
      <c r="H6" s="514" t="s">
        <v>5</v>
      </c>
      <c r="I6" s="515"/>
      <c r="J6" s="514" t="s">
        <v>6</v>
      </c>
      <c r="K6" s="516"/>
    </row>
    <row r="7" spans="1:26" ht="14.45" customHeight="1" x14ac:dyDescent="0.3">
      <c r="A7" s="513"/>
      <c r="B7" s="6" t="s">
        <v>7</v>
      </c>
      <c r="C7" s="6" t="s">
        <v>8</v>
      </c>
      <c r="D7" s="6" t="s">
        <v>7</v>
      </c>
      <c r="E7" s="6" t="s">
        <v>8</v>
      </c>
      <c r="F7" s="6" t="s">
        <v>7</v>
      </c>
      <c r="G7" s="6" t="s">
        <v>8</v>
      </c>
      <c r="H7" s="6" t="s">
        <v>7</v>
      </c>
      <c r="I7" s="6" t="s">
        <v>8</v>
      </c>
      <c r="J7" s="6" t="s">
        <v>7</v>
      </c>
      <c r="K7" s="15" t="s">
        <v>8</v>
      </c>
    </row>
    <row r="8" spans="1:26" s="4" customFormat="1" ht="14.45" customHeight="1" x14ac:dyDescent="0.3">
      <c r="A8" s="274" t="s">
        <v>39</v>
      </c>
      <c r="B8" s="274">
        <f>'TAB 3'!B44</f>
        <v>0</v>
      </c>
      <c r="C8" s="274"/>
      <c r="D8" s="274">
        <f>'TAB 3'!D44</f>
        <v>0</v>
      </c>
      <c r="E8" s="274">
        <f>IFERROR(D8/$B8,0)</f>
        <v>0</v>
      </c>
      <c r="F8" s="274">
        <f>'TAB 3'!F44</f>
        <v>0</v>
      </c>
      <c r="G8" s="274">
        <f>IFERROR(F8/$B8,0)</f>
        <v>0</v>
      </c>
      <c r="H8" s="274">
        <f>'TAB 3'!H44</f>
        <v>0</v>
      </c>
      <c r="I8" s="274">
        <f>IFERROR(H8/$B8,0)</f>
        <v>0</v>
      </c>
      <c r="J8" s="274">
        <f>'TAB 3'!J44</f>
        <v>0</v>
      </c>
      <c r="K8" s="274">
        <f>IFERROR(J8/$B8,0)</f>
        <v>0</v>
      </c>
      <c r="O8" s="1"/>
      <c r="P8" s="1"/>
      <c r="Q8" s="1"/>
      <c r="R8" s="1"/>
      <c r="S8" s="1"/>
      <c r="T8" s="1"/>
      <c r="U8" s="1"/>
      <c r="V8" s="1"/>
      <c r="W8" s="1"/>
      <c r="X8" s="1"/>
      <c r="Y8" s="1"/>
      <c r="Z8" s="1"/>
    </row>
    <row r="9" spans="1:26" ht="14.45" customHeight="1" x14ac:dyDescent="0.3">
      <c r="A9" s="273" t="s">
        <v>246</v>
      </c>
      <c r="B9" s="7">
        <f>SUM(D9,F9,H9,J9)</f>
        <v>0</v>
      </c>
      <c r="C9" s="44">
        <f>IFERROR(B9/$B$8,0)</f>
        <v>0</v>
      </c>
      <c r="D9" s="7">
        <f>'TAB8'!E13*-1</f>
        <v>0</v>
      </c>
      <c r="E9" s="44">
        <f>IFERROR(D9/$B9,0)</f>
        <v>0</v>
      </c>
      <c r="F9" s="7">
        <f>'TAB8'!H13*-1</f>
        <v>0</v>
      </c>
      <c r="G9" s="44">
        <f>IFERROR(F9/$B9,0)</f>
        <v>0</v>
      </c>
      <c r="H9" s="7">
        <f>'TAB8'!K13*-1</f>
        <v>0</v>
      </c>
      <c r="I9" s="44">
        <f>IFERROR(H9/$B9,0)</f>
        <v>0</v>
      </c>
      <c r="J9" s="7">
        <f>'TAB8'!N13*-1</f>
        <v>0</v>
      </c>
      <c r="K9" s="44">
        <f>IFERROR(J9/$B9,0)</f>
        <v>0</v>
      </c>
    </row>
    <row r="10" spans="1:26" ht="14.45" customHeight="1" x14ac:dyDescent="0.3">
      <c r="A10" s="47" t="s">
        <v>101</v>
      </c>
      <c r="B10" s="7">
        <f>B8-SUM(B11:B12,B16)+B9</f>
        <v>0</v>
      </c>
      <c r="C10" s="11">
        <f>IFERROR(B10/#REF!,0)</f>
        <v>0</v>
      </c>
      <c r="D10" s="7">
        <f>D8-SUM(D11:D12,D16)+D9</f>
        <v>0</v>
      </c>
      <c r="E10" s="11">
        <f>IFERROR(D10/$B10,0)</f>
        <v>0</v>
      </c>
      <c r="F10" s="7">
        <f>F8-SUM(F11:F12,F16)+F9</f>
        <v>0</v>
      </c>
      <c r="G10" s="11">
        <f t="shared" ref="G10" si="0">IFERROR(F10/$B10,0)</f>
        <v>0</v>
      </c>
      <c r="H10" s="7">
        <f>H8-SUM(H11:H12,H16)+H9</f>
        <v>0</v>
      </c>
      <c r="I10" s="11">
        <f>IFERROR(H10/$B10,0)</f>
        <v>0</v>
      </c>
      <c r="J10" s="7">
        <f>J8-SUM(J11:J12,J16)+J9</f>
        <v>0</v>
      </c>
      <c r="K10" s="11">
        <f>IFERROR(J10/$B10,0)</f>
        <v>0</v>
      </c>
    </row>
    <row r="11" spans="1:26" ht="14.45" customHeight="1" x14ac:dyDescent="0.3">
      <c r="A11" s="47" t="s">
        <v>104</v>
      </c>
      <c r="B11" s="7">
        <f>SUM('TAB 3'!B12,'TAB 3'!B26,'TAB 3'!B40)</f>
        <v>0</v>
      </c>
      <c r="C11" s="11">
        <f>IFERROR(B11/#REF!,0)</f>
        <v>0</v>
      </c>
      <c r="D11" s="7">
        <f>SUM('TAB 3'!D12,'TAB 3'!D26,'TAB 3'!D40)</f>
        <v>0</v>
      </c>
      <c r="E11" s="11">
        <f t="shared" ref="E11:E17" si="1">IFERROR(D11/$B11,0)</f>
        <v>0</v>
      </c>
      <c r="F11" s="7">
        <f>SUM('TAB 3'!F12,'TAB 3'!F26,'TAB 3'!F40)</f>
        <v>0</v>
      </c>
      <c r="G11" s="11">
        <f t="shared" ref="G11:G17" si="2">IFERROR(F11/$B11,0)</f>
        <v>0</v>
      </c>
      <c r="H11" s="7">
        <f>SUM('TAB 3'!H12,'TAB 3'!H26,'TAB 3'!H40)</f>
        <v>0</v>
      </c>
      <c r="I11" s="11">
        <f t="shared" ref="I11:I17" si="3">IFERROR(H11/$B11,0)</f>
        <v>0</v>
      </c>
      <c r="J11" s="7">
        <f>SUM('TAB 3'!J12,'TAB 3'!J26,'TAB 3'!J40)</f>
        <v>0</v>
      </c>
      <c r="K11" s="11">
        <f t="shared" ref="K11:K17" si="4">IFERROR(J11/$B11,0)</f>
        <v>0</v>
      </c>
    </row>
    <row r="12" spans="1:26" ht="14.45" customHeight="1" x14ac:dyDescent="0.3">
      <c r="A12" s="47" t="s">
        <v>102</v>
      </c>
      <c r="B12" s="7">
        <f>SUM(B13:B15)</f>
        <v>0</v>
      </c>
      <c r="C12" s="11">
        <f>IFERROR(B12/#REF!,0)</f>
        <v>0</v>
      </c>
      <c r="D12" s="7">
        <f>SUM(D13:D15)</f>
        <v>0</v>
      </c>
      <c r="E12" s="11">
        <f t="shared" si="1"/>
        <v>0</v>
      </c>
      <c r="F12" s="7">
        <f>SUM(F13:F15)</f>
        <v>0</v>
      </c>
      <c r="G12" s="11">
        <f t="shared" si="2"/>
        <v>0</v>
      </c>
      <c r="H12" s="7">
        <f>SUM(H13:H15)</f>
        <v>0</v>
      </c>
      <c r="I12" s="11">
        <f t="shared" si="3"/>
        <v>0</v>
      </c>
      <c r="J12" s="7">
        <f>SUM(J13:J15)</f>
        <v>0</v>
      </c>
      <c r="K12" s="11">
        <f t="shared" si="4"/>
        <v>0</v>
      </c>
    </row>
    <row r="13" spans="1:26" ht="14.45" customHeight="1" x14ac:dyDescent="0.3">
      <c r="A13" s="48" t="s">
        <v>2</v>
      </c>
      <c r="B13" s="7">
        <f>'TAB 3'!B21</f>
        <v>0</v>
      </c>
      <c r="C13" s="11">
        <f>IFERROR(B13/#REF!,0)</f>
        <v>0</v>
      </c>
      <c r="D13" s="7">
        <f>'TAB 3'!D21</f>
        <v>0</v>
      </c>
      <c r="E13" s="11">
        <f t="shared" si="1"/>
        <v>0</v>
      </c>
      <c r="F13" s="7">
        <f>'TAB 3'!F21</f>
        <v>0</v>
      </c>
      <c r="G13" s="11">
        <f t="shared" si="2"/>
        <v>0</v>
      </c>
      <c r="H13" s="7">
        <f>'TAB 3'!H21</f>
        <v>0</v>
      </c>
      <c r="I13" s="11">
        <f t="shared" si="3"/>
        <v>0</v>
      </c>
      <c r="J13" s="7">
        <f>'TAB 3'!J21</f>
        <v>0</v>
      </c>
      <c r="K13" s="11">
        <f t="shared" si="4"/>
        <v>0</v>
      </c>
    </row>
    <row r="14" spans="1:26" ht="14.45" customHeight="1" x14ac:dyDescent="0.3">
      <c r="A14" s="48" t="s">
        <v>15</v>
      </c>
      <c r="B14" s="7">
        <f>'TAB 3'!B22</f>
        <v>0</v>
      </c>
      <c r="C14" s="11">
        <f>IFERROR(B14/#REF!,0)</f>
        <v>0</v>
      </c>
      <c r="D14" s="7">
        <f>'TAB 3'!D22</f>
        <v>0</v>
      </c>
      <c r="E14" s="11">
        <f t="shared" si="1"/>
        <v>0</v>
      </c>
      <c r="F14" s="7">
        <f>'TAB 3'!F22</f>
        <v>0</v>
      </c>
      <c r="G14" s="11">
        <f t="shared" si="2"/>
        <v>0</v>
      </c>
      <c r="H14" s="7">
        <f>'TAB 3'!H22</f>
        <v>0</v>
      </c>
      <c r="I14" s="11">
        <f t="shared" si="3"/>
        <v>0</v>
      </c>
      <c r="J14" s="7">
        <f>'TAB 3'!J22</f>
        <v>0</v>
      </c>
      <c r="K14" s="11">
        <f t="shared" si="4"/>
        <v>0</v>
      </c>
    </row>
    <row r="15" spans="1:26" ht="14.45" customHeight="1" x14ac:dyDescent="0.3">
      <c r="A15" s="48" t="s">
        <v>38</v>
      </c>
      <c r="B15" s="7">
        <f>'TAB 3'!B23</f>
        <v>0</v>
      </c>
      <c r="C15" s="11">
        <f>IFERROR(B15/#REF!,0)</f>
        <v>0</v>
      </c>
      <c r="D15" s="7">
        <f>'TAB 3'!D23</f>
        <v>0</v>
      </c>
      <c r="E15" s="11">
        <f t="shared" si="1"/>
        <v>0</v>
      </c>
      <c r="F15" s="7">
        <f>'TAB 3'!F23</f>
        <v>0</v>
      </c>
      <c r="G15" s="11">
        <f t="shared" si="2"/>
        <v>0</v>
      </c>
      <c r="H15" s="7">
        <f>'TAB 3'!H23</f>
        <v>0</v>
      </c>
      <c r="I15" s="11">
        <f t="shared" si="3"/>
        <v>0</v>
      </c>
      <c r="J15" s="7">
        <f>'TAB 3'!J23</f>
        <v>0</v>
      </c>
      <c r="K15" s="11">
        <f t="shared" si="4"/>
        <v>0</v>
      </c>
    </row>
    <row r="16" spans="1:26" ht="14.45" customHeight="1" x14ac:dyDescent="0.3">
      <c r="A16" s="47" t="s">
        <v>103</v>
      </c>
      <c r="B16" s="7">
        <f>'TAB 3'!B41</f>
        <v>0</v>
      </c>
      <c r="C16" s="11">
        <f>IFERROR(B16/#REF!,0)</f>
        <v>0</v>
      </c>
      <c r="D16" s="7">
        <f>'TAB 3'!D41</f>
        <v>0</v>
      </c>
      <c r="E16" s="11">
        <f>IFERROR(D16/$B16,0)</f>
        <v>0</v>
      </c>
      <c r="F16" s="7">
        <f>'TAB 3'!F41</f>
        <v>0</v>
      </c>
      <c r="G16" s="11">
        <f t="shared" si="2"/>
        <v>0</v>
      </c>
      <c r="H16" s="7">
        <f>'TAB 3'!H41</f>
        <v>0</v>
      </c>
      <c r="I16" s="11">
        <f t="shared" si="3"/>
        <v>0</v>
      </c>
      <c r="J16" s="7">
        <f>'TAB 3'!J41</f>
        <v>0</v>
      </c>
      <c r="K16" s="11">
        <f t="shared" si="4"/>
        <v>0</v>
      </c>
    </row>
    <row r="17" spans="1:11" ht="14.45" customHeight="1" x14ac:dyDescent="0.3">
      <c r="A17" s="45" t="s">
        <v>247</v>
      </c>
      <c r="B17" s="12">
        <f>SUM(B10:B12,B16)</f>
        <v>0</v>
      </c>
      <c r="C17" s="13">
        <f>IFERROR(B17/#REF!,0)</f>
        <v>0</v>
      </c>
      <c r="D17" s="12">
        <f>SUM(D10:D12,D16)</f>
        <v>0</v>
      </c>
      <c r="E17" s="13">
        <f t="shared" si="1"/>
        <v>0</v>
      </c>
      <c r="F17" s="12">
        <f>SUM(F10:F12,F16)</f>
        <v>0</v>
      </c>
      <c r="G17" s="13">
        <f t="shared" si="2"/>
        <v>0</v>
      </c>
      <c r="H17" s="12">
        <f>SUM(H10:H12,H16)</f>
        <v>0</v>
      </c>
      <c r="I17" s="13">
        <f t="shared" si="3"/>
        <v>0</v>
      </c>
      <c r="J17" s="12">
        <f>SUM(J10:J12,J16)</f>
        <v>0</v>
      </c>
      <c r="K17" s="46">
        <f t="shared" si="4"/>
        <v>0</v>
      </c>
    </row>
  </sheetData>
  <mergeCells count="7">
    <mergeCell ref="A5:K5"/>
    <mergeCell ref="B6:C6"/>
    <mergeCell ref="A6:A7"/>
    <mergeCell ref="D6:E6"/>
    <mergeCell ref="F6:G6"/>
    <mergeCell ref="H6:I6"/>
    <mergeCell ref="J6:K6"/>
  </mergeCells>
  <pageMargins left="0.7" right="0.7" top="0.75" bottom="0.75" header="0.3" footer="0.3"/>
  <pageSetup paperSize="9" scale="89" orientation="landscape" verticalDpi="300" r:id="rId1"/>
  <colBreaks count="1" manualBreakCount="1">
    <brk id="1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N114"/>
  <sheetViews>
    <sheetView zoomScale="85" zoomScaleNormal="85" workbookViewId="0">
      <selection activeCell="M9" sqref="M9"/>
    </sheetView>
  </sheetViews>
  <sheetFormatPr baseColWidth="10" defaultColWidth="8.85546875" defaultRowHeight="13.5" x14ac:dyDescent="0.3"/>
  <cols>
    <col min="1" max="1" width="8.85546875" style="4"/>
    <col min="2" max="2" width="43.7109375" style="19" customWidth="1"/>
    <col min="3" max="8" width="19.7109375" style="4" customWidth="1"/>
    <col min="9" max="9" width="1.85546875" style="4" customWidth="1"/>
    <col min="10" max="16384" width="8.85546875" style="4"/>
  </cols>
  <sheetData>
    <row r="3" spans="1:14" ht="29.45" customHeight="1" x14ac:dyDescent="0.3">
      <c r="A3" s="14" t="s">
        <v>296</v>
      </c>
      <c r="B3" s="33"/>
      <c r="C3" s="33"/>
      <c r="D3" s="33"/>
      <c r="E3" s="33"/>
      <c r="F3" s="33"/>
      <c r="G3" s="33"/>
      <c r="H3" s="33"/>
      <c r="J3" s="33"/>
      <c r="K3" s="33"/>
      <c r="L3" s="33"/>
      <c r="M3" s="33"/>
      <c r="N3" s="33"/>
    </row>
    <row r="5" spans="1:14" x14ac:dyDescent="0.3">
      <c r="A5" s="55" t="s">
        <v>116</v>
      </c>
      <c r="B5" s="56"/>
      <c r="C5" s="56"/>
      <c r="D5" s="56"/>
      <c r="E5" s="56"/>
      <c r="F5" s="56"/>
      <c r="G5" s="56"/>
      <c r="H5" s="56"/>
      <c r="J5" s="56"/>
      <c r="K5" s="56"/>
      <c r="L5" s="56"/>
      <c r="M5" s="56"/>
      <c r="N5" s="56"/>
    </row>
    <row r="8" spans="1:14" ht="40.5" x14ac:dyDescent="0.3">
      <c r="A8" s="57" t="s">
        <v>50</v>
      </c>
      <c r="B8" s="57" t="s">
        <v>0</v>
      </c>
      <c r="C8" s="9" t="s">
        <v>297</v>
      </c>
      <c r="D8" s="9" t="s">
        <v>298</v>
      </c>
      <c r="E8" s="9" t="s">
        <v>299</v>
      </c>
      <c r="F8" s="9" t="s">
        <v>300</v>
      </c>
      <c r="G8" s="9" t="s">
        <v>301</v>
      </c>
      <c r="H8" s="9" t="s">
        <v>267</v>
      </c>
      <c r="J8" s="9" t="s">
        <v>242</v>
      </c>
      <c r="K8" s="9" t="s">
        <v>47</v>
      </c>
      <c r="L8" s="9" t="s">
        <v>48</v>
      </c>
      <c r="M8" s="9" t="s">
        <v>302</v>
      </c>
      <c r="N8" s="9" t="s">
        <v>303</v>
      </c>
    </row>
    <row r="9" spans="1:14" x14ac:dyDescent="0.3">
      <c r="A9" s="518" t="s">
        <v>3</v>
      </c>
      <c r="B9" s="4" t="s">
        <v>29</v>
      </c>
      <c r="C9" s="7">
        <f>SUM('TAB 5.1'!C8,'TAB 5.2'!C9)</f>
        <v>0</v>
      </c>
      <c r="D9" s="7">
        <f>SUM('TAB 5.1'!D8,'TAB 5.2'!D9)</f>
        <v>0</v>
      </c>
      <c r="E9" s="7">
        <f>SUM('TAB 5.1'!E8,'TAB 5.2'!E9)</f>
        <v>0</v>
      </c>
      <c r="F9" s="7">
        <f>SUM('TAB 5.1'!F8,'TAB 5.2'!F9)</f>
        <v>0</v>
      </c>
      <c r="G9" s="7">
        <f>SUM('TAB 5.1'!G8,'TAB 5.2'!G9)</f>
        <v>0</v>
      </c>
      <c r="H9" s="7">
        <f>SUM('TAB 5.1'!H8,'TAB 5.2'!H9)</f>
        <v>0</v>
      </c>
      <c r="J9" s="115">
        <f t="shared" ref="J9:L16" si="0">IF(AND(ROUND(C9,0)=0,D9&gt;C9),"INF",IF(AND(ROUND(C9,0)=0,ROUND(D9,0)=0),0,(D9-C9)/C9))</f>
        <v>0</v>
      </c>
      <c r="K9" s="115">
        <f t="shared" si="0"/>
        <v>0</v>
      </c>
      <c r="L9" s="115">
        <f t="shared" si="0"/>
        <v>0</v>
      </c>
      <c r="M9" s="115">
        <f>IF(AND(ROUND(F9,0)=0,H9&gt;F9),"INF",IF(AND(ROUND(F9,0)=0,ROUND(H9,0)=0),0,(H9-F9)/F9))</f>
        <v>0</v>
      </c>
      <c r="N9" s="115">
        <f t="shared" ref="N9:N16" si="1">IF(AND(ROUND(G9,0)=0,H9&gt;G9),"INF",IF(AND(ROUND(G9,0)=0,ROUND(H9,0)=0),0,(H9-G9)/G9))</f>
        <v>0</v>
      </c>
    </row>
    <row r="10" spans="1:14" s="360" customFormat="1" x14ac:dyDescent="0.3">
      <c r="A10" s="518"/>
      <c r="B10" s="360" t="s">
        <v>30</v>
      </c>
      <c r="C10" s="361">
        <f>'TAB 5.3'!C9</f>
        <v>0</v>
      </c>
      <c r="D10" s="361">
        <f>'TAB 5.3'!D9</f>
        <v>0</v>
      </c>
      <c r="E10" s="361">
        <f>'TAB 5.3'!E9</f>
        <v>0</v>
      </c>
      <c r="F10" s="361">
        <f>'TAB 5.3'!F9</f>
        <v>0</v>
      </c>
      <c r="G10" s="361">
        <f>'TAB 5.3'!G9</f>
        <v>0</v>
      </c>
      <c r="H10" s="361">
        <f>'TAB 5.3'!H9</f>
        <v>0</v>
      </c>
      <c r="J10" s="381">
        <f t="shared" si="0"/>
        <v>0</v>
      </c>
      <c r="K10" s="381">
        <f t="shared" si="0"/>
        <v>0</v>
      </c>
      <c r="L10" s="381">
        <f t="shared" si="0"/>
        <v>0</v>
      </c>
      <c r="M10" s="115">
        <f t="shared" ref="M10:M16" si="2">IF(AND(ROUND(F10,0)=0,H10&gt;F10),"INF",IF(AND(ROUND(F10,0)=0,ROUND(H10,0)=0),0,(H10-F10)/F10))</f>
        <v>0</v>
      </c>
      <c r="N10" s="381">
        <f t="shared" si="1"/>
        <v>0</v>
      </c>
    </row>
    <row r="11" spans="1:14" x14ac:dyDescent="0.3">
      <c r="A11" s="518" t="s">
        <v>4</v>
      </c>
      <c r="B11" s="4" t="s">
        <v>29</v>
      </c>
      <c r="C11" s="7">
        <f>SUM('TAB 5.1'!C9,'TAB 5.2'!C10)</f>
        <v>0</v>
      </c>
      <c r="D11" s="7">
        <f>SUM('TAB 5.1'!D9,'TAB 5.2'!D10)</f>
        <v>0</v>
      </c>
      <c r="E11" s="7">
        <f>SUM('TAB 5.1'!E9,'TAB 5.2'!E10)</f>
        <v>0</v>
      </c>
      <c r="F11" s="7">
        <f>SUM('TAB 5.1'!F9,'TAB 5.2'!F10)</f>
        <v>0</v>
      </c>
      <c r="G11" s="7">
        <f>SUM('TAB 5.1'!G9,'TAB 5.2'!G10)</f>
        <v>0</v>
      </c>
      <c r="H11" s="7">
        <f>SUM('TAB 5.1'!H9,'TAB 5.2'!H10)</f>
        <v>0</v>
      </c>
      <c r="J11" s="115">
        <f t="shared" si="0"/>
        <v>0</v>
      </c>
      <c r="K11" s="115">
        <f t="shared" si="0"/>
        <v>0</v>
      </c>
      <c r="L11" s="115">
        <f t="shared" si="0"/>
        <v>0</v>
      </c>
      <c r="M11" s="115">
        <f t="shared" si="2"/>
        <v>0</v>
      </c>
      <c r="N11" s="115">
        <f t="shared" si="1"/>
        <v>0</v>
      </c>
    </row>
    <row r="12" spans="1:14" x14ac:dyDescent="0.3">
      <c r="A12" s="518"/>
      <c r="B12" s="4" t="s">
        <v>30</v>
      </c>
      <c r="C12" s="7">
        <f>'TAB 5.3'!C10</f>
        <v>0</v>
      </c>
      <c r="D12" s="7">
        <f>'TAB 5.3'!D10</f>
        <v>0</v>
      </c>
      <c r="E12" s="7">
        <f>'TAB 5.3'!E10</f>
        <v>0</v>
      </c>
      <c r="F12" s="7">
        <f>'TAB 5.3'!F10</f>
        <v>0</v>
      </c>
      <c r="G12" s="7">
        <f>'TAB 5.3'!G10</f>
        <v>0</v>
      </c>
      <c r="H12" s="7">
        <f>'TAB 5.3'!H10</f>
        <v>0</v>
      </c>
      <c r="J12" s="115">
        <f t="shared" si="0"/>
        <v>0</v>
      </c>
      <c r="K12" s="115">
        <f t="shared" si="0"/>
        <v>0</v>
      </c>
      <c r="L12" s="115">
        <f t="shared" si="0"/>
        <v>0</v>
      </c>
      <c r="M12" s="115">
        <f t="shared" si="2"/>
        <v>0</v>
      </c>
      <c r="N12" s="115">
        <f t="shared" si="1"/>
        <v>0</v>
      </c>
    </row>
    <row r="13" spans="1:14" x14ac:dyDescent="0.3">
      <c r="A13" s="518" t="s">
        <v>5</v>
      </c>
      <c r="B13" s="4" t="s">
        <v>29</v>
      </c>
      <c r="C13" s="7">
        <f>SUM('TAB 5.1'!C10,'TAB 5.2'!C11)</f>
        <v>0</v>
      </c>
      <c r="D13" s="7">
        <f>SUM('TAB 5.1'!D10,'TAB 5.2'!D11)</f>
        <v>0</v>
      </c>
      <c r="E13" s="7">
        <f>SUM('TAB 5.1'!E10,'TAB 5.2'!E11)</f>
        <v>0</v>
      </c>
      <c r="F13" s="7">
        <f>SUM('TAB 5.1'!F10,'TAB 5.2'!F11)</f>
        <v>0</v>
      </c>
      <c r="G13" s="7">
        <f>SUM('TAB 5.1'!G10,'TAB 5.2'!G11)</f>
        <v>0</v>
      </c>
      <c r="H13" s="7">
        <f>SUM('TAB 5.1'!H10,'TAB 5.2'!H11)</f>
        <v>0</v>
      </c>
      <c r="J13" s="115">
        <f t="shared" si="0"/>
        <v>0</v>
      </c>
      <c r="K13" s="115">
        <f t="shared" si="0"/>
        <v>0</v>
      </c>
      <c r="L13" s="115">
        <f t="shared" si="0"/>
        <v>0</v>
      </c>
      <c r="M13" s="115">
        <f t="shared" si="2"/>
        <v>0</v>
      </c>
      <c r="N13" s="115">
        <f t="shared" si="1"/>
        <v>0</v>
      </c>
    </row>
    <row r="14" spans="1:14" x14ac:dyDescent="0.3">
      <c r="A14" s="518"/>
      <c r="B14" s="4" t="s">
        <v>30</v>
      </c>
      <c r="C14" s="7">
        <f>'TAB 5.3'!C11</f>
        <v>0</v>
      </c>
      <c r="D14" s="7">
        <f>'TAB 5.3'!D11</f>
        <v>0</v>
      </c>
      <c r="E14" s="7">
        <f>'TAB 5.3'!E11</f>
        <v>0</v>
      </c>
      <c r="F14" s="7">
        <f>'TAB 5.3'!F11</f>
        <v>0</v>
      </c>
      <c r="G14" s="7">
        <f>'TAB 5.3'!G11</f>
        <v>0</v>
      </c>
      <c r="H14" s="7">
        <f>'TAB 5.3'!H11</f>
        <v>0</v>
      </c>
      <c r="J14" s="115">
        <f t="shared" si="0"/>
        <v>0</v>
      </c>
      <c r="K14" s="115">
        <f t="shared" si="0"/>
        <v>0</v>
      </c>
      <c r="L14" s="115">
        <f t="shared" si="0"/>
        <v>0</v>
      </c>
      <c r="M14" s="115">
        <f t="shared" si="2"/>
        <v>0</v>
      </c>
      <c r="N14" s="115">
        <f t="shared" si="1"/>
        <v>0</v>
      </c>
    </row>
    <row r="15" spans="1:14" x14ac:dyDescent="0.3">
      <c r="A15" s="518" t="s">
        <v>6</v>
      </c>
      <c r="B15" s="4" t="s">
        <v>29</v>
      </c>
      <c r="C15" s="7">
        <f>SUM('TAB 5.1'!C11,'TAB 5.2'!C12)</f>
        <v>0</v>
      </c>
      <c r="D15" s="7">
        <f>SUM('TAB 5.1'!D11,'TAB 5.2'!D12)</f>
        <v>0</v>
      </c>
      <c r="E15" s="7">
        <f>SUM('TAB 5.1'!E11,'TAB 5.2'!E12)</f>
        <v>0</v>
      </c>
      <c r="F15" s="7">
        <f>SUM('TAB 5.1'!F11,'TAB 5.2'!F12)</f>
        <v>0</v>
      </c>
      <c r="G15" s="7">
        <f>SUM('TAB 5.1'!G11,'TAB 5.2'!G12)</f>
        <v>0</v>
      </c>
      <c r="H15" s="7">
        <f>SUM('TAB 5.1'!H11,'TAB 5.2'!H12)</f>
        <v>0</v>
      </c>
      <c r="J15" s="115">
        <f t="shared" si="0"/>
        <v>0</v>
      </c>
      <c r="K15" s="115">
        <f t="shared" si="0"/>
        <v>0</v>
      </c>
      <c r="L15" s="115">
        <f t="shared" si="0"/>
        <v>0</v>
      </c>
      <c r="M15" s="115">
        <f t="shared" si="2"/>
        <v>0</v>
      </c>
      <c r="N15" s="115">
        <f t="shared" si="1"/>
        <v>0</v>
      </c>
    </row>
    <row r="16" spans="1:14" x14ac:dyDescent="0.3">
      <c r="A16" s="518"/>
      <c r="B16" s="4" t="s">
        <v>30</v>
      </c>
      <c r="C16" s="7">
        <f>'TAB 5.3'!C12</f>
        <v>0</v>
      </c>
      <c r="D16" s="7">
        <f>'TAB 5.3'!D12</f>
        <v>0</v>
      </c>
      <c r="E16" s="7">
        <f>'TAB 5.3'!E12</f>
        <v>0</v>
      </c>
      <c r="F16" s="7">
        <f>'TAB 5.3'!F12</f>
        <v>0</v>
      </c>
      <c r="G16" s="7">
        <f>'TAB 5.3'!G12</f>
        <v>0</v>
      </c>
      <c r="H16" s="7">
        <f>'TAB 5.3'!H12</f>
        <v>0</v>
      </c>
      <c r="J16" s="115">
        <f t="shared" si="0"/>
        <v>0</v>
      </c>
      <c r="K16" s="115">
        <f t="shared" si="0"/>
        <v>0</v>
      </c>
      <c r="L16" s="115">
        <f t="shared" si="0"/>
        <v>0</v>
      </c>
      <c r="M16" s="115">
        <f t="shared" si="2"/>
        <v>0</v>
      </c>
      <c r="N16" s="115">
        <f t="shared" si="1"/>
        <v>0</v>
      </c>
    </row>
    <row r="20" spans="1:14" x14ac:dyDescent="0.3">
      <c r="A20" s="55" t="s">
        <v>173</v>
      </c>
      <c r="B20" s="56"/>
      <c r="C20" s="56"/>
      <c r="D20" s="56"/>
      <c r="E20" s="56"/>
      <c r="F20" s="56"/>
      <c r="G20" s="56"/>
      <c r="H20" s="56"/>
      <c r="J20" s="56"/>
      <c r="K20" s="56"/>
      <c r="L20" s="56"/>
      <c r="M20" s="56"/>
      <c r="N20" s="56"/>
    </row>
    <row r="22" spans="1:14" s="18" customFormat="1" ht="37.15" customHeight="1" x14ac:dyDescent="0.3">
      <c r="A22" s="57" t="s">
        <v>50</v>
      </c>
      <c r="B22" s="57" t="s">
        <v>0</v>
      </c>
      <c r="C22" s="9" t="s">
        <v>297</v>
      </c>
      <c r="D22" s="9" t="s">
        <v>298</v>
      </c>
      <c r="E22" s="9" t="s">
        <v>299</v>
      </c>
      <c r="F22" s="9" t="s">
        <v>300</v>
      </c>
      <c r="G22" s="9" t="s">
        <v>301</v>
      </c>
      <c r="H22" s="9" t="s">
        <v>267</v>
      </c>
      <c r="J22" s="9" t="s">
        <v>242</v>
      </c>
      <c r="K22" s="9" t="s">
        <v>47</v>
      </c>
      <c r="L22" s="9" t="s">
        <v>48</v>
      </c>
      <c r="M22" s="9" t="s">
        <v>302</v>
      </c>
      <c r="N22" s="9" t="s">
        <v>303</v>
      </c>
    </row>
    <row r="23" spans="1:14" x14ac:dyDescent="0.3">
      <c r="A23" s="9" t="s">
        <v>76</v>
      </c>
      <c r="B23" s="116" t="s">
        <v>224</v>
      </c>
      <c r="C23" s="7">
        <f>'TAB 5.3'!C19</f>
        <v>0</v>
      </c>
      <c r="D23" s="7">
        <f>'TAB 5.3'!D19</f>
        <v>0</v>
      </c>
      <c r="E23" s="7">
        <f>'TAB 5.3'!E19</f>
        <v>0</v>
      </c>
      <c r="F23" s="7">
        <f>'TAB 5.3'!F19</f>
        <v>0</v>
      </c>
      <c r="G23" s="7">
        <f>'TAB 5.3'!G19</f>
        <v>0</v>
      </c>
      <c r="H23" s="7">
        <f>'TAB 5.3'!H19</f>
        <v>0</v>
      </c>
      <c r="J23" s="115">
        <f t="shared" ref="J23:J54" si="3">IF(AND(ROUND(C23,0)=0,D23&gt;C23),"INF",IF(AND(ROUND(C23,0)=0,ROUND(D23,0)=0),0,(D23-C23)/C23))</f>
        <v>0</v>
      </c>
      <c r="K23" s="115">
        <f t="shared" ref="K23:K54" si="4">IF(AND(ROUND(D23,0)=0,E23&gt;D23),"INF",IF(AND(ROUND(D23,0)=0,ROUND(E23,0)=0),0,(E23-D23)/D23))</f>
        <v>0</v>
      </c>
      <c r="L23" s="115">
        <f t="shared" ref="L23:L54" si="5">IF(AND(ROUND(E23,0)=0,F23&gt;E23),"INF",IF(AND(ROUND(E23,0)=0,ROUND(F23,0)=0),0,(F23-E23)/E23))</f>
        <v>0</v>
      </c>
      <c r="M23" s="115">
        <f>IF(AND(ROUND(F23,0)=0,H23&gt;F23),"INF",IF(AND(ROUND(F23,0)=0,ROUND(H23,0)=0),0,(H23-F23)/F23))</f>
        <v>0</v>
      </c>
      <c r="N23" s="115">
        <f t="shared" ref="N23:N54" si="6">IF(AND(ROUND(G23,0)=0,H23&gt;G23),"INF",IF(AND(ROUND(G23,0)=0,ROUND(H23,0)=0),0,(H23-G23)/G23))</f>
        <v>0</v>
      </c>
    </row>
    <row r="24" spans="1:14" x14ac:dyDescent="0.3">
      <c r="A24" s="517" t="s">
        <v>40</v>
      </c>
      <c r="B24" s="117" t="s">
        <v>77</v>
      </c>
      <c r="C24" s="7">
        <f>SUM(C25:C26)</f>
        <v>0</v>
      </c>
      <c r="D24" s="7">
        <f t="shared" ref="D24" si="7">SUM(D25:D26)</f>
        <v>0</v>
      </c>
      <c r="E24" s="7">
        <f>SUM(E25:E26)</f>
        <v>0</v>
      </c>
      <c r="F24" s="7">
        <f>SUM(F25:F26)</f>
        <v>0</v>
      </c>
      <c r="G24" s="7">
        <f>SUM(G25:G26)</f>
        <v>0</v>
      </c>
      <c r="H24" s="7">
        <f>SUM(H25:H26)</f>
        <v>0</v>
      </c>
      <c r="J24" s="115">
        <f t="shared" si="3"/>
        <v>0</v>
      </c>
      <c r="K24" s="115">
        <f t="shared" si="4"/>
        <v>0</v>
      </c>
      <c r="L24" s="115">
        <f t="shared" si="5"/>
        <v>0</v>
      </c>
      <c r="M24" s="115">
        <f t="shared" ref="M24:M82" si="8">IF(AND(ROUND(F24,0)=0,H24&gt;F24),"INF",IF(AND(ROUND(F24,0)=0,ROUND(H24,0)=0),0,(H24-F24)/F24))</f>
        <v>0</v>
      </c>
      <c r="N24" s="115">
        <f t="shared" si="6"/>
        <v>0</v>
      </c>
    </row>
    <row r="25" spans="1:14" x14ac:dyDescent="0.3">
      <c r="A25" s="517"/>
      <c r="B25" s="118" t="s">
        <v>78</v>
      </c>
      <c r="C25" s="7">
        <f>SUM('TAB 5.1'!C19,'TAB 5.2'!C20)</f>
        <v>0</v>
      </c>
      <c r="D25" s="7">
        <f>SUM('TAB 5.1'!D19,'TAB 5.2'!D20)</f>
        <v>0</v>
      </c>
      <c r="E25" s="7">
        <f>SUM('TAB 5.1'!E19,'TAB 5.2'!E20)</f>
        <v>0</v>
      </c>
      <c r="F25" s="7">
        <f>SUM('TAB 5.1'!F19,'TAB 5.2'!F20)</f>
        <v>0</v>
      </c>
      <c r="G25" s="7">
        <f>SUM('TAB 5.1'!G19,'TAB 5.2'!G20)</f>
        <v>0</v>
      </c>
      <c r="H25" s="7">
        <f>SUM('TAB 5.1'!H19,'TAB 5.2'!H20)</f>
        <v>0</v>
      </c>
      <c r="J25" s="115">
        <f t="shared" si="3"/>
        <v>0</v>
      </c>
      <c r="K25" s="115">
        <f t="shared" si="4"/>
        <v>0</v>
      </c>
      <c r="L25" s="115">
        <f t="shared" si="5"/>
        <v>0</v>
      </c>
      <c r="M25" s="115">
        <f t="shared" si="8"/>
        <v>0</v>
      </c>
      <c r="N25" s="115">
        <f t="shared" si="6"/>
        <v>0</v>
      </c>
    </row>
    <row r="26" spans="1:14" x14ac:dyDescent="0.3">
      <c r="A26" s="517"/>
      <c r="B26" s="118" t="s">
        <v>79</v>
      </c>
      <c r="C26" s="7">
        <f>SUM('TAB 5.1'!C20,'TAB 5.2'!C21)</f>
        <v>0</v>
      </c>
      <c r="D26" s="7">
        <f>SUM('TAB 5.1'!D20,'TAB 5.2'!D21)</f>
        <v>0</v>
      </c>
      <c r="E26" s="7">
        <f>SUM('TAB 5.1'!E20,'TAB 5.2'!E21)</f>
        <v>0</v>
      </c>
      <c r="F26" s="7">
        <f>SUM('TAB 5.1'!F20,'TAB 5.2'!F21)</f>
        <v>0</v>
      </c>
      <c r="G26" s="7">
        <f>SUM('TAB 5.1'!G20,'TAB 5.2'!G21)</f>
        <v>0</v>
      </c>
      <c r="H26" s="7">
        <f>SUM('TAB 5.1'!H20,'TAB 5.2'!H21)</f>
        <v>0</v>
      </c>
      <c r="J26" s="115">
        <f t="shared" si="3"/>
        <v>0</v>
      </c>
      <c r="K26" s="115">
        <f t="shared" si="4"/>
        <v>0</v>
      </c>
      <c r="L26" s="115">
        <f t="shared" si="5"/>
        <v>0</v>
      </c>
      <c r="M26" s="115">
        <f t="shared" si="8"/>
        <v>0</v>
      </c>
      <c r="N26" s="115">
        <f t="shared" si="6"/>
        <v>0</v>
      </c>
    </row>
    <row r="27" spans="1:14" x14ac:dyDescent="0.3">
      <c r="A27" s="517"/>
      <c r="B27" s="117" t="s">
        <v>81</v>
      </c>
      <c r="C27" s="7">
        <f>'TAB 5.2'!C22</f>
        <v>0</v>
      </c>
      <c r="D27" s="7">
        <f>'TAB 5.2'!D22</f>
        <v>0</v>
      </c>
      <c r="E27" s="7">
        <f>'TAB 5.2'!E22</f>
        <v>0</v>
      </c>
      <c r="F27" s="7">
        <f>'TAB 5.2'!F22</f>
        <v>0</v>
      </c>
      <c r="G27" s="7">
        <f>'TAB 5.2'!G22</f>
        <v>0</v>
      </c>
      <c r="H27" s="7">
        <f>'TAB 5.2'!H22</f>
        <v>0</v>
      </c>
      <c r="J27" s="115">
        <f t="shared" si="3"/>
        <v>0</v>
      </c>
      <c r="K27" s="115">
        <f t="shared" si="4"/>
        <v>0</v>
      </c>
      <c r="L27" s="115">
        <f t="shared" si="5"/>
        <v>0</v>
      </c>
      <c r="M27" s="115">
        <f t="shared" si="8"/>
        <v>0</v>
      </c>
      <c r="N27" s="115">
        <f t="shared" si="6"/>
        <v>0</v>
      </c>
    </row>
    <row r="28" spans="1:14" x14ac:dyDescent="0.3">
      <c r="A28" s="517"/>
      <c r="B28" s="117" t="s">
        <v>82</v>
      </c>
      <c r="C28" s="7">
        <f>'TAB 5.2'!C23</f>
        <v>0</v>
      </c>
      <c r="D28" s="7">
        <f>'TAB 5.2'!D23</f>
        <v>0</v>
      </c>
      <c r="E28" s="7">
        <f>'TAB 5.2'!E23</f>
        <v>0</v>
      </c>
      <c r="F28" s="7">
        <f>'TAB 5.2'!F23</f>
        <v>0</v>
      </c>
      <c r="G28" s="7">
        <f>'TAB 5.2'!G23</f>
        <v>0</v>
      </c>
      <c r="H28" s="7">
        <f>'TAB 5.2'!H23</f>
        <v>0</v>
      </c>
      <c r="J28" s="115">
        <f t="shared" si="3"/>
        <v>0</v>
      </c>
      <c r="K28" s="115">
        <f t="shared" si="4"/>
        <v>0</v>
      </c>
      <c r="L28" s="115">
        <f t="shared" si="5"/>
        <v>0</v>
      </c>
      <c r="M28" s="115">
        <f t="shared" si="8"/>
        <v>0</v>
      </c>
      <c r="N28" s="115">
        <f t="shared" si="6"/>
        <v>0</v>
      </c>
    </row>
    <row r="29" spans="1:14" x14ac:dyDescent="0.3">
      <c r="A29" s="517"/>
      <c r="B29" s="58" t="s">
        <v>51</v>
      </c>
      <c r="C29" s="7">
        <f t="shared" ref="C29:H29" si="9">SUM(C24,C27:C28)</f>
        <v>0</v>
      </c>
      <c r="D29" s="7">
        <f t="shared" si="9"/>
        <v>0</v>
      </c>
      <c r="E29" s="7">
        <f t="shared" si="9"/>
        <v>0</v>
      </c>
      <c r="F29" s="7">
        <f t="shared" si="9"/>
        <v>0</v>
      </c>
      <c r="G29" s="7">
        <f t="shared" si="9"/>
        <v>0</v>
      </c>
      <c r="H29" s="7">
        <f t="shared" si="9"/>
        <v>0</v>
      </c>
      <c r="J29" s="115">
        <f t="shared" si="3"/>
        <v>0</v>
      </c>
      <c r="K29" s="115">
        <f t="shared" si="4"/>
        <v>0</v>
      </c>
      <c r="L29" s="115">
        <f t="shared" si="5"/>
        <v>0</v>
      </c>
      <c r="M29" s="115">
        <f t="shared" si="8"/>
        <v>0</v>
      </c>
      <c r="N29" s="115">
        <f t="shared" si="6"/>
        <v>0</v>
      </c>
    </row>
    <row r="30" spans="1:14" ht="13.5" customHeight="1" x14ac:dyDescent="0.3">
      <c r="A30" s="517"/>
      <c r="B30" s="117" t="s">
        <v>80</v>
      </c>
      <c r="C30" s="7">
        <f>'TAB 5.3'!C20</f>
        <v>0</v>
      </c>
      <c r="D30" s="7">
        <f>'TAB 5.3'!D20</f>
        <v>0</v>
      </c>
      <c r="E30" s="7">
        <f>'TAB 5.3'!E20</f>
        <v>0</v>
      </c>
      <c r="F30" s="7">
        <f>'TAB 5.3'!F20</f>
        <v>0</v>
      </c>
      <c r="G30" s="7">
        <f>'TAB 5.3'!G20</f>
        <v>0</v>
      </c>
      <c r="H30" s="7">
        <f>'TAB 5.3'!H20</f>
        <v>0</v>
      </c>
      <c r="J30" s="115">
        <f t="shared" si="3"/>
        <v>0</v>
      </c>
      <c r="K30" s="115">
        <f t="shared" si="4"/>
        <v>0</v>
      </c>
      <c r="L30" s="115">
        <f t="shared" si="5"/>
        <v>0</v>
      </c>
      <c r="M30" s="115">
        <f t="shared" si="8"/>
        <v>0</v>
      </c>
      <c r="N30" s="115">
        <f t="shared" si="6"/>
        <v>0</v>
      </c>
    </row>
    <row r="31" spans="1:14" x14ac:dyDescent="0.3">
      <c r="A31" s="517"/>
      <c r="B31" s="117" t="s">
        <v>113</v>
      </c>
      <c r="C31" s="7">
        <f>'TAB 5.3'!C21</f>
        <v>0</v>
      </c>
      <c r="D31" s="7">
        <f>'TAB 5.3'!D21</f>
        <v>0</v>
      </c>
      <c r="E31" s="7">
        <f>'TAB 5.3'!E21</f>
        <v>0</v>
      </c>
      <c r="F31" s="7">
        <f>'TAB 5.3'!F21</f>
        <v>0</v>
      </c>
      <c r="G31" s="7">
        <f>'TAB 5.3'!G21</f>
        <v>0</v>
      </c>
      <c r="H31" s="7">
        <f>'TAB 5.3'!H21</f>
        <v>0</v>
      </c>
      <c r="J31" s="115">
        <f t="shared" si="3"/>
        <v>0</v>
      </c>
      <c r="K31" s="115">
        <f t="shared" si="4"/>
        <v>0</v>
      </c>
      <c r="L31" s="115">
        <f t="shared" si="5"/>
        <v>0</v>
      </c>
      <c r="M31" s="115">
        <f t="shared" si="8"/>
        <v>0</v>
      </c>
      <c r="N31" s="115">
        <f t="shared" si="6"/>
        <v>0</v>
      </c>
    </row>
    <row r="32" spans="1:14" x14ac:dyDescent="0.3">
      <c r="A32" s="517"/>
      <c r="B32" s="58" t="s">
        <v>52</v>
      </c>
      <c r="C32" s="7">
        <f>SUM(C30:C31)</f>
        <v>0</v>
      </c>
      <c r="D32" s="7">
        <f t="shared" ref="D32" si="10">SUM(D30:D31)</f>
        <v>0</v>
      </c>
      <c r="E32" s="7">
        <f>SUM(E30:E31)</f>
        <v>0</v>
      </c>
      <c r="F32" s="7">
        <f>SUM(F30:F31)</f>
        <v>0</v>
      </c>
      <c r="G32" s="7">
        <f>SUM(G30:G31)</f>
        <v>0</v>
      </c>
      <c r="H32" s="7">
        <f>SUM(H30:H31)</f>
        <v>0</v>
      </c>
      <c r="J32" s="115">
        <f t="shared" si="3"/>
        <v>0</v>
      </c>
      <c r="K32" s="115">
        <f t="shared" si="4"/>
        <v>0</v>
      </c>
      <c r="L32" s="115">
        <f t="shared" si="5"/>
        <v>0</v>
      </c>
      <c r="M32" s="115">
        <f t="shared" si="8"/>
        <v>0</v>
      </c>
      <c r="N32" s="115">
        <f t="shared" si="6"/>
        <v>0</v>
      </c>
    </row>
    <row r="33" spans="1:14" x14ac:dyDescent="0.3">
      <c r="A33" s="517" t="s">
        <v>4</v>
      </c>
      <c r="B33" s="117" t="s">
        <v>77</v>
      </c>
      <c r="C33" s="7">
        <f>SUM(C34:C35)</f>
        <v>0</v>
      </c>
      <c r="D33" s="7">
        <f t="shared" ref="D33" si="11">SUM(D34:D35)</f>
        <v>0</v>
      </c>
      <c r="E33" s="7">
        <f>SUM(E34:E35)</f>
        <v>0</v>
      </c>
      <c r="F33" s="7">
        <f>SUM(F34:F35)</f>
        <v>0</v>
      </c>
      <c r="G33" s="7">
        <f>SUM(G34:G35)</f>
        <v>0</v>
      </c>
      <c r="H33" s="7">
        <f>SUM(H34:H35)</f>
        <v>0</v>
      </c>
      <c r="J33" s="115">
        <f t="shared" si="3"/>
        <v>0</v>
      </c>
      <c r="K33" s="115">
        <f t="shared" si="4"/>
        <v>0</v>
      </c>
      <c r="L33" s="115">
        <f t="shared" si="5"/>
        <v>0</v>
      </c>
      <c r="M33" s="115">
        <f t="shared" si="8"/>
        <v>0</v>
      </c>
      <c r="N33" s="115">
        <f t="shared" si="6"/>
        <v>0</v>
      </c>
    </row>
    <row r="34" spans="1:14" x14ac:dyDescent="0.3">
      <c r="A34" s="517"/>
      <c r="B34" s="118" t="s">
        <v>78</v>
      </c>
      <c r="C34" s="7">
        <f>SUM('TAB 5.1'!C23,'TAB 5.2'!C26)</f>
        <v>0</v>
      </c>
      <c r="D34" s="7">
        <f>SUM('TAB 5.1'!D23,'TAB 5.2'!D26)</f>
        <v>0</v>
      </c>
      <c r="E34" s="7">
        <f>SUM('TAB 5.1'!E23,'TAB 5.2'!E26)</f>
        <v>0</v>
      </c>
      <c r="F34" s="7">
        <f>SUM('TAB 5.1'!F23,'TAB 5.2'!F26)</f>
        <v>0</v>
      </c>
      <c r="G34" s="7">
        <f>SUM('TAB 5.1'!G23,'TAB 5.2'!G26)</f>
        <v>0</v>
      </c>
      <c r="H34" s="7">
        <f>SUM('TAB 5.1'!H23,'TAB 5.2'!H26)</f>
        <v>0</v>
      </c>
      <c r="J34" s="115">
        <f t="shared" si="3"/>
        <v>0</v>
      </c>
      <c r="K34" s="115">
        <f t="shared" si="4"/>
        <v>0</v>
      </c>
      <c r="L34" s="115">
        <f t="shared" si="5"/>
        <v>0</v>
      </c>
      <c r="M34" s="115">
        <f t="shared" si="8"/>
        <v>0</v>
      </c>
      <c r="N34" s="115">
        <f t="shared" si="6"/>
        <v>0</v>
      </c>
    </row>
    <row r="35" spans="1:14" x14ac:dyDescent="0.3">
      <c r="A35" s="517"/>
      <c r="B35" s="118" t="s">
        <v>79</v>
      </c>
      <c r="C35" s="7">
        <f>SUM('TAB 5.1'!C24,'TAB 5.2'!C27)</f>
        <v>0</v>
      </c>
      <c r="D35" s="7">
        <f>SUM('TAB 5.1'!D24,'TAB 5.2'!D27)</f>
        <v>0</v>
      </c>
      <c r="E35" s="7">
        <f>SUM('TAB 5.1'!E24,'TAB 5.2'!E27)</f>
        <v>0</v>
      </c>
      <c r="F35" s="7">
        <f>SUM('TAB 5.1'!F24,'TAB 5.2'!F27)</f>
        <v>0</v>
      </c>
      <c r="G35" s="7">
        <f>SUM('TAB 5.1'!G24,'TAB 5.2'!G27)</f>
        <v>0</v>
      </c>
      <c r="H35" s="7">
        <f>SUM('TAB 5.1'!H24,'TAB 5.2'!H27)</f>
        <v>0</v>
      </c>
      <c r="J35" s="115">
        <f t="shared" si="3"/>
        <v>0</v>
      </c>
      <c r="K35" s="115">
        <f t="shared" si="4"/>
        <v>0</v>
      </c>
      <c r="L35" s="115">
        <f t="shared" si="5"/>
        <v>0</v>
      </c>
      <c r="M35" s="115">
        <f t="shared" si="8"/>
        <v>0</v>
      </c>
      <c r="N35" s="115">
        <f t="shared" si="6"/>
        <v>0</v>
      </c>
    </row>
    <row r="36" spans="1:14" x14ac:dyDescent="0.3">
      <c r="A36" s="517"/>
      <c r="B36" s="117" t="s">
        <v>81</v>
      </c>
      <c r="C36" s="7">
        <f>'TAB 5.2'!C28</f>
        <v>0</v>
      </c>
      <c r="D36" s="7">
        <f>'TAB 5.2'!D28</f>
        <v>0</v>
      </c>
      <c r="E36" s="7">
        <f>'TAB 5.2'!E28</f>
        <v>0</v>
      </c>
      <c r="F36" s="7">
        <f>'TAB 5.2'!F28</f>
        <v>0</v>
      </c>
      <c r="G36" s="7">
        <f>'TAB 5.2'!G28</f>
        <v>0</v>
      </c>
      <c r="H36" s="7">
        <f>'TAB 5.2'!H28</f>
        <v>0</v>
      </c>
      <c r="J36" s="115">
        <f t="shared" si="3"/>
        <v>0</v>
      </c>
      <c r="K36" s="115">
        <f t="shared" si="4"/>
        <v>0</v>
      </c>
      <c r="L36" s="115">
        <f t="shared" si="5"/>
        <v>0</v>
      </c>
      <c r="M36" s="115">
        <f t="shared" si="8"/>
        <v>0</v>
      </c>
      <c r="N36" s="115">
        <f t="shared" si="6"/>
        <v>0</v>
      </c>
    </row>
    <row r="37" spans="1:14" x14ac:dyDescent="0.3">
      <c r="A37" s="517"/>
      <c r="B37" s="117" t="s">
        <v>82</v>
      </c>
      <c r="C37" s="7">
        <f>'TAB 5.2'!C29</f>
        <v>0</v>
      </c>
      <c r="D37" s="7">
        <f>'TAB 5.2'!D29</f>
        <v>0</v>
      </c>
      <c r="E37" s="7">
        <f>'TAB 5.2'!E29</f>
        <v>0</v>
      </c>
      <c r="F37" s="7">
        <f>'TAB 5.2'!F29</f>
        <v>0</v>
      </c>
      <c r="G37" s="7">
        <f>'TAB 5.2'!G29</f>
        <v>0</v>
      </c>
      <c r="H37" s="7">
        <f>'TAB 5.2'!H29</f>
        <v>0</v>
      </c>
      <c r="J37" s="115">
        <f t="shared" si="3"/>
        <v>0</v>
      </c>
      <c r="K37" s="115">
        <f t="shared" si="4"/>
        <v>0</v>
      </c>
      <c r="L37" s="115">
        <f t="shared" si="5"/>
        <v>0</v>
      </c>
      <c r="M37" s="115">
        <f t="shared" si="8"/>
        <v>0</v>
      </c>
      <c r="N37" s="115">
        <f t="shared" si="6"/>
        <v>0</v>
      </c>
    </row>
    <row r="38" spans="1:14" x14ac:dyDescent="0.3">
      <c r="A38" s="517"/>
      <c r="B38" s="58" t="s">
        <v>51</v>
      </c>
      <c r="C38" s="7">
        <f>SUM('TAB 5.1'!C25,'TAB 5.2'!C30)</f>
        <v>0</v>
      </c>
      <c r="D38" s="7">
        <f>SUM('TAB 5.1'!D25,'TAB 5.2'!D30)</f>
        <v>0</v>
      </c>
      <c r="E38" s="7">
        <f>SUM('TAB 5.1'!E25,'TAB 5.2'!E30)</f>
        <v>0</v>
      </c>
      <c r="F38" s="7">
        <f>SUM('TAB 5.1'!F25,'TAB 5.2'!F30)</f>
        <v>0</v>
      </c>
      <c r="G38" s="7">
        <f>SUM('TAB 5.1'!G25,'TAB 5.2'!G30)</f>
        <v>0</v>
      </c>
      <c r="H38" s="7">
        <f>SUM('TAB 5.1'!H25,'TAB 5.2'!H30)</f>
        <v>0</v>
      </c>
      <c r="J38" s="115">
        <f t="shared" si="3"/>
        <v>0</v>
      </c>
      <c r="K38" s="115">
        <f t="shared" si="4"/>
        <v>0</v>
      </c>
      <c r="L38" s="115">
        <f t="shared" si="5"/>
        <v>0</v>
      </c>
      <c r="M38" s="115">
        <f t="shared" si="8"/>
        <v>0</v>
      </c>
      <c r="N38" s="115">
        <f t="shared" si="6"/>
        <v>0</v>
      </c>
    </row>
    <row r="39" spans="1:14" ht="13.5" customHeight="1" x14ac:dyDescent="0.3">
      <c r="A39" s="517"/>
      <c r="B39" s="117" t="s">
        <v>80</v>
      </c>
      <c r="C39" s="7">
        <f>'TAB 5.3'!C23</f>
        <v>0</v>
      </c>
      <c r="D39" s="7">
        <f>'TAB 5.3'!D23</f>
        <v>0</v>
      </c>
      <c r="E39" s="7">
        <f>'TAB 5.3'!E23</f>
        <v>0</v>
      </c>
      <c r="F39" s="7">
        <f>'TAB 5.3'!F23</f>
        <v>0</v>
      </c>
      <c r="G39" s="7">
        <f>'TAB 5.3'!G23</f>
        <v>0</v>
      </c>
      <c r="H39" s="7">
        <f>'TAB 5.3'!H23</f>
        <v>0</v>
      </c>
      <c r="J39" s="115">
        <f t="shared" si="3"/>
        <v>0</v>
      </c>
      <c r="K39" s="115">
        <f t="shared" si="4"/>
        <v>0</v>
      </c>
      <c r="L39" s="115">
        <f t="shared" si="5"/>
        <v>0</v>
      </c>
      <c r="M39" s="115">
        <f t="shared" si="8"/>
        <v>0</v>
      </c>
      <c r="N39" s="115">
        <f t="shared" si="6"/>
        <v>0</v>
      </c>
    </row>
    <row r="40" spans="1:14" x14ac:dyDescent="0.3">
      <c r="A40" s="517"/>
      <c r="B40" s="117" t="s">
        <v>113</v>
      </c>
      <c r="C40" s="7">
        <f>'TAB 5.3'!C24</f>
        <v>0</v>
      </c>
      <c r="D40" s="7">
        <f>'TAB 5.3'!D24</f>
        <v>0</v>
      </c>
      <c r="E40" s="7">
        <f>'TAB 5.3'!E24</f>
        <v>0</v>
      </c>
      <c r="F40" s="7">
        <f>'TAB 5.3'!F24</f>
        <v>0</v>
      </c>
      <c r="G40" s="7">
        <f>'TAB 5.3'!G24</f>
        <v>0</v>
      </c>
      <c r="H40" s="7">
        <f>'TAB 5.3'!H24</f>
        <v>0</v>
      </c>
      <c r="J40" s="115">
        <f t="shared" si="3"/>
        <v>0</v>
      </c>
      <c r="K40" s="115">
        <f t="shared" si="4"/>
        <v>0</v>
      </c>
      <c r="L40" s="115">
        <f t="shared" si="5"/>
        <v>0</v>
      </c>
      <c r="M40" s="115">
        <f t="shared" si="8"/>
        <v>0</v>
      </c>
      <c r="N40" s="115">
        <f t="shared" si="6"/>
        <v>0</v>
      </c>
    </row>
    <row r="41" spans="1:14" x14ac:dyDescent="0.3">
      <c r="A41" s="517"/>
      <c r="B41" s="58" t="s">
        <v>52</v>
      </c>
      <c r="C41" s="7">
        <f>SUM(C39:C40)</f>
        <v>0</v>
      </c>
      <c r="D41" s="7">
        <f t="shared" ref="D41" si="12">SUM(D39:D40)</f>
        <v>0</v>
      </c>
      <c r="E41" s="7">
        <f>SUM(E39:E40)</f>
        <v>0</v>
      </c>
      <c r="F41" s="7">
        <f>SUM(F39:F40)</f>
        <v>0</v>
      </c>
      <c r="G41" s="7">
        <f>SUM(G39:G40)</f>
        <v>0</v>
      </c>
      <c r="H41" s="7">
        <f>SUM(H39:H40)</f>
        <v>0</v>
      </c>
      <c r="J41" s="115">
        <f t="shared" si="3"/>
        <v>0</v>
      </c>
      <c r="K41" s="115">
        <f t="shared" si="4"/>
        <v>0</v>
      </c>
      <c r="L41" s="115">
        <f t="shared" si="5"/>
        <v>0</v>
      </c>
      <c r="M41" s="115">
        <f t="shared" si="8"/>
        <v>0</v>
      </c>
      <c r="N41" s="115">
        <f t="shared" si="6"/>
        <v>0</v>
      </c>
    </row>
    <row r="42" spans="1:14" x14ac:dyDescent="0.3">
      <c r="A42" s="517" t="s">
        <v>41</v>
      </c>
      <c r="B42" s="117" t="s">
        <v>77</v>
      </c>
      <c r="C42" s="7">
        <f>SUM(C43:C44)</f>
        <v>0</v>
      </c>
      <c r="D42" s="7">
        <f t="shared" ref="D42" si="13">SUM(D43:D44)</f>
        <v>0</v>
      </c>
      <c r="E42" s="7">
        <f>SUM(E43:E44)</f>
        <v>0</v>
      </c>
      <c r="F42" s="7">
        <f>SUM(F43:F44)</f>
        <v>0</v>
      </c>
      <c r="G42" s="7">
        <f>SUM(G43:G44)</f>
        <v>0</v>
      </c>
      <c r="H42" s="7">
        <f>SUM(H43:H44)</f>
        <v>0</v>
      </c>
      <c r="J42" s="115">
        <f t="shared" si="3"/>
        <v>0</v>
      </c>
      <c r="K42" s="115">
        <f t="shared" si="4"/>
        <v>0</v>
      </c>
      <c r="L42" s="115">
        <f t="shared" si="5"/>
        <v>0</v>
      </c>
      <c r="M42" s="115">
        <f t="shared" si="8"/>
        <v>0</v>
      </c>
      <c r="N42" s="115">
        <f t="shared" si="6"/>
        <v>0</v>
      </c>
    </row>
    <row r="43" spans="1:14" x14ac:dyDescent="0.3">
      <c r="A43" s="517"/>
      <c r="B43" s="118" t="s">
        <v>78</v>
      </c>
      <c r="C43" s="7">
        <f>SUM('TAB 5.1'!C27,'TAB 5.2'!C32)</f>
        <v>0</v>
      </c>
      <c r="D43" s="7">
        <f>SUM('TAB 5.1'!D27,'TAB 5.2'!D32)</f>
        <v>0</v>
      </c>
      <c r="E43" s="7">
        <f>SUM('TAB 5.1'!E27,'TAB 5.2'!E32)</f>
        <v>0</v>
      </c>
      <c r="F43" s="7">
        <f>SUM('TAB 5.1'!F27,'TAB 5.2'!F32)</f>
        <v>0</v>
      </c>
      <c r="G43" s="7">
        <f>SUM('TAB 5.1'!G27,'TAB 5.2'!G32)</f>
        <v>0</v>
      </c>
      <c r="H43" s="7">
        <f>SUM('TAB 5.1'!H27,'TAB 5.2'!H32)</f>
        <v>0</v>
      </c>
      <c r="J43" s="115">
        <f t="shared" si="3"/>
        <v>0</v>
      </c>
      <c r="K43" s="115">
        <f t="shared" si="4"/>
        <v>0</v>
      </c>
      <c r="L43" s="115">
        <f t="shared" si="5"/>
        <v>0</v>
      </c>
      <c r="M43" s="115">
        <f t="shared" si="8"/>
        <v>0</v>
      </c>
      <c r="N43" s="115">
        <f t="shared" si="6"/>
        <v>0</v>
      </c>
    </row>
    <row r="44" spans="1:14" x14ac:dyDescent="0.3">
      <c r="A44" s="517"/>
      <c r="B44" s="118" t="s">
        <v>79</v>
      </c>
      <c r="C44" s="7">
        <f>SUM('TAB 5.1'!C28,'TAB 5.2'!C33)</f>
        <v>0</v>
      </c>
      <c r="D44" s="7">
        <f>SUM('TAB 5.1'!D28,'TAB 5.2'!D33)</f>
        <v>0</v>
      </c>
      <c r="E44" s="7">
        <f>SUM('TAB 5.1'!E28,'TAB 5.2'!E33)</f>
        <v>0</v>
      </c>
      <c r="F44" s="7">
        <f>SUM('TAB 5.1'!F28,'TAB 5.2'!F33)</f>
        <v>0</v>
      </c>
      <c r="G44" s="7">
        <f>SUM('TAB 5.1'!G28,'TAB 5.2'!G33)</f>
        <v>0</v>
      </c>
      <c r="H44" s="7">
        <f>SUM('TAB 5.1'!H28,'TAB 5.2'!H33)</f>
        <v>0</v>
      </c>
      <c r="J44" s="115">
        <f t="shared" si="3"/>
        <v>0</v>
      </c>
      <c r="K44" s="115">
        <f t="shared" si="4"/>
        <v>0</v>
      </c>
      <c r="L44" s="115">
        <f t="shared" si="5"/>
        <v>0</v>
      </c>
      <c r="M44" s="115">
        <f t="shared" si="8"/>
        <v>0</v>
      </c>
      <c r="N44" s="115">
        <f t="shared" si="6"/>
        <v>0</v>
      </c>
    </row>
    <row r="45" spans="1:14" x14ac:dyDescent="0.3">
      <c r="A45" s="517"/>
      <c r="B45" s="117" t="s">
        <v>81</v>
      </c>
      <c r="C45" s="7">
        <f>'TAB 5.2'!C34</f>
        <v>0</v>
      </c>
      <c r="D45" s="7">
        <f>'TAB 5.2'!D34</f>
        <v>0</v>
      </c>
      <c r="E45" s="7">
        <f>'TAB 5.2'!E34</f>
        <v>0</v>
      </c>
      <c r="F45" s="7">
        <f>'TAB 5.2'!F34</f>
        <v>0</v>
      </c>
      <c r="G45" s="7">
        <f>'TAB 5.2'!G34</f>
        <v>0</v>
      </c>
      <c r="H45" s="7">
        <f>'TAB 5.2'!H34</f>
        <v>0</v>
      </c>
      <c r="J45" s="115">
        <f t="shared" si="3"/>
        <v>0</v>
      </c>
      <c r="K45" s="115">
        <f t="shared" si="4"/>
        <v>0</v>
      </c>
      <c r="L45" s="115">
        <f t="shared" si="5"/>
        <v>0</v>
      </c>
      <c r="M45" s="115">
        <f t="shared" si="8"/>
        <v>0</v>
      </c>
      <c r="N45" s="115">
        <f t="shared" si="6"/>
        <v>0</v>
      </c>
    </row>
    <row r="46" spans="1:14" x14ac:dyDescent="0.3">
      <c r="A46" s="517"/>
      <c r="B46" s="117" t="s">
        <v>83</v>
      </c>
      <c r="C46" s="7">
        <f>SUM(C47:C48)</f>
        <v>0</v>
      </c>
      <c r="D46" s="7">
        <f t="shared" ref="D46" si="14">SUM(D47:D48)</f>
        <v>0</v>
      </c>
      <c r="E46" s="7">
        <f>SUM(E47:E48)</f>
        <v>0</v>
      </c>
      <c r="F46" s="7">
        <f>SUM(F47:F48)</f>
        <v>0</v>
      </c>
      <c r="G46" s="7">
        <f>SUM(G47:G48)</f>
        <v>0</v>
      </c>
      <c r="H46" s="7">
        <f>SUM(H47:H48)</f>
        <v>0</v>
      </c>
      <c r="J46" s="115">
        <f t="shared" si="3"/>
        <v>0</v>
      </c>
      <c r="K46" s="115">
        <f t="shared" si="4"/>
        <v>0</v>
      </c>
      <c r="L46" s="115">
        <f t="shared" si="5"/>
        <v>0</v>
      </c>
      <c r="M46" s="115">
        <f t="shared" si="8"/>
        <v>0</v>
      </c>
      <c r="N46" s="115">
        <f t="shared" si="6"/>
        <v>0</v>
      </c>
    </row>
    <row r="47" spans="1:14" x14ac:dyDescent="0.3">
      <c r="A47" s="517"/>
      <c r="B47" s="118" t="s">
        <v>213</v>
      </c>
      <c r="C47" s="7">
        <f>SUM('TAB 5.1'!C30,'TAB 5.2'!C36)</f>
        <v>0</v>
      </c>
      <c r="D47" s="7">
        <f>SUM('TAB 5.1'!D30,'TAB 5.2'!D36)</f>
        <v>0</v>
      </c>
      <c r="E47" s="7">
        <f>SUM('TAB 5.1'!E30,'TAB 5.2'!E36)</f>
        <v>0</v>
      </c>
      <c r="F47" s="7">
        <f>SUM('TAB 5.1'!F30,'TAB 5.2'!F36)</f>
        <v>0</v>
      </c>
      <c r="G47" s="7">
        <f>SUM('TAB 5.1'!G30,'TAB 5.2'!G36)</f>
        <v>0</v>
      </c>
      <c r="H47" s="7">
        <f>SUM('TAB 5.1'!H30,'TAB 5.2'!H36)</f>
        <v>0</v>
      </c>
      <c r="J47" s="115">
        <f t="shared" si="3"/>
        <v>0</v>
      </c>
      <c r="K47" s="115">
        <f t="shared" si="4"/>
        <v>0</v>
      </c>
      <c r="L47" s="115">
        <f t="shared" si="5"/>
        <v>0</v>
      </c>
      <c r="M47" s="115">
        <f t="shared" si="8"/>
        <v>0</v>
      </c>
      <c r="N47" s="115">
        <f t="shared" si="6"/>
        <v>0</v>
      </c>
    </row>
    <row r="48" spans="1:14" x14ac:dyDescent="0.3">
      <c r="A48" s="517"/>
      <c r="B48" s="118" t="s">
        <v>214</v>
      </c>
      <c r="C48" s="7">
        <f>SUM('TAB 5.1'!C31,'TAB 5.2'!C37)</f>
        <v>0</v>
      </c>
      <c r="D48" s="7">
        <f>SUM('TAB 5.1'!D31,'TAB 5.2'!D37)</f>
        <v>0</v>
      </c>
      <c r="E48" s="7">
        <f>SUM('TAB 5.1'!E31,'TAB 5.2'!E37)</f>
        <v>0</v>
      </c>
      <c r="F48" s="7">
        <f>SUM('TAB 5.1'!F31,'TAB 5.2'!F37)</f>
        <v>0</v>
      </c>
      <c r="G48" s="7">
        <f>SUM('TAB 5.1'!G31,'TAB 5.2'!G37)</f>
        <v>0</v>
      </c>
      <c r="H48" s="7">
        <f>SUM('TAB 5.1'!H31,'TAB 5.2'!H37)</f>
        <v>0</v>
      </c>
      <c r="J48" s="115">
        <f t="shared" si="3"/>
        <v>0</v>
      </c>
      <c r="K48" s="115">
        <f t="shared" si="4"/>
        <v>0</v>
      </c>
      <c r="L48" s="115">
        <f t="shared" si="5"/>
        <v>0</v>
      </c>
      <c r="M48" s="115">
        <f t="shared" si="8"/>
        <v>0</v>
      </c>
      <c r="N48" s="115">
        <f t="shared" si="6"/>
        <v>0</v>
      </c>
    </row>
    <row r="49" spans="1:14" x14ac:dyDescent="0.3">
      <c r="A49" s="517"/>
      <c r="B49" s="117" t="s">
        <v>82</v>
      </c>
      <c r="C49" s="7">
        <f>'TAB 5.2'!C38</f>
        <v>0</v>
      </c>
      <c r="D49" s="7">
        <f>'TAB 5.2'!D38</f>
        <v>0</v>
      </c>
      <c r="E49" s="7">
        <f>'TAB 5.2'!E38</f>
        <v>0</v>
      </c>
      <c r="F49" s="7">
        <f>'TAB 5.2'!F38</f>
        <v>0</v>
      </c>
      <c r="G49" s="7">
        <f>'TAB 5.2'!G38</f>
        <v>0</v>
      </c>
      <c r="H49" s="7">
        <f>'TAB 5.2'!H38</f>
        <v>0</v>
      </c>
      <c r="J49" s="115">
        <f t="shared" si="3"/>
        <v>0</v>
      </c>
      <c r="K49" s="115">
        <f t="shared" si="4"/>
        <v>0</v>
      </c>
      <c r="L49" s="115">
        <f t="shared" si="5"/>
        <v>0</v>
      </c>
      <c r="M49" s="115">
        <f t="shared" si="8"/>
        <v>0</v>
      </c>
      <c r="N49" s="115">
        <f t="shared" si="6"/>
        <v>0</v>
      </c>
    </row>
    <row r="50" spans="1:14" x14ac:dyDescent="0.3">
      <c r="A50" s="517"/>
      <c r="B50" s="58" t="s">
        <v>51</v>
      </c>
      <c r="C50" s="7">
        <f>SUM('TAB 5.1'!C32,'TAB 5.2'!C39)</f>
        <v>0</v>
      </c>
      <c r="D50" s="7">
        <f>SUM('TAB 5.1'!D32,'TAB 5.2'!D39)</f>
        <v>0</v>
      </c>
      <c r="E50" s="7">
        <f>SUM('TAB 5.1'!E32,'TAB 5.2'!E39)</f>
        <v>0</v>
      </c>
      <c r="F50" s="7">
        <f>SUM('TAB 5.1'!F32,'TAB 5.2'!F39)</f>
        <v>0</v>
      </c>
      <c r="G50" s="7">
        <f>SUM('TAB 5.1'!G32,'TAB 5.2'!G39)</f>
        <v>0</v>
      </c>
      <c r="H50" s="7">
        <f>SUM('TAB 5.1'!H32,'TAB 5.2'!H39)</f>
        <v>0</v>
      </c>
      <c r="J50" s="115">
        <f t="shared" si="3"/>
        <v>0</v>
      </c>
      <c r="K50" s="115">
        <f t="shared" si="4"/>
        <v>0</v>
      </c>
      <c r="L50" s="115">
        <f t="shared" si="5"/>
        <v>0</v>
      </c>
      <c r="M50" s="115">
        <f t="shared" si="8"/>
        <v>0</v>
      </c>
      <c r="N50" s="115">
        <f t="shared" si="6"/>
        <v>0</v>
      </c>
    </row>
    <row r="51" spans="1:14" ht="13.5" customHeight="1" x14ac:dyDescent="0.3">
      <c r="A51" s="517"/>
      <c r="B51" s="117" t="s">
        <v>80</v>
      </c>
      <c r="C51" s="7">
        <f>'TAB 5.3'!C26</f>
        <v>0</v>
      </c>
      <c r="D51" s="7">
        <f>'TAB 5.3'!D26</f>
        <v>0</v>
      </c>
      <c r="E51" s="7">
        <f>'TAB 5.3'!E26</f>
        <v>0</v>
      </c>
      <c r="F51" s="7">
        <f>'TAB 5.3'!F26</f>
        <v>0</v>
      </c>
      <c r="G51" s="7">
        <f>'TAB 5.3'!G26</f>
        <v>0</v>
      </c>
      <c r="H51" s="7">
        <f>'TAB 5.3'!H26</f>
        <v>0</v>
      </c>
      <c r="J51" s="115">
        <f t="shared" si="3"/>
        <v>0</v>
      </c>
      <c r="K51" s="115">
        <f t="shared" si="4"/>
        <v>0</v>
      </c>
      <c r="L51" s="115">
        <f t="shared" si="5"/>
        <v>0</v>
      </c>
      <c r="M51" s="115">
        <f t="shared" si="8"/>
        <v>0</v>
      </c>
      <c r="N51" s="115">
        <f t="shared" si="6"/>
        <v>0</v>
      </c>
    </row>
    <row r="52" spans="1:14" x14ac:dyDescent="0.3">
      <c r="A52" s="517"/>
      <c r="B52" s="117" t="s">
        <v>113</v>
      </c>
      <c r="C52" s="7">
        <f>'TAB 5.3'!C27</f>
        <v>0</v>
      </c>
      <c r="D52" s="7">
        <f>'TAB 5.3'!D27</f>
        <v>0</v>
      </c>
      <c r="E52" s="7">
        <f>'TAB 5.3'!E27</f>
        <v>0</v>
      </c>
      <c r="F52" s="7">
        <f>'TAB 5.3'!F27</f>
        <v>0</v>
      </c>
      <c r="G52" s="7">
        <f>'TAB 5.3'!G27</f>
        <v>0</v>
      </c>
      <c r="H52" s="7">
        <f>'TAB 5.3'!H27</f>
        <v>0</v>
      </c>
      <c r="J52" s="115">
        <f t="shared" si="3"/>
        <v>0</v>
      </c>
      <c r="K52" s="115">
        <f t="shared" si="4"/>
        <v>0</v>
      </c>
      <c r="L52" s="115">
        <f t="shared" si="5"/>
        <v>0</v>
      </c>
      <c r="M52" s="115">
        <f t="shared" si="8"/>
        <v>0</v>
      </c>
      <c r="N52" s="115">
        <f t="shared" si="6"/>
        <v>0</v>
      </c>
    </row>
    <row r="53" spans="1:14" x14ac:dyDescent="0.3">
      <c r="A53" s="517"/>
      <c r="B53" s="58" t="s">
        <v>52</v>
      </c>
      <c r="C53" s="7">
        <f>SUM(C51:C52)</f>
        <v>0</v>
      </c>
      <c r="D53" s="7">
        <f t="shared" ref="D53" si="15">SUM(D51:D52)</f>
        <v>0</v>
      </c>
      <c r="E53" s="7">
        <f>SUM(E51:E52)</f>
        <v>0</v>
      </c>
      <c r="F53" s="7">
        <f>SUM(F51:F52)</f>
        <v>0</v>
      </c>
      <c r="G53" s="7">
        <f>SUM(G51:G52)</f>
        <v>0</v>
      </c>
      <c r="H53" s="7">
        <f>SUM(H51:H52)</f>
        <v>0</v>
      </c>
      <c r="J53" s="115">
        <f t="shared" si="3"/>
        <v>0</v>
      </c>
      <c r="K53" s="115">
        <f t="shared" si="4"/>
        <v>0</v>
      </c>
      <c r="L53" s="115">
        <f t="shared" si="5"/>
        <v>0</v>
      </c>
      <c r="M53" s="115">
        <f t="shared" si="8"/>
        <v>0</v>
      </c>
      <c r="N53" s="115">
        <f t="shared" si="6"/>
        <v>0</v>
      </c>
    </row>
    <row r="54" spans="1:14" ht="13.5" customHeight="1" x14ac:dyDescent="0.3">
      <c r="A54" s="517" t="s">
        <v>6</v>
      </c>
      <c r="B54" s="117" t="s">
        <v>77</v>
      </c>
      <c r="C54" s="7">
        <f>SUM(C55:C58)</f>
        <v>0</v>
      </c>
      <c r="D54" s="7">
        <f t="shared" ref="D54" si="16">SUM(D55:D58)</f>
        <v>0</v>
      </c>
      <c r="E54" s="7">
        <f>SUM(E55:E58)</f>
        <v>0</v>
      </c>
      <c r="F54" s="7">
        <f>SUM(F55:F58)</f>
        <v>0</v>
      </c>
      <c r="G54" s="7">
        <f>SUM(G55:G58)</f>
        <v>0</v>
      </c>
      <c r="H54" s="7">
        <f>SUM(H55:H58)</f>
        <v>0</v>
      </c>
      <c r="J54" s="115">
        <f t="shared" si="3"/>
        <v>0</v>
      </c>
      <c r="K54" s="115">
        <f t="shared" si="4"/>
        <v>0</v>
      </c>
      <c r="L54" s="115">
        <f t="shared" si="5"/>
        <v>0</v>
      </c>
      <c r="M54" s="115">
        <f t="shared" si="8"/>
        <v>0</v>
      </c>
      <c r="N54" s="115">
        <f t="shared" si="6"/>
        <v>0</v>
      </c>
    </row>
    <row r="55" spans="1:14" x14ac:dyDescent="0.3">
      <c r="A55" s="517"/>
      <c r="B55" s="118" t="s">
        <v>114</v>
      </c>
      <c r="C55" s="7">
        <f>SUM('TAB 5.1'!C34,'TAB 5.2'!C41)</f>
        <v>0</v>
      </c>
      <c r="D55" s="7">
        <f>SUM('TAB 5.1'!D34,'TAB 5.2'!D41)</f>
        <v>0</v>
      </c>
      <c r="E55" s="7">
        <f>SUM('TAB 5.1'!E34,'TAB 5.2'!E41)</f>
        <v>0</v>
      </c>
      <c r="F55" s="7">
        <f>SUM('TAB 5.1'!F34,'TAB 5.2'!F41)</f>
        <v>0</v>
      </c>
      <c r="G55" s="7">
        <f>SUM('TAB 5.1'!G34,'TAB 5.2'!G41)</f>
        <v>0</v>
      </c>
      <c r="H55" s="7">
        <f>SUM('TAB 5.1'!H34,'TAB 5.2'!H41)</f>
        <v>0</v>
      </c>
      <c r="J55" s="115">
        <f t="shared" ref="J55:J82" si="17">IF(AND(ROUND(C55,0)=0,D55&gt;C55),"INF",IF(AND(ROUND(C55,0)=0,ROUND(D55,0)=0),0,(D55-C55)/C55))</f>
        <v>0</v>
      </c>
      <c r="K55" s="115">
        <f t="shared" ref="K55:K82" si="18">IF(AND(ROUND(D55,0)=0,E55&gt;D55),"INF",IF(AND(ROUND(D55,0)=0,ROUND(E55,0)=0),0,(E55-D55)/D55))</f>
        <v>0</v>
      </c>
      <c r="L55" s="115">
        <f t="shared" ref="L55:L82" si="19">IF(AND(ROUND(E55,0)=0,F55&gt;E55),"INF",IF(AND(ROUND(E55,0)=0,ROUND(F55,0)=0),0,(F55-E55)/E55))</f>
        <v>0</v>
      </c>
      <c r="M55" s="115">
        <f t="shared" si="8"/>
        <v>0</v>
      </c>
      <c r="N55" s="115">
        <f t="shared" ref="N55:N82" si="20">IF(AND(ROUND(G55,0)=0,H55&gt;G55),"INF",IF(AND(ROUND(G55,0)=0,ROUND(H55,0)=0),0,(H55-G55)/G55))</f>
        <v>0</v>
      </c>
    </row>
    <row r="56" spans="1:14" x14ac:dyDescent="0.3">
      <c r="A56" s="517"/>
      <c r="B56" s="118" t="s">
        <v>78</v>
      </c>
      <c r="C56" s="7">
        <f>SUM('TAB 5.1'!C35,'TAB 5.2'!C42)</f>
        <v>0</v>
      </c>
      <c r="D56" s="7">
        <f>SUM('TAB 5.1'!D35,'TAB 5.2'!D42)</f>
        <v>0</v>
      </c>
      <c r="E56" s="7">
        <f>SUM('TAB 5.1'!E35,'TAB 5.2'!E42)</f>
        <v>0</v>
      </c>
      <c r="F56" s="7">
        <f>SUM('TAB 5.1'!F35,'TAB 5.2'!F42)</f>
        <v>0</v>
      </c>
      <c r="G56" s="7">
        <f>SUM('TAB 5.1'!G35,'TAB 5.2'!G42)</f>
        <v>0</v>
      </c>
      <c r="H56" s="7">
        <f>SUM('TAB 5.1'!H35,'TAB 5.2'!H42)</f>
        <v>0</v>
      </c>
      <c r="J56" s="115">
        <f t="shared" si="17"/>
        <v>0</v>
      </c>
      <c r="K56" s="115">
        <f t="shared" si="18"/>
        <v>0</v>
      </c>
      <c r="L56" s="115">
        <f t="shared" si="19"/>
        <v>0</v>
      </c>
      <c r="M56" s="115">
        <f t="shared" si="8"/>
        <v>0</v>
      </c>
      <c r="N56" s="115">
        <f t="shared" si="20"/>
        <v>0</v>
      </c>
    </row>
    <row r="57" spans="1:14" x14ac:dyDescent="0.3">
      <c r="A57" s="517"/>
      <c r="B57" s="118" t="s">
        <v>79</v>
      </c>
      <c r="C57" s="7">
        <f>SUM('TAB 5.1'!C36,'TAB 5.2'!C43)</f>
        <v>0</v>
      </c>
      <c r="D57" s="7">
        <f>SUM('TAB 5.1'!D36,'TAB 5.2'!D43)</f>
        <v>0</v>
      </c>
      <c r="E57" s="7">
        <f>SUM('TAB 5.1'!E36,'TAB 5.2'!E43)</f>
        <v>0</v>
      </c>
      <c r="F57" s="7">
        <f>SUM('TAB 5.1'!F36,'TAB 5.2'!F43)</f>
        <v>0</v>
      </c>
      <c r="G57" s="7">
        <f>SUM('TAB 5.1'!G36,'TAB 5.2'!G43)</f>
        <v>0</v>
      </c>
      <c r="H57" s="7">
        <f>SUM('TAB 5.1'!H36,'TAB 5.2'!H43)</f>
        <v>0</v>
      </c>
      <c r="J57" s="115">
        <f t="shared" si="17"/>
        <v>0</v>
      </c>
      <c r="K57" s="115">
        <f t="shared" si="18"/>
        <v>0</v>
      </c>
      <c r="L57" s="115">
        <f t="shared" si="19"/>
        <v>0</v>
      </c>
      <c r="M57" s="115">
        <f t="shared" si="8"/>
        <v>0</v>
      </c>
      <c r="N57" s="115">
        <f t="shared" si="20"/>
        <v>0</v>
      </c>
    </row>
    <row r="58" spans="1:14" x14ac:dyDescent="0.3">
      <c r="A58" s="517"/>
      <c r="B58" s="118" t="s">
        <v>115</v>
      </c>
      <c r="C58" s="7">
        <f>SUM('TAB 5.1'!C37,'TAB 5.2'!C44)</f>
        <v>0</v>
      </c>
      <c r="D58" s="7">
        <f>SUM('TAB 5.1'!D37,'TAB 5.2'!D44)</f>
        <v>0</v>
      </c>
      <c r="E58" s="7">
        <f>SUM('TAB 5.1'!E37,'TAB 5.2'!E44)</f>
        <v>0</v>
      </c>
      <c r="F58" s="7">
        <f>SUM('TAB 5.1'!F37,'TAB 5.2'!F44)</f>
        <v>0</v>
      </c>
      <c r="G58" s="7">
        <f>SUM('TAB 5.1'!G37,'TAB 5.2'!G44)</f>
        <v>0</v>
      </c>
      <c r="H58" s="7">
        <f>SUM('TAB 5.1'!H37,'TAB 5.2'!H44)</f>
        <v>0</v>
      </c>
      <c r="J58" s="115">
        <f t="shared" si="17"/>
        <v>0</v>
      </c>
      <c r="K58" s="115">
        <f t="shared" si="18"/>
        <v>0</v>
      </c>
      <c r="L58" s="115">
        <f t="shared" si="19"/>
        <v>0</v>
      </c>
      <c r="M58" s="115">
        <f t="shared" si="8"/>
        <v>0</v>
      </c>
      <c r="N58" s="115">
        <f t="shared" si="20"/>
        <v>0</v>
      </c>
    </row>
    <row r="59" spans="1:14" x14ac:dyDescent="0.3">
      <c r="A59" s="517"/>
      <c r="B59" s="117" t="s">
        <v>81</v>
      </c>
      <c r="C59" s="7">
        <f>'TAB 5.2'!C45</f>
        <v>0</v>
      </c>
      <c r="D59" s="7">
        <f>'TAB 5.2'!D45</f>
        <v>0</v>
      </c>
      <c r="E59" s="7">
        <f>'TAB 5.2'!E45</f>
        <v>0</v>
      </c>
      <c r="F59" s="7">
        <f>'TAB 5.2'!F45</f>
        <v>0</v>
      </c>
      <c r="G59" s="7">
        <f>'TAB 5.2'!G45</f>
        <v>0</v>
      </c>
      <c r="H59" s="7">
        <f>'TAB 5.2'!H45</f>
        <v>0</v>
      </c>
      <c r="J59" s="115">
        <f t="shared" si="17"/>
        <v>0</v>
      </c>
      <c r="K59" s="115">
        <f t="shared" si="18"/>
        <v>0</v>
      </c>
      <c r="L59" s="115">
        <f t="shared" si="19"/>
        <v>0</v>
      </c>
      <c r="M59" s="115">
        <f t="shared" si="8"/>
        <v>0</v>
      </c>
      <c r="N59" s="115">
        <f t="shared" si="20"/>
        <v>0</v>
      </c>
    </row>
    <row r="60" spans="1:14" x14ac:dyDescent="0.3">
      <c r="A60" s="517"/>
      <c r="B60" s="117" t="s">
        <v>83</v>
      </c>
      <c r="C60" s="7">
        <f>SUM(C61:C62)</f>
        <v>0</v>
      </c>
      <c r="D60" s="7">
        <f t="shared" ref="D60" si="21">SUM(D61:D62)</f>
        <v>0</v>
      </c>
      <c r="E60" s="7">
        <f>SUM(E61:E62)</f>
        <v>0</v>
      </c>
      <c r="F60" s="7">
        <f>SUM(F61:F62)</f>
        <v>0</v>
      </c>
      <c r="G60" s="7">
        <f>SUM(G61:G62)</f>
        <v>0</v>
      </c>
      <c r="H60" s="7">
        <f>SUM(H61:H62)</f>
        <v>0</v>
      </c>
      <c r="J60" s="115">
        <f t="shared" si="17"/>
        <v>0</v>
      </c>
      <c r="K60" s="115">
        <f t="shared" si="18"/>
        <v>0</v>
      </c>
      <c r="L60" s="115">
        <f t="shared" si="19"/>
        <v>0</v>
      </c>
      <c r="M60" s="115">
        <f t="shared" si="8"/>
        <v>0</v>
      </c>
      <c r="N60" s="115">
        <f t="shared" si="20"/>
        <v>0</v>
      </c>
    </row>
    <row r="61" spans="1:14" x14ac:dyDescent="0.3">
      <c r="A61" s="517"/>
      <c r="B61" s="118" t="s">
        <v>213</v>
      </c>
      <c r="C61" s="7">
        <f>SUM('TAB 5.1'!C39,'TAB 5.2'!C47)</f>
        <v>0</v>
      </c>
      <c r="D61" s="7">
        <f>SUM('TAB 5.1'!D39,'TAB 5.2'!D47)</f>
        <v>0</v>
      </c>
      <c r="E61" s="7">
        <f>SUM('TAB 5.1'!E39,'TAB 5.2'!E47)</f>
        <v>0</v>
      </c>
      <c r="F61" s="7">
        <f>SUM('TAB 5.1'!F39,'TAB 5.2'!F47)</f>
        <v>0</v>
      </c>
      <c r="G61" s="7">
        <f>SUM('TAB 5.1'!G39,'TAB 5.2'!G47)</f>
        <v>0</v>
      </c>
      <c r="H61" s="7">
        <f>SUM('TAB 5.1'!H39,'TAB 5.2'!H47)</f>
        <v>0</v>
      </c>
      <c r="J61" s="115">
        <f t="shared" si="17"/>
        <v>0</v>
      </c>
      <c r="K61" s="115">
        <f t="shared" si="18"/>
        <v>0</v>
      </c>
      <c r="L61" s="115">
        <f t="shared" si="19"/>
        <v>0</v>
      </c>
      <c r="M61" s="115">
        <f t="shared" si="8"/>
        <v>0</v>
      </c>
      <c r="N61" s="115">
        <f t="shared" si="20"/>
        <v>0</v>
      </c>
    </row>
    <row r="62" spans="1:14" x14ac:dyDescent="0.3">
      <c r="A62" s="517"/>
      <c r="B62" s="118" t="s">
        <v>214</v>
      </c>
      <c r="C62" s="7">
        <f>SUM('TAB 5.1'!C40,'TAB 5.2'!C48)</f>
        <v>0</v>
      </c>
      <c r="D62" s="7">
        <f>SUM('TAB 5.1'!D40,'TAB 5.2'!D48)</f>
        <v>0</v>
      </c>
      <c r="E62" s="7">
        <f>SUM('TAB 5.1'!E40,'TAB 5.2'!E48)</f>
        <v>0</v>
      </c>
      <c r="F62" s="7">
        <f>SUM('TAB 5.1'!F40,'TAB 5.2'!F48)</f>
        <v>0</v>
      </c>
      <c r="G62" s="7">
        <f>SUM('TAB 5.1'!G40,'TAB 5.2'!G48)</f>
        <v>0</v>
      </c>
      <c r="H62" s="7">
        <f>SUM('TAB 5.1'!H40,'TAB 5.2'!H48)</f>
        <v>0</v>
      </c>
      <c r="J62" s="115">
        <f t="shared" si="17"/>
        <v>0</v>
      </c>
      <c r="K62" s="115">
        <f t="shared" si="18"/>
        <v>0</v>
      </c>
      <c r="L62" s="115">
        <f t="shared" si="19"/>
        <v>0</v>
      </c>
      <c r="M62" s="115">
        <f t="shared" si="8"/>
        <v>0</v>
      </c>
      <c r="N62" s="115">
        <f t="shared" si="20"/>
        <v>0</v>
      </c>
    </row>
    <row r="63" spans="1:14" x14ac:dyDescent="0.3">
      <c r="A63" s="517"/>
      <c r="B63" s="117" t="s">
        <v>82</v>
      </c>
      <c r="C63" s="7">
        <f>'TAB 5.2'!C49</f>
        <v>0</v>
      </c>
      <c r="D63" s="7">
        <f>'TAB 5.2'!D49</f>
        <v>0</v>
      </c>
      <c r="E63" s="7">
        <f>'TAB 5.2'!E49</f>
        <v>0</v>
      </c>
      <c r="F63" s="7">
        <f>'TAB 5.2'!F49</f>
        <v>0</v>
      </c>
      <c r="G63" s="7">
        <f>'TAB 5.2'!G49</f>
        <v>0</v>
      </c>
      <c r="H63" s="7">
        <f>'TAB 5.2'!H49</f>
        <v>0</v>
      </c>
      <c r="J63" s="115">
        <f t="shared" si="17"/>
        <v>0</v>
      </c>
      <c r="K63" s="115">
        <f t="shared" si="18"/>
        <v>0</v>
      </c>
      <c r="L63" s="115">
        <f t="shared" si="19"/>
        <v>0</v>
      </c>
      <c r="M63" s="115">
        <f t="shared" si="8"/>
        <v>0</v>
      </c>
      <c r="N63" s="115">
        <f t="shared" si="20"/>
        <v>0</v>
      </c>
    </row>
    <row r="64" spans="1:14" x14ac:dyDescent="0.3">
      <c r="A64" s="517"/>
      <c r="B64" s="58" t="s">
        <v>51</v>
      </c>
      <c r="C64" s="7">
        <f>SUM('TAB 5.1'!C41,'TAB 5.2'!C50)</f>
        <v>0</v>
      </c>
      <c r="D64" s="7">
        <f>SUM('TAB 5.1'!D41,'TAB 5.2'!D50)</f>
        <v>0</v>
      </c>
      <c r="E64" s="7">
        <f>SUM('TAB 5.1'!E41,'TAB 5.2'!E50)</f>
        <v>0</v>
      </c>
      <c r="F64" s="7">
        <f>SUM('TAB 5.1'!F41,'TAB 5.2'!F50)</f>
        <v>0</v>
      </c>
      <c r="G64" s="7">
        <f>SUM('TAB 5.1'!G41,'TAB 5.2'!G50)</f>
        <v>0</v>
      </c>
      <c r="H64" s="7">
        <f>SUM('TAB 5.1'!H41,'TAB 5.2'!H50)</f>
        <v>0</v>
      </c>
      <c r="J64" s="115">
        <f t="shared" si="17"/>
        <v>0</v>
      </c>
      <c r="K64" s="115">
        <f t="shared" si="18"/>
        <v>0</v>
      </c>
      <c r="L64" s="115">
        <f t="shared" si="19"/>
        <v>0</v>
      </c>
      <c r="M64" s="115">
        <f t="shared" si="8"/>
        <v>0</v>
      </c>
      <c r="N64" s="115">
        <f t="shared" si="20"/>
        <v>0</v>
      </c>
    </row>
    <row r="65" spans="1:14" ht="13.5" customHeight="1" x14ac:dyDescent="0.3">
      <c r="A65" s="517"/>
      <c r="B65" s="117" t="s">
        <v>80</v>
      </c>
      <c r="C65" s="7">
        <f>'TAB 5.3'!C29</f>
        <v>0</v>
      </c>
      <c r="D65" s="7">
        <f>'TAB 5.3'!D29</f>
        <v>0</v>
      </c>
      <c r="E65" s="7">
        <f>'TAB 5.3'!E29</f>
        <v>0</v>
      </c>
      <c r="F65" s="7">
        <f>'TAB 5.3'!F29</f>
        <v>0</v>
      </c>
      <c r="G65" s="7">
        <f>'TAB 5.3'!G29</f>
        <v>0</v>
      </c>
      <c r="H65" s="7">
        <f>'TAB 5.3'!H29</f>
        <v>0</v>
      </c>
      <c r="J65" s="115">
        <f t="shared" si="17"/>
        <v>0</v>
      </c>
      <c r="K65" s="115">
        <f t="shared" si="18"/>
        <v>0</v>
      </c>
      <c r="L65" s="115">
        <f t="shared" si="19"/>
        <v>0</v>
      </c>
      <c r="M65" s="115">
        <f t="shared" si="8"/>
        <v>0</v>
      </c>
      <c r="N65" s="115">
        <f t="shared" si="20"/>
        <v>0</v>
      </c>
    </row>
    <row r="66" spans="1:14" x14ac:dyDescent="0.3">
      <c r="A66" s="517"/>
      <c r="B66" s="117" t="s">
        <v>113</v>
      </c>
      <c r="C66" s="7">
        <f>'TAB 5.3'!C30</f>
        <v>0</v>
      </c>
      <c r="D66" s="7">
        <f>'TAB 5.3'!D30</f>
        <v>0</v>
      </c>
      <c r="E66" s="7">
        <f>'TAB 5.3'!E30</f>
        <v>0</v>
      </c>
      <c r="F66" s="7">
        <f>'TAB 5.3'!F30</f>
        <v>0</v>
      </c>
      <c r="G66" s="7">
        <f>'TAB 5.3'!G30</f>
        <v>0</v>
      </c>
      <c r="H66" s="7">
        <f>'TAB 5.3'!H30</f>
        <v>0</v>
      </c>
      <c r="J66" s="115">
        <f t="shared" si="17"/>
        <v>0</v>
      </c>
      <c r="K66" s="115">
        <f t="shared" si="18"/>
        <v>0</v>
      </c>
      <c r="L66" s="115">
        <f t="shared" si="19"/>
        <v>0</v>
      </c>
      <c r="M66" s="115">
        <f t="shared" si="8"/>
        <v>0</v>
      </c>
      <c r="N66" s="115">
        <f t="shared" si="20"/>
        <v>0</v>
      </c>
    </row>
    <row r="67" spans="1:14" ht="14.45" customHeight="1" x14ac:dyDescent="0.3">
      <c r="A67" s="517"/>
      <c r="B67" s="58" t="s">
        <v>52</v>
      </c>
      <c r="C67" s="7">
        <f>SUM(C65:C66)</f>
        <v>0</v>
      </c>
      <c r="D67" s="7">
        <f t="shared" ref="D67" si="22">SUM(D65:D66)</f>
        <v>0</v>
      </c>
      <c r="E67" s="7">
        <f>SUM(E65:E66)</f>
        <v>0</v>
      </c>
      <c r="F67" s="7">
        <f>SUM(F65:F66)</f>
        <v>0</v>
      </c>
      <c r="G67" s="7">
        <f>SUM(G65:G66)</f>
        <v>0</v>
      </c>
      <c r="H67" s="7">
        <f>SUM(H65:H66)</f>
        <v>0</v>
      </c>
      <c r="J67" s="115">
        <f t="shared" si="17"/>
        <v>0</v>
      </c>
      <c r="K67" s="115">
        <f t="shared" si="18"/>
        <v>0</v>
      </c>
      <c r="L67" s="115">
        <f t="shared" si="19"/>
        <v>0</v>
      </c>
      <c r="M67" s="115">
        <f t="shared" si="8"/>
        <v>0</v>
      </c>
      <c r="N67" s="115">
        <f t="shared" si="20"/>
        <v>0</v>
      </c>
    </row>
    <row r="68" spans="1:14" ht="12" customHeight="1" x14ac:dyDescent="0.3">
      <c r="A68" s="521" t="s">
        <v>225</v>
      </c>
      <c r="B68" s="117" t="s">
        <v>77</v>
      </c>
      <c r="C68" s="7">
        <f>SUM(C69:C72)</f>
        <v>0</v>
      </c>
      <c r="D68" s="7">
        <f t="shared" ref="D68" si="23">SUM(D69:D72)</f>
        <v>0</v>
      </c>
      <c r="E68" s="7">
        <f>SUM(E69:E72)</f>
        <v>0</v>
      </c>
      <c r="F68" s="7">
        <f>SUM(F69:F72)</f>
        <v>0</v>
      </c>
      <c r="G68" s="7">
        <f>SUM(G69:G72)</f>
        <v>0</v>
      </c>
      <c r="H68" s="7">
        <f>SUM(H69:H72)</f>
        <v>0</v>
      </c>
      <c r="J68" s="115">
        <f t="shared" si="17"/>
        <v>0</v>
      </c>
      <c r="K68" s="115">
        <f t="shared" si="18"/>
        <v>0</v>
      </c>
      <c r="L68" s="115">
        <f t="shared" si="19"/>
        <v>0</v>
      </c>
      <c r="M68" s="115">
        <f t="shared" si="8"/>
        <v>0</v>
      </c>
      <c r="N68" s="115">
        <f t="shared" si="20"/>
        <v>0</v>
      </c>
    </row>
    <row r="69" spans="1:14" x14ac:dyDescent="0.3">
      <c r="A69" s="522"/>
      <c r="B69" s="118" t="s">
        <v>114</v>
      </c>
      <c r="C69" s="7">
        <f>SUMIF($B$23:$B$67,$B69,C$23:C$67)</f>
        <v>0</v>
      </c>
      <c r="D69" s="7">
        <f t="shared" ref="D69:D73" si="24">SUMIF($B$23:$B$67,$B69,D$23:D$67)</f>
        <v>0</v>
      </c>
      <c r="E69" s="7">
        <f t="shared" ref="E69:H73" si="25">SUMIF($B$23:$B$67,$B69,E$23:E$67)</f>
        <v>0</v>
      </c>
      <c r="F69" s="7">
        <f t="shared" si="25"/>
        <v>0</v>
      </c>
      <c r="G69" s="7">
        <f t="shared" si="25"/>
        <v>0</v>
      </c>
      <c r="H69" s="7">
        <f t="shared" si="25"/>
        <v>0</v>
      </c>
      <c r="J69" s="115">
        <f t="shared" si="17"/>
        <v>0</v>
      </c>
      <c r="K69" s="115">
        <f t="shared" si="18"/>
        <v>0</v>
      </c>
      <c r="L69" s="115">
        <f t="shared" si="19"/>
        <v>0</v>
      </c>
      <c r="M69" s="115">
        <f t="shared" si="8"/>
        <v>0</v>
      </c>
      <c r="N69" s="115">
        <f t="shared" si="20"/>
        <v>0</v>
      </c>
    </row>
    <row r="70" spans="1:14" x14ac:dyDescent="0.3">
      <c r="A70" s="522"/>
      <c r="B70" s="118" t="s">
        <v>78</v>
      </c>
      <c r="C70" s="7">
        <f>SUMIF($B$23:$B$67,$B70,C$23:C$67)</f>
        <v>0</v>
      </c>
      <c r="D70" s="7">
        <f t="shared" si="24"/>
        <v>0</v>
      </c>
      <c r="E70" s="7">
        <f t="shared" si="25"/>
        <v>0</v>
      </c>
      <c r="F70" s="7">
        <f t="shared" si="25"/>
        <v>0</v>
      </c>
      <c r="G70" s="7">
        <f t="shared" si="25"/>
        <v>0</v>
      </c>
      <c r="H70" s="7">
        <f t="shared" si="25"/>
        <v>0</v>
      </c>
      <c r="J70" s="115">
        <f t="shared" si="17"/>
        <v>0</v>
      </c>
      <c r="K70" s="115">
        <f t="shared" si="18"/>
        <v>0</v>
      </c>
      <c r="L70" s="115">
        <f t="shared" si="19"/>
        <v>0</v>
      </c>
      <c r="M70" s="115">
        <f t="shared" si="8"/>
        <v>0</v>
      </c>
      <c r="N70" s="115">
        <f t="shared" si="20"/>
        <v>0</v>
      </c>
    </row>
    <row r="71" spans="1:14" x14ac:dyDescent="0.3">
      <c r="A71" s="522"/>
      <c r="B71" s="118" t="s">
        <v>79</v>
      </c>
      <c r="C71" s="7">
        <f>SUMIF($B$23:$B$67,$B71,C$23:C$67)</f>
        <v>0</v>
      </c>
      <c r="D71" s="7">
        <f t="shared" si="24"/>
        <v>0</v>
      </c>
      <c r="E71" s="7">
        <f t="shared" si="25"/>
        <v>0</v>
      </c>
      <c r="F71" s="7">
        <f t="shared" si="25"/>
        <v>0</v>
      </c>
      <c r="G71" s="7">
        <f t="shared" si="25"/>
        <v>0</v>
      </c>
      <c r="H71" s="7">
        <f t="shared" si="25"/>
        <v>0</v>
      </c>
      <c r="J71" s="115">
        <f t="shared" si="17"/>
        <v>0</v>
      </c>
      <c r="K71" s="115">
        <f t="shared" si="18"/>
        <v>0</v>
      </c>
      <c r="L71" s="115">
        <f t="shared" si="19"/>
        <v>0</v>
      </c>
      <c r="M71" s="115">
        <f t="shared" si="8"/>
        <v>0</v>
      </c>
      <c r="N71" s="115">
        <f t="shared" si="20"/>
        <v>0</v>
      </c>
    </row>
    <row r="72" spans="1:14" x14ac:dyDescent="0.3">
      <c r="A72" s="522"/>
      <c r="B72" s="118" t="s">
        <v>115</v>
      </c>
      <c r="C72" s="7">
        <f>SUMIF($B$23:$B$67,$B72,C$23:C$67)</f>
        <v>0</v>
      </c>
      <c r="D72" s="7">
        <f t="shared" si="24"/>
        <v>0</v>
      </c>
      <c r="E72" s="7">
        <f t="shared" si="25"/>
        <v>0</v>
      </c>
      <c r="F72" s="7">
        <f t="shared" si="25"/>
        <v>0</v>
      </c>
      <c r="G72" s="7">
        <f t="shared" si="25"/>
        <v>0</v>
      </c>
      <c r="H72" s="7">
        <f t="shared" si="25"/>
        <v>0</v>
      </c>
      <c r="J72" s="115">
        <f t="shared" si="17"/>
        <v>0</v>
      </c>
      <c r="K72" s="115">
        <f t="shared" si="18"/>
        <v>0</v>
      </c>
      <c r="L72" s="115">
        <f t="shared" si="19"/>
        <v>0</v>
      </c>
      <c r="M72" s="115">
        <f t="shared" si="8"/>
        <v>0</v>
      </c>
      <c r="N72" s="115">
        <f t="shared" si="20"/>
        <v>0</v>
      </c>
    </row>
    <row r="73" spans="1:14" x14ac:dyDescent="0.3">
      <c r="A73" s="522"/>
      <c r="B73" s="117" t="s">
        <v>81</v>
      </c>
      <c r="C73" s="7">
        <f>SUMIF($B$23:$B$67,$B73,C$23:C$67)</f>
        <v>0</v>
      </c>
      <c r="D73" s="7">
        <f t="shared" si="24"/>
        <v>0</v>
      </c>
      <c r="E73" s="7">
        <f t="shared" si="25"/>
        <v>0</v>
      </c>
      <c r="F73" s="7">
        <f t="shared" si="25"/>
        <v>0</v>
      </c>
      <c r="G73" s="7">
        <f t="shared" si="25"/>
        <v>0</v>
      </c>
      <c r="H73" s="7">
        <f t="shared" si="25"/>
        <v>0</v>
      </c>
      <c r="J73" s="115">
        <f t="shared" si="17"/>
        <v>0</v>
      </c>
      <c r="K73" s="115">
        <f t="shared" si="18"/>
        <v>0</v>
      </c>
      <c r="L73" s="115">
        <f t="shared" si="19"/>
        <v>0</v>
      </c>
      <c r="M73" s="115">
        <f t="shared" si="8"/>
        <v>0</v>
      </c>
      <c r="N73" s="115">
        <f t="shared" si="20"/>
        <v>0</v>
      </c>
    </row>
    <row r="74" spans="1:14" x14ac:dyDescent="0.3">
      <c r="A74" s="522"/>
      <c r="B74" s="117" t="s">
        <v>83</v>
      </c>
      <c r="C74" s="7">
        <f>SUM(C75:C76)</f>
        <v>0</v>
      </c>
      <c r="D74" s="7">
        <f t="shared" ref="D74" si="26">SUM(D75:D76)</f>
        <v>0</v>
      </c>
      <c r="E74" s="7">
        <f>SUM(E75:E76)</f>
        <v>0</v>
      </c>
      <c r="F74" s="7">
        <f>SUM(F75:F76)</f>
        <v>0</v>
      </c>
      <c r="G74" s="7">
        <f>SUM(G75:G76)</f>
        <v>0</v>
      </c>
      <c r="H74" s="7">
        <f>SUM(H75:H76)</f>
        <v>0</v>
      </c>
      <c r="J74" s="115">
        <f t="shared" si="17"/>
        <v>0</v>
      </c>
      <c r="K74" s="115">
        <f t="shared" si="18"/>
        <v>0</v>
      </c>
      <c r="L74" s="115">
        <f t="shared" si="19"/>
        <v>0</v>
      </c>
      <c r="M74" s="115">
        <f t="shared" si="8"/>
        <v>0</v>
      </c>
      <c r="N74" s="115">
        <f t="shared" si="20"/>
        <v>0</v>
      </c>
    </row>
    <row r="75" spans="1:14" x14ac:dyDescent="0.3">
      <c r="A75" s="522"/>
      <c r="B75" s="118" t="s">
        <v>213</v>
      </c>
      <c r="C75" s="7">
        <f>SUMIF($B$23:$B$67,$B75,C$23:C$67)</f>
        <v>0</v>
      </c>
      <c r="D75" s="7">
        <f t="shared" ref="D75:D77" si="27">SUMIF($B$23:$B$67,$B75,D$23:D$67)</f>
        <v>0</v>
      </c>
      <c r="E75" s="7">
        <f t="shared" ref="E75:H77" si="28">SUMIF($B$23:$B$67,$B75,E$23:E$67)</f>
        <v>0</v>
      </c>
      <c r="F75" s="7">
        <f t="shared" si="28"/>
        <v>0</v>
      </c>
      <c r="G75" s="7">
        <f t="shared" si="28"/>
        <v>0</v>
      </c>
      <c r="H75" s="7">
        <f t="shared" si="28"/>
        <v>0</v>
      </c>
      <c r="J75" s="115">
        <f t="shared" si="17"/>
        <v>0</v>
      </c>
      <c r="K75" s="115">
        <f t="shared" si="18"/>
        <v>0</v>
      </c>
      <c r="L75" s="115">
        <f t="shared" si="19"/>
        <v>0</v>
      </c>
      <c r="M75" s="115">
        <f t="shared" si="8"/>
        <v>0</v>
      </c>
      <c r="N75" s="115">
        <f t="shared" si="20"/>
        <v>0</v>
      </c>
    </row>
    <row r="76" spans="1:14" x14ac:dyDescent="0.3">
      <c r="A76" s="522"/>
      <c r="B76" s="118" t="s">
        <v>214</v>
      </c>
      <c r="C76" s="7">
        <f>SUMIF($B$23:$B$67,$B76,C$23:C$67)</f>
        <v>0</v>
      </c>
      <c r="D76" s="7">
        <f t="shared" si="27"/>
        <v>0</v>
      </c>
      <c r="E76" s="7">
        <f t="shared" si="28"/>
        <v>0</v>
      </c>
      <c r="F76" s="7">
        <f t="shared" si="28"/>
        <v>0</v>
      </c>
      <c r="G76" s="7">
        <f t="shared" si="28"/>
        <v>0</v>
      </c>
      <c r="H76" s="7">
        <f t="shared" si="28"/>
        <v>0</v>
      </c>
      <c r="J76" s="115">
        <f t="shared" si="17"/>
        <v>0</v>
      </c>
      <c r="K76" s="115">
        <f t="shared" si="18"/>
        <v>0</v>
      </c>
      <c r="L76" s="115">
        <f t="shared" si="19"/>
        <v>0</v>
      </c>
      <c r="M76" s="115">
        <f t="shared" si="8"/>
        <v>0</v>
      </c>
      <c r="N76" s="115">
        <f t="shared" si="20"/>
        <v>0</v>
      </c>
    </row>
    <row r="77" spans="1:14" x14ac:dyDescent="0.3">
      <c r="A77" s="522"/>
      <c r="B77" s="117" t="s">
        <v>82</v>
      </c>
      <c r="C77" s="7">
        <f>SUMIF($B$23:$B$67,$B77,C$23:C$67)</f>
        <v>0</v>
      </c>
      <c r="D77" s="7">
        <f t="shared" si="27"/>
        <v>0</v>
      </c>
      <c r="E77" s="7">
        <f t="shared" si="28"/>
        <v>0</v>
      </c>
      <c r="F77" s="7">
        <f t="shared" si="28"/>
        <v>0</v>
      </c>
      <c r="G77" s="7">
        <f t="shared" si="28"/>
        <v>0</v>
      </c>
      <c r="H77" s="7">
        <f t="shared" si="28"/>
        <v>0</v>
      </c>
      <c r="J77" s="115">
        <f t="shared" si="17"/>
        <v>0</v>
      </c>
      <c r="K77" s="115">
        <f t="shared" si="18"/>
        <v>0</v>
      </c>
      <c r="L77" s="115">
        <f t="shared" si="19"/>
        <v>0</v>
      </c>
      <c r="M77" s="115">
        <f t="shared" si="8"/>
        <v>0</v>
      </c>
      <c r="N77" s="115">
        <f t="shared" si="20"/>
        <v>0</v>
      </c>
    </row>
    <row r="78" spans="1:14" x14ac:dyDescent="0.3">
      <c r="A78" s="522"/>
      <c r="B78" s="58" t="s">
        <v>51</v>
      </c>
      <c r="C78" s="7">
        <f>SUM('TAB 5.1'!C50,'TAB 5.2'!C61)</f>
        <v>0</v>
      </c>
      <c r="D78" s="7">
        <f>SUM('TAB 5.1'!D50,'TAB 5.2'!D61)</f>
        <v>0</v>
      </c>
      <c r="E78" s="7">
        <f>SUM('TAB 5.1'!E50,'TAB 5.2'!E61)</f>
        <v>0</v>
      </c>
      <c r="F78" s="7">
        <f>SUM('TAB 5.1'!F50,'TAB 5.2'!F61)</f>
        <v>0</v>
      </c>
      <c r="G78" s="7">
        <f>SUM('TAB 5.1'!G50,'TAB 5.2'!G61)</f>
        <v>0</v>
      </c>
      <c r="H78" s="7">
        <f>SUM('TAB 5.1'!H50,'TAB 5.2'!H61)</f>
        <v>0</v>
      </c>
      <c r="J78" s="115">
        <f t="shared" si="17"/>
        <v>0</v>
      </c>
      <c r="K78" s="115">
        <f t="shared" si="18"/>
        <v>0</v>
      </c>
      <c r="L78" s="115">
        <f t="shared" si="19"/>
        <v>0</v>
      </c>
      <c r="M78" s="115">
        <f t="shared" si="8"/>
        <v>0</v>
      </c>
      <c r="N78" s="115">
        <f t="shared" si="20"/>
        <v>0</v>
      </c>
    </row>
    <row r="79" spans="1:14" ht="12" customHeight="1" x14ac:dyDescent="0.3">
      <c r="A79" s="522"/>
      <c r="B79" s="116" t="s">
        <v>224</v>
      </c>
      <c r="C79" s="7">
        <f t="shared" ref="C79:H79" si="29">SUMIF($B$23:$B$67,$B79,C$23:C$67)</f>
        <v>0</v>
      </c>
      <c r="D79" s="7">
        <f t="shared" si="29"/>
        <v>0</v>
      </c>
      <c r="E79" s="7">
        <f t="shared" si="29"/>
        <v>0</v>
      </c>
      <c r="F79" s="7">
        <f t="shared" si="29"/>
        <v>0</v>
      </c>
      <c r="G79" s="7">
        <f t="shared" si="29"/>
        <v>0</v>
      </c>
      <c r="H79" s="7">
        <f t="shared" si="29"/>
        <v>0</v>
      </c>
      <c r="J79" s="115">
        <f t="shared" si="17"/>
        <v>0</v>
      </c>
      <c r="K79" s="115">
        <f t="shared" si="18"/>
        <v>0</v>
      </c>
      <c r="L79" s="115">
        <f t="shared" si="19"/>
        <v>0</v>
      </c>
      <c r="M79" s="115">
        <f t="shared" si="8"/>
        <v>0</v>
      </c>
      <c r="N79" s="115">
        <f t="shared" si="20"/>
        <v>0</v>
      </c>
    </row>
    <row r="80" spans="1:14" ht="13.5" customHeight="1" x14ac:dyDescent="0.3">
      <c r="A80" s="522"/>
      <c r="B80" s="117" t="s">
        <v>80</v>
      </c>
      <c r="C80" s="7">
        <f>SUMIF($B$23:$B$67,$B80,C$23:C$67)</f>
        <v>0</v>
      </c>
      <c r="D80" s="7">
        <f t="shared" ref="D80:D81" si="30">SUMIF($B$23:$B$67,$B80,D$23:D$67)</f>
        <v>0</v>
      </c>
      <c r="E80" s="7">
        <f t="shared" ref="E80:H81" si="31">SUMIF($B$23:$B$67,$B80,E$23:E$67)</f>
        <v>0</v>
      </c>
      <c r="F80" s="7">
        <f t="shared" si="31"/>
        <v>0</v>
      </c>
      <c r="G80" s="7">
        <f t="shared" si="31"/>
        <v>0</v>
      </c>
      <c r="H80" s="7">
        <f t="shared" si="31"/>
        <v>0</v>
      </c>
      <c r="J80" s="115">
        <f t="shared" si="17"/>
        <v>0</v>
      </c>
      <c r="K80" s="115">
        <f t="shared" si="18"/>
        <v>0</v>
      </c>
      <c r="L80" s="115">
        <f t="shared" si="19"/>
        <v>0</v>
      </c>
      <c r="M80" s="115">
        <f t="shared" si="8"/>
        <v>0</v>
      </c>
      <c r="N80" s="115">
        <f t="shared" si="20"/>
        <v>0</v>
      </c>
    </row>
    <row r="81" spans="1:14" x14ac:dyDescent="0.3">
      <c r="A81" s="522"/>
      <c r="B81" s="117" t="s">
        <v>113</v>
      </c>
      <c r="C81" s="7">
        <f>SUMIF($B$23:$B$67,$B81,C$23:C$67)</f>
        <v>0</v>
      </c>
      <c r="D81" s="7">
        <f t="shared" si="30"/>
        <v>0</v>
      </c>
      <c r="E81" s="7">
        <f t="shared" si="31"/>
        <v>0</v>
      </c>
      <c r="F81" s="7">
        <f t="shared" si="31"/>
        <v>0</v>
      </c>
      <c r="G81" s="7">
        <f t="shared" si="31"/>
        <v>0</v>
      </c>
      <c r="H81" s="7">
        <f t="shared" si="31"/>
        <v>0</v>
      </c>
      <c r="J81" s="115">
        <f t="shared" si="17"/>
        <v>0</v>
      </c>
      <c r="K81" s="115">
        <f t="shared" si="18"/>
        <v>0</v>
      </c>
      <c r="L81" s="115">
        <f t="shared" si="19"/>
        <v>0</v>
      </c>
      <c r="M81" s="115">
        <f t="shared" si="8"/>
        <v>0</v>
      </c>
      <c r="N81" s="115">
        <f t="shared" si="20"/>
        <v>0</v>
      </c>
    </row>
    <row r="82" spans="1:14" x14ac:dyDescent="0.3">
      <c r="A82" s="523"/>
      <c r="B82" s="58" t="s">
        <v>52</v>
      </c>
      <c r="C82" s="7">
        <f t="shared" ref="C82:H82" si="32">SUM(C80:C81)</f>
        <v>0</v>
      </c>
      <c r="D82" s="7">
        <f t="shared" si="32"/>
        <v>0</v>
      </c>
      <c r="E82" s="7">
        <f t="shared" si="32"/>
        <v>0</v>
      </c>
      <c r="F82" s="7">
        <f t="shared" si="32"/>
        <v>0</v>
      </c>
      <c r="G82" s="7">
        <f t="shared" si="32"/>
        <v>0</v>
      </c>
      <c r="H82" s="7">
        <f t="shared" si="32"/>
        <v>0</v>
      </c>
      <c r="J82" s="115">
        <f t="shared" si="17"/>
        <v>0</v>
      </c>
      <c r="K82" s="115">
        <f t="shared" si="18"/>
        <v>0</v>
      </c>
      <c r="L82" s="115">
        <f t="shared" si="19"/>
        <v>0</v>
      </c>
      <c r="M82" s="115">
        <f t="shared" si="8"/>
        <v>0</v>
      </c>
      <c r="N82" s="115">
        <f t="shared" si="20"/>
        <v>0</v>
      </c>
    </row>
    <row r="83" spans="1:14" x14ac:dyDescent="0.3">
      <c r="J83" s="115"/>
    </row>
    <row r="84" spans="1:14" x14ac:dyDescent="0.3">
      <c r="A84" s="55" t="s">
        <v>210</v>
      </c>
      <c r="B84" s="56"/>
      <c r="C84" s="56"/>
      <c r="D84" s="56"/>
      <c r="E84" s="56"/>
      <c r="F84" s="56"/>
      <c r="G84" s="56"/>
      <c r="H84" s="56"/>
      <c r="J84" s="56"/>
      <c r="K84" s="56"/>
      <c r="L84" s="56"/>
      <c r="M84" s="56"/>
      <c r="N84" s="56"/>
    </row>
    <row r="86" spans="1:14" s="18" customFormat="1" ht="37.15" customHeight="1" x14ac:dyDescent="0.3">
      <c r="A86" s="57" t="s">
        <v>50</v>
      </c>
      <c r="B86" s="57" t="s">
        <v>0</v>
      </c>
      <c r="C86" s="9" t="s">
        <v>297</v>
      </c>
      <c r="D86" s="9" t="s">
        <v>298</v>
      </c>
      <c r="E86" s="9" t="s">
        <v>299</v>
      </c>
      <c r="F86" s="9" t="s">
        <v>300</v>
      </c>
      <c r="G86" s="9" t="s">
        <v>301</v>
      </c>
      <c r="H86" s="9" t="s">
        <v>267</v>
      </c>
      <c r="J86" s="9" t="s">
        <v>242</v>
      </c>
      <c r="K86" s="9" t="s">
        <v>47</v>
      </c>
      <c r="L86" s="9" t="s">
        <v>48</v>
      </c>
      <c r="M86" s="9" t="s">
        <v>302</v>
      </c>
      <c r="N86" s="9" t="s">
        <v>303</v>
      </c>
    </row>
    <row r="87" spans="1:14" x14ac:dyDescent="0.3">
      <c r="A87" s="519" t="s">
        <v>40</v>
      </c>
      <c r="B87" s="117" t="s">
        <v>254</v>
      </c>
      <c r="C87" s="7">
        <f>'TAB 5.1'!C65</f>
        <v>0</v>
      </c>
      <c r="D87" s="7">
        <f>'TAB 5.1'!D65</f>
        <v>0</v>
      </c>
      <c r="E87" s="7">
        <f>'TAB 5.1'!E65</f>
        <v>0</v>
      </c>
      <c r="F87" s="7">
        <f>'TAB 5.1'!F65</f>
        <v>0</v>
      </c>
      <c r="G87" s="7">
        <f>'TAB 5.1'!G65</f>
        <v>0</v>
      </c>
      <c r="H87" s="7">
        <f>'TAB 5.1'!H65</f>
        <v>0</v>
      </c>
      <c r="J87" s="115">
        <f t="shared" ref="J87:J95" si="33">IF(AND(ROUND(C87,0)=0,D87&gt;C87),"INF",IF(AND(ROUND(C87,0)=0,ROUND(D87,0)=0),0,(D87-C87)/C87))</f>
        <v>0</v>
      </c>
      <c r="K87" s="115">
        <f t="shared" ref="K87:K95" si="34">IF(AND(ROUND(D87,0)=0,E87&gt;D87),"INF",IF(AND(ROUND(D87,0)=0,ROUND(E87,0)=0),0,(E87-D87)/D87))</f>
        <v>0</v>
      </c>
      <c r="L87" s="115">
        <f t="shared" ref="L87:L95" si="35">IF(AND(ROUND(E87,0)=0,F87&gt;E87),"INF",IF(AND(ROUND(E87,0)=0,ROUND(F87,0)=0),0,(F87-E87)/E87))</f>
        <v>0</v>
      </c>
      <c r="M87" s="115">
        <f t="shared" ref="M87:M95" si="36">IF(AND(ROUND(F87,0)=0,H87&gt;F87),"INF",IF(AND(ROUND(F87,0)=0,ROUND(H87,0)=0),0,(H87-F87)/F87))</f>
        <v>0</v>
      </c>
      <c r="N87" s="115">
        <f t="shared" ref="N87:N95" si="37">IF(AND(ROUND(G87,0)=0,H87&gt;G87),"INF",IF(AND(ROUND(G87,0)=0,ROUND(H87,0)=0),0,(H87-G87)/G87))</f>
        <v>0</v>
      </c>
    </row>
    <row r="88" spans="1:14" x14ac:dyDescent="0.3">
      <c r="A88" s="524"/>
      <c r="B88" s="117" t="s">
        <v>255</v>
      </c>
      <c r="C88" s="7">
        <f>'TAB 5.1'!C66</f>
        <v>0</v>
      </c>
      <c r="D88" s="7">
        <f>'TAB 5.1'!D66</f>
        <v>0</v>
      </c>
      <c r="E88" s="7">
        <f>'TAB 5.1'!E66</f>
        <v>0</v>
      </c>
      <c r="F88" s="7">
        <f>'TAB 5.1'!F66</f>
        <v>0</v>
      </c>
      <c r="G88" s="7">
        <f>'TAB 5.1'!G66</f>
        <v>0</v>
      </c>
      <c r="H88" s="7">
        <f>'TAB 5.1'!H66</f>
        <v>0</v>
      </c>
      <c r="J88" s="115">
        <f t="shared" si="33"/>
        <v>0</v>
      </c>
      <c r="K88" s="115">
        <f t="shared" si="34"/>
        <v>0</v>
      </c>
      <c r="L88" s="115">
        <f t="shared" si="35"/>
        <v>0</v>
      </c>
      <c r="M88" s="115">
        <f t="shared" si="36"/>
        <v>0</v>
      </c>
      <c r="N88" s="115">
        <f t="shared" si="37"/>
        <v>0</v>
      </c>
    </row>
    <row r="89" spans="1:14" x14ac:dyDescent="0.3">
      <c r="A89" s="519" t="s">
        <v>4</v>
      </c>
      <c r="B89" s="117" t="s">
        <v>254</v>
      </c>
      <c r="C89" s="7">
        <f>'TAB 5.1'!C67</f>
        <v>0</v>
      </c>
      <c r="D89" s="7">
        <f>'TAB 5.1'!D67</f>
        <v>0</v>
      </c>
      <c r="E89" s="7">
        <f>'TAB 5.1'!E67</f>
        <v>0</v>
      </c>
      <c r="F89" s="7">
        <f>'TAB 5.1'!F67</f>
        <v>0</v>
      </c>
      <c r="G89" s="7">
        <f>'TAB 5.1'!G67</f>
        <v>0</v>
      </c>
      <c r="H89" s="7">
        <f>'TAB 5.1'!H67</f>
        <v>0</v>
      </c>
      <c r="J89" s="115">
        <f t="shared" si="33"/>
        <v>0</v>
      </c>
      <c r="K89" s="115">
        <f t="shared" si="34"/>
        <v>0</v>
      </c>
      <c r="L89" s="115">
        <f t="shared" si="35"/>
        <v>0</v>
      </c>
      <c r="M89" s="115">
        <f t="shared" si="36"/>
        <v>0</v>
      </c>
      <c r="N89" s="115">
        <f t="shared" si="37"/>
        <v>0</v>
      </c>
    </row>
    <row r="90" spans="1:14" x14ac:dyDescent="0.3">
      <c r="A90" s="524"/>
      <c r="B90" s="117" t="s">
        <v>255</v>
      </c>
      <c r="C90" s="7">
        <f>'TAB 5.1'!C68</f>
        <v>0</v>
      </c>
      <c r="D90" s="7">
        <f>'TAB 5.1'!D68</f>
        <v>0</v>
      </c>
      <c r="E90" s="7">
        <f>'TAB 5.1'!E68</f>
        <v>0</v>
      </c>
      <c r="F90" s="7">
        <f>'TAB 5.1'!F68</f>
        <v>0</v>
      </c>
      <c r="G90" s="7">
        <f>'TAB 5.1'!G68</f>
        <v>0</v>
      </c>
      <c r="H90" s="7">
        <f>'TAB 5.1'!H68</f>
        <v>0</v>
      </c>
      <c r="J90" s="115">
        <f t="shared" si="33"/>
        <v>0</v>
      </c>
      <c r="K90" s="115">
        <f t="shared" si="34"/>
        <v>0</v>
      </c>
      <c r="L90" s="115">
        <f t="shared" si="35"/>
        <v>0</v>
      </c>
      <c r="M90" s="115">
        <f t="shared" si="36"/>
        <v>0</v>
      </c>
      <c r="N90" s="115">
        <f t="shared" si="37"/>
        <v>0</v>
      </c>
    </row>
    <row r="91" spans="1:14" x14ac:dyDescent="0.3">
      <c r="A91" s="519" t="s">
        <v>41</v>
      </c>
      <c r="B91" s="117" t="s">
        <v>254</v>
      </c>
      <c r="C91" s="7">
        <f>'TAB 5.1'!C69</f>
        <v>0</v>
      </c>
      <c r="D91" s="7">
        <f>'TAB 5.1'!D69</f>
        <v>0</v>
      </c>
      <c r="E91" s="7">
        <f>'TAB 5.1'!E69</f>
        <v>0</v>
      </c>
      <c r="F91" s="7">
        <f>'TAB 5.1'!F69</f>
        <v>0</v>
      </c>
      <c r="G91" s="7">
        <f>'TAB 5.1'!G69</f>
        <v>0</v>
      </c>
      <c r="H91" s="7">
        <f>'TAB 5.1'!H69</f>
        <v>0</v>
      </c>
      <c r="J91" s="115">
        <f t="shared" si="33"/>
        <v>0</v>
      </c>
      <c r="K91" s="115">
        <f t="shared" si="34"/>
        <v>0</v>
      </c>
      <c r="L91" s="115">
        <f t="shared" si="35"/>
        <v>0</v>
      </c>
      <c r="M91" s="115">
        <f t="shared" si="36"/>
        <v>0</v>
      </c>
      <c r="N91" s="115">
        <f t="shared" si="37"/>
        <v>0</v>
      </c>
    </row>
    <row r="92" spans="1:14" x14ac:dyDescent="0.3">
      <c r="A92" s="520"/>
      <c r="B92" s="117" t="s">
        <v>255</v>
      </c>
      <c r="C92" s="7">
        <f>'TAB 5.1'!C70</f>
        <v>0</v>
      </c>
      <c r="D92" s="7">
        <f>'TAB 5.1'!D70</f>
        <v>0</v>
      </c>
      <c r="E92" s="7">
        <f>'TAB 5.1'!E70</f>
        <v>0</v>
      </c>
      <c r="F92" s="7">
        <f>'TAB 5.1'!F70</f>
        <v>0</v>
      </c>
      <c r="G92" s="7">
        <f>'TAB 5.1'!G70</f>
        <v>0</v>
      </c>
      <c r="H92" s="7">
        <f>'TAB 5.1'!H70</f>
        <v>0</v>
      </c>
      <c r="J92" s="115">
        <f t="shared" si="33"/>
        <v>0</v>
      </c>
      <c r="K92" s="115">
        <f t="shared" si="34"/>
        <v>0</v>
      </c>
      <c r="L92" s="115">
        <f t="shared" si="35"/>
        <v>0</v>
      </c>
      <c r="M92" s="115">
        <f t="shared" si="36"/>
        <v>0</v>
      </c>
      <c r="N92" s="115">
        <f t="shared" si="37"/>
        <v>0</v>
      </c>
    </row>
    <row r="93" spans="1:14" x14ac:dyDescent="0.3">
      <c r="A93" s="519" t="s">
        <v>6</v>
      </c>
      <c r="B93" s="117" t="s">
        <v>254</v>
      </c>
      <c r="C93" s="7">
        <f>'TAB 5.1'!C71</f>
        <v>0</v>
      </c>
      <c r="D93" s="7">
        <f>'TAB 5.1'!D71</f>
        <v>0</v>
      </c>
      <c r="E93" s="7">
        <f>'TAB 5.1'!E71</f>
        <v>0</v>
      </c>
      <c r="F93" s="7">
        <f>'TAB 5.1'!F71</f>
        <v>0</v>
      </c>
      <c r="G93" s="7">
        <f>'TAB 5.1'!G71</f>
        <v>0</v>
      </c>
      <c r="H93" s="7">
        <f>'TAB 5.1'!H71</f>
        <v>0</v>
      </c>
      <c r="J93" s="115">
        <f t="shared" si="33"/>
        <v>0</v>
      </c>
      <c r="K93" s="115">
        <f t="shared" si="34"/>
        <v>0</v>
      </c>
      <c r="L93" s="115">
        <f t="shared" si="35"/>
        <v>0</v>
      </c>
      <c r="M93" s="115">
        <f t="shared" si="36"/>
        <v>0</v>
      </c>
      <c r="N93" s="115">
        <f t="shared" si="37"/>
        <v>0</v>
      </c>
    </row>
    <row r="94" spans="1:14" x14ac:dyDescent="0.3">
      <c r="A94" s="520"/>
      <c r="B94" s="117" t="s">
        <v>255</v>
      </c>
      <c r="C94" s="7">
        <f>'TAB 5.1'!C72</f>
        <v>0</v>
      </c>
      <c r="D94" s="7">
        <f>'TAB 5.1'!D72</f>
        <v>0</v>
      </c>
      <c r="E94" s="7">
        <f>'TAB 5.1'!E72</f>
        <v>0</v>
      </c>
      <c r="F94" s="7">
        <f>'TAB 5.1'!F72</f>
        <v>0</v>
      </c>
      <c r="G94" s="7">
        <f>'TAB 5.1'!G72</f>
        <v>0</v>
      </c>
      <c r="H94" s="7">
        <f>'TAB 5.1'!H72</f>
        <v>0</v>
      </c>
      <c r="J94" s="115">
        <f t="shared" si="33"/>
        <v>0</v>
      </c>
      <c r="K94" s="115">
        <f t="shared" si="34"/>
        <v>0</v>
      </c>
      <c r="L94" s="115">
        <f t="shared" si="35"/>
        <v>0</v>
      </c>
      <c r="M94" s="115">
        <f t="shared" si="36"/>
        <v>0</v>
      </c>
      <c r="N94" s="115">
        <f t="shared" si="37"/>
        <v>0</v>
      </c>
    </row>
    <row r="95" spans="1:14" ht="27" x14ac:dyDescent="0.3">
      <c r="A95" s="520"/>
      <c r="B95" s="117" t="s">
        <v>222</v>
      </c>
      <c r="C95" s="7">
        <f>'TAB 5.2'!C76</f>
        <v>0</v>
      </c>
      <c r="D95" s="7">
        <f>'TAB 5.2'!D76</f>
        <v>0</v>
      </c>
      <c r="E95" s="7">
        <f>'TAB 5.2'!E76</f>
        <v>0</v>
      </c>
      <c r="F95" s="7">
        <f>'TAB 5.2'!F76</f>
        <v>0</v>
      </c>
      <c r="G95" s="7">
        <f>'TAB 5.2'!G76</f>
        <v>0</v>
      </c>
      <c r="H95" s="7">
        <f>'TAB 5.2'!H76</f>
        <v>0</v>
      </c>
      <c r="J95" s="115">
        <f t="shared" si="33"/>
        <v>0</v>
      </c>
      <c r="K95" s="115">
        <f t="shared" si="34"/>
        <v>0</v>
      </c>
      <c r="L95" s="115">
        <f t="shared" si="35"/>
        <v>0</v>
      </c>
      <c r="M95" s="115">
        <f t="shared" si="36"/>
        <v>0</v>
      </c>
      <c r="N95" s="115">
        <f t="shared" si="37"/>
        <v>0</v>
      </c>
    </row>
    <row r="96" spans="1:14" x14ac:dyDescent="0.3">
      <c r="B96" s="5"/>
    </row>
    <row r="97" spans="1:14" ht="14.45" customHeight="1" x14ac:dyDescent="0.3"/>
    <row r="98" spans="1:14" x14ac:dyDescent="0.3">
      <c r="A98" s="55" t="s">
        <v>211</v>
      </c>
      <c r="B98" s="56"/>
      <c r="C98" s="56"/>
      <c r="D98" s="56"/>
      <c r="E98" s="56"/>
      <c r="F98" s="56"/>
      <c r="G98" s="56"/>
      <c r="H98" s="56"/>
      <c r="J98" s="56"/>
      <c r="K98" s="56"/>
      <c r="L98" s="56"/>
      <c r="M98" s="56"/>
      <c r="N98" s="56"/>
    </row>
    <row r="100" spans="1:14" s="18" customFormat="1" ht="37.15" customHeight="1" x14ac:dyDescent="0.3">
      <c r="A100" s="57" t="s">
        <v>50</v>
      </c>
      <c r="B100" s="57" t="s">
        <v>0</v>
      </c>
      <c r="C100" s="9" t="s">
        <v>297</v>
      </c>
      <c r="D100" s="9" t="s">
        <v>298</v>
      </c>
      <c r="E100" s="9" t="s">
        <v>299</v>
      </c>
      <c r="F100" s="9" t="s">
        <v>300</v>
      </c>
      <c r="G100" s="9" t="s">
        <v>301</v>
      </c>
      <c r="H100" s="9" t="s">
        <v>267</v>
      </c>
      <c r="J100" s="9" t="s">
        <v>242</v>
      </c>
      <c r="K100" s="9" t="s">
        <v>47</v>
      </c>
      <c r="L100" s="9" t="s">
        <v>48</v>
      </c>
      <c r="M100" s="9" t="s">
        <v>302</v>
      </c>
      <c r="N100" s="9" t="s">
        <v>303</v>
      </c>
    </row>
    <row r="101" spans="1:14" x14ac:dyDescent="0.3">
      <c r="A101" s="177" t="s">
        <v>40</v>
      </c>
      <c r="B101" s="117" t="s">
        <v>197</v>
      </c>
      <c r="C101" s="7">
        <f>'TAB 5.3'!C40</f>
        <v>0</v>
      </c>
      <c r="D101" s="7">
        <f>'TAB 5.3'!D40</f>
        <v>0</v>
      </c>
      <c r="E101" s="7">
        <f>'TAB 5.3'!E40</f>
        <v>0</v>
      </c>
      <c r="F101" s="7">
        <f>'TAB 5.3'!F40</f>
        <v>0</v>
      </c>
      <c r="G101" s="7">
        <f>'TAB 5.3'!G40</f>
        <v>0</v>
      </c>
      <c r="H101" s="7">
        <f>'TAB 5.3'!H40</f>
        <v>0</v>
      </c>
      <c r="J101" s="115">
        <f t="shared" ref="J101:L104" si="38">IF(AND(ROUND(C101,0)=0,D101&gt;C101),"INF",IF(AND(ROUND(C101,0)=0,ROUND(D101,0)=0),0,(D101-C101)/C101))</f>
        <v>0</v>
      </c>
      <c r="K101" s="115">
        <f t="shared" si="38"/>
        <v>0</v>
      </c>
      <c r="L101" s="115">
        <f t="shared" si="38"/>
        <v>0</v>
      </c>
      <c r="M101" s="115">
        <f t="shared" ref="M101:M104" si="39">IF(AND(ROUND(F101,0)=0,H101&gt;F101),"INF",IF(AND(ROUND(F101,0)=0,ROUND(H101,0)=0),0,(H101-F101)/F101))</f>
        <v>0</v>
      </c>
      <c r="N101" s="115">
        <f>IF(AND(ROUND(G101,0)=0,H101&gt;G101),"INF",IF(AND(ROUND(G101,0)=0,ROUND(H101,0)=0),0,(H101-G101)/G101))</f>
        <v>0</v>
      </c>
    </row>
    <row r="102" spans="1:14" x14ac:dyDescent="0.3">
      <c r="A102" s="176" t="s">
        <v>4</v>
      </c>
      <c r="B102" s="117" t="s">
        <v>197</v>
      </c>
      <c r="C102" s="7">
        <f>'TAB 5.3'!C41</f>
        <v>0</v>
      </c>
      <c r="D102" s="7">
        <f>'TAB 5.3'!D41</f>
        <v>0</v>
      </c>
      <c r="E102" s="7">
        <f>'TAB 5.3'!E41</f>
        <v>0</v>
      </c>
      <c r="F102" s="7">
        <f>'TAB 5.3'!F41</f>
        <v>0</v>
      </c>
      <c r="G102" s="7">
        <f>'TAB 5.3'!G41</f>
        <v>0</v>
      </c>
      <c r="H102" s="7">
        <f>'TAB 5.3'!H41</f>
        <v>0</v>
      </c>
      <c r="J102" s="115">
        <f t="shared" si="38"/>
        <v>0</v>
      </c>
      <c r="K102" s="115">
        <f t="shared" si="38"/>
        <v>0</v>
      </c>
      <c r="L102" s="115">
        <f t="shared" si="38"/>
        <v>0</v>
      </c>
      <c r="M102" s="115">
        <f t="shared" si="39"/>
        <v>0</v>
      </c>
      <c r="N102" s="115">
        <f>IF(AND(ROUND(G102,0)=0,H102&gt;G102),"INF",IF(AND(ROUND(G102,0)=0,ROUND(H102,0)=0),0,(H102-G102)/G102))</f>
        <v>0</v>
      </c>
    </row>
    <row r="103" spans="1:14" x14ac:dyDescent="0.3">
      <c r="A103" s="176" t="s">
        <v>41</v>
      </c>
      <c r="B103" s="117" t="s">
        <v>198</v>
      </c>
      <c r="C103" s="7">
        <f>'TAB 5.3'!C42</f>
        <v>0</v>
      </c>
      <c r="D103" s="7">
        <f>'TAB 5.3'!D42</f>
        <v>0</v>
      </c>
      <c r="E103" s="7">
        <f>'TAB 5.3'!E42</f>
        <v>0</v>
      </c>
      <c r="F103" s="7">
        <f>'TAB 5.3'!F42</f>
        <v>0</v>
      </c>
      <c r="G103" s="7">
        <f>'TAB 5.3'!G42</f>
        <v>0</v>
      </c>
      <c r="H103" s="7">
        <f>'TAB 5.3'!H42</f>
        <v>0</v>
      </c>
      <c r="J103" s="115">
        <f t="shared" si="38"/>
        <v>0</v>
      </c>
      <c r="K103" s="115">
        <f t="shared" si="38"/>
        <v>0</v>
      </c>
      <c r="L103" s="115">
        <f t="shared" si="38"/>
        <v>0</v>
      </c>
      <c r="M103" s="115">
        <f t="shared" si="39"/>
        <v>0</v>
      </c>
      <c r="N103" s="115">
        <f>IF(AND(ROUND(G103,0)=0,H103&gt;G103),"INF",IF(AND(ROUND(G103,0)=0,ROUND(H103,0)=0),0,(H103-G103)/G103))</f>
        <v>0</v>
      </c>
    </row>
    <row r="104" spans="1:14" x14ac:dyDescent="0.3">
      <c r="A104" s="176" t="s">
        <v>6</v>
      </c>
      <c r="B104" s="117" t="s">
        <v>198</v>
      </c>
      <c r="C104" s="7">
        <f>'TAB 5.3'!C43</f>
        <v>0</v>
      </c>
      <c r="D104" s="7">
        <f>'TAB 5.3'!D43</f>
        <v>0</v>
      </c>
      <c r="E104" s="7">
        <f>'TAB 5.3'!E43</f>
        <v>0</v>
      </c>
      <c r="F104" s="7">
        <f>'TAB 5.3'!F43</f>
        <v>0</v>
      </c>
      <c r="G104" s="7">
        <f>'TAB 5.3'!G43</f>
        <v>0</v>
      </c>
      <c r="H104" s="7">
        <f>'TAB 5.3'!H43</f>
        <v>0</v>
      </c>
      <c r="J104" s="115">
        <f t="shared" si="38"/>
        <v>0</v>
      </c>
      <c r="K104" s="115">
        <f t="shared" si="38"/>
        <v>0</v>
      </c>
      <c r="L104" s="115">
        <f t="shared" si="38"/>
        <v>0</v>
      </c>
      <c r="M104" s="115">
        <f t="shared" si="39"/>
        <v>0</v>
      </c>
      <c r="N104" s="115">
        <f>IF(AND(ROUND(G104,0)=0,H104&gt;G104),"INF",IF(AND(ROUND(G104,0)=0,ROUND(H104,0)=0),0,(H104-G104)/G104))</f>
        <v>0</v>
      </c>
    </row>
    <row r="105" spans="1:14" x14ac:dyDescent="0.3">
      <c r="B105" s="5" t="s">
        <v>199</v>
      </c>
    </row>
    <row r="108" spans="1:14" x14ac:dyDescent="0.3">
      <c r="A108" s="55" t="s">
        <v>174</v>
      </c>
      <c r="B108" s="56"/>
      <c r="C108" s="56"/>
      <c r="D108" s="56"/>
      <c r="E108" s="56"/>
      <c r="F108" s="56"/>
      <c r="G108" s="56"/>
      <c r="H108" s="56"/>
      <c r="J108" s="56"/>
      <c r="K108" s="56"/>
      <c r="L108" s="56"/>
      <c r="M108" s="56"/>
      <c r="N108" s="56"/>
    </row>
    <row r="110" spans="1:14" s="18" customFormat="1" ht="37.15" customHeight="1" x14ac:dyDescent="0.3">
      <c r="A110" s="57" t="s">
        <v>50</v>
      </c>
      <c r="B110" s="57" t="s">
        <v>0</v>
      </c>
      <c r="C110" s="9" t="s">
        <v>297</v>
      </c>
      <c r="D110" s="9" t="s">
        <v>298</v>
      </c>
      <c r="E110" s="9" t="s">
        <v>299</v>
      </c>
      <c r="F110" s="9" t="s">
        <v>300</v>
      </c>
      <c r="G110" s="9" t="s">
        <v>301</v>
      </c>
      <c r="H110" s="9" t="s">
        <v>267</v>
      </c>
      <c r="J110" s="9" t="s">
        <v>242</v>
      </c>
      <c r="K110" s="9" t="s">
        <v>47</v>
      </c>
      <c r="L110" s="9" t="s">
        <v>48</v>
      </c>
      <c r="M110" s="9" t="s">
        <v>302</v>
      </c>
      <c r="N110" s="9" t="s">
        <v>303</v>
      </c>
    </row>
    <row r="111" spans="1:14" x14ac:dyDescent="0.3">
      <c r="A111" s="177" t="s">
        <v>40</v>
      </c>
      <c r="B111" s="19" t="s">
        <v>212</v>
      </c>
      <c r="C111" s="7">
        <f>SUM('TAB 5.1'!C77,'TAB 5.2'!C81)</f>
        <v>0</v>
      </c>
      <c r="D111" s="7">
        <f>SUM('TAB 5.1'!D77,'TAB 5.2'!D81)</f>
        <v>0</v>
      </c>
      <c r="E111" s="7">
        <f>SUM('TAB 5.1'!E77,'TAB 5.2'!E81)</f>
        <v>0</v>
      </c>
      <c r="F111" s="7">
        <f>SUM('TAB 5.1'!F77,'TAB 5.2'!F81)</f>
        <v>0</v>
      </c>
      <c r="G111" s="7">
        <f>SUM('TAB 5.1'!G77,'TAB 5.2'!G81)</f>
        <v>0</v>
      </c>
      <c r="H111" s="7">
        <f>SUM('TAB 5.1'!H77,'TAB 5.2'!H81)</f>
        <v>0</v>
      </c>
      <c r="J111" s="115">
        <f t="shared" ref="J111:L113" si="40">IF(AND(ROUND(C111,0)=0,D111&gt;C111),"INF",IF(AND(ROUND(C111,0)=0,ROUND(D111,0)=0),0,(D111-C111)/C111))</f>
        <v>0</v>
      </c>
      <c r="K111" s="115">
        <f t="shared" si="40"/>
        <v>0</v>
      </c>
      <c r="L111" s="115">
        <f t="shared" si="40"/>
        <v>0</v>
      </c>
      <c r="M111" s="115">
        <f t="shared" ref="M111:M113" si="41">IF(AND(ROUND(F111,0)=0,H111&gt;F111),"INF",IF(AND(ROUND(F111,0)=0,ROUND(H111,0)=0),0,(H111-F111)/F111))</f>
        <v>0</v>
      </c>
      <c r="N111" s="115">
        <f>IF(AND(ROUND(G111,0)=0,H111&gt;G111),"INF",IF(AND(ROUND(G111,0)=0,ROUND(H111,0)=0),0,(H111-G111)/G111))</f>
        <v>0</v>
      </c>
    </row>
    <row r="112" spans="1:14" x14ac:dyDescent="0.3">
      <c r="A112" s="176" t="s">
        <v>4</v>
      </c>
      <c r="B112" s="19" t="s">
        <v>212</v>
      </c>
      <c r="C112" s="7">
        <f>SUM('TAB 5.1'!C78,'TAB 5.2'!C82)</f>
        <v>0</v>
      </c>
      <c r="D112" s="7">
        <f>SUM('TAB 5.1'!D78,'TAB 5.2'!D82)</f>
        <v>0</v>
      </c>
      <c r="E112" s="7">
        <f>SUM('TAB 5.1'!E78,'TAB 5.2'!E82)</f>
        <v>0</v>
      </c>
      <c r="F112" s="7">
        <f>SUM('TAB 5.1'!F78,'TAB 5.2'!F82)</f>
        <v>0</v>
      </c>
      <c r="G112" s="7">
        <f>SUM('TAB 5.1'!G78,'TAB 5.2'!G82)</f>
        <v>0</v>
      </c>
      <c r="H112" s="7">
        <f>SUM('TAB 5.1'!H78,'TAB 5.2'!H82)</f>
        <v>0</v>
      </c>
      <c r="J112" s="115">
        <f t="shared" si="40"/>
        <v>0</v>
      </c>
      <c r="K112" s="115">
        <f t="shared" si="40"/>
        <v>0</v>
      </c>
      <c r="L112" s="115">
        <f t="shared" si="40"/>
        <v>0</v>
      </c>
      <c r="M112" s="115">
        <f t="shared" si="41"/>
        <v>0</v>
      </c>
      <c r="N112" s="115">
        <f>IF(AND(ROUND(G112,0)=0,H112&gt;G112),"INF",IF(AND(ROUND(G112,0)=0,ROUND(H112,0)=0),0,(H112-G112)/G112))</f>
        <v>0</v>
      </c>
    </row>
    <row r="113" spans="1:14" x14ac:dyDescent="0.3">
      <c r="A113" s="176" t="s">
        <v>41</v>
      </c>
      <c r="B113" s="19" t="s">
        <v>212</v>
      </c>
      <c r="C113" s="7">
        <f>SUM('TAB 5.1'!C79,'TAB 5.2'!C83)</f>
        <v>0</v>
      </c>
      <c r="D113" s="7">
        <f>SUM('TAB 5.1'!D79,'TAB 5.2'!D83)</f>
        <v>0</v>
      </c>
      <c r="E113" s="7">
        <f>SUM('TAB 5.1'!E79,'TAB 5.2'!E83)</f>
        <v>0</v>
      </c>
      <c r="F113" s="7">
        <f>SUM('TAB 5.1'!F79,'TAB 5.2'!F83)</f>
        <v>0</v>
      </c>
      <c r="G113" s="7">
        <f>SUM('TAB 5.1'!G79,'TAB 5.2'!G83)</f>
        <v>0</v>
      </c>
      <c r="H113" s="7">
        <f>SUM('TAB 5.1'!H79,'TAB 5.2'!H83)</f>
        <v>0</v>
      </c>
      <c r="J113" s="115">
        <f t="shared" si="40"/>
        <v>0</v>
      </c>
      <c r="K113" s="115">
        <f t="shared" si="40"/>
        <v>0</v>
      </c>
      <c r="L113" s="115">
        <f t="shared" si="40"/>
        <v>0</v>
      </c>
      <c r="M113" s="115">
        <f t="shared" si="41"/>
        <v>0</v>
      </c>
      <c r="N113" s="115">
        <f>IF(AND(ROUND(G113,0)=0,H113&gt;G113),"INF",IF(AND(ROUND(G113,0)=0,ROUND(H113,0)=0),0,(H113-G113)/G113))</f>
        <v>0</v>
      </c>
    </row>
    <row r="114" spans="1:14" x14ac:dyDescent="0.3">
      <c r="E114" s="7"/>
    </row>
  </sheetData>
  <mergeCells count="13">
    <mergeCell ref="A93:A95"/>
    <mergeCell ref="A42:A53"/>
    <mergeCell ref="A54:A67"/>
    <mergeCell ref="A68:A82"/>
    <mergeCell ref="A87:A88"/>
    <mergeCell ref="A89:A90"/>
    <mergeCell ref="A91:A92"/>
    <mergeCell ref="A33:A41"/>
    <mergeCell ref="A9:A10"/>
    <mergeCell ref="A11:A12"/>
    <mergeCell ref="A13:A14"/>
    <mergeCell ref="A15:A16"/>
    <mergeCell ref="A24:A32"/>
  </mergeCells>
  <conditionalFormatting sqref="C9:H16">
    <cfRule type="containsText" dxfId="111" priority="1" operator="containsText" text="ntitulé">
      <formula>NOT(ISERROR(SEARCH("ntitulé",C9)))</formula>
    </cfRule>
    <cfRule type="containsBlanks" dxfId="110" priority="2">
      <formula>LEN(TRIM(C9))=0</formula>
    </cfRule>
  </conditionalFormatting>
  <pageMargins left="0.7" right="0.7" top="0.75" bottom="0.75" header="0.3" footer="0.3"/>
  <pageSetup paperSize="9" scale="59" orientation="landscape" verticalDpi="300" r:id="rId1"/>
  <rowBreaks count="2" manualBreakCount="2">
    <brk id="19" max="13" man="1"/>
    <brk id="82" max="16383" man="1"/>
  </rowBreaks>
  <ignoredErrors>
    <ignoredError sqref="M111:M113 M101:M105 M87:M95 M55:M82 M23:M54"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N79"/>
  <sheetViews>
    <sheetView zoomScale="90" zoomScaleNormal="90" workbookViewId="0">
      <selection activeCell="B12" sqref="B12"/>
    </sheetView>
  </sheetViews>
  <sheetFormatPr baseColWidth="10" defaultColWidth="8.85546875" defaultRowHeight="13.5" x14ac:dyDescent="0.3"/>
  <cols>
    <col min="1" max="1" width="8.85546875" style="4"/>
    <col min="2" max="2" width="38.28515625" style="19" customWidth="1"/>
    <col min="3" max="8" width="19.7109375" style="4" customWidth="1"/>
    <col min="9" max="9" width="0.7109375" style="4" customWidth="1"/>
    <col min="10" max="16384" width="8.85546875" style="4"/>
  </cols>
  <sheetData>
    <row r="3" spans="1:14" ht="29.45" customHeight="1" x14ac:dyDescent="0.3">
      <c r="A3" s="14" t="s">
        <v>304</v>
      </c>
      <c r="B3" s="33"/>
      <c r="C3" s="33"/>
      <c r="D3" s="33"/>
      <c r="E3" s="33"/>
      <c r="F3" s="33"/>
      <c r="G3" s="33"/>
      <c r="H3" s="33"/>
      <c r="J3" s="33"/>
      <c r="K3" s="33"/>
      <c r="L3" s="33"/>
      <c r="M3" s="33"/>
      <c r="N3" s="33"/>
    </row>
    <row r="5" spans="1:14" x14ac:dyDescent="0.3">
      <c r="A5" s="55" t="s">
        <v>116</v>
      </c>
      <c r="B5" s="56"/>
      <c r="C5" s="56"/>
      <c r="D5" s="56"/>
      <c r="E5" s="56"/>
      <c r="F5" s="56"/>
      <c r="G5" s="56"/>
      <c r="H5" s="56"/>
      <c r="J5" s="56"/>
      <c r="K5" s="56"/>
      <c r="L5" s="56"/>
      <c r="M5" s="56"/>
      <c r="N5" s="56"/>
    </row>
    <row r="7" spans="1:14" ht="40.5" x14ac:dyDescent="0.3">
      <c r="A7" s="57" t="s">
        <v>50</v>
      </c>
      <c r="B7" s="57" t="s">
        <v>0</v>
      </c>
      <c r="C7" s="9" t="s">
        <v>297</v>
      </c>
      <c r="D7" s="9" t="s">
        <v>298</v>
      </c>
      <c r="E7" s="9" t="s">
        <v>299</v>
      </c>
      <c r="F7" s="9" t="s">
        <v>300</v>
      </c>
      <c r="G7" s="9" t="s">
        <v>301</v>
      </c>
      <c r="H7" s="9" t="s">
        <v>267</v>
      </c>
      <c r="J7" s="9" t="s">
        <v>242</v>
      </c>
      <c r="K7" s="9" t="s">
        <v>47</v>
      </c>
      <c r="L7" s="9" t="s">
        <v>48</v>
      </c>
      <c r="M7" s="9" t="s">
        <v>302</v>
      </c>
      <c r="N7" s="9" t="s">
        <v>303</v>
      </c>
    </row>
    <row r="8" spans="1:14" x14ac:dyDescent="0.3">
      <c r="A8" s="9" t="s">
        <v>3</v>
      </c>
      <c r="B8" s="4" t="s">
        <v>29</v>
      </c>
      <c r="C8" s="42"/>
      <c r="D8" s="42"/>
      <c r="E8" s="42"/>
      <c r="F8" s="42"/>
      <c r="G8" s="42"/>
      <c r="H8" s="42"/>
      <c r="J8" s="115">
        <f t="shared" ref="J8:N11" si="0">IF(AND(ROUND(C8,0)=0,D8&gt;C8),"INF",IF(AND(ROUND(C8,0)=0,ROUND(D8,0)=0),0,(D8-C8)/C8))</f>
        <v>0</v>
      </c>
      <c r="K8" s="115">
        <f t="shared" si="0"/>
        <v>0</v>
      </c>
      <c r="L8" s="115">
        <f t="shared" si="0"/>
        <v>0</v>
      </c>
      <c r="M8" s="115">
        <f>IF(AND(ROUND(F8,0)=0,H8&gt;F8),"INF",IF(AND(ROUND(F8,0)=0,ROUND(H8,0)=0),0,(H8-F8)/F8))</f>
        <v>0</v>
      </c>
      <c r="N8" s="115">
        <f t="shared" si="0"/>
        <v>0</v>
      </c>
    </row>
    <row r="9" spans="1:14" x14ac:dyDescent="0.3">
      <c r="A9" s="9" t="s">
        <v>4</v>
      </c>
      <c r="B9" s="4" t="s">
        <v>29</v>
      </c>
      <c r="C9" s="42"/>
      <c r="D9" s="42"/>
      <c r="E9" s="42"/>
      <c r="F9" s="42"/>
      <c r="G9" s="42"/>
      <c r="H9" s="42"/>
      <c r="J9" s="115">
        <f t="shared" si="0"/>
        <v>0</v>
      </c>
      <c r="K9" s="115">
        <f t="shared" si="0"/>
        <v>0</v>
      </c>
      <c r="L9" s="115">
        <f t="shared" si="0"/>
        <v>0</v>
      </c>
      <c r="M9" s="115">
        <f t="shared" ref="M9:M11" si="1">IF(AND(ROUND(F9,0)=0,H9&gt;F9),"INF",IF(AND(ROUND(F9,0)=0,ROUND(H9,0)=0),0,(H9-F9)/F9))</f>
        <v>0</v>
      </c>
      <c r="N9" s="115">
        <f t="shared" si="0"/>
        <v>0</v>
      </c>
    </row>
    <row r="10" spans="1:14" s="360" customFormat="1" x14ac:dyDescent="0.3">
      <c r="A10" s="9" t="s">
        <v>5</v>
      </c>
      <c r="B10" s="360" t="s">
        <v>29</v>
      </c>
      <c r="C10" s="380"/>
      <c r="D10" s="380"/>
      <c r="E10" s="380"/>
      <c r="F10" s="380"/>
      <c r="G10" s="380"/>
      <c r="H10" s="380"/>
      <c r="J10" s="381">
        <f t="shared" si="0"/>
        <v>0</v>
      </c>
      <c r="K10" s="381">
        <f t="shared" si="0"/>
        <v>0</v>
      </c>
      <c r="L10" s="381">
        <f t="shared" si="0"/>
        <v>0</v>
      </c>
      <c r="M10" s="115">
        <f t="shared" si="1"/>
        <v>0</v>
      </c>
      <c r="N10" s="381">
        <f t="shared" si="0"/>
        <v>0</v>
      </c>
    </row>
    <row r="11" spans="1:14" x14ac:dyDescent="0.3">
      <c r="A11" s="9" t="s">
        <v>6</v>
      </c>
      <c r="B11" s="4" t="s">
        <v>29</v>
      </c>
      <c r="C11" s="42"/>
      <c r="D11" s="42"/>
      <c r="E11" s="42"/>
      <c r="F11" s="42"/>
      <c r="G11" s="42"/>
      <c r="H11" s="42"/>
      <c r="J11" s="115">
        <f t="shared" si="0"/>
        <v>0</v>
      </c>
      <c r="K11" s="115">
        <f t="shared" si="0"/>
        <v>0</v>
      </c>
      <c r="L11" s="115">
        <f t="shared" si="0"/>
        <v>0</v>
      </c>
      <c r="M11" s="115">
        <f t="shared" si="1"/>
        <v>0</v>
      </c>
      <c r="N11" s="115">
        <f t="shared" si="0"/>
        <v>0</v>
      </c>
    </row>
    <row r="15" spans="1:14" x14ac:dyDescent="0.3">
      <c r="A15" s="55" t="s">
        <v>239</v>
      </c>
      <c r="B15" s="56"/>
      <c r="C15" s="56"/>
      <c r="D15" s="56"/>
      <c r="E15" s="56"/>
      <c r="F15" s="56"/>
      <c r="G15" s="56"/>
      <c r="H15" s="56"/>
      <c r="J15" s="56"/>
      <c r="K15" s="56"/>
      <c r="L15" s="56"/>
      <c r="M15" s="56"/>
      <c r="N15" s="56"/>
    </row>
    <row r="17" spans="1:14" s="18" customFormat="1" ht="37.15" customHeight="1" x14ac:dyDescent="0.3">
      <c r="A17" s="57" t="s">
        <v>50</v>
      </c>
      <c r="B17" s="57" t="s">
        <v>0</v>
      </c>
      <c r="C17" s="9" t="s">
        <v>297</v>
      </c>
      <c r="D17" s="9" t="s">
        <v>298</v>
      </c>
      <c r="E17" s="9" t="s">
        <v>299</v>
      </c>
      <c r="F17" s="9" t="s">
        <v>300</v>
      </c>
      <c r="G17" s="9" t="s">
        <v>301</v>
      </c>
      <c r="H17" s="9" t="s">
        <v>267</v>
      </c>
      <c r="J17" s="9" t="s">
        <v>242</v>
      </c>
      <c r="K17" s="9" t="s">
        <v>47</v>
      </c>
      <c r="L17" s="9" t="s">
        <v>48</v>
      </c>
      <c r="M17" s="9" t="s">
        <v>302</v>
      </c>
      <c r="N17" s="9" t="s">
        <v>303</v>
      </c>
    </row>
    <row r="18" spans="1:14" x14ac:dyDescent="0.3">
      <c r="A18" s="517" t="s">
        <v>40</v>
      </c>
      <c r="B18" s="117" t="s">
        <v>77</v>
      </c>
      <c r="C18" s="7">
        <f t="shared" ref="C18:H18" si="2">SUM(C19:C20)</f>
        <v>0</v>
      </c>
      <c r="D18" s="7">
        <f t="shared" si="2"/>
        <v>0</v>
      </c>
      <c r="E18" s="7">
        <f t="shared" si="2"/>
        <v>0</v>
      </c>
      <c r="F18" s="7">
        <f t="shared" si="2"/>
        <v>0</v>
      </c>
      <c r="G18" s="7">
        <f t="shared" si="2"/>
        <v>0</v>
      </c>
      <c r="H18" s="7">
        <f t="shared" si="2"/>
        <v>0</v>
      </c>
      <c r="J18" s="115">
        <f t="shared" ref="J18:J50" si="3">IF(AND(ROUND(C18,0)=0,D18&gt;C18),"INF",IF(AND(ROUND(C18,0)=0,ROUND(D18,0)=0),0,(D18-C18)/C18))</f>
        <v>0</v>
      </c>
      <c r="K18" s="115">
        <f t="shared" ref="K18:K50" si="4">IF(AND(ROUND(D18,0)=0,E18&gt;D18),"INF",IF(AND(ROUND(D18,0)=0,ROUND(E18,0)=0),0,(E18-D18)/D18))</f>
        <v>0</v>
      </c>
      <c r="L18" s="115">
        <f t="shared" ref="L18:L50" si="5">IF(AND(ROUND(E18,0)=0,F18&gt;E18),"INF",IF(AND(ROUND(E18,0)=0,ROUND(F18,0)=0),0,(F18-E18)/E18))</f>
        <v>0</v>
      </c>
      <c r="M18" s="115">
        <f t="shared" ref="M18:M50" si="6">IF(AND(ROUND(F18,0)=0,H18&gt;F18),"INF",IF(AND(ROUND(F18,0)=0,ROUND(H18,0)=0),0,(H18-F18)/F18))</f>
        <v>0</v>
      </c>
      <c r="N18" s="115">
        <f t="shared" ref="N18:N50" si="7">IF(AND(ROUND(G18,0)=0,H18&gt;G18),"INF",IF(AND(ROUND(G18,0)=0,ROUND(H18,0)=0),0,(H18-G18)/G18))</f>
        <v>0</v>
      </c>
    </row>
    <row r="19" spans="1:14" x14ac:dyDescent="0.3">
      <c r="A19" s="517"/>
      <c r="B19" s="118" t="s">
        <v>78</v>
      </c>
      <c r="C19" s="42"/>
      <c r="D19" s="42"/>
      <c r="E19" s="42"/>
      <c r="F19" s="42"/>
      <c r="G19" s="42"/>
      <c r="H19" s="42"/>
      <c r="J19" s="115">
        <f t="shared" si="3"/>
        <v>0</v>
      </c>
      <c r="K19" s="115">
        <f t="shared" si="4"/>
        <v>0</v>
      </c>
      <c r="L19" s="115">
        <f t="shared" si="5"/>
        <v>0</v>
      </c>
      <c r="M19" s="115">
        <f t="shared" si="6"/>
        <v>0</v>
      </c>
      <c r="N19" s="115">
        <f t="shared" si="7"/>
        <v>0</v>
      </c>
    </row>
    <row r="20" spans="1:14" x14ac:dyDescent="0.3">
      <c r="A20" s="517"/>
      <c r="B20" s="118" t="s">
        <v>79</v>
      </c>
      <c r="C20" s="42"/>
      <c r="D20" s="42"/>
      <c r="E20" s="42"/>
      <c r="F20" s="42"/>
      <c r="G20" s="42"/>
      <c r="H20" s="42"/>
      <c r="J20" s="115">
        <f t="shared" si="3"/>
        <v>0</v>
      </c>
      <c r="K20" s="115">
        <f t="shared" si="4"/>
        <v>0</v>
      </c>
      <c r="L20" s="115">
        <f t="shared" si="5"/>
        <v>0</v>
      </c>
      <c r="M20" s="115">
        <f t="shared" si="6"/>
        <v>0</v>
      </c>
      <c r="N20" s="115">
        <f t="shared" si="7"/>
        <v>0</v>
      </c>
    </row>
    <row r="21" spans="1:14" x14ac:dyDescent="0.3">
      <c r="A21" s="517"/>
      <c r="B21" s="58" t="s">
        <v>51</v>
      </c>
      <c r="C21" s="7">
        <f t="shared" ref="C21:H21" si="8">C18</f>
        <v>0</v>
      </c>
      <c r="D21" s="7">
        <f t="shared" si="8"/>
        <v>0</v>
      </c>
      <c r="E21" s="7">
        <f t="shared" si="8"/>
        <v>0</v>
      </c>
      <c r="F21" s="7">
        <f t="shared" si="8"/>
        <v>0</v>
      </c>
      <c r="G21" s="7">
        <f t="shared" si="8"/>
        <v>0</v>
      </c>
      <c r="H21" s="7">
        <f t="shared" si="8"/>
        <v>0</v>
      </c>
      <c r="J21" s="115">
        <f t="shared" si="3"/>
        <v>0</v>
      </c>
      <c r="K21" s="115">
        <f t="shared" si="4"/>
        <v>0</v>
      </c>
      <c r="L21" s="115">
        <f t="shared" si="5"/>
        <v>0</v>
      </c>
      <c r="M21" s="115">
        <f t="shared" si="6"/>
        <v>0</v>
      </c>
      <c r="N21" s="115">
        <f t="shared" si="7"/>
        <v>0</v>
      </c>
    </row>
    <row r="22" spans="1:14" x14ac:dyDescent="0.3">
      <c r="A22" s="517" t="s">
        <v>4</v>
      </c>
      <c r="B22" s="117" t="s">
        <v>77</v>
      </c>
      <c r="C22" s="7">
        <f t="shared" ref="C22:H22" si="9">SUM(C23:C24)</f>
        <v>0</v>
      </c>
      <c r="D22" s="7">
        <f t="shared" si="9"/>
        <v>0</v>
      </c>
      <c r="E22" s="7">
        <f t="shared" si="9"/>
        <v>0</v>
      </c>
      <c r="F22" s="7">
        <f t="shared" si="9"/>
        <v>0</v>
      </c>
      <c r="G22" s="7">
        <f t="shared" si="9"/>
        <v>0</v>
      </c>
      <c r="H22" s="7">
        <f t="shared" si="9"/>
        <v>0</v>
      </c>
      <c r="J22" s="115">
        <f t="shared" si="3"/>
        <v>0</v>
      </c>
      <c r="K22" s="115">
        <f t="shared" si="4"/>
        <v>0</v>
      </c>
      <c r="L22" s="115">
        <f t="shared" si="5"/>
        <v>0</v>
      </c>
      <c r="M22" s="115">
        <f t="shared" si="6"/>
        <v>0</v>
      </c>
      <c r="N22" s="115">
        <f t="shared" si="7"/>
        <v>0</v>
      </c>
    </row>
    <row r="23" spans="1:14" x14ac:dyDescent="0.3">
      <c r="A23" s="517"/>
      <c r="B23" s="118" t="s">
        <v>78</v>
      </c>
      <c r="C23" s="42"/>
      <c r="D23" s="42"/>
      <c r="E23" s="42"/>
      <c r="F23" s="42"/>
      <c r="G23" s="42"/>
      <c r="H23" s="42"/>
      <c r="J23" s="115">
        <f t="shared" si="3"/>
        <v>0</v>
      </c>
      <c r="K23" s="115">
        <f t="shared" si="4"/>
        <v>0</v>
      </c>
      <c r="L23" s="115">
        <f t="shared" si="5"/>
        <v>0</v>
      </c>
      <c r="M23" s="115">
        <f t="shared" si="6"/>
        <v>0</v>
      </c>
      <c r="N23" s="115">
        <f t="shared" si="7"/>
        <v>0</v>
      </c>
    </row>
    <row r="24" spans="1:14" x14ac:dyDescent="0.3">
      <c r="A24" s="517"/>
      <c r="B24" s="118" t="s">
        <v>79</v>
      </c>
      <c r="C24" s="42"/>
      <c r="D24" s="42"/>
      <c r="E24" s="42"/>
      <c r="F24" s="42"/>
      <c r="G24" s="42"/>
      <c r="H24" s="42"/>
      <c r="J24" s="115">
        <f t="shared" si="3"/>
        <v>0</v>
      </c>
      <c r="K24" s="115">
        <f t="shared" si="4"/>
        <v>0</v>
      </c>
      <c r="L24" s="115">
        <f t="shared" si="5"/>
        <v>0</v>
      </c>
      <c r="M24" s="115">
        <f t="shared" si="6"/>
        <v>0</v>
      </c>
      <c r="N24" s="115">
        <f t="shared" si="7"/>
        <v>0</v>
      </c>
    </row>
    <row r="25" spans="1:14" x14ac:dyDescent="0.3">
      <c r="A25" s="517"/>
      <c r="B25" s="58" t="s">
        <v>51</v>
      </c>
      <c r="C25" s="7">
        <f t="shared" ref="C25:H25" si="10">C22</f>
        <v>0</v>
      </c>
      <c r="D25" s="7">
        <f t="shared" si="10"/>
        <v>0</v>
      </c>
      <c r="E25" s="7">
        <f t="shared" si="10"/>
        <v>0</v>
      </c>
      <c r="F25" s="7">
        <f t="shared" si="10"/>
        <v>0</v>
      </c>
      <c r="G25" s="7">
        <f t="shared" si="10"/>
        <v>0</v>
      </c>
      <c r="H25" s="7">
        <f t="shared" si="10"/>
        <v>0</v>
      </c>
      <c r="J25" s="115">
        <f t="shared" si="3"/>
        <v>0</v>
      </c>
      <c r="K25" s="115">
        <f t="shared" si="4"/>
        <v>0</v>
      </c>
      <c r="L25" s="115">
        <f t="shared" si="5"/>
        <v>0</v>
      </c>
      <c r="M25" s="115">
        <f t="shared" si="6"/>
        <v>0</v>
      </c>
      <c r="N25" s="115">
        <f t="shared" si="7"/>
        <v>0</v>
      </c>
    </row>
    <row r="26" spans="1:14" x14ac:dyDescent="0.3">
      <c r="A26" s="517" t="s">
        <v>41</v>
      </c>
      <c r="B26" s="117" t="s">
        <v>77</v>
      </c>
      <c r="C26" s="7">
        <f t="shared" ref="C26:H26" si="11">SUM(C27:C28)</f>
        <v>0</v>
      </c>
      <c r="D26" s="7">
        <f t="shared" si="11"/>
        <v>0</v>
      </c>
      <c r="E26" s="7">
        <f t="shared" si="11"/>
        <v>0</v>
      </c>
      <c r="F26" s="7">
        <f t="shared" si="11"/>
        <v>0</v>
      </c>
      <c r="G26" s="7">
        <f t="shared" si="11"/>
        <v>0</v>
      </c>
      <c r="H26" s="7">
        <f t="shared" si="11"/>
        <v>0</v>
      </c>
      <c r="J26" s="115">
        <f t="shared" si="3"/>
        <v>0</v>
      </c>
      <c r="K26" s="115">
        <f t="shared" si="4"/>
        <v>0</v>
      </c>
      <c r="L26" s="115">
        <f t="shared" si="5"/>
        <v>0</v>
      </c>
      <c r="M26" s="115">
        <f t="shared" si="6"/>
        <v>0</v>
      </c>
      <c r="N26" s="115">
        <f t="shared" si="7"/>
        <v>0</v>
      </c>
    </row>
    <row r="27" spans="1:14" x14ac:dyDescent="0.3">
      <c r="A27" s="517"/>
      <c r="B27" s="118" t="s">
        <v>78</v>
      </c>
      <c r="C27" s="42"/>
      <c r="D27" s="42"/>
      <c r="E27" s="42"/>
      <c r="F27" s="42"/>
      <c r="G27" s="42"/>
      <c r="H27" s="42"/>
      <c r="J27" s="115">
        <f t="shared" si="3"/>
        <v>0</v>
      </c>
      <c r="K27" s="115">
        <f t="shared" si="4"/>
        <v>0</v>
      </c>
      <c r="L27" s="115">
        <f t="shared" si="5"/>
        <v>0</v>
      </c>
      <c r="M27" s="115">
        <f t="shared" si="6"/>
        <v>0</v>
      </c>
      <c r="N27" s="115">
        <f t="shared" si="7"/>
        <v>0</v>
      </c>
    </row>
    <row r="28" spans="1:14" x14ac:dyDescent="0.3">
      <c r="A28" s="517"/>
      <c r="B28" s="118" t="s">
        <v>79</v>
      </c>
      <c r="C28" s="42"/>
      <c r="D28" s="42"/>
      <c r="E28" s="42"/>
      <c r="F28" s="42"/>
      <c r="G28" s="42"/>
      <c r="H28" s="42"/>
      <c r="J28" s="115">
        <f t="shared" si="3"/>
        <v>0</v>
      </c>
      <c r="K28" s="115">
        <f t="shared" si="4"/>
        <v>0</v>
      </c>
      <c r="L28" s="115">
        <f t="shared" si="5"/>
        <v>0</v>
      </c>
      <c r="M28" s="115">
        <f t="shared" si="6"/>
        <v>0</v>
      </c>
      <c r="N28" s="115">
        <f t="shared" si="7"/>
        <v>0</v>
      </c>
    </row>
    <row r="29" spans="1:14" x14ac:dyDescent="0.3">
      <c r="A29" s="517"/>
      <c r="B29" s="117" t="s">
        <v>83</v>
      </c>
      <c r="C29" s="7">
        <f t="shared" ref="C29" si="12">C30+C31</f>
        <v>0</v>
      </c>
      <c r="D29" s="7">
        <f t="shared" ref="D29" si="13">D30+D31</f>
        <v>0</v>
      </c>
      <c r="E29" s="7">
        <f t="shared" ref="E29" si="14">E30+E31</f>
        <v>0</v>
      </c>
      <c r="F29" s="7">
        <f t="shared" ref="F29" si="15">F30+F31</f>
        <v>0</v>
      </c>
      <c r="G29" s="7">
        <f t="shared" ref="G29" si="16">G30+G31</f>
        <v>0</v>
      </c>
      <c r="H29" s="42">
        <f t="shared" ref="H29" si="17">H30+H31</f>
        <v>0</v>
      </c>
      <c r="J29" s="115">
        <f t="shared" si="3"/>
        <v>0</v>
      </c>
      <c r="K29" s="115">
        <f t="shared" si="4"/>
        <v>0</v>
      </c>
      <c r="L29" s="115">
        <f t="shared" si="5"/>
        <v>0</v>
      </c>
      <c r="M29" s="115">
        <f t="shared" si="6"/>
        <v>0</v>
      </c>
      <c r="N29" s="115">
        <f t="shared" si="7"/>
        <v>0</v>
      </c>
    </row>
    <row r="30" spans="1:14" x14ac:dyDescent="0.3">
      <c r="A30" s="517"/>
      <c r="B30" s="118" t="s">
        <v>213</v>
      </c>
      <c r="C30" s="42"/>
      <c r="D30" s="42"/>
      <c r="E30" s="42"/>
      <c r="F30" s="42"/>
      <c r="G30" s="42"/>
      <c r="H30" s="42"/>
      <c r="J30" s="115">
        <f t="shared" si="3"/>
        <v>0</v>
      </c>
      <c r="K30" s="115">
        <f t="shared" si="4"/>
        <v>0</v>
      </c>
      <c r="L30" s="115">
        <f t="shared" si="5"/>
        <v>0</v>
      </c>
      <c r="M30" s="115">
        <f t="shared" si="6"/>
        <v>0</v>
      </c>
      <c r="N30" s="115">
        <f t="shared" si="7"/>
        <v>0</v>
      </c>
    </row>
    <row r="31" spans="1:14" x14ac:dyDescent="0.3">
      <c r="A31" s="517"/>
      <c r="B31" s="118" t="s">
        <v>214</v>
      </c>
      <c r="C31" s="42"/>
      <c r="D31" s="42"/>
      <c r="E31" s="42"/>
      <c r="F31" s="42"/>
      <c r="G31" s="42"/>
      <c r="H31" s="42"/>
      <c r="J31" s="115">
        <f t="shared" si="3"/>
        <v>0</v>
      </c>
      <c r="K31" s="115">
        <f t="shared" si="4"/>
        <v>0</v>
      </c>
      <c r="L31" s="115">
        <f t="shared" si="5"/>
        <v>0</v>
      </c>
      <c r="M31" s="115">
        <f t="shared" si="6"/>
        <v>0</v>
      </c>
      <c r="N31" s="115">
        <f t="shared" si="7"/>
        <v>0</v>
      </c>
    </row>
    <row r="32" spans="1:14" x14ac:dyDescent="0.3">
      <c r="A32" s="517"/>
      <c r="B32" s="58" t="s">
        <v>51</v>
      </c>
      <c r="C32" s="7">
        <f t="shared" ref="C32:H32" si="18">SUM(C26,C29:C29)</f>
        <v>0</v>
      </c>
      <c r="D32" s="7">
        <f t="shared" si="18"/>
        <v>0</v>
      </c>
      <c r="E32" s="7">
        <f t="shared" si="18"/>
        <v>0</v>
      </c>
      <c r="F32" s="7">
        <f t="shared" si="18"/>
        <v>0</v>
      </c>
      <c r="G32" s="7">
        <f t="shared" si="18"/>
        <v>0</v>
      </c>
      <c r="H32" s="7">
        <f t="shared" si="18"/>
        <v>0</v>
      </c>
      <c r="J32" s="115">
        <f t="shared" si="3"/>
        <v>0</v>
      </c>
      <c r="K32" s="115">
        <f t="shared" si="4"/>
        <v>0</v>
      </c>
      <c r="L32" s="115">
        <f t="shared" si="5"/>
        <v>0</v>
      </c>
      <c r="M32" s="115">
        <f t="shared" si="6"/>
        <v>0</v>
      </c>
      <c r="N32" s="115">
        <f t="shared" si="7"/>
        <v>0</v>
      </c>
    </row>
    <row r="33" spans="1:14" ht="13.5" customHeight="1" x14ac:dyDescent="0.3">
      <c r="A33" s="517" t="s">
        <v>6</v>
      </c>
      <c r="B33" s="117" t="s">
        <v>77</v>
      </c>
      <c r="C33" s="7">
        <f t="shared" ref="C33:H33" si="19">SUM(C34:C37)</f>
        <v>0</v>
      </c>
      <c r="D33" s="7">
        <f t="shared" si="19"/>
        <v>0</v>
      </c>
      <c r="E33" s="7">
        <f t="shared" si="19"/>
        <v>0</v>
      </c>
      <c r="F33" s="7">
        <f t="shared" si="19"/>
        <v>0</v>
      </c>
      <c r="G33" s="7">
        <f t="shared" si="19"/>
        <v>0</v>
      </c>
      <c r="H33" s="7">
        <f t="shared" si="19"/>
        <v>0</v>
      </c>
      <c r="J33" s="115">
        <f t="shared" si="3"/>
        <v>0</v>
      </c>
      <c r="K33" s="115">
        <f t="shared" si="4"/>
        <v>0</v>
      </c>
      <c r="L33" s="115">
        <f t="shared" si="5"/>
        <v>0</v>
      </c>
      <c r="M33" s="115">
        <f t="shared" si="6"/>
        <v>0</v>
      </c>
      <c r="N33" s="115">
        <f t="shared" si="7"/>
        <v>0</v>
      </c>
    </row>
    <row r="34" spans="1:14" x14ac:dyDescent="0.3">
      <c r="A34" s="517"/>
      <c r="B34" s="118" t="s">
        <v>114</v>
      </c>
      <c r="C34" s="42"/>
      <c r="D34" s="42"/>
      <c r="E34" s="42"/>
      <c r="F34" s="42"/>
      <c r="G34" s="42"/>
      <c r="H34" s="42"/>
      <c r="J34" s="115">
        <f t="shared" si="3"/>
        <v>0</v>
      </c>
      <c r="K34" s="115">
        <f t="shared" si="4"/>
        <v>0</v>
      </c>
      <c r="L34" s="115">
        <f t="shared" si="5"/>
        <v>0</v>
      </c>
      <c r="M34" s="115">
        <f t="shared" si="6"/>
        <v>0</v>
      </c>
      <c r="N34" s="115">
        <f t="shared" si="7"/>
        <v>0</v>
      </c>
    </row>
    <row r="35" spans="1:14" x14ac:dyDescent="0.3">
      <c r="A35" s="517"/>
      <c r="B35" s="118" t="s">
        <v>78</v>
      </c>
      <c r="C35" s="42"/>
      <c r="D35" s="42"/>
      <c r="E35" s="42"/>
      <c r="F35" s="42"/>
      <c r="G35" s="42"/>
      <c r="H35" s="42"/>
      <c r="J35" s="115">
        <f t="shared" si="3"/>
        <v>0</v>
      </c>
      <c r="K35" s="115">
        <f t="shared" si="4"/>
        <v>0</v>
      </c>
      <c r="L35" s="115">
        <f t="shared" si="5"/>
        <v>0</v>
      </c>
      <c r="M35" s="115">
        <f t="shared" si="6"/>
        <v>0</v>
      </c>
      <c r="N35" s="115">
        <f t="shared" si="7"/>
        <v>0</v>
      </c>
    </row>
    <row r="36" spans="1:14" x14ac:dyDescent="0.3">
      <c r="A36" s="517"/>
      <c r="B36" s="118" t="s">
        <v>79</v>
      </c>
      <c r="C36" s="42"/>
      <c r="D36" s="42"/>
      <c r="E36" s="42"/>
      <c r="F36" s="42"/>
      <c r="G36" s="42"/>
      <c r="H36" s="42"/>
      <c r="J36" s="115">
        <f t="shared" si="3"/>
        <v>0</v>
      </c>
      <c r="K36" s="115">
        <f t="shared" si="4"/>
        <v>0</v>
      </c>
      <c r="L36" s="115">
        <f t="shared" si="5"/>
        <v>0</v>
      </c>
      <c r="M36" s="115">
        <f t="shared" si="6"/>
        <v>0</v>
      </c>
      <c r="N36" s="115">
        <f t="shared" si="7"/>
        <v>0</v>
      </c>
    </row>
    <row r="37" spans="1:14" x14ac:dyDescent="0.3">
      <c r="A37" s="517"/>
      <c r="B37" s="118" t="s">
        <v>115</v>
      </c>
      <c r="C37" s="42"/>
      <c r="D37" s="42"/>
      <c r="E37" s="42"/>
      <c r="F37" s="42"/>
      <c r="G37" s="42"/>
      <c r="H37" s="42"/>
      <c r="J37" s="115">
        <f t="shared" si="3"/>
        <v>0</v>
      </c>
      <c r="K37" s="115">
        <f t="shared" si="4"/>
        <v>0</v>
      </c>
      <c r="L37" s="115">
        <f t="shared" si="5"/>
        <v>0</v>
      </c>
      <c r="M37" s="115">
        <f t="shared" si="6"/>
        <v>0</v>
      </c>
      <c r="N37" s="115">
        <f t="shared" si="7"/>
        <v>0</v>
      </c>
    </row>
    <row r="38" spans="1:14" x14ac:dyDescent="0.3">
      <c r="A38" s="517"/>
      <c r="B38" s="117" t="s">
        <v>83</v>
      </c>
      <c r="C38" s="7">
        <f t="shared" ref="C38:D38" si="20">C39+C40</f>
        <v>0</v>
      </c>
      <c r="D38" s="7">
        <f t="shared" si="20"/>
        <v>0</v>
      </c>
      <c r="E38" s="7">
        <f t="shared" ref="E38" si="21">E39+E40</f>
        <v>0</v>
      </c>
      <c r="F38" s="7">
        <f t="shared" ref="F38" si="22">F39+F40</f>
        <v>0</v>
      </c>
      <c r="G38" s="7">
        <f t="shared" ref="G38" si="23">G39+G40</f>
        <v>0</v>
      </c>
      <c r="H38" s="42">
        <f t="shared" ref="H38" si="24">H39+H40</f>
        <v>0</v>
      </c>
      <c r="J38" s="115">
        <f t="shared" si="3"/>
        <v>0</v>
      </c>
      <c r="K38" s="115">
        <f t="shared" si="4"/>
        <v>0</v>
      </c>
      <c r="L38" s="115">
        <f t="shared" si="5"/>
        <v>0</v>
      </c>
      <c r="M38" s="115">
        <f t="shared" si="6"/>
        <v>0</v>
      </c>
      <c r="N38" s="115">
        <f t="shared" si="7"/>
        <v>0</v>
      </c>
    </row>
    <row r="39" spans="1:14" x14ac:dyDescent="0.3">
      <c r="A39" s="517"/>
      <c r="B39" s="118" t="s">
        <v>213</v>
      </c>
      <c r="C39" s="42"/>
      <c r="D39" s="42"/>
      <c r="E39" s="42"/>
      <c r="F39" s="42"/>
      <c r="G39" s="42"/>
      <c r="H39" s="42"/>
      <c r="J39" s="115">
        <f t="shared" si="3"/>
        <v>0</v>
      </c>
      <c r="K39" s="115">
        <f t="shared" si="4"/>
        <v>0</v>
      </c>
      <c r="L39" s="115">
        <f t="shared" si="5"/>
        <v>0</v>
      </c>
      <c r="M39" s="115">
        <f t="shared" si="6"/>
        <v>0</v>
      </c>
      <c r="N39" s="115">
        <f t="shared" si="7"/>
        <v>0</v>
      </c>
    </row>
    <row r="40" spans="1:14" x14ac:dyDescent="0.3">
      <c r="A40" s="517"/>
      <c r="B40" s="118" t="s">
        <v>214</v>
      </c>
      <c r="C40" s="42"/>
      <c r="D40" s="42"/>
      <c r="E40" s="42"/>
      <c r="F40" s="42"/>
      <c r="G40" s="42"/>
      <c r="H40" s="42"/>
      <c r="J40" s="115">
        <f t="shared" si="3"/>
        <v>0</v>
      </c>
      <c r="K40" s="115">
        <f t="shared" si="4"/>
        <v>0</v>
      </c>
      <c r="L40" s="115">
        <f t="shared" si="5"/>
        <v>0</v>
      </c>
      <c r="M40" s="115">
        <f t="shared" si="6"/>
        <v>0</v>
      </c>
      <c r="N40" s="115">
        <f t="shared" si="7"/>
        <v>0</v>
      </c>
    </row>
    <row r="41" spans="1:14" x14ac:dyDescent="0.3">
      <c r="A41" s="517"/>
      <c r="B41" s="58" t="s">
        <v>51</v>
      </c>
      <c r="C41" s="7">
        <f t="shared" ref="C41:H41" si="25">SUM(C33,C38:C38)</f>
        <v>0</v>
      </c>
      <c r="D41" s="7">
        <f t="shared" si="25"/>
        <v>0</v>
      </c>
      <c r="E41" s="7">
        <f t="shared" si="25"/>
        <v>0</v>
      </c>
      <c r="F41" s="7">
        <f t="shared" si="25"/>
        <v>0</v>
      </c>
      <c r="G41" s="7">
        <f t="shared" si="25"/>
        <v>0</v>
      </c>
      <c r="H41" s="7">
        <f t="shared" si="25"/>
        <v>0</v>
      </c>
      <c r="J41" s="115">
        <f t="shared" si="3"/>
        <v>0</v>
      </c>
      <c r="K41" s="115">
        <f t="shared" si="4"/>
        <v>0</v>
      </c>
      <c r="L41" s="115">
        <f t="shared" si="5"/>
        <v>0</v>
      </c>
      <c r="M41" s="115">
        <f t="shared" si="6"/>
        <v>0</v>
      </c>
      <c r="N41" s="115">
        <f t="shared" si="7"/>
        <v>0</v>
      </c>
    </row>
    <row r="42" spans="1:14" x14ac:dyDescent="0.3">
      <c r="A42" s="518" t="s">
        <v>225</v>
      </c>
      <c r="B42" s="117" t="s">
        <v>77</v>
      </c>
      <c r="C42" s="7">
        <f t="shared" ref="C42:D50" si="26">SUMIF($B$18:$B$41,$B42,C$18:C$41)</f>
        <v>0</v>
      </c>
      <c r="D42" s="7">
        <f t="shared" si="26"/>
        <v>0</v>
      </c>
      <c r="E42" s="7">
        <f t="shared" ref="E42:E50" si="27">SUMIF($B$18:$B$41,$B42,E$18:E$41)</f>
        <v>0</v>
      </c>
      <c r="F42" s="7">
        <f t="shared" ref="F42:F50" si="28">SUMIF($B$18:$B$41,$B42,F$18:F$41)</f>
        <v>0</v>
      </c>
      <c r="G42" s="7">
        <f t="shared" ref="G42:G50" si="29">SUMIF($B$18:$B$41,$B42,G$18:G$41)</f>
        <v>0</v>
      </c>
      <c r="H42" s="7">
        <f t="shared" ref="H42:H50" si="30">SUMIF($B$18:$B$41,$B42,H$18:H$41)</f>
        <v>0</v>
      </c>
      <c r="J42" s="115">
        <f t="shared" si="3"/>
        <v>0</v>
      </c>
      <c r="K42" s="115">
        <f t="shared" si="4"/>
        <v>0</v>
      </c>
      <c r="L42" s="115">
        <f t="shared" si="5"/>
        <v>0</v>
      </c>
      <c r="M42" s="115">
        <f t="shared" si="6"/>
        <v>0</v>
      </c>
      <c r="N42" s="115">
        <f t="shared" si="7"/>
        <v>0</v>
      </c>
    </row>
    <row r="43" spans="1:14" x14ac:dyDescent="0.3">
      <c r="A43" s="518"/>
      <c r="B43" s="118" t="s">
        <v>114</v>
      </c>
      <c r="C43" s="7">
        <f t="shared" si="26"/>
        <v>0</v>
      </c>
      <c r="D43" s="7">
        <f t="shared" si="26"/>
        <v>0</v>
      </c>
      <c r="E43" s="7">
        <f t="shared" si="27"/>
        <v>0</v>
      </c>
      <c r="F43" s="7">
        <f t="shared" si="28"/>
        <v>0</v>
      </c>
      <c r="G43" s="7">
        <f t="shared" si="29"/>
        <v>0</v>
      </c>
      <c r="H43" s="7">
        <f t="shared" si="30"/>
        <v>0</v>
      </c>
      <c r="J43" s="115">
        <f t="shared" si="3"/>
        <v>0</v>
      </c>
      <c r="K43" s="115">
        <f t="shared" si="4"/>
        <v>0</v>
      </c>
      <c r="L43" s="115">
        <f t="shared" si="5"/>
        <v>0</v>
      </c>
      <c r="M43" s="115">
        <f t="shared" si="6"/>
        <v>0</v>
      </c>
      <c r="N43" s="115">
        <f t="shared" si="7"/>
        <v>0</v>
      </c>
    </row>
    <row r="44" spans="1:14" x14ac:dyDescent="0.3">
      <c r="A44" s="518"/>
      <c r="B44" s="118" t="s">
        <v>78</v>
      </c>
      <c r="C44" s="7">
        <f t="shared" si="26"/>
        <v>0</v>
      </c>
      <c r="D44" s="7">
        <f t="shared" si="26"/>
        <v>0</v>
      </c>
      <c r="E44" s="7">
        <f t="shared" si="27"/>
        <v>0</v>
      </c>
      <c r="F44" s="7">
        <f t="shared" si="28"/>
        <v>0</v>
      </c>
      <c r="G44" s="7">
        <f t="shared" si="29"/>
        <v>0</v>
      </c>
      <c r="H44" s="7">
        <f t="shared" si="30"/>
        <v>0</v>
      </c>
      <c r="J44" s="115">
        <f t="shared" si="3"/>
        <v>0</v>
      </c>
      <c r="K44" s="115">
        <f t="shared" si="4"/>
        <v>0</v>
      </c>
      <c r="L44" s="115">
        <f t="shared" si="5"/>
        <v>0</v>
      </c>
      <c r="M44" s="115">
        <f t="shared" si="6"/>
        <v>0</v>
      </c>
      <c r="N44" s="115">
        <f t="shared" si="7"/>
        <v>0</v>
      </c>
    </row>
    <row r="45" spans="1:14" x14ac:dyDescent="0.3">
      <c r="A45" s="518"/>
      <c r="B45" s="118" t="s">
        <v>79</v>
      </c>
      <c r="C45" s="7">
        <f t="shared" si="26"/>
        <v>0</v>
      </c>
      <c r="D45" s="7">
        <f t="shared" si="26"/>
        <v>0</v>
      </c>
      <c r="E45" s="7">
        <f t="shared" si="27"/>
        <v>0</v>
      </c>
      <c r="F45" s="7">
        <f t="shared" si="28"/>
        <v>0</v>
      </c>
      <c r="G45" s="7">
        <f t="shared" si="29"/>
        <v>0</v>
      </c>
      <c r="H45" s="7">
        <f t="shared" si="30"/>
        <v>0</v>
      </c>
      <c r="J45" s="115">
        <f t="shared" si="3"/>
        <v>0</v>
      </c>
      <c r="K45" s="115">
        <f t="shared" si="4"/>
        <v>0</v>
      </c>
      <c r="L45" s="115">
        <f t="shared" si="5"/>
        <v>0</v>
      </c>
      <c r="M45" s="115">
        <f t="shared" si="6"/>
        <v>0</v>
      </c>
      <c r="N45" s="115">
        <f t="shared" si="7"/>
        <v>0</v>
      </c>
    </row>
    <row r="46" spans="1:14" x14ac:dyDescent="0.3">
      <c r="A46" s="518"/>
      <c r="B46" s="118" t="s">
        <v>115</v>
      </c>
      <c r="C46" s="7">
        <f t="shared" si="26"/>
        <v>0</v>
      </c>
      <c r="D46" s="7">
        <f t="shared" si="26"/>
        <v>0</v>
      </c>
      <c r="E46" s="7">
        <f t="shared" si="27"/>
        <v>0</v>
      </c>
      <c r="F46" s="7">
        <f t="shared" si="28"/>
        <v>0</v>
      </c>
      <c r="G46" s="7">
        <f t="shared" si="29"/>
        <v>0</v>
      </c>
      <c r="H46" s="7">
        <f t="shared" si="30"/>
        <v>0</v>
      </c>
      <c r="J46" s="115">
        <f t="shared" si="3"/>
        <v>0</v>
      </c>
      <c r="K46" s="115">
        <f t="shared" si="4"/>
        <v>0</v>
      </c>
      <c r="L46" s="115">
        <f t="shared" si="5"/>
        <v>0</v>
      </c>
      <c r="M46" s="115">
        <f t="shared" si="6"/>
        <v>0</v>
      </c>
      <c r="N46" s="115">
        <f t="shared" si="7"/>
        <v>0</v>
      </c>
    </row>
    <row r="47" spans="1:14" x14ac:dyDescent="0.3">
      <c r="A47" s="518"/>
      <c r="B47" s="117" t="s">
        <v>83</v>
      </c>
      <c r="C47" s="7">
        <f t="shared" si="26"/>
        <v>0</v>
      </c>
      <c r="D47" s="7">
        <f t="shared" si="26"/>
        <v>0</v>
      </c>
      <c r="E47" s="7">
        <f t="shared" si="27"/>
        <v>0</v>
      </c>
      <c r="F47" s="7">
        <f t="shared" si="28"/>
        <v>0</v>
      </c>
      <c r="G47" s="7">
        <f t="shared" si="29"/>
        <v>0</v>
      </c>
      <c r="H47" s="7">
        <f t="shared" si="30"/>
        <v>0</v>
      </c>
      <c r="J47" s="115">
        <f t="shared" si="3"/>
        <v>0</v>
      </c>
      <c r="K47" s="115">
        <f t="shared" si="4"/>
        <v>0</v>
      </c>
      <c r="L47" s="115">
        <f t="shared" si="5"/>
        <v>0</v>
      </c>
      <c r="M47" s="115">
        <f t="shared" si="6"/>
        <v>0</v>
      </c>
      <c r="N47" s="115">
        <f t="shared" si="7"/>
        <v>0</v>
      </c>
    </row>
    <row r="48" spans="1:14" x14ac:dyDescent="0.3">
      <c r="A48" s="518"/>
      <c r="B48" s="118" t="s">
        <v>213</v>
      </c>
      <c r="C48" s="7">
        <f t="shared" si="26"/>
        <v>0</v>
      </c>
      <c r="D48" s="7">
        <f t="shared" si="26"/>
        <v>0</v>
      </c>
      <c r="E48" s="7">
        <f t="shared" si="27"/>
        <v>0</v>
      </c>
      <c r="F48" s="7">
        <f t="shared" si="28"/>
        <v>0</v>
      </c>
      <c r="G48" s="7">
        <f t="shared" si="29"/>
        <v>0</v>
      </c>
      <c r="H48" s="7">
        <f t="shared" si="30"/>
        <v>0</v>
      </c>
      <c r="J48" s="115">
        <f t="shared" si="3"/>
        <v>0</v>
      </c>
      <c r="K48" s="115">
        <f t="shared" si="4"/>
        <v>0</v>
      </c>
      <c r="L48" s="115">
        <f t="shared" si="5"/>
        <v>0</v>
      </c>
      <c r="M48" s="115">
        <f t="shared" si="6"/>
        <v>0</v>
      </c>
      <c r="N48" s="115">
        <f t="shared" si="7"/>
        <v>0</v>
      </c>
    </row>
    <row r="49" spans="1:14" x14ac:dyDescent="0.3">
      <c r="A49" s="518"/>
      <c r="B49" s="118" t="s">
        <v>214</v>
      </c>
      <c r="C49" s="7">
        <f t="shared" si="26"/>
        <v>0</v>
      </c>
      <c r="D49" s="7">
        <f t="shared" si="26"/>
        <v>0</v>
      </c>
      <c r="E49" s="7">
        <f t="shared" si="27"/>
        <v>0</v>
      </c>
      <c r="F49" s="7">
        <f t="shared" si="28"/>
        <v>0</v>
      </c>
      <c r="G49" s="7">
        <f t="shared" si="29"/>
        <v>0</v>
      </c>
      <c r="H49" s="7">
        <f t="shared" si="30"/>
        <v>0</v>
      </c>
      <c r="J49" s="115">
        <f t="shared" si="3"/>
        <v>0</v>
      </c>
      <c r="K49" s="115">
        <f t="shared" si="4"/>
        <v>0</v>
      </c>
      <c r="L49" s="115">
        <f t="shared" si="5"/>
        <v>0</v>
      </c>
      <c r="M49" s="115">
        <f t="shared" si="6"/>
        <v>0</v>
      </c>
      <c r="N49" s="115">
        <f t="shared" si="7"/>
        <v>0</v>
      </c>
    </row>
    <row r="50" spans="1:14" x14ac:dyDescent="0.3">
      <c r="A50" s="518"/>
      <c r="B50" s="58" t="s">
        <v>51</v>
      </c>
      <c r="C50" s="7">
        <f t="shared" si="26"/>
        <v>0</v>
      </c>
      <c r="D50" s="7">
        <f t="shared" si="26"/>
        <v>0</v>
      </c>
      <c r="E50" s="7">
        <f t="shared" si="27"/>
        <v>0</v>
      </c>
      <c r="F50" s="7">
        <f t="shared" si="28"/>
        <v>0</v>
      </c>
      <c r="G50" s="7">
        <f t="shared" si="29"/>
        <v>0</v>
      </c>
      <c r="H50" s="7">
        <f t="shared" si="30"/>
        <v>0</v>
      </c>
      <c r="J50" s="115">
        <f t="shared" si="3"/>
        <v>0</v>
      </c>
      <c r="K50" s="115">
        <f t="shared" si="4"/>
        <v>0</v>
      </c>
      <c r="L50" s="115">
        <f t="shared" si="5"/>
        <v>0</v>
      </c>
      <c r="M50" s="115">
        <f t="shared" si="6"/>
        <v>0</v>
      </c>
      <c r="N50" s="115">
        <f t="shared" si="7"/>
        <v>0</v>
      </c>
    </row>
    <row r="51" spans="1:14" x14ac:dyDescent="0.3">
      <c r="J51" s="115"/>
    </row>
    <row r="52" spans="1:14" x14ac:dyDescent="0.3">
      <c r="A52" s="55" t="s">
        <v>238</v>
      </c>
      <c r="B52" s="56"/>
      <c r="C52" s="56"/>
      <c r="D52" s="56"/>
      <c r="E52" s="56"/>
      <c r="F52" s="56"/>
      <c r="G52" s="56"/>
      <c r="H52" s="56"/>
      <c r="J52" s="56"/>
      <c r="K52" s="56"/>
      <c r="L52" s="56"/>
      <c r="M52" s="56"/>
      <c r="N52" s="56"/>
    </row>
    <row r="53" spans="1:14" x14ac:dyDescent="0.3">
      <c r="J53" s="115"/>
    </row>
    <row r="54" spans="1:14" x14ac:dyDescent="0.3">
      <c r="J54" s="115"/>
    </row>
    <row r="55" spans="1:14" s="18" customFormat="1" ht="40.5" x14ac:dyDescent="0.3">
      <c r="A55" s="262" t="s">
        <v>42</v>
      </c>
      <c r="B55" s="57" t="s">
        <v>0</v>
      </c>
      <c r="C55" s="9" t="s">
        <v>297</v>
      </c>
      <c r="D55" s="9" t="s">
        <v>298</v>
      </c>
      <c r="E55" s="9" t="s">
        <v>299</v>
      </c>
      <c r="F55" s="9" t="s">
        <v>300</v>
      </c>
      <c r="G55" s="9" t="s">
        <v>301</v>
      </c>
      <c r="H55" s="9" t="s">
        <v>267</v>
      </c>
      <c r="J55" s="9" t="s">
        <v>242</v>
      </c>
      <c r="K55" s="9" t="s">
        <v>47</v>
      </c>
      <c r="L55" s="9" t="s">
        <v>48</v>
      </c>
      <c r="M55" s="9" t="s">
        <v>302</v>
      </c>
      <c r="N55" s="9" t="s">
        <v>303</v>
      </c>
    </row>
    <row r="56" spans="1:14" s="258" customFormat="1" x14ac:dyDescent="0.3">
      <c r="A56" s="262" t="s">
        <v>40</v>
      </c>
      <c r="B56" s="117" t="s">
        <v>238</v>
      </c>
      <c r="C56" s="42"/>
      <c r="D56" s="42"/>
      <c r="E56" s="42"/>
      <c r="F56" s="42"/>
      <c r="G56" s="42"/>
      <c r="H56" s="42"/>
      <c r="J56" s="257">
        <f t="shared" ref="J56:N60" si="31">IF(AND(ROUND(C56,0)=0,D56&gt;C56),"INF",IF(AND(ROUND(C56,0)=0,ROUND(D56,0)=0),0,(D56-C56)/C56))</f>
        <v>0</v>
      </c>
      <c r="K56" s="257">
        <f t="shared" si="31"/>
        <v>0</v>
      </c>
      <c r="L56" s="257">
        <f t="shared" si="31"/>
        <v>0</v>
      </c>
      <c r="M56" s="115">
        <f t="shared" ref="M56:M60" si="32">IF(AND(ROUND(F56,0)=0,H56&gt;F56),"INF",IF(AND(ROUND(F56,0)=0,ROUND(H56,0)=0),0,(H56-F56)/F56))</f>
        <v>0</v>
      </c>
      <c r="N56" s="257">
        <f t="shared" si="31"/>
        <v>0</v>
      </c>
    </row>
    <row r="57" spans="1:14" s="258" customFormat="1" x14ac:dyDescent="0.3">
      <c r="A57" s="262" t="s">
        <v>4</v>
      </c>
      <c r="B57" s="117" t="s">
        <v>238</v>
      </c>
      <c r="C57" s="42"/>
      <c r="D57" s="42"/>
      <c r="E57" s="42"/>
      <c r="F57" s="42"/>
      <c r="G57" s="42"/>
      <c r="H57" s="42"/>
      <c r="J57" s="257">
        <f t="shared" si="31"/>
        <v>0</v>
      </c>
      <c r="K57" s="257">
        <f t="shared" si="31"/>
        <v>0</v>
      </c>
      <c r="L57" s="257">
        <f t="shared" si="31"/>
        <v>0</v>
      </c>
      <c r="M57" s="115">
        <f t="shared" si="32"/>
        <v>0</v>
      </c>
      <c r="N57" s="257">
        <f t="shared" si="31"/>
        <v>0</v>
      </c>
    </row>
    <row r="58" spans="1:14" s="258" customFormat="1" x14ac:dyDescent="0.3">
      <c r="A58" s="262" t="s">
        <v>41</v>
      </c>
      <c r="B58" s="117" t="s">
        <v>238</v>
      </c>
      <c r="C58" s="42"/>
      <c r="D58" s="42"/>
      <c r="E58" s="42"/>
      <c r="F58" s="42"/>
      <c r="G58" s="42"/>
      <c r="H58" s="42"/>
      <c r="J58" s="257">
        <f t="shared" si="31"/>
        <v>0</v>
      </c>
      <c r="K58" s="257">
        <f t="shared" si="31"/>
        <v>0</v>
      </c>
      <c r="L58" s="257">
        <f t="shared" si="31"/>
        <v>0</v>
      </c>
      <c r="M58" s="115">
        <f t="shared" si="32"/>
        <v>0</v>
      </c>
      <c r="N58" s="257">
        <f t="shared" si="31"/>
        <v>0</v>
      </c>
    </row>
    <row r="59" spans="1:14" s="258" customFormat="1" x14ac:dyDescent="0.3">
      <c r="A59" s="262" t="s">
        <v>6</v>
      </c>
      <c r="B59" s="117" t="s">
        <v>238</v>
      </c>
      <c r="C59" s="42"/>
      <c r="D59" s="42"/>
      <c r="E59" s="42"/>
      <c r="F59" s="42"/>
      <c r="G59" s="42"/>
      <c r="H59" s="42"/>
      <c r="J59" s="257">
        <f t="shared" si="31"/>
        <v>0</v>
      </c>
      <c r="K59" s="257">
        <f t="shared" si="31"/>
        <v>0</v>
      </c>
      <c r="L59" s="257">
        <f t="shared" si="31"/>
        <v>0</v>
      </c>
      <c r="M59" s="115">
        <f t="shared" si="32"/>
        <v>0</v>
      </c>
      <c r="N59" s="257">
        <f t="shared" si="31"/>
        <v>0</v>
      </c>
    </row>
    <row r="60" spans="1:14" s="18" customFormat="1" x14ac:dyDescent="0.3">
      <c r="A60" s="263" t="s">
        <v>18</v>
      </c>
      <c r="B60" s="263"/>
      <c r="C60" s="259">
        <f>SUM(C56:C59)</f>
        <v>0</v>
      </c>
      <c r="D60" s="259">
        <f t="shared" ref="D60" si="33">SUM(D56:D59)</f>
        <v>0</v>
      </c>
      <c r="E60" s="259">
        <f>SUM(E56:E59)</f>
        <v>0</v>
      </c>
      <c r="F60" s="259">
        <f>SUM(F56:F59)</f>
        <v>0</v>
      </c>
      <c r="G60" s="259">
        <f>SUM(G56:G59)</f>
        <v>0</v>
      </c>
      <c r="H60" s="259">
        <f>SUM(H56:H59)</f>
        <v>0</v>
      </c>
      <c r="J60" s="260">
        <f t="shared" si="31"/>
        <v>0</v>
      </c>
      <c r="K60" s="260">
        <f t="shared" si="31"/>
        <v>0</v>
      </c>
      <c r="L60" s="260">
        <f t="shared" si="31"/>
        <v>0</v>
      </c>
      <c r="M60" s="260">
        <f t="shared" si="32"/>
        <v>0</v>
      </c>
      <c r="N60" s="260">
        <f t="shared" si="31"/>
        <v>0</v>
      </c>
    </row>
    <row r="61" spans="1:14" s="256" customFormat="1" ht="15" x14ac:dyDescent="0.3">
      <c r="A61" s="261"/>
    </row>
    <row r="62" spans="1:14" x14ac:dyDescent="0.3">
      <c r="A62" s="55" t="s">
        <v>210</v>
      </c>
      <c r="B62" s="56"/>
      <c r="C62" s="56"/>
      <c r="D62" s="56"/>
      <c r="E62" s="56"/>
      <c r="F62" s="56"/>
      <c r="G62" s="56"/>
      <c r="H62" s="56"/>
      <c r="J62" s="56"/>
      <c r="K62" s="56"/>
      <c r="L62" s="56"/>
      <c r="M62" s="56"/>
      <c r="N62" s="56"/>
    </row>
    <row r="64" spans="1:14" s="18" customFormat="1" ht="37.15" customHeight="1" x14ac:dyDescent="0.3">
      <c r="A64" s="57" t="s">
        <v>50</v>
      </c>
      <c r="B64" s="57" t="s">
        <v>0</v>
      </c>
      <c r="C64" s="9" t="s">
        <v>297</v>
      </c>
      <c r="D64" s="9" t="s">
        <v>298</v>
      </c>
      <c r="E64" s="9" t="s">
        <v>299</v>
      </c>
      <c r="F64" s="9" t="s">
        <v>300</v>
      </c>
      <c r="G64" s="9" t="s">
        <v>301</v>
      </c>
      <c r="H64" s="9" t="s">
        <v>267</v>
      </c>
      <c r="J64" s="9" t="s">
        <v>242</v>
      </c>
      <c r="K64" s="9" t="s">
        <v>47</v>
      </c>
      <c r="L64" s="9" t="s">
        <v>48</v>
      </c>
      <c r="M64" s="9" t="s">
        <v>302</v>
      </c>
      <c r="N64" s="9" t="s">
        <v>303</v>
      </c>
    </row>
    <row r="65" spans="1:14" x14ac:dyDescent="0.3">
      <c r="A65" s="519" t="s">
        <v>40</v>
      </c>
      <c r="B65" s="117" t="s">
        <v>254</v>
      </c>
      <c r="C65" s="42"/>
      <c r="D65" s="42"/>
      <c r="E65" s="42"/>
      <c r="F65" s="42"/>
      <c r="G65" s="42"/>
      <c r="H65" s="42"/>
      <c r="J65" s="115">
        <f t="shared" ref="J65:N72" si="34">IF(AND(ROUND(C65,0)=0,D65&gt;C65),"INF",IF(AND(ROUND(C65,0)=0,ROUND(D65,0)=0),0,(D65-C65)/C65))</f>
        <v>0</v>
      </c>
      <c r="K65" s="115">
        <f t="shared" si="34"/>
        <v>0</v>
      </c>
      <c r="L65" s="115">
        <f t="shared" si="34"/>
        <v>0</v>
      </c>
      <c r="M65" s="115">
        <f t="shared" ref="M65:M72" si="35">IF(AND(ROUND(F65,0)=0,H65&gt;F65),"INF",IF(AND(ROUND(F65,0)=0,ROUND(H65,0)=0),0,(H65-F65)/F65))</f>
        <v>0</v>
      </c>
      <c r="N65" s="115">
        <f t="shared" si="34"/>
        <v>0</v>
      </c>
    </row>
    <row r="66" spans="1:14" x14ac:dyDescent="0.3">
      <c r="A66" s="524"/>
      <c r="B66" s="117" t="s">
        <v>255</v>
      </c>
      <c r="C66" s="42"/>
      <c r="D66" s="42"/>
      <c r="E66" s="42"/>
      <c r="F66" s="42"/>
      <c r="G66" s="42"/>
      <c r="H66" s="42"/>
      <c r="J66" s="115">
        <f t="shared" si="34"/>
        <v>0</v>
      </c>
      <c r="K66" s="115">
        <f t="shared" si="34"/>
        <v>0</v>
      </c>
      <c r="L66" s="115">
        <f t="shared" si="34"/>
        <v>0</v>
      </c>
      <c r="M66" s="115">
        <f t="shared" si="35"/>
        <v>0</v>
      </c>
      <c r="N66" s="115">
        <f t="shared" si="34"/>
        <v>0</v>
      </c>
    </row>
    <row r="67" spans="1:14" x14ac:dyDescent="0.3">
      <c r="A67" s="519" t="s">
        <v>4</v>
      </c>
      <c r="B67" s="117" t="s">
        <v>254</v>
      </c>
      <c r="C67" s="42"/>
      <c r="D67" s="42"/>
      <c r="E67" s="42"/>
      <c r="F67" s="42"/>
      <c r="G67" s="42"/>
      <c r="H67" s="42"/>
      <c r="J67" s="115">
        <f t="shared" si="34"/>
        <v>0</v>
      </c>
      <c r="K67" s="115">
        <f t="shared" si="34"/>
        <v>0</v>
      </c>
      <c r="L67" s="115">
        <f t="shared" si="34"/>
        <v>0</v>
      </c>
      <c r="M67" s="115">
        <f t="shared" si="35"/>
        <v>0</v>
      </c>
      <c r="N67" s="115">
        <f t="shared" si="34"/>
        <v>0</v>
      </c>
    </row>
    <row r="68" spans="1:14" x14ac:dyDescent="0.3">
      <c r="A68" s="524"/>
      <c r="B68" s="117" t="s">
        <v>255</v>
      </c>
      <c r="C68" s="42"/>
      <c r="D68" s="42"/>
      <c r="E68" s="42"/>
      <c r="F68" s="42"/>
      <c r="G68" s="42"/>
      <c r="H68" s="42"/>
      <c r="J68" s="115">
        <f t="shared" si="34"/>
        <v>0</v>
      </c>
      <c r="K68" s="115">
        <f t="shared" si="34"/>
        <v>0</v>
      </c>
      <c r="L68" s="115">
        <f t="shared" si="34"/>
        <v>0</v>
      </c>
      <c r="M68" s="115">
        <f t="shared" si="35"/>
        <v>0</v>
      </c>
      <c r="N68" s="115">
        <f t="shared" si="34"/>
        <v>0</v>
      </c>
    </row>
    <row r="69" spans="1:14" x14ac:dyDescent="0.3">
      <c r="A69" s="519" t="s">
        <v>41</v>
      </c>
      <c r="B69" s="117" t="s">
        <v>254</v>
      </c>
      <c r="C69" s="42"/>
      <c r="D69" s="42"/>
      <c r="E69" s="42"/>
      <c r="F69" s="42"/>
      <c r="G69" s="42"/>
      <c r="H69" s="42"/>
      <c r="J69" s="115">
        <f t="shared" si="34"/>
        <v>0</v>
      </c>
      <c r="K69" s="115">
        <f t="shared" si="34"/>
        <v>0</v>
      </c>
      <c r="L69" s="115">
        <f t="shared" si="34"/>
        <v>0</v>
      </c>
      <c r="M69" s="115">
        <f t="shared" si="35"/>
        <v>0</v>
      </c>
      <c r="N69" s="115">
        <f t="shared" si="34"/>
        <v>0</v>
      </c>
    </row>
    <row r="70" spans="1:14" x14ac:dyDescent="0.3">
      <c r="A70" s="520"/>
      <c r="B70" s="117" t="s">
        <v>255</v>
      </c>
      <c r="C70" s="42"/>
      <c r="D70" s="42"/>
      <c r="E70" s="42"/>
      <c r="F70" s="42"/>
      <c r="G70" s="42"/>
      <c r="H70" s="42"/>
      <c r="J70" s="115">
        <f t="shared" si="34"/>
        <v>0</v>
      </c>
      <c r="K70" s="115">
        <f t="shared" si="34"/>
        <v>0</v>
      </c>
      <c r="L70" s="115">
        <f t="shared" si="34"/>
        <v>0</v>
      </c>
      <c r="M70" s="115">
        <f t="shared" si="35"/>
        <v>0</v>
      </c>
      <c r="N70" s="115">
        <f t="shared" si="34"/>
        <v>0</v>
      </c>
    </row>
    <row r="71" spans="1:14" x14ac:dyDescent="0.3">
      <c r="A71" s="519" t="s">
        <v>6</v>
      </c>
      <c r="B71" s="117" t="s">
        <v>254</v>
      </c>
      <c r="C71" s="42"/>
      <c r="D71" s="42"/>
      <c r="E71" s="42"/>
      <c r="F71" s="42"/>
      <c r="G71" s="42"/>
      <c r="H71" s="42"/>
      <c r="J71" s="115">
        <f t="shared" si="34"/>
        <v>0</v>
      </c>
      <c r="K71" s="115">
        <f t="shared" si="34"/>
        <v>0</v>
      </c>
      <c r="L71" s="115">
        <f t="shared" si="34"/>
        <v>0</v>
      </c>
      <c r="M71" s="115">
        <f t="shared" si="35"/>
        <v>0</v>
      </c>
      <c r="N71" s="115">
        <f t="shared" si="34"/>
        <v>0</v>
      </c>
    </row>
    <row r="72" spans="1:14" x14ac:dyDescent="0.3">
      <c r="A72" s="520"/>
      <c r="B72" s="117" t="s">
        <v>255</v>
      </c>
      <c r="C72" s="42"/>
      <c r="D72" s="42"/>
      <c r="E72" s="42"/>
      <c r="F72" s="42"/>
      <c r="G72" s="42"/>
      <c r="H72" s="42"/>
      <c r="J72" s="115">
        <f t="shared" si="34"/>
        <v>0</v>
      </c>
      <c r="K72" s="115">
        <f t="shared" si="34"/>
        <v>0</v>
      </c>
      <c r="L72" s="115">
        <f t="shared" si="34"/>
        <v>0</v>
      </c>
      <c r="M72" s="115">
        <f t="shared" si="35"/>
        <v>0</v>
      </c>
      <c r="N72" s="115">
        <f t="shared" si="34"/>
        <v>0</v>
      </c>
    </row>
    <row r="73" spans="1:14" x14ac:dyDescent="0.3">
      <c r="B73" s="5"/>
    </row>
    <row r="74" spans="1:14" x14ac:dyDescent="0.3">
      <c r="A74" s="55" t="s">
        <v>174</v>
      </c>
      <c r="B74" s="56"/>
      <c r="C74" s="56"/>
      <c r="D74" s="56"/>
      <c r="E74" s="56"/>
      <c r="F74" s="56"/>
      <c r="G74" s="56"/>
      <c r="H74" s="56"/>
      <c r="J74" s="56"/>
      <c r="K74" s="56"/>
      <c r="L74" s="56"/>
      <c r="M74" s="56"/>
      <c r="N74" s="56"/>
    </row>
    <row r="76" spans="1:14" s="18" customFormat="1" ht="37.15" customHeight="1" x14ac:dyDescent="0.3">
      <c r="A76" s="57" t="s">
        <v>50</v>
      </c>
      <c r="B76" s="57" t="s">
        <v>0</v>
      </c>
      <c r="C76" s="9" t="s">
        <v>297</v>
      </c>
      <c r="D76" s="9" t="s">
        <v>298</v>
      </c>
      <c r="E76" s="9" t="s">
        <v>299</v>
      </c>
      <c r="F76" s="9" t="s">
        <v>300</v>
      </c>
      <c r="G76" s="9" t="s">
        <v>301</v>
      </c>
      <c r="H76" s="9" t="s">
        <v>267</v>
      </c>
      <c r="J76" s="9" t="s">
        <v>242</v>
      </c>
      <c r="K76" s="9" t="s">
        <v>47</v>
      </c>
      <c r="L76" s="9" t="s">
        <v>48</v>
      </c>
      <c r="M76" s="9" t="s">
        <v>302</v>
      </c>
      <c r="N76" s="9" t="s">
        <v>303</v>
      </c>
    </row>
    <row r="77" spans="1:14" x14ac:dyDescent="0.3">
      <c r="A77" s="177" t="s">
        <v>40</v>
      </c>
      <c r="B77" s="19" t="s">
        <v>212</v>
      </c>
      <c r="C77" s="42"/>
      <c r="D77" s="42"/>
      <c r="E77" s="42"/>
      <c r="F77" s="42"/>
      <c r="G77" s="42"/>
      <c r="H77" s="42"/>
      <c r="J77" s="115">
        <f t="shared" ref="J77:N79" si="36">IF(AND(ROUND(C77,0)=0,D77&gt;C77),"INF",IF(AND(ROUND(C77,0)=0,ROUND(D77,0)=0),0,(D77-C77)/C77))</f>
        <v>0</v>
      </c>
      <c r="K77" s="115">
        <f t="shared" si="36"/>
        <v>0</v>
      </c>
      <c r="L77" s="115">
        <f t="shared" si="36"/>
        <v>0</v>
      </c>
      <c r="M77" s="115">
        <f t="shared" ref="M77:M79" si="37">IF(AND(ROUND(F77,0)=0,H77&gt;F77),"INF",IF(AND(ROUND(F77,0)=0,ROUND(H77,0)=0),0,(H77-F77)/F77))</f>
        <v>0</v>
      </c>
      <c r="N77" s="115">
        <f t="shared" si="36"/>
        <v>0</v>
      </c>
    </row>
    <row r="78" spans="1:14" x14ac:dyDescent="0.3">
      <c r="A78" s="176" t="s">
        <v>4</v>
      </c>
      <c r="B78" s="19" t="s">
        <v>212</v>
      </c>
      <c r="C78" s="42"/>
      <c r="D78" s="42"/>
      <c r="E78" s="42"/>
      <c r="F78" s="42"/>
      <c r="G78" s="42"/>
      <c r="H78" s="42"/>
      <c r="J78" s="115">
        <f t="shared" si="36"/>
        <v>0</v>
      </c>
      <c r="K78" s="115">
        <f t="shared" si="36"/>
        <v>0</v>
      </c>
      <c r="L78" s="115">
        <f t="shared" si="36"/>
        <v>0</v>
      </c>
      <c r="M78" s="115">
        <f t="shared" si="37"/>
        <v>0</v>
      </c>
      <c r="N78" s="115">
        <f t="shared" si="36"/>
        <v>0</v>
      </c>
    </row>
    <row r="79" spans="1:14" x14ac:dyDescent="0.3">
      <c r="A79" s="176" t="s">
        <v>41</v>
      </c>
      <c r="B79" s="19" t="s">
        <v>212</v>
      </c>
      <c r="C79" s="42"/>
      <c r="D79" s="42"/>
      <c r="E79" s="42"/>
      <c r="F79" s="42"/>
      <c r="G79" s="42"/>
      <c r="H79" s="42"/>
      <c r="J79" s="115">
        <f t="shared" si="36"/>
        <v>0</v>
      </c>
      <c r="K79" s="115">
        <f t="shared" si="36"/>
        <v>0</v>
      </c>
      <c r="L79" s="115">
        <f t="shared" si="36"/>
        <v>0</v>
      </c>
      <c r="M79" s="115">
        <f t="shared" si="37"/>
        <v>0</v>
      </c>
      <c r="N79" s="115">
        <f t="shared" si="36"/>
        <v>0</v>
      </c>
    </row>
  </sheetData>
  <mergeCells count="9">
    <mergeCell ref="A22:A25"/>
    <mergeCell ref="A26:A32"/>
    <mergeCell ref="A18:A21"/>
    <mergeCell ref="A71:A72"/>
    <mergeCell ref="A69:A70"/>
    <mergeCell ref="A33:A41"/>
    <mergeCell ref="A42:A50"/>
    <mergeCell ref="A65:A66"/>
    <mergeCell ref="A67:A68"/>
  </mergeCells>
  <conditionalFormatting sqref="C27:G28">
    <cfRule type="containsText" dxfId="109" priority="41" operator="containsText" text="ntitulé">
      <formula>NOT(ISERROR(SEARCH("ntitulé",C27)))</formula>
    </cfRule>
    <cfRule type="containsBlanks" dxfId="108" priority="42">
      <formula>LEN(TRIM(C27))=0</formula>
    </cfRule>
  </conditionalFormatting>
  <conditionalFormatting sqref="C30:G31">
    <cfRule type="containsText" dxfId="107" priority="39" operator="containsText" text="ntitulé">
      <formula>NOT(ISERROR(SEARCH("ntitulé",C30)))</formula>
    </cfRule>
    <cfRule type="containsBlanks" dxfId="106" priority="40">
      <formula>LEN(TRIM(C30))=0</formula>
    </cfRule>
  </conditionalFormatting>
  <conditionalFormatting sqref="C34:G37 C39:G40">
    <cfRule type="containsText" dxfId="105" priority="37" operator="containsText" text="ntitulé">
      <formula>NOT(ISERROR(SEARCH("ntitulé",C34)))</formula>
    </cfRule>
    <cfRule type="containsBlanks" dxfId="104" priority="38">
      <formula>LEN(TRIM(C34))=0</formula>
    </cfRule>
  </conditionalFormatting>
  <conditionalFormatting sqref="C8:H11">
    <cfRule type="containsText" dxfId="103" priority="899" operator="containsText" text="ntitulé">
      <formula>NOT(ISERROR(SEARCH("ntitulé",C8)))</formula>
    </cfRule>
    <cfRule type="containsBlanks" dxfId="102" priority="900">
      <formula>LEN(TRIM(C8))=0</formula>
    </cfRule>
  </conditionalFormatting>
  <conditionalFormatting sqref="C19:H59">
    <cfRule type="containsText" dxfId="101" priority="1" operator="containsText" text="ntitulé">
      <formula>NOT(ISERROR(SEARCH("ntitulé",C19)))</formula>
    </cfRule>
    <cfRule type="containsBlanks" dxfId="100" priority="2">
      <formula>LEN(TRIM(C19))=0</formula>
    </cfRule>
  </conditionalFormatting>
  <conditionalFormatting sqref="C65:H72">
    <cfRule type="containsText" dxfId="99" priority="117" operator="containsText" text="ntitulé">
      <formula>NOT(ISERROR(SEARCH("ntitulé",C65)))</formula>
    </cfRule>
    <cfRule type="containsBlanks" dxfId="98" priority="118">
      <formula>LEN(TRIM(C65))=0</formula>
    </cfRule>
  </conditionalFormatting>
  <conditionalFormatting sqref="C77:H79">
    <cfRule type="containsText" dxfId="97" priority="167" operator="containsText" text="ntitulé">
      <formula>NOT(ISERROR(SEARCH("ntitulé",C77)))</formula>
    </cfRule>
    <cfRule type="containsBlanks" dxfId="96" priority="168">
      <formula>LEN(TRIM(C77))=0</formula>
    </cfRule>
  </conditionalFormatting>
  <conditionalFormatting sqref="H27:H31">
    <cfRule type="containsText" dxfId="95" priority="21" operator="containsText" text="ntitulé">
      <formula>NOT(ISERROR(SEARCH("ntitulé",H27)))</formula>
    </cfRule>
    <cfRule type="containsBlanks" dxfId="94" priority="22">
      <formula>LEN(TRIM(H27))=0</formula>
    </cfRule>
  </conditionalFormatting>
  <conditionalFormatting sqref="H34:H40">
    <cfRule type="containsText" dxfId="93" priority="17" operator="containsText" text="ntitulé">
      <formula>NOT(ISERROR(SEARCH("ntitulé",H34)))</formula>
    </cfRule>
    <cfRule type="containsBlanks" dxfId="92" priority="18">
      <formula>LEN(TRIM(H34))=0</formula>
    </cfRule>
  </conditionalFormatting>
  <pageMargins left="0.7" right="0.7" top="0.75" bottom="0.75" header="0.3" footer="0.3"/>
  <pageSetup paperSize="9" scale="62" orientation="landscape" verticalDpi="300" r:id="rId1"/>
  <rowBreaks count="1" manualBreakCount="1">
    <brk id="51" max="13" man="1"/>
  </rowBreaks>
  <ignoredErrors>
    <ignoredError sqref="M65:M72 M77:M79 M56:M59 M18:M50 M8:M11"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23</vt:i4>
      </vt:variant>
      <vt:variant>
        <vt:lpstr>Plages nommées</vt:lpstr>
      </vt:variant>
      <vt:variant>
        <vt:i4>22</vt:i4>
      </vt:variant>
    </vt:vector>
  </HeadingPairs>
  <TitlesOfParts>
    <vt:vector size="45" baseType="lpstr">
      <vt:lpstr>TAB00</vt:lpstr>
      <vt:lpstr>TAB A</vt:lpstr>
      <vt:lpstr>TAB B</vt:lpstr>
      <vt:lpstr>TAB 1</vt:lpstr>
      <vt:lpstr>TAB 2</vt:lpstr>
      <vt:lpstr>TAB 3</vt:lpstr>
      <vt:lpstr>TAB 4</vt:lpstr>
      <vt:lpstr>TAB 5</vt:lpstr>
      <vt:lpstr>TAB 5.1</vt:lpstr>
      <vt:lpstr>TAB 5.2</vt:lpstr>
      <vt:lpstr>TAB 5.3</vt:lpstr>
      <vt:lpstr>TAB 6.1</vt:lpstr>
      <vt:lpstr>TAB 6.2</vt:lpstr>
      <vt:lpstr>TAB 7</vt:lpstr>
      <vt:lpstr>TAB8</vt:lpstr>
      <vt:lpstr>TAB 8.1</vt:lpstr>
      <vt:lpstr>TAB 9</vt:lpstr>
      <vt:lpstr>TAB 10</vt:lpstr>
      <vt:lpstr>TAB 10.1</vt:lpstr>
      <vt:lpstr>TAB 10.2</vt:lpstr>
      <vt:lpstr>TAB 10.3</vt:lpstr>
      <vt:lpstr>TAB 10.4</vt:lpstr>
      <vt:lpstr>TAB 11</vt:lpstr>
      <vt:lpstr>'TAB 1'!Zone_d_impression</vt:lpstr>
      <vt:lpstr>'TAB 10'!Zone_d_impression</vt:lpstr>
      <vt:lpstr>'TAB 10.1'!Zone_d_impression</vt:lpstr>
      <vt:lpstr>'TAB 10.2'!Zone_d_impression</vt:lpstr>
      <vt:lpstr>'TAB 10.3'!Zone_d_impression</vt:lpstr>
      <vt:lpstr>'TAB 10.4'!Zone_d_impression</vt:lpstr>
      <vt:lpstr>'TAB 11'!Zone_d_impression</vt:lpstr>
      <vt:lpstr>'TAB 2'!Zone_d_impression</vt:lpstr>
      <vt:lpstr>'TAB 3'!Zone_d_impression</vt:lpstr>
      <vt:lpstr>'TAB 4'!Zone_d_impression</vt:lpstr>
      <vt:lpstr>'TAB 5'!Zone_d_impression</vt:lpstr>
      <vt:lpstr>'TAB 5.1'!Zone_d_impression</vt:lpstr>
      <vt:lpstr>'TAB 5.2'!Zone_d_impression</vt:lpstr>
      <vt:lpstr>'TAB 5.3'!Zone_d_impression</vt:lpstr>
      <vt:lpstr>'TAB 6.1'!Zone_d_impression</vt:lpstr>
      <vt:lpstr>'TAB 6.2'!Zone_d_impression</vt:lpstr>
      <vt:lpstr>'TAB 7'!Zone_d_impression</vt:lpstr>
      <vt:lpstr>'TAB 8.1'!Zone_d_impression</vt:lpstr>
      <vt:lpstr>'TAB 9'!Zone_d_impression</vt:lpstr>
      <vt:lpstr>'TAB A'!Zone_d_impression</vt:lpstr>
      <vt:lpstr>'TAB B'!Zone_d_impression</vt:lpstr>
      <vt:lpstr>'TAB8'!Zone_d_impression</vt:lpstr>
    </vt:vector>
  </TitlesOfParts>
  <Company>BDO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Nikolai Triffet</dc:creator>
  <cp:lastModifiedBy>Anne-Cécile SOHY</cp:lastModifiedBy>
  <cp:lastPrinted>2023-04-12T13:26:34Z</cp:lastPrinted>
  <dcterms:created xsi:type="dcterms:W3CDTF">2017-02-08T09:31:52Z</dcterms:created>
  <dcterms:modified xsi:type="dcterms:W3CDTF">2023-04-12T13:26:38Z</dcterms:modified>
</cp:coreProperties>
</file>