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codeName="ThisWorkbook" defaultThemeVersion="124226"/>
  <mc:AlternateContent xmlns:mc="http://schemas.openxmlformats.org/markup-compatibility/2006">
    <mc:Choice Requires="x15">
      <x15ac:absPath xmlns:x15ac="http://schemas.microsoft.com/office/spreadsheetml/2010/11/ac" url="L:\23 Technique électricité et gaz\GRD\Plans - RQ\Gaz\Lignes directrices\"/>
    </mc:Choice>
  </mc:AlternateContent>
  <xr:revisionPtr revIDLastSave="0" documentId="13_ncr:1_{D81B1164-DEF3-43CF-B76C-A41AD2D6CB15}" xr6:coauthVersionLast="45" xr6:coauthVersionMax="45" xr10:uidLastSave="{00000000-0000-0000-0000-000000000000}"/>
  <bookViews>
    <workbookView xWindow="-120" yWindow="-120" windowWidth="28095" windowHeight="16440" tabRatio="748" firstSheet="1" activeTab="2" xr2:uid="{00000000-000D-0000-FFFF-FFFF00000000}"/>
  </bookViews>
  <sheets>
    <sheet name="param" sheetId="4" state="veryHidden" r:id="rId1"/>
    <sheet name="Modifications opérées" sheetId="19" r:id="rId2"/>
    <sheet name="Introduction" sheetId="9" r:id="rId3"/>
    <sheet name="I-Global-Motivations" sheetId="2" r:id="rId4"/>
    <sheet name="II-Global-Postes budgétaires" sheetId="1" r:id="rId5"/>
    <sheet name="IIIa-Bilan N-1 " sheetId="3" r:id="rId6"/>
    <sheet name="IIIb-Bilan N-1 Détails" sheetId="15" r:id="rId7"/>
    <sheet name="IV - Bilan N Actualisation" sheetId="16" r:id="rId8"/>
    <sheet name="V-Plan N+1 à N+5" sheetId="18" r:id="rId9"/>
    <sheet name="Tab1à3" sheetId="6" r:id="rId10"/>
    <sheet name="Tab4 Extension" sheetId="5" r:id="rId11"/>
  </sheets>
  <definedNames>
    <definedName name="_xlnm._FilterDatabase" localSheetId="0" hidden="1">param!$G$5:$L$1159</definedName>
    <definedName name="AnnéeN">Introduction!$C$13</definedName>
    <definedName name="Communes">param!$P$6:$P$268</definedName>
    <definedName name="GRD">Introduction!$C$11</definedName>
    <definedName name="_xlnm.Print_Titles" localSheetId="5">'IIIa-Bilan N-1 '!$1:$6</definedName>
    <definedName name="_xlnm.Print_Titles" localSheetId="6">'IIIb-Bilan N-1 Détails'!$1:$5</definedName>
    <definedName name="_xlnm.Print_Titles" localSheetId="7">'IV - Bilan N Actualisation'!$1:$6</definedName>
    <definedName name="_xlnm.Print_Titles" localSheetId="8">'V-Plan N+1 à N+5'!$1:$5</definedName>
    <definedName name="Liste_Année">param!$B$2:$B$6</definedName>
    <definedName name="Liste_GRD">param!$B$10:$B$16</definedName>
    <definedName name="Localités">param!$Q$6:$Q$611</definedName>
    <definedName name="Motivations">param!$B$50:$B$65</definedName>
    <definedName name="Motivations_TAB">param!$B$50:$E$65</definedName>
    <definedName name="Statut_N">param!$B$32:$B$38</definedName>
    <definedName name="Statut_N_1">param!$B$21:$B$26</definedName>
    <definedName name="Statut_N_1_Justificatif">param!$B$21:$C$26</definedName>
    <definedName name="Statut_N_Justificatif">param!$B$32:$C$38</definedName>
    <definedName name="TOTN">'II-Global-Postes budgétaires'!$H$60</definedName>
    <definedName name="TOTNmoins1">'II-Global-Postes budgétaires'!$H$29</definedName>
    <definedName name="TOTNplus1">'II-Global-Postes budgétaires'!$H$91</definedName>
    <definedName name="TOTNplus2">'II-Global-Postes budgétaires'!$H$122</definedName>
    <definedName name="TOTNplus3">'II-Global-Postes budgétaires'!$H$153</definedName>
    <definedName name="TOTNplus4">'II-Global-Postes budgétaires'!$H$184</definedName>
    <definedName name="TOTNplus5">'II-Global-Postes budgétaires'!$H$215</definedName>
    <definedName name="Version">param!$B$41</definedName>
    <definedName name="_xlnm.Print_Area" localSheetId="3">'I-Global-Motivations'!$B$1:$K$214</definedName>
    <definedName name="_xlnm.Print_Area" localSheetId="4">'II-Global-Postes budgétaires'!$B$1:$H$217</definedName>
    <definedName name="_xlnm.Print_Area" localSheetId="5">'IIIa-Bilan N-1 '!$B$1:$P$36</definedName>
    <definedName name="_xlnm.Print_Area" localSheetId="6">'IIIb-Bilan N-1 Détails'!$B$1:$AY$38</definedName>
    <definedName name="_xlnm.Print_Area" localSheetId="2">Introduction!$A$1:$H$18</definedName>
    <definedName name="_xlnm.Print_Area" localSheetId="7">'IV - Bilan N Actualisation'!$B$1:$O$36</definedName>
    <definedName name="_xlnm.Print_Area" localSheetId="1">'Modifications opérées'!$B$1:$D$25</definedName>
    <definedName name="_xlnm.Print_Area" localSheetId="10">'Tab4 Extension'!$A$1:$R$28</definedName>
    <definedName name="_xlnm.Print_Area" localSheetId="8">'V-Plan N+1 à N+5'!$B$1:$AW$36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 i="19" l="1"/>
  <c r="B188" i="2" l="1"/>
  <c r="B157" i="2"/>
  <c r="B126" i="2"/>
  <c r="K213" i="2"/>
  <c r="J213" i="2"/>
  <c r="I213" i="2"/>
  <c r="H213" i="2"/>
  <c r="G213" i="2"/>
  <c r="F213" i="2"/>
  <c r="E213" i="2"/>
  <c r="D213" i="2"/>
  <c r="K197" i="2"/>
  <c r="J197" i="2"/>
  <c r="I197" i="2"/>
  <c r="H197" i="2"/>
  <c r="G197" i="2"/>
  <c r="F197" i="2"/>
  <c r="E197" i="2"/>
  <c r="D197" i="2"/>
  <c r="K191" i="2"/>
  <c r="J191" i="2"/>
  <c r="J202" i="2" s="1"/>
  <c r="I191" i="2"/>
  <c r="I202" i="2" s="1"/>
  <c r="H191" i="2"/>
  <c r="G191" i="2"/>
  <c r="G202" i="2" s="1"/>
  <c r="F191" i="2"/>
  <c r="E191" i="2"/>
  <c r="D191" i="2"/>
  <c r="D202" i="2" s="1"/>
  <c r="K182" i="2"/>
  <c r="J182" i="2"/>
  <c r="I182" i="2"/>
  <c r="H182" i="2"/>
  <c r="G182" i="2"/>
  <c r="F182" i="2"/>
  <c r="E182" i="2"/>
  <c r="D182" i="2"/>
  <c r="K166" i="2"/>
  <c r="J166" i="2"/>
  <c r="I166" i="2"/>
  <c r="H166" i="2"/>
  <c r="G166" i="2"/>
  <c r="F166" i="2"/>
  <c r="E166" i="2"/>
  <c r="D166" i="2"/>
  <c r="K160" i="2"/>
  <c r="K171" i="2" s="1"/>
  <c r="J160" i="2"/>
  <c r="I160" i="2"/>
  <c r="H160" i="2"/>
  <c r="G160" i="2"/>
  <c r="G171" i="2" s="1"/>
  <c r="F160" i="2"/>
  <c r="F171" i="2" s="1"/>
  <c r="E160" i="2"/>
  <c r="E171" i="2" s="1"/>
  <c r="D160" i="2"/>
  <c r="K151" i="2"/>
  <c r="J151" i="2"/>
  <c r="I151" i="2"/>
  <c r="H151" i="2"/>
  <c r="G151" i="2"/>
  <c r="F151" i="2"/>
  <c r="E151" i="2"/>
  <c r="D151" i="2"/>
  <c r="K135" i="2"/>
  <c r="K140" i="2" s="1"/>
  <c r="J135" i="2"/>
  <c r="J140" i="2" s="1"/>
  <c r="I135" i="2"/>
  <c r="H135" i="2"/>
  <c r="G135" i="2"/>
  <c r="F135" i="2"/>
  <c r="E135" i="2"/>
  <c r="E140" i="2" s="1"/>
  <c r="D135" i="2"/>
  <c r="D140" i="2" s="1"/>
  <c r="K129" i="2"/>
  <c r="J129" i="2"/>
  <c r="I129" i="2"/>
  <c r="I140" i="2" s="1"/>
  <c r="H129" i="2"/>
  <c r="H140" i="2" s="1"/>
  <c r="G129" i="2"/>
  <c r="G140" i="2" s="1"/>
  <c r="F129" i="2"/>
  <c r="F140" i="2" s="1"/>
  <c r="E129" i="2"/>
  <c r="D129" i="2"/>
  <c r="B95" i="2"/>
  <c r="K120" i="2"/>
  <c r="J120" i="2"/>
  <c r="I120" i="2"/>
  <c r="H120" i="2"/>
  <c r="G120" i="2"/>
  <c r="F120" i="2"/>
  <c r="E120" i="2"/>
  <c r="D120" i="2"/>
  <c r="K104" i="2"/>
  <c r="J104" i="2"/>
  <c r="I104" i="2"/>
  <c r="H104" i="2"/>
  <c r="G104" i="2"/>
  <c r="F104" i="2"/>
  <c r="E104" i="2"/>
  <c r="D104" i="2"/>
  <c r="K98" i="2"/>
  <c r="K109" i="2" s="1"/>
  <c r="J98" i="2"/>
  <c r="I98" i="2"/>
  <c r="I109" i="2" s="1"/>
  <c r="H98" i="2"/>
  <c r="H109" i="2" s="1"/>
  <c r="G98" i="2"/>
  <c r="F98" i="2"/>
  <c r="F109" i="2" s="1"/>
  <c r="E98" i="2"/>
  <c r="E109" i="2" s="1"/>
  <c r="D98" i="2"/>
  <c r="D171" i="2" l="1"/>
  <c r="J171" i="2"/>
  <c r="F202" i="2"/>
  <c r="J109" i="2"/>
  <c r="E202" i="2"/>
  <c r="K202" i="2"/>
  <c r="G109" i="2"/>
  <c r="H171" i="2"/>
  <c r="H202" i="2"/>
  <c r="D109" i="2"/>
  <c r="I171" i="2"/>
  <c r="B1" i="3"/>
  <c r="D1" i="1"/>
  <c r="H191" i="1" l="1"/>
  <c r="H192" i="1"/>
  <c r="H194" i="1"/>
  <c r="H195" i="1"/>
  <c r="H197" i="1"/>
  <c r="H198" i="1"/>
  <c r="H199" i="1"/>
  <c r="H200" i="1"/>
  <c r="H201" i="1"/>
  <c r="H203" i="1"/>
  <c r="H204" i="1"/>
  <c r="H206" i="1"/>
  <c r="H207" i="1"/>
  <c r="H208" i="1"/>
  <c r="H209" i="1"/>
  <c r="H210" i="1"/>
  <c r="H212" i="1"/>
  <c r="H213" i="1"/>
  <c r="H190" i="1"/>
  <c r="H160" i="1"/>
  <c r="H161" i="1"/>
  <c r="H163" i="1"/>
  <c r="H164" i="1"/>
  <c r="H166" i="1"/>
  <c r="H167" i="1"/>
  <c r="H168" i="1"/>
  <c r="H169" i="1"/>
  <c r="H170" i="1"/>
  <c r="H172" i="1"/>
  <c r="H173" i="1"/>
  <c r="H175" i="1"/>
  <c r="H176" i="1"/>
  <c r="H177" i="1"/>
  <c r="H178" i="1"/>
  <c r="H179" i="1"/>
  <c r="H181" i="1"/>
  <c r="H182" i="1"/>
  <c r="H159" i="1"/>
  <c r="H129" i="1"/>
  <c r="H130" i="1"/>
  <c r="H132" i="1"/>
  <c r="H133" i="1"/>
  <c r="H135" i="1"/>
  <c r="H136" i="1"/>
  <c r="H137" i="1"/>
  <c r="H138" i="1"/>
  <c r="H139" i="1"/>
  <c r="H141" i="1"/>
  <c r="H142" i="1"/>
  <c r="H144" i="1"/>
  <c r="H145" i="1"/>
  <c r="H146" i="1"/>
  <c r="H147" i="1"/>
  <c r="H148" i="1"/>
  <c r="H150" i="1"/>
  <c r="H151" i="1"/>
  <c r="H128" i="1"/>
  <c r="H98" i="1"/>
  <c r="H99" i="1"/>
  <c r="H101" i="1"/>
  <c r="H102" i="1"/>
  <c r="H104" i="1"/>
  <c r="H105" i="1"/>
  <c r="H106" i="1"/>
  <c r="H107" i="1"/>
  <c r="H108" i="1"/>
  <c r="H110" i="1"/>
  <c r="H111" i="1"/>
  <c r="H113" i="1"/>
  <c r="H114" i="1"/>
  <c r="H115" i="1"/>
  <c r="H116" i="1"/>
  <c r="H117" i="1"/>
  <c r="H119" i="1"/>
  <c r="H120" i="1"/>
  <c r="H97" i="1"/>
  <c r="H67" i="1"/>
  <c r="H68" i="1"/>
  <c r="H70" i="1"/>
  <c r="H71" i="1"/>
  <c r="H73" i="1"/>
  <c r="H74" i="1"/>
  <c r="H75" i="1"/>
  <c r="H76" i="1"/>
  <c r="H77" i="1"/>
  <c r="H79" i="1"/>
  <c r="H80" i="1"/>
  <c r="H82" i="1"/>
  <c r="H83" i="1"/>
  <c r="H84" i="1"/>
  <c r="H85" i="1"/>
  <c r="H86" i="1"/>
  <c r="H88" i="1"/>
  <c r="H89" i="1"/>
  <c r="H66" i="1"/>
  <c r="H36" i="1"/>
  <c r="H37" i="1"/>
  <c r="H39" i="1"/>
  <c r="H40" i="1"/>
  <c r="H42" i="1"/>
  <c r="H43" i="1"/>
  <c r="H44" i="1"/>
  <c r="H45" i="1"/>
  <c r="H46" i="1"/>
  <c r="H48" i="1"/>
  <c r="H49" i="1"/>
  <c r="H51" i="1"/>
  <c r="H52" i="1"/>
  <c r="H53" i="1"/>
  <c r="H54" i="1"/>
  <c r="H55" i="1"/>
  <c r="H57" i="1"/>
  <c r="H58" i="1"/>
  <c r="H35" i="1"/>
  <c r="H5" i="1"/>
  <c r="H6" i="1"/>
  <c r="H8" i="1"/>
  <c r="H9" i="1"/>
  <c r="H11" i="1"/>
  <c r="H12" i="1"/>
  <c r="H13" i="1"/>
  <c r="H14" i="1"/>
  <c r="H15" i="1"/>
  <c r="H17" i="1"/>
  <c r="H18" i="1"/>
  <c r="H20" i="1"/>
  <c r="H21" i="1"/>
  <c r="H22" i="1"/>
  <c r="H23" i="1"/>
  <c r="H24" i="1"/>
  <c r="H26" i="1"/>
  <c r="H27" i="1"/>
  <c r="H4" i="1"/>
  <c r="G214" i="1" l="1"/>
  <c r="E214" i="1"/>
  <c r="H214" i="1" s="1"/>
  <c r="G211" i="1"/>
  <c r="E211" i="1"/>
  <c r="H211" i="1" s="1"/>
  <c r="G205" i="1"/>
  <c r="E205" i="1"/>
  <c r="H205" i="1" s="1"/>
  <c r="G202" i="1"/>
  <c r="E202" i="1"/>
  <c r="H202" i="1" s="1"/>
  <c r="G196" i="1"/>
  <c r="E196" i="1"/>
  <c r="H196" i="1" s="1"/>
  <c r="G193" i="1"/>
  <c r="E193" i="1"/>
  <c r="H193" i="1" s="1"/>
  <c r="G183" i="1"/>
  <c r="E183" i="1"/>
  <c r="H183" i="1" s="1"/>
  <c r="G180" i="1"/>
  <c r="E180" i="1"/>
  <c r="H180" i="1" s="1"/>
  <c r="G174" i="1"/>
  <c r="E174" i="1"/>
  <c r="H174" i="1" s="1"/>
  <c r="G171" i="1"/>
  <c r="E171" i="1"/>
  <c r="H171" i="1" s="1"/>
  <c r="G165" i="1"/>
  <c r="E165" i="1"/>
  <c r="H165" i="1" s="1"/>
  <c r="G162" i="1"/>
  <c r="E162" i="1"/>
  <c r="H162" i="1" s="1"/>
  <c r="G152" i="1"/>
  <c r="E152" i="1"/>
  <c r="H152" i="1" s="1"/>
  <c r="G149" i="1"/>
  <c r="E149" i="1"/>
  <c r="H149" i="1" s="1"/>
  <c r="G143" i="1"/>
  <c r="E143" i="1"/>
  <c r="H143" i="1" s="1"/>
  <c r="G140" i="1"/>
  <c r="E140" i="1"/>
  <c r="H140" i="1" s="1"/>
  <c r="G134" i="1"/>
  <c r="E134" i="1"/>
  <c r="H134" i="1" s="1"/>
  <c r="G131" i="1"/>
  <c r="E131" i="1"/>
  <c r="H131" i="1" s="1"/>
  <c r="G121" i="1"/>
  <c r="E121" i="1"/>
  <c r="H121" i="1" s="1"/>
  <c r="G118" i="1"/>
  <c r="E118" i="1"/>
  <c r="H118" i="1" s="1"/>
  <c r="G112" i="1"/>
  <c r="E112" i="1"/>
  <c r="H112" i="1" s="1"/>
  <c r="G109" i="1"/>
  <c r="E109" i="1"/>
  <c r="H109" i="1" s="1"/>
  <c r="G103" i="1"/>
  <c r="E103" i="1"/>
  <c r="H103" i="1" s="1"/>
  <c r="G100" i="1"/>
  <c r="E100" i="1"/>
  <c r="H100" i="1" s="1"/>
  <c r="G90" i="1"/>
  <c r="E90" i="1"/>
  <c r="H90" i="1" s="1"/>
  <c r="G87" i="1"/>
  <c r="E87" i="1"/>
  <c r="H87" i="1" s="1"/>
  <c r="G81" i="1"/>
  <c r="E81" i="1"/>
  <c r="H81" i="1" s="1"/>
  <c r="G78" i="1"/>
  <c r="E78" i="1"/>
  <c r="H78" i="1" s="1"/>
  <c r="G72" i="1"/>
  <c r="E72" i="1"/>
  <c r="H72" i="1" s="1"/>
  <c r="G69" i="1"/>
  <c r="E69" i="1"/>
  <c r="H69" i="1" s="1"/>
  <c r="G59" i="1"/>
  <c r="E59" i="1"/>
  <c r="H59" i="1" s="1"/>
  <c r="G56" i="1"/>
  <c r="E56" i="1"/>
  <c r="H56" i="1" s="1"/>
  <c r="G50" i="1"/>
  <c r="E50" i="1"/>
  <c r="H50" i="1" s="1"/>
  <c r="G47" i="1"/>
  <c r="E47" i="1"/>
  <c r="H47" i="1" s="1"/>
  <c r="G41" i="1"/>
  <c r="E41" i="1"/>
  <c r="H41" i="1" s="1"/>
  <c r="G38" i="1"/>
  <c r="E38" i="1"/>
  <c r="H38" i="1" s="1"/>
  <c r="AW7" i="18"/>
  <c r="AY8" i="15"/>
  <c r="AY9" i="15"/>
  <c r="AY10" i="15"/>
  <c r="AY11" i="15"/>
  <c r="AY12" i="15"/>
  <c r="AY13" i="15"/>
  <c r="AY14" i="15"/>
  <c r="AY15" i="15"/>
  <c r="AY16" i="15"/>
  <c r="AY17" i="15"/>
  <c r="AY18" i="15"/>
  <c r="AY19" i="15"/>
  <c r="AY20" i="15"/>
  <c r="AY21" i="15"/>
  <c r="AY22" i="15"/>
  <c r="AY23" i="15"/>
  <c r="AY24" i="15"/>
  <c r="AY25" i="15"/>
  <c r="AY26" i="15"/>
  <c r="AY27" i="15"/>
  <c r="AY28" i="15"/>
  <c r="AY29" i="15"/>
  <c r="AY30" i="15"/>
  <c r="AY31" i="15"/>
  <c r="AY32" i="15"/>
  <c r="AY33" i="15"/>
  <c r="AY34" i="15"/>
  <c r="AY35" i="15"/>
  <c r="AY36" i="15"/>
  <c r="AY7" i="15"/>
  <c r="M2" i="3"/>
  <c r="G28" i="1"/>
  <c r="E28" i="1"/>
  <c r="H28" i="1" s="1"/>
  <c r="G25" i="1"/>
  <c r="E25" i="1"/>
  <c r="H25" i="1" s="1"/>
  <c r="G19" i="1"/>
  <c r="E19" i="1"/>
  <c r="G16" i="1"/>
  <c r="E16" i="1"/>
  <c r="H16" i="1" s="1"/>
  <c r="G7" i="1"/>
  <c r="E7" i="1"/>
  <c r="H7" i="1" s="1"/>
  <c r="H19" i="1" l="1"/>
  <c r="E184" i="1"/>
  <c r="H184" i="1" s="1"/>
  <c r="BD10" i="18" s="1"/>
  <c r="G91" i="1"/>
  <c r="E215" i="1"/>
  <c r="H215" i="1" s="1"/>
  <c r="BD11" i="18" s="1"/>
  <c r="G215" i="1"/>
  <c r="G184" i="1"/>
  <c r="G153" i="1"/>
  <c r="E153" i="1"/>
  <c r="H153" i="1" s="1"/>
  <c r="BD9" i="18" s="1"/>
  <c r="E122" i="1"/>
  <c r="G122" i="1"/>
  <c r="E91" i="1"/>
  <c r="G60" i="1"/>
  <c r="E60" i="1"/>
  <c r="H122" i="1" l="1"/>
  <c r="BD8" i="18" s="1"/>
  <c r="H91" i="1"/>
  <c r="H60" i="1"/>
  <c r="J5" i="2"/>
  <c r="B8" i="15"/>
  <c r="C8" i="15"/>
  <c r="E8" i="15"/>
  <c r="F8" i="15"/>
  <c r="B9" i="15"/>
  <c r="C9" i="15"/>
  <c r="E9" i="15"/>
  <c r="F9" i="15"/>
  <c r="B10" i="15"/>
  <c r="C10" i="15"/>
  <c r="E10" i="15"/>
  <c r="F10" i="15"/>
  <c r="B11" i="15"/>
  <c r="C11" i="15"/>
  <c r="E11" i="15"/>
  <c r="F11" i="15"/>
  <c r="B12" i="15"/>
  <c r="C12" i="15"/>
  <c r="E12" i="15"/>
  <c r="F12" i="15"/>
  <c r="B13" i="15"/>
  <c r="C13" i="15"/>
  <c r="E13" i="15"/>
  <c r="F13" i="15"/>
  <c r="B14" i="15"/>
  <c r="C14" i="15"/>
  <c r="E14" i="15"/>
  <c r="F14" i="15"/>
  <c r="B15" i="15"/>
  <c r="C15" i="15"/>
  <c r="E15" i="15"/>
  <c r="F15" i="15"/>
  <c r="B16" i="15"/>
  <c r="C16" i="15"/>
  <c r="E16" i="15"/>
  <c r="F16" i="15"/>
  <c r="B17" i="15"/>
  <c r="C17" i="15"/>
  <c r="E17" i="15"/>
  <c r="F17" i="15"/>
  <c r="B18" i="15"/>
  <c r="C18" i="15"/>
  <c r="E18" i="15"/>
  <c r="F18" i="15"/>
  <c r="B19" i="15"/>
  <c r="C19" i="15"/>
  <c r="E19" i="15"/>
  <c r="F19" i="15"/>
  <c r="B20" i="15"/>
  <c r="C20" i="15"/>
  <c r="E20" i="15"/>
  <c r="F20" i="15"/>
  <c r="B21" i="15"/>
  <c r="C21" i="15"/>
  <c r="E21" i="15"/>
  <c r="F21" i="15"/>
  <c r="B22" i="15"/>
  <c r="C22" i="15"/>
  <c r="E22" i="15"/>
  <c r="F22" i="15"/>
  <c r="B23" i="15"/>
  <c r="C23" i="15"/>
  <c r="E23" i="15"/>
  <c r="F23" i="15"/>
  <c r="B24" i="15"/>
  <c r="C24" i="15"/>
  <c r="E24" i="15"/>
  <c r="F24" i="15"/>
  <c r="B25" i="15"/>
  <c r="C25" i="15"/>
  <c r="E25" i="15"/>
  <c r="F25" i="15"/>
  <c r="B26" i="15"/>
  <c r="C26" i="15"/>
  <c r="E26" i="15"/>
  <c r="F26" i="15"/>
  <c r="B27" i="15"/>
  <c r="C27" i="15"/>
  <c r="E27" i="15"/>
  <c r="F27" i="15"/>
  <c r="B28" i="15"/>
  <c r="C28" i="15"/>
  <c r="E28" i="15"/>
  <c r="F28" i="15"/>
  <c r="B29" i="15"/>
  <c r="C29" i="15"/>
  <c r="E29" i="15"/>
  <c r="F29" i="15"/>
  <c r="B30" i="15"/>
  <c r="C30" i="15"/>
  <c r="E30" i="15"/>
  <c r="F30" i="15"/>
  <c r="B31" i="15"/>
  <c r="C31" i="15"/>
  <c r="E31" i="15"/>
  <c r="F31" i="15"/>
  <c r="B32" i="15"/>
  <c r="C32" i="15"/>
  <c r="E32" i="15"/>
  <c r="F32" i="15"/>
  <c r="B33" i="15"/>
  <c r="C33" i="15"/>
  <c r="E33" i="15"/>
  <c r="F33" i="15"/>
  <c r="B34" i="15"/>
  <c r="C34" i="15"/>
  <c r="E34" i="15"/>
  <c r="F34" i="15"/>
  <c r="B35" i="15"/>
  <c r="C35" i="15"/>
  <c r="E35" i="15"/>
  <c r="F35" i="15"/>
  <c r="B36" i="15"/>
  <c r="C36" i="15"/>
  <c r="E36" i="15"/>
  <c r="F36" i="15"/>
  <c r="C7" i="15"/>
  <c r="E7" i="15"/>
  <c r="F7" i="15"/>
  <c r="G7" i="15"/>
  <c r="H7" i="15"/>
  <c r="I7" i="15"/>
  <c r="J7" i="15"/>
  <c r="L7" i="15"/>
  <c r="N6" i="16"/>
  <c r="G1" i="6" l="1"/>
  <c r="B7" i="16" l="1"/>
  <c r="K7" i="3"/>
  <c r="K7" i="15" s="1"/>
  <c r="B7" i="3"/>
  <c r="B7" i="15" s="1"/>
  <c r="B2" i="2"/>
  <c r="D187" i="1" l="1"/>
  <c r="D156" i="1"/>
  <c r="D125" i="1"/>
  <c r="D94" i="1"/>
  <c r="D63" i="1"/>
  <c r="K89" i="2" l="1"/>
  <c r="J89" i="2"/>
  <c r="I89" i="2"/>
  <c r="H89" i="2"/>
  <c r="G89" i="2"/>
  <c r="F89" i="2"/>
  <c r="E89" i="2"/>
  <c r="D89" i="2"/>
  <c r="K73" i="2"/>
  <c r="J73" i="2"/>
  <c r="I73" i="2"/>
  <c r="H73" i="2"/>
  <c r="G73" i="2"/>
  <c r="F73" i="2"/>
  <c r="E73" i="2"/>
  <c r="D73" i="2"/>
  <c r="K67" i="2"/>
  <c r="J67" i="2"/>
  <c r="J78" i="2" s="1"/>
  <c r="I67" i="2"/>
  <c r="H67" i="2"/>
  <c r="G67" i="2"/>
  <c r="G78" i="2" s="1"/>
  <c r="F67" i="2"/>
  <c r="E67" i="2"/>
  <c r="D67" i="2"/>
  <c r="D78" i="2" s="1"/>
  <c r="K58" i="2"/>
  <c r="J58" i="2"/>
  <c r="I58" i="2"/>
  <c r="H58" i="2"/>
  <c r="G58" i="2"/>
  <c r="F58" i="2"/>
  <c r="E58" i="2"/>
  <c r="D58" i="2"/>
  <c r="K42" i="2"/>
  <c r="J42" i="2"/>
  <c r="I42" i="2"/>
  <c r="H42" i="2"/>
  <c r="G42" i="2"/>
  <c r="F42" i="2"/>
  <c r="E42" i="2"/>
  <c r="D42" i="2"/>
  <c r="K36" i="2"/>
  <c r="J36" i="2"/>
  <c r="J47" i="2" s="1"/>
  <c r="I36" i="2"/>
  <c r="H36" i="2"/>
  <c r="G36" i="2"/>
  <c r="G47" i="2" s="1"/>
  <c r="F36" i="2"/>
  <c r="E36" i="2"/>
  <c r="D36" i="2"/>
  <c r="D47" i="2" s="1"/>
  <c r="E47" i="2" l="1"/>
  <c r="E78" i="2"/>
  <c r="K78" i="2"/>
  <c r="K47" i="2"/>
  <c r="F47" i="2"/>
  <c r="F78" i="2"/>
  <c r="H47" i="2"/>
  <c r="H78" i="2"/>
  <c r="I47" i="2"/>
  <c r="I78" i="2"/>
  <c r="K9" i="6"/>
  <c r="K10" i="6"/>
  <c r="K11" i="6"/>
  <c r="K12" i="6"/>
  <c r="K8" i="6"/>
  <c r="M5" i="16" l="1"/>
  <c r="M6" i="16"/>
  <c r="AW8" i="18" l="1"/>
  <c r="AW9" i="18"/>
  <c r="AW10" i="18"/>
  <c r="AW11" i="18"/>
  <c r="AW12" i="18"/>
  <c r="AW13" i="18"/>
  <c r="AW14" i="18"/>
  <c r="AW15" i="18"/>
  <c r="AW16" i="18"/>
  <c r="AW17" i="18"/>
  <c r="AW18" i="18"/>
  <c r="AW19" i="18"/>
  <c r="AW20" i="18"/>
  <c r="AW21" i="18"/>
  <c r="AW22" i="18"/>
  <c r="AW23" i="18"/>
  <c r="AW24" i="18"/>
  <c r="AW25" i="18"/>
  <c r="AW26" i="18"/>
  <c r="AW27" i="18"/>
  <c r="AW28" i="18"/>
  <c r="AW29" i="18"/>
  <c r="AW30" i="18"/>
  <c r="AW31" i="18"/>
  <c r="AW32" i="18"/>
  <c r="AW33" i="18"/>
  <c r="AW34" i="18"/>
  <c r="AW35" i="18"/>
  <c r="AW36" i="18"/>
  <c r="B1" i="15" l="1"/>
  <c r="B34" i="4" l="1"/>
  <c r="B33" i="4"/>
  <c r="B32" i="4"/>
  <c r="E37" i="4"/>
  <c r="E36" i="4"/>
  <c r="E35" i="4"/>
  <c r="E34" i="4"/>
  <c r="E32" i="4"/>
  <c r="G8" i="15"/>
  <c r="H8" i="15"/>
  <c r="I8" i="15"/>
  <c r="J8" i="15"/>
  <c r="K8" i="15"/>
  <c r="L8" i="15"/>
  <c r="G9" i="15"/>
  <c r="H9" i="15"/>
  <c r="I9" i="15"/>
  <c r="J9" i="15"/>
  <c r="K9" i="15"/>
  <c r="L9" i="15"/>
  <c r="G10" i="15"/>
  <c r="H10" i="15"/>
  <c r="I10" i="15"/>
  <c r="J10" i="15"/>
  <c r="K10" i="15"/>
  <c r="L10" i="15"/>
  <c r="G11" i="15"/>
  <c r="H11" i="15"/>
  <c r="I11" i="15"/>
  <c r="J11" i="15"/>
  <c r="K11" i="15"/>
  <c r="L11" i="15"/>
  <c r="G12" i="15"/>
  <c r="H12" i="15"/>
  <c r="I12" i="15"/>
  <c r="J12" i="15"/>
  <c r="K12" i="15"/>
  <c r="L12" i="15"/>
  <c r="G13" i="15"/>
  <c r="H13" i="15"/>
  <c r="I13" i="15"/>
  <c r="J13" i="15"/>
  <c r="K13" i="15"/>
  <c r="L13" i="15"/>
  <c r="G14" i="15"/>
  <c r="H14" i="15"/>
  <c r="I14" i="15"/>
  <c r="J14" i="15"/>
  <c r="K14" i="15"/>
  <c r="L14" i="15"/>
  <c r="G15" i="15"/>
  <c r="H15" i="15"/>
  <c r="I15" i="15"/>
  <c r="J15" i="15"/>
  <c r="K15" i="15"/>
  <c r="L15" i="15"/>
  <c r="G16" i="15"/>
  <c r="H16" i="15"/>
  <c r="I16" i="15"/>
  <c r="J16" i="15"/>
  <c r="K16" i="15"/>
  <c r="L16" i="15"/>
  <c r="G17" i="15"/>
  <c r="H17" i="15"/>
  <c r="I17" i="15"/>
  <c r="J17" i="15"/>
  <c r="K17" i="15"/>
  <c r="L17" i="15"/>
  <c r="G18" i="15"/>
  <c r="H18" i="15"/>
  <c r="I18" i="15"/>
  <c r="J18" i="15"/>
  <c r="K18" i="15"/>
  <c r="L18" i="15"/>
  <c r="G19" i="15"/>
  <c r="H19" i="15"/>
  <c r="I19" i="15"/>
  <c r="J19" i="15"/>
  <c r="K19" i="15"/>
  <c r="L19" i="15"/>
  <c r="G20" i="15"/>
  <c r="H20" i="15"/>
  <c r="I20" i="15"/>
  <c r="J20" i="15"/>
  <c r="K20" i="15"/>
  <c r="L20" i="15"/>
  <c r="G21" i="15"/>
  <c r="H21" i="15"/>
  <c r="I21" i="15"/>
  <c r="J21" i="15"/>
  <c r="K21" i="15"/>
  <c r="L21" i="15"/>
  <c r="G22" i="15"/>
  <c r="H22" i="15"/>
  <c r="I22" i="15"/>
  <c r="J22" i="15"/>
  <c r="K22" i="15"/>
  <c r="L22" i="15"/>
  <c r="G23" i="15"/>
  <c r="H23" i="15"/>
  <c r="I23" i="15"/>
  <c r="J23" i="15"/>
  <c r="K23" i="15"/>
  <c r="L23" i="15"/>
  <c r="G24" i="15"/>
  <c r="H24" i="15"/>
  <c r="I24" i="15"/>
  <c r="J24" i="15"/>
  <c r="K24" i="15"/>
  <c r="L24" i="15"/>
  <c r="G25" i="15"/>
  <c r="H25" i="15"/>
  <c r="I25" i="15"/>
  <c r="J25" i="15"/>
  <c r="K25" i="15"/>
  <c r="L25" i="15"/>
  <c r="G26" i="15"/>
  <c r="H26" i="15"/>
  <c r="I26" i="15"/>
  <c r="J26" i="15"/>
  <c r="K26" i="15"/>
  <c r="L26" i="15"/>
  <c r="G27" i="15"/>
  <c r="H27" i="15"/>
  <c r="I27" i="15"/>
  <c r="J27" i="15"/>
  <c r="K27" i="15"/>
  <c r="L27" i="15"/>
  <c r="G28" i="15"/>
  <c r="H28" i="15"/>
  <c r="I28" i="15"/>
  <c r="J28" i="15"/>
  <c r="K28" i="15"/>
  <c r="L28" i="15"/>
  <c r="G29" i="15"/>
  <c r="H29" i="15"/>
  <c r="I29" i="15"/>
  <c r="J29" i="15"/>
  <c r="K29" i="15"/>
  <c r="L29" i="15"/>
  <c r="G30" i="15"/>
  <c r="H30" i="15"/>
  <c r="I30" i="15"/>
  <c r="J30" i="15"/>
  <c r="K30" i="15"/>
  <c r="L30" i="15"/>
  <c r="G31" i="15"/>
  <c r="H31" i="15"/>
  <c r="I31" i="15"/>
  <c r="J31" i="15"/>
  <c r="K31" i="15"/>
  <c r="L31" i="15"/>
  <c r="G32" i="15"/>
  <c r="H32" i="15"/>
  <c r="I32" i="15"/>
  <c r="J32" i="15"/>
  <c r="K32" i="15"/>
  <c r="L32" i="15"/>
  <c r="G33" i="15"/>
  <c r="H33" i="15"/>
  <c r="I33" i="15"/>
  <c r="J33" i="15"/>
  <c r="K33" i="15"/>
  <c r="L33" i="15"/>
  <c r="G34" i="15"/>
  <c r="H34" i="15"/>
  <c r="I34" i="15"/>
  <c r="J34" i="15"/>
  <c r="K34" i="15"/>
  <c r="L34" i="15"/>
  <c r="G35" i="15"/>
  <c r="H35" i="15"/>
  <c r="I35" i="15"/>
  <c r="J35" i="15"/>
  <c r="K35" i="15"/>
  <c r="L35" i="15"/>
  <c r="G36" i="15"/>
  <c r="H36" i="15"/>
  <c r="I36" i="15"/>
  <c r="J36" i="15"/>
  <c r="K36" i="15"/>
  <c r="L36" i="15"/>
  <c r="B22" i="4"/>
  <c r="O8" i="16" l="1"/>
  <c r="O14" i="16"/>
  <c r="O20" i="16"/>
  <c r="O26" i="16"/>
  <c r="O32" i="16"/>
  <c r="O23" i="16"/>
  <c r="O9" i="16"/>
  <c r="O15" i="16"/>
  <c r="O21" i="16"/>
  <c r="O27" i="16"/>
  <c r="O33" i="16"/>
  <c r="O11" i="16"/>
  <c r="O10" i="16"/>
  <c r="O16" i="16"/>
  <c r="O22" i="16"/>
  <c r="O28" i="16"/>
  <c r="O34" i="16"/>
  <c r="O29" i="16"/>
  <c r="O12" i="16"/>
  <c r="O18" i="16"/>
  <c r="O24" i="16"/>
  <c r="O30" i="16"/>
  <c r="O36" i="16"/>
  <c r="O7" i="16"/>
  <c r="O35" i="16"/>
  <c r="O13" i="16"/>
  <c r="O19" i="16"/>
  <c r="O25" i="16"/>
  <c r="O31" i="16"/>
  <c r="O17" i="16"/>
  <c r="AZ7" i="18"/>
  <c r="D10" i="18"/>
  <c r="D11" i="18"/>
  <c r="D12" i="18"/>
  <c r="D13" i="18"/>
  <c r="D14" i="18"/>
  <c r="D15" i="18"/>
  <c r="D16" i="18"/>
  <c r="D17" i="18"/>
  <c r="D18" i="18"/>
  <c r="D19" i="18"/>
  <c r="D20" i="18"/>
  <c r="D21" i="18"/>
  <c r="D22" i="18"/>
  <c r="D23" i="18"/>
  <c r="D24" i="18"/>
  <c r="D25" i="18"/>
  <c r="D26" i="18"/>
  <c r="D27" i="18"/>
  <c r="D28" i="18"/>
  <c r="D29" i="18"/>
  <c r="D30" i="18"/>
  <c r="D31" i="18"/>
  <c r="D32" i="18"/>
  <c r="D33" i="18"/>
  <c r="D34" i="18"/>
  <c r="D35" i="18"/>
  <c r="D36" i="18"/>
  <c r="B9" i="18"/>
  <c r="B8" i="18"/>
  <c r="B7" i="18"/>
  <c r="B1" i="18"/>
  <c r="B1" i="16"/>
  <c r="D36" i="16"/>
  <c r="D35" i="16"/>
  <c r="D34" i="16"/>
  <c r="D33" i="16"/>
  <c r="D32" i="16"/>
  <c r="D31" i="16"/>
  <c r="D30" i="16"/>
  <c r="D29" i="16"/>
  <c r="D28" i="16"/>
  <c r="D27" i="16"/>
  <c r="D26" i="16"/>
  <c r="D25" i="16"/>
  <c r="D24" i="16"/>
  <c r="D23" i="16"/>
  <c r="D22" i="16"/>
  <c r="D21" i="16"/>
  <c r="D20" i="16"/>
  <c r="D19" i="16"/>
  <c r="D18" i="16"/>
  <c r="D17" i="16"/>
  <c r="D16" i="16"/>
  <c r="D15" i="16"/>
  <c r="D14" i="16"/>
  <c r="D13" i="16"/>
  <c r="D12" i="16"/>
  <c r="D11" i="16"/>
  <c r="D10" i="16"/>
  <c r="D9" i="16"/>
  <c r="D8" i="16"/>
  <c r="D7" i="16"/>
  <c r="D34" i="3"/>
  <c r="D34" i="15" s="1"/>
  <c r="P34" i="3"/>
  <c r="D35" i="3"/>
  <c r="D35" i="15" s="1"/>
  <c r="P35" i="3"/>
  <c r="D8" i="3"/>
  <c r="D8" i="15" s="1"/>
  <c r="D9" i="3"/>
  <c r="D9" i="15" s="1"/>
  <c r="D10" i="3"/>
  <c r="D10" i="15" s="1"/>
  <c r="D11" i="3"/>
  <c r="D11" i="15" s="1"/>
  <c r="D12" i="3"/>
  <c r="D12" i="15" s="1"/>
  <c r="D13" i="3"/>
  <c r="D13" i="15" s="1"/>
  <c r="D14" i="3"/>
  <c r="D14" i="15" s="1"/>
  <c r="D15" i="3"/>
  <c r="D15" i="15" s="1"/>
  <c r="D16" i="3"/>
  <c r="D16" i="15" s="1"/>
  <c r="D17" i="3"/>
  <c r="D17" i="15" s="1"/>
  <c r="D18" i="3"/>
  <c r="D18" i="15" s="1"/>
  <c r="D19" i="3"/>
  <c r="D19" i="15" s="1"/>
  <c r="D20" i="3"/>
  <c r="D20" i="15" s="1"/>
  <c r="D21" i="3"/>
  <c r="D21" i="15" s="1"/>
  <c r="D22" i="3"/>
  <c r="D22" i="15" s="1"/>
  <c r="D23" i="3"/>
  <c r="D23" i="15" s="1"/>
  <c r="D24" i="3"/>
  <c r="D24" i="15" s="1"/>
  <c r="D25" i="3"/>
  <c r="D25" i="15" s="1"/>
  <c r="D26" i="3"/>
  <c r="D26" i="15" s="1"/>
  <c r="D27" i="3"/>
  <c r="D27" i="15" s="1"/>
  <c r="D28" i="3"/>
  <c r="D28" i="15" s="1"/>
  <c r="D29" i="3"/>
  <c r="D29" i="15" s="1"/>
  <c r="D30" i="3"/>
  <c r="D30" i="15" s="1"/>
  <c r="D31" i="3"/>
  <c r="D31" i="15" s="1"/>
  <c r="D32" i="3"/>
  <c r="D32" i="15" s="1"/>
  <c r="D33" i="3"/>
  <c r="D33" i="15" s="1"/>
  <c r="D36" i="3"/>
  <c r="D36" i="15" s="1"/>
  <c r="D7" i="3"/>
  <c r="D7" i="15" s="1"/>
  <c r="BA7" i="18" l="1"/>
  <c r="BB7" i="18"/>
  <c r="BC7" i="18"/>
  <c r="AC38" i="15"/>
  <c r="AI37" i="15"/>
  <c r="AQ38" i="15"/>
  <c r="AV38" i="15"/>
  <c r="AP38" i="15"/>
  <c r="AV37" i="15"/>
  <c r="AU37" i="15"/>
  <c r="AB38" i="15"/>
  <c r="AH37" i="15"/>
  <c r="AU38" i="15"/>
  <c r="AR37" i="15"/>
  <c r="AC37" i="15"/>
  <c r="AS38" i="15"/>
  <c r="AQ37" i="15"/>
  <c r="AX37" i="15"/>
  <c r="AS37" i="15"/>
  <c r="AX38" i="15"/>
  <c r="AH38" i="15"/>
  <c r="AB37" i="15"/>
  <c r="AR38" i="15"/>
  <c r="AP37" i="15"/>
  <c r="AW37" i="15"/>
  <c r="AI38" i="15"/>
  <c r="AW38" i="15"/>
  <c r="AY37" i="15"/>
  <c r="AZ8" i="18"/>
  <c r="B65" i="4"/>
  <c r="B64" i="4"/>
  <c r="B63" i="4"/>
  <c r="B62" i="4"/>
  <c r="B61" i="4"/>
  <c r="B60" i="4"/>
  <c r="B57" i="4"/>
  <c r="B56" i="4"/>
  <c r="B55" i="4"/>
  <c r="B54" i="4"/>
  <c r="B53" i="4"/>
  <c r="BA8" i="18" l="1"/>
  <c r="BB8" i="18"/>
  <c r="BC8" i="18"/>
  <c r="AZ9" i="18"/>
  <c r="D9" i="18"/>
  <c r="D7" i="18"/>
  <c r="D8" i="18"/>
  <c r="O38" i="15"/>
  <c r="AE38" i="15"/>
  <c r="AY38" i="15"/>
  <c r="Y37" i="15"/>
  <c r="AG37" i="15"/>
  <c r="S38" i="15"/>
  <c r="AK37" i="15"/>
  <c r="Q37" i="15"/>
  <c r="O37" i="15"/>
  <c r="AA38" i="15"/>
  <c r="AM38" i="15"/>
  <c r="W38" i="15"/>
  <c r="AO37" i="15"/>
  <c r="U37" i="15"/>
  <c r="M38" i="15"/>
  <c r="AN38" i="15"/>
  <c r="AJ38" i="15"/>
  <c r="AF38" i="15"/>
  <c r="X38" i="15"/>
  <c r="T38" i="15"/>
  <c r="P38" i="15"/>
  <c r="AT37" i="15"/>
  <c r="AL37" i="15"/>
  <c r="AD37" i="15"/>
  <c r="Z37" i="15"/>
  <c r="V37" i="15"/>
  <c r="R37" i="15"/>
  <c r="N37" i="15"/>
  <c r="AT38" i="15"/>
  <c r="AL38" i="15"/>
  <c r="AD38" i="15"/>
  <c r="Z38" i="15"/>
  <c r="V38" i="15"/>
  <c r="R38" i="15"/>
  <c r="N38" i="15"/>
  <c r="AN37" i="15"/>
  <c r="AJ37" i="15"/>
  <c r="AF37" i="15"/>
  <c r="X37" i="15"/>
  <c r="T37" i="15"/>
  <c r="P37" i="15"/>
  <c r="M37" i="15"/>
  <c r="AO38" i="15"/>
  <c r="AK38" i="15"/>
  <c r="AG38" i="15"/>
  <c r="Y38" i="15"/>
  <c r="U38" i="15"/>
  <c r="Q38" i="15"/>
  <c r="AM37" i="15"/>
  <c r="AE37" i="15"/>
  <c r="AA37" i="15"/>
  <c r="W37" i="15"/>
  <c r="S37" i="15"/>
  <c r="BA9" i="18" l="1"/>
  <c r="BC9" i="18"/>
  <c r="BB9" i="18"/>
  <c r="AZ10" i="18"/>
  <c r="P8" i="3"/>
  <c r="P9" i="3"/>
  <c r="P10" i="3"/>
  <c r="P11" i="3"/>
  <c r="P12" i="3"/>
  <c r="P13" i="3"/>
  <c r="P14" i="3"/>
  <c r="P15" i="3"/>
  <c r="P16" i="3"/>
  <c r="P17" i="3"/>
  <c r="P18" i="3"/>
  <c r="P19" i="3"/>
  <c r="P20" i="3"/>
  <c r="P21" i="3"/>
  <c r="P22" i="3"/>
  <c r="P23" i="3"/>
  <c r="P24" i="3"/>
  <c r="P25" i="3"/>
  <c r="P26" i="3"/>
  <c r="P27" i="3"/>
  <c r="P28" i="3"/>
  <c r="P29" i="3"/>
  <c r="P30" i="3"/>
  <c r="P31" i="3"/>
  <c r="P32" i="3"/>
  <c r="P33" i="3"/>
  <c r="P36" i="3"/>
  <c r="P7" i="3"/>
  <c r="P5" i="3"/>
  <c r="BA10" i="18" l="1"/>
  <c r="BC10" i="18"/>
  <c r="BB10" i="18"/>
  <c r="AZ11" i="18"/>
  <c r="N2" i="3"/>
  <c r="O2" i="3"/>
  <c r="P2" i="3"/>
  <c r="N3" i="3"/>
  <c r="O3" i="3"/>
  <c r="P3" i="3"/>
  <c r="M3" i="3"/>
  <c r="D32" i="1"/>
  <c r="BA11" i="18" l="1"/>
  <c r="BB11" i="18"/>
  <c r="BC11" i="18"/>
  <c r="BE11" i="18" s="1"/>
  <c r="BE9" i="18"/>
  <c r="BD7" i="18"/>
  <c r="BE7" i="18" s="1"/>
  <c r="BE10" i="18"/>
  <c r="BE8" i="18"/>
  <c r="N5" i="3" l="1"/>
  <c r="O5" i="3"/>
  <c r="B8" i="9" l="1"/>
  <c r="D27" i="2" l="1"/>
  <c r="K5" i="2"/>
  <c r="D5" i="2"/>
  <c r="E5" i="2"/>
  <c r="F5" i="2"/>
  <c r="G5" i="2"/>
  <c r="H5" i="2"/>
  <c r="I5" i="2"/>
  <c r="K27" i="2"/>
  <c r="E27" i="2"/>
  <c r="F27" i="2"/>
  <c r="G27" i="2"/>
  <c r="H27" i="2"/>
  <c r="I27" i="2"/>
  <c r="J27" i="2"/>
  <c r="B64" i="2"/>
  <c r="B33" i="2"/>
  <c r="B25" i="4" l="1"/>
  <c r="B24" i="4"/>
  <c r="B21" i="4"/>
  <c r="B23" i="4"/>
  <c r="N28" i="5" l="1"/>
  <c r="N5" i="5"/>
  <c r="N6" i="5"/>
  <c r="N7" i="5"/>
  <c r="N8" i="5"/>
  <c r="N9" i="5"/>
  <c r="N10" i="5"/>
  <c r="N11" i="5"/>
  <c r="N12" i="5"/>
  <c r="N13" i="5"/>
  <c r="N14" i="5"/>
  <c r="N15" i="5"/>
  <c r="N16" i="5"/>
  <c r="N17" i="5"/>
  <c r="N18" i="5"/>
  <c r="N19" i="5"/>
  <c r="N20" i="5"/>
  <c r="N21" i="5"/>
  <c r="N22" i="5"/>
  <c r="N23" i="5"/>
  <c r="N24" i="5"/>
  <c r="N25" i="5"/>
  <c r="N26" i="5"/>
  <c r="N27" i="5"/>
  <c r="N4" i="5"/>
  <c r="M1" i="6"/>
  <c r="A1" i="6"/>
  <c r="E4" i="6"/>
  <c r="E5" i="6"/>
  <c r="E6" i="6"/>
  <c r="E7" i="6"/>
  <c r="E8" i="6"/>
  <c r="D9" i="6"/>
  <c r="C9" i="6"/>
  <c r="E9" i="6" l="1"/>
  <c r="K11" i="2" l="1"/>
  <c r="K16" i="2" s="1"/>
  <c r="J11" i="2"/>
  <c r="I11" i="2"/>
  <c r="I16" i="2" s="1"/>
  <c r="H11" i="2"/>
  <c r="G11" i="2"/>
  <c r="F11" i="2"/>
  <c r="E11" i="2"/>
  <c r="D11" i="2"/>
  <c r="D16" i="2" l="1"/>
  <c r="H16" i="2"/>
  <c r="E16" i="2"/>
  <c r="F16" i="2"/>
  <c r="G16" i="2"/>
  <c r="J16" i="2"/>
  <c r="G10" i="1" l="1"/>
  <c r="G29" i="1" s="1"/>
  <c r="E10" i="1"/>
  <c r="H10" i="1" s="1"/>
  <c r="E29" i="1" l="1"/>
  <c r="H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Frédéric JACQUEMIN</author>
  </authors>
  <commentList>
    <comment ref="B5" authorId="0" shapeId="0" xr:uid="{00000000-0006-0000-0500-000001000000}">
      <text>
        <r>
          <rPr>
            <b/>
            <sz val="9"/>
            <color indexed="81"/>
            <rFont val="Tahoma"/>
            <family val="2"/>
          </rPr>
          <t>Frédéric JACQUEMIN:</t>
        </r>
        <r>
          <rPr>
            <sz val="9"/>
            <color indexed="81"/>
            <rFont val="Tahoma"/>
            <family val="2"/>
          </rPr>
          <t xml:space="preserve">
L'année pour laquelle la réalisation du projet est/était prévue</t>
        </r>
      </text>
    </comment>
    <comment ref="C5" authorId="0" shapeId="0" xr:uid="{00000000-0006-0000-0500-000002000000}">
      <text>
        <r>
          <rPr>
            <b/>
            <sz val="9"/>
            <color indexed="81"/>
            <rFont val="Tahoma"/>
            <family val="2"/>
          </rPr>
          <t>Frédéric JACQUEMIN:</t>
        </r>
        <r>
          <rPr>
            <sz val="9"/>
            <color indexed="81"/>
            <rFont val="Tahoma"/>
            <family val="2"/>
          </rPr>
          <t xml:space="preserve">
Liste déroulante</t>
        </r>
      </text>
    </comment>
    <comment ref="F5" authorId="0" shapeId="0" xr:uid="{00000000-0006-0000-0500-000003000000}">
      <text>
        <r>
          <rPr>
            <b/>
            <sz val="9"/>
            <color indexed="81"/>
            <rFont val="Tahoma"/>
            <family val="2"/>
          </rPr>
          <t>Frédéric JACQUEMIN:</t>
        </r>
        <r>
          <rPr>
            <sz val="9"/>
            <color indexed="81"/>
            <rFont val="Tahoma"/>
            <family val="2"/>
          </rPr>
          <t xml:space="preserve">
x si nominatif;
vide si non nominatif
</t>
        </r>
      </text>
    </comment>
    <comment ref="K5" authorId="0" shapeId="0" xr:uid="{00000000-0006-0000-0500-000004000000}">
      <text>
        <r>
          <rPr>
            <b/>
            <sz val="9"/>
            <color indexed="81"/>
            <rFont val="Tahoma"/>
            <family val="2"/>
          </rPr>
          <t>Frédéric JACQUEMIN:</t>
        </r>
        <r>
          <rPr>
            <sz val="9"/>
            <color indexed="81"/>
            <rFont val="Tahoma"/>
            <family val="2"/>
          </rPr>
          <t xml:space="preserve">
voir liste déroulante</t>
        </r>
      </text>
    </comment>
    <comment ref="L5" authorId="0" shapeId="0" xr:uid="{00000000-0006-0000-0500-000005000000}">
      <text>
        <r>
          <rPr>
            <b/>
            <sz val="9"/>
            <color indexed="81"/>
            <rFont val="Tahoma"/>
            <family val="2"/>
          </rPr>
          <t>CWaPE:</t>
        </r>
        <r>
          <rPr>
            <sz val="9"/>
            <color indexed="81"/>
            <rFont val="Tahoma"/>
            <family val="2"/>
          </rPr>
          <t xml:space="preserve">
si le fond de la cellule est en rouge, une justification du report ou de l'annulation est demandée</t>
        </r>
      </text>
    </comment>
    <comment ref="N5" authorId="0" shapeId="0" xr:uid="{00000000-0006-0000-0500-000006000000}">
      <text>
        <r>
          <rPr>
            <b/>
            <sz val="9"/>
            <color indexed="81"/>
            <rFont val="Tahoma"/>
            <family val="2"/>
          </rPr>
          <t>Frédéric JACQUEMIN:</t>
        </r>
        <r>
          <rPr>
            <sz val="9"/>
            <color indexed="81"/>
            <rFont val="Tahoma"/>
            <family val="2"/>
          </rPr>
          <t xml:space="preserve">
montant cumulé y compris années antérieures (N-1, N-2, …)  le cas échéant</t>
        </r>
      </text>
    </comment>
    <comment ref="O5" authorId="0" shapeId="0" xr:uid="{00000000-0006-0000-0500-000007000000}">
      <text>
        <r>
          <rPr>
            <b/>
            <sz val="9"/>
            <color indexed="81"/>
            <rFont val="Tahoma"/>
            <family val="2"/>
          </rPr>
          <t>Frédéric JACQUEMIN:</t>
        </r>
        <r>
          <rPr>
            <sz val="9"/>
            <color indexed="81"/>
            <rFont val="Tahoma"/>
            <family val="2"/>
          </rPr>
          <t xml:space="preserve">
dépenses de l'année N-1 uniquement</t>
        </r>
      </text>
    </comment>
    <comment ref="D6" authorId="0" shapeId="0" xr:uid="{00000000-0006-0000-0500-000008000000}">
      <text>
        <r>
          <rPr>
            <b/>
            <sz val="9"/>
            <color indexed="81"/>
            <rFont val="Tahoma"/>
            <family val="2"/>
          </rPr>
          <t>Frédéric JACQUEMIN:</t>
        </r>
        <r>
          <rPr>
            <sz val="9"/>
            <color indexed="81"/>
            <rFont val="Tahoma"/>
            <family val="2"/>
          </rPr>
          <t xml:space="preserve">
se complète automatiquement pour autant que la motivation (colonne précédente) ait été choisie dans la liste déroule</t>
        </r>
      </text>
    </comment>
    <comment ref="H6" authorId="0" shapeId="0" xr:uid="{00000000-0006-0000-0500-000009000000}">
      <text>
        <r>
          <rPr>
            <b/>
            <sz val="9"/>
            <color indexed="81"/>
            <rFont val="Tahoma"/>
            <family val="2"/>
          </rPr>
          <t>Frédéric JACQUEMIN:</t>
        </r>
        <r>
          <rPr>
            <sz val="9"/>
            <color indexed="81"/>
            <rFont val="Tahoma"/>
            <family val="2"/>
          </rPr>
          <t xml:space="preserve">
Liste déroulante</t>
        </r>
      </text>
    </comment>
    <comment ref="Q7" authorId="0" shapeId="0" xr:uid="{00000000-0006-0000-0500-00000A000000}">
      <text>
        <r>
          <rPr>
            <b/>
            <sz val="9"/>
            <color indexed="81"/>
            <rFont val="Tahoma"/>
            <family val="2"/>
          </rPr>
          <t>Exemple:</t>
        </r>
        <r>
          <rPr>
            <sz val="9"/>
            <color indexed="81"/>
            <rFont val="Tahoma"/>
            <family val="2"/>
          </rPr>
          <t xml:space="preserve">
Budget intial de 100 k€ (net) + 20 k€ (tiers).  Le projet s'étalle sur 4 ans et le budget est lissé sur ces 4 ans.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Frédéric JACQUEMIN</author>
  </authors>
  <commentList>
    <comment ref="B5" authorId="0" shapeId="0" xr:uid="{00000000-0006-0000-0600-000001000000}">
      <text>
        <r>
          <rPr>
            <b/>
            <sz val="9"/>
            <color indexed="81"/>
            <rFont val="Tahoma"/>
            <family val="2"/>
          </rPr>
          <t>Frédéric JACQUEMIN:</t>
        </r>
        <r>
          <rPr>
            <sz val="9"/>
            <color indexed="81"/>
            <rFont val="Tahoma"/>
            <family val="2"/>
          </rPr>
          <t xml:space="preserve">
L'année pour laquelle la réalisation du projet est/était prévue</t>
        </r>
      </text>
    </comment>
    <comment ref="F5" authorId="0" shapeId="0" xr:uid="{00000000-0006-0000-0600-000002000000}">
      <text>
        <r>
          <rPr>
            <b/>
            <sz val="9"/>
            <color indexed="81"/>
            <rFont val="Tahoma"/>
            <family val="2"/>
          </rPr>
          <t>Frédéric JACQUEMIN:</t>
        </r>
        <r>
          <rPr>
            <sz val="9"/>
            <color indexed="81"/>
            <rFont val="Tahoma"/>
            <family val="2"/>
          </rPr>
          <t xml:space="preserve">
x si nominatif;
vide si non nominatif</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Frédéric JACQUEMIN</author>
  </authors>
  <commentList>
    <comment ref="B5" authorId="0" shapeId="0" xr:uid="{00000000-0006-0000-0700-000001000000}">
      <text>
        <r>
          <rPr>
            <b/>
            <sz val="9"/>
            <color indexed="81"/>
            <rFont val="Tahoma"/>
            <family val="2"/>
          </rPr>
          <t>Frédéric JACQUEMIN:</t>
        </r>
        <r>
          <rPr>
            <sz val="9"/>
            <color indexed="81"/>
            <rFont val="Tahoma"/>
            <family val="2"/>
          </rPr>
          <t xml:space="preserve">
L'année pour laquelle la réalisation du projet est/était prévue</t>
        </r>
      </text>
    </comment>
    <comment ref="F5" authorId="0" shapeId="0" xr:uid="{00000000-0006-0000-0700-000002000000}">
      <text>
        <r>
          <rPr>
            <b/>
            <sz val="9"/>
            <color indexed="81"/>
            <rFont val="Tahoma"/>
            <family val="2"/>
          </rPr>
          <t>Frédéric JACQUEMIN:</t>
        </r>
        <r>
          <rPr>
            <sz val="9"/>
            <color indexed="81"/>
            <rFont val="Tahoma"/>
            <family val="2"/>
          </rPr>
          <t xml:space="preserve">
x si nominatif;
vide si non nominatif
</t>
        </r>
      </text>
    </comment>
    <comment ref="L5" authorId="0" shapeId="0" xr:uid="{00000000-0006-0000-0700-000003000000}">
      <text>
        <r>
          <rPr>
            <b/>
            <sz val="9"/>
            <color indexed="81"/>
            <rFont val="Tahoma"/>
            <family val="2"/>
          </rPr>
          <t>CWaPE:</t>
        </r>
        <r>
          <rPr>
            <sz val="9"/>
            <color indexed="81"/>
            <rFont val="Tahoma"/>
            <family val="2"/>
          </rPr>
          <t xml:space="preserve">
si le fond de la cellule est en rouge, une justification du report ou de l'annulation est demandée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Frédéric JACQUEMIN</author>
  </authors>
  <commentList>
    <comment ref="B5" authorId="0" shapeId="0" xr:uid="{00000000-0006-0000-0800-000001000000}">
      <text>
        <r>
          <rPr>
            <b/>
            <sz val="9"/>
            <color indexed="81"/>
            <rFont val="Tahoma"/>
            <family val="2"/>
          </rPr>
          <t>Frédéric JACQUEMIN:</t>
        </r>
        <r>
          <rPr>
            <sz val="9"/>
            <color indexed="81"/>
            <rFont val="Tahoma"/>
            <family val="2"/>
          </rPr>
          <t xml:space="preserve">
Une ligne par projet et par année.  Si un projet s'étale sur 3 ans, il y aura 3 lignes avec ce même projet
</t>
        </r>
      </text>
    </comment>
    <comment ref="F5" authorId="0" shapeId="0" xr:uid="{00000000-0006-0000-0800-000002000000}">
      <text>
        <r>
          <rPr>
            <b/>
            <sz val="9"/>
            <color indexed="81"/>
            <rFont val="Tahoma"/>
            <family val="2"/>
          </rPr>
          <t>Frédéric JACQUEMIN:</t>
        </r>
        <r>
          <rPr>
            <sz val="9"/>
            <color indexed="81"/>
            <rFont val="Tahoma"/>
            <family val="2"/>
          </rPr>
          <t xml:space="preserve">
x si nominatif;
vide si non nominatif</t>
        </r>
      </text>
    </comment>
  </commentList>
</comments>
</file>

<file path=xl/sharedStrings.xml><?xml version="1.0" encoding="utf-8"?>
<sst xmlns="http://schemas.openxmlformats.org/spreadsheetml/2006/main" count="5460" uniqueCount="2005">
  <si>
    <t>Postes budgétaires</t>
  </si>
  <si>
    <t>qtés</t>
  </si>
  <si>
    <t>quantité</t>
  </si>
  <si>
    <t>€</t>
  </si>
  <si>
    <t>Terrain d'exploitation</t>
  </si>
  <si>
    <t>pc</t>
  </si>
  <si>
    <t>Cabines clients</t>
  </si>
  <si>
    <t>m</t>
  </si>
  <si>
    <t>Protection cathodique</t>
  </si>
  <si>
    <t>Total réseau</t>
  </si>
  <si>
    <t>Total extensions</t>
  </si>
  <si>
    <t>Non défini</t>
  </si>
  <si>
    <t>Extensions stratégiques</t>
  </si>
  <si>
    <t>ZAE</t>
  </si>
  <si>
    <t>Lotissements</t>
  </si>
  <si>
    <t>Gdes ext.</t>
  </si>
  <si>
    <t>Petites extensions (pour raccordement)</t>
  </si>
  <si>
    <t>Ptes ext.</t>
  </si>
  <si>
    <t>Industriels</t>
  </si>
  <si>
    <t>Résidentiels BP+MP</t>
  </si>
  <si>
    <t>Racc.</t>
  </si>
  <si>
    <t>EXTENSIONS</t>
  </si>
  <si>
    <t>Total adaptations</t>
  </si>
  <si>
    <t>Efficacité/bouclage</t>
  </si>
  <si>
    <t>Chute pression</t>
  </si>
  <si>
    <t>Consommation</t>
  </si>
  <si>
    <t>Renforcements</t>
  </si>
  <si>
    <t>Déplacements</t>
  </si>
  <si>
    <t>Sécurité</t>
  </si>
  <si>
    <t>Vétusté</t>
  </si>
  <si>
    <t xml:space="preserve">Remplacements </t>
  </si>
  <si>
    <t>ADAPTATIONS</t>
  </si>
  <si>
    <t>Cabines</t>
  </si>
  <si>
    <t>Cpteurs</t>
  </si>
  <si>
    <t>Bchts</t>
  </si>
  <si>
    <t>Distribution</t>
  </si>
  <si>
    <t>Réseau</t>
  </si>
  <si>
    <t>Réception</t>
  </si>
  <si>
    <t>BP</t>
  </si>
  <si>
    <t>MP</t>
  </si>
  <si>
    <t>Raccordements (nb)</t>
  </si>
  <si>
    <t>Postes et cabines (nb)</t>
  </si>
  <si>
    <t>Placement CAB</t>
  </si>
  <si>
    <t>Conduites (m)</t>
  </si>
  <si>
    <t>Dont compteurs de plus de 30 ans</t>
  </si>
  <si>
    <t>N°projet</t>
  </si>
  <si>
    <t>Motivation</t>
  </si>
  <si>
    <t>Etat d'avancement</t>
  </si>
  <si>
    <t>Description des travaux</t>
  </si>
  <si>
    <t>exemple</t>
  </si>
  <si>
    <t>Remplacement fonte BP</t>
  </si>
  <si>
    <t>NB: les montants sont exprimés en euro htva et hors frais généraux</t>
  </si>
  <si>
    <t xml:space="preserve">Réf </t>
  </si>
  <si>
    <t>Date dem.</t>
  </si>
  <si>
    <t>Région</t>
  </si>
  <si>
    <t>Demandeur</t>
  </si>
  <si>
    <t>Commune</t>
  </si>
  <si>
    <t>Adresse extension</t>
  </si>
  <si>
    <t>Type</t>
  </si>
  <si>
    <t>Lg ext   (m)</t>
  </si>
  <si>
    <t>Clientèle industrielle</t>
  </si>
  <si>
    <t>Commande</t>
  </si>
  <si>
    <t>Tiers payant</t>
  </si>
  <si>
    <t>Statut</t>
  </si>
  <si>
    <t>Stratégique</t>
  </si>
  <si>
    <t>Extension</t>
  </si>
  <si>
    <t>Pression</t>
  </si>
  <si>
    <t>Clients résid.
 sûrs</t>
  </si>
  <si>
    <t>Clients résid.
 pot</t>
  </si>
  <si>
    <t>annulé</t>
  </si>
  <si>
    <t>Rentabilité
[€]</t>
  </si>
  <si>
    <t>Investissable
[€]</t>
  </si>
  <si>
    <t>Investissement 
[€]</t>
  </si>
  <si>
    <t>Oui</t>
  </si>
  <si>
    <t>Total</t>
  </si>
  <si>
    <t>Acier</t>
  </si>
  <si>
    <t>PE</t>
  </si>
  <si>
    <t>Fonte</t>
  </si>
  <si>
    <t>Fibro-ciment</t>
  </si>
  <si>
    <t>PVC</t>
  </si>
  <si>
    <t>TOTAL</t>
  </si>
  <si>
    <t>Longueur du réseau 
par type de matériaux</t>
  </si>
  <si>
    <t>Réseau BP
[m]</t>
  </si>
  <si>
    <t>Réseau MP
[m]</t>
  </si>
  <si>
    <t>Total
[m]</t>
  </si>
  <si>
    <t>Eléments du réseau</t>
  </si>
  <si>
    <t>Nombre</t>
  </si>
  <si>
    <t>Raccordements</t>
  </si>
  <si>
    <t>Branchements</t>
  </si>
  <si>
    <t>Compteurs</t>
  </si>
  <si>
    <t>Raccordements pour injection de gaz SER</t>
  </si>
  <si>
    <t xml:space="preserve">Utilisateurs du réseau (URD) </t>
  </si>
  <si>
    <t>(a)</t>
  </si>
  <si>
    <t>Nombre total de points d'accès au réseau (en serv. et hors serv.)</t>
  </si>
  <si>
    <t>(b)</t>
  </si>
  <si>
    <t>Lotissement</t>
  </si>
  <si>
    <t>MP-B</t>
  </si>
  <si>
    <t>MP-C</t>
  </si>
  <si>
    <t>Non</t>
  </si>
  <si>
    <t>en attente</t>
  </si>
  <si>
    <t>en cours</t>
  </si>
  <si>
    <t>réalisé</t>
  </si>
  <si>
    <t>Equivalence Code Postal Code INS suivant le Registre national (18-04-2014)</t>
  </si>
  <si>
    <t xml:space="preserve"> </t>
  </si>
  <si>
    <t>Code Postal</t>
  </si>
  <si>
    <t>Code Commune</t>
  </si>
  <si>
    <t xml:space="preserve">Code </t>
  </si>
  <si>
    <t>Nom</t>
  </si>
  <si>
    <t>Code INS</t>
  </si>
  <si>
    <t>Code région</t>
  </si>
  <si>
    <t xml:space="preserve">Région </t>
  </si>
  <si>
    <t>Aalbeke</t>
  </si>
  <si>
    <t>COURTRAI</t>
  </si>
  <si>
    <t>Flandre</t>
  </si>
  <si>
    <t>Aalst</t>
  </si>
  <si>
    <t>ALOST</t>
  </si>
  <si>
    <t>Aartrijke</t>
  </si>
  <si>
    <t>ZEDELGEM</t>
  </si>
  <si>
    <t>Aartselaar</t>
  </si>
  <si>
    <t>AARTSELAAR</t>
  </si>
  <si>
    <t>Achet</t>
  </si>
  <si>
    <t>HAMOIS</t>
  </si>
  <si>
    <t>Wallonie</t>
  </si>
  <si>
    <t>Adegem</t>
  </si>
  <si>
    <t>MALDEGEM</t>
  </si>
  <si>
    <t>Agimont</t>
  </si>
  <si>
    <t>HASTIERE</t>
  </si>
  <si>
    <t>Alken</t>
  </si>
  <si>
    <t>ALKEN</t>
  </si>
  <si>
    <t>Alsemberg</t>
  </si>
  <si>
    <t>BEERSEL</t>
  </si>
  <si>
    <t>Anderlues</t>
  </si>
  <si>
    <t>ANDERLUES</t>
  </si>
  <si>
    <t>Andrimont</t>
  </si>
  <si>
    <t>DISON</t>
  </si>
  <si>
    <t>Angleur</t>
  </si>
  <si>
    <t>LIEGE</t>
  </si>
  <si>
    <t>Anlier</t>
  </si>
  <si>
    <t>HABAY</t>
  </si>
  <si>
    <t>Ans</t>
  </si>
  <si>
    <t>ANS</t>
  </si>
  <si>
    <t>Anthisnes</t>
  </si>
  <si>
    <t>ANTHISNES</t>
  </si>
  <si>
    <t>Antwerpen</t>
  </si>
  <si>
    <t>ANVERS</t>
  </si>
  <si>
    <t>Arbre (Ht.)</t>
  </si>
  <si>
    <t>ATH</t>
  </si>
  <si>
    <t>Ardooie</t>
  </si>
  <si>
    <t>ARDOOIE</t>
  </si>
  <si>
    <t>Arendonk</t>
  </si>
  <si>
    <t>ARENDONK</t>
  </si>
  <si>
    <t>Argenteau</t>
  </si>
  <si>
    <t>VISE</t>
  </si>
  <si>
    <t>As</t>
  </si>
  <si>
    <t>AS</t>
  </si>
  <si>
    <t>Aspelare</t>
  </si>
  <si>
    <t>NINOVE</t>
  </si>
  <si>
    <t>Assenede</t>
  </si>
  <si>
    <t>ASSENEDE</t>
  </si>
  <si>
    <t>Athus</t>
  </si>
  <si>
    <t>AUBANGE</t>
  </si>
  <si>
    <t>Attenrode</t>
  </si>
  <si>
    <t>GLABBEEK</t>
  </si>
  <si>
    <t>Attre</t>
  </si>
  <si>
    <t>BRUGELETTE</t>
  </si>
  <si>
    <t>Aubange</t>
  </si>
  <si>
    <t>Aubel</t>
  </si>
  <si>
    <t>AUBEL</t>
  </si>
  <si>
    <t>Audregnies</t>
  </si>
  <si>
    <t>QUIEVRAIN</t>
  </si>
  <si>
    <t>Autelbas</t>
  </si>
  <si>
    <t>ARLON</t>
  </si>
  <si>
    <t>Avelgem</t>
  </si>
  <si>
    <t>AVELGEM</t>
  </si>
  <si>
    <t>Baal</t>
  </si>
  <si>
    <t>TREMELO</t>
  </si>
  <si>
    <t>Baarle-Hertog</t>
  </si>
  <si>
    <t>BAERLE-DUC</t>
  </si>
  <si>
    <t>Balen</t>
  </si>
  <si>
    <t>BALEN</t>
  </si>
  <si>
    <t>Bande</t>
  </si>
  <si>
    <t>NASSOGNE</t>
  </si>
  <si>
    <t>Basse-Bodeux</t>
  </si>
  <si>
    <t>TROIS-PONTS</t>
  </si>
  <si>
    <t>Battice</t>
  </si>
  <si>
    <t>HERVE</t>
  </si>
  <si>
    <t>Baudour</t>
  </si>
  <si>
    <t>SAINT-GHISLAIN</t>
  </si>
  <si>
    <t>Baulers</t>
  </si>
  <si>
    <t>NIVELLES</t>
  </si>
  <si>
    <t>Beaufays</t>
  </si>
  <si>
    <t>CHAUDFONTAINE</t>
  </si>
  <si>
    <t>Beauwelz</t>
  </si>
  <si>
    <t>MOMIGNIES</t>
  </si>
  <si>
    <t>Beclers</t>
  </si>
  <si>
    <t>TOURNAI</t>
  </si>
  <si>
    <t>Beersel</t>
  </si>
  <si>
    <t>Beert</t>
  </si>
  <si>
    <t>PEPINGEN</t>
  </si>
  <si>
    <t>Beho</t>
  </si>
  <si>
    <t>GOUVY</t>
  </si>
  <si>
    <t>Beigem</t>
  </si>
  <si>
    <t>GRIMBERGEN</t>
  </si>
  <si>
    <t>Bekkevoort</t>
  </si>
  <si>
    <t>BEKKEVOORT</t>
  </si>
  <si>
    <t>Belgrade</t>
  </si>
  <si>
    <t>NAMUR</t>
  </si>
  <si>
    <t>Bellem</t>
  </si>
  <si>
    <t>AALTER</t>
  </si>
  <si>
    <t>Bellevaux</t>
  </si>
  <si>
    <t>BOUILLON</t>
  </si>
  <si>
    <t>Bellingen</t>
  </si>
  <si>
    <t>Beloeil</t>
  </si>
  <si>
    <t>BELOEIL</t>
  </si>
  <si>
    <t>Belsele (Sint-Niklaas)</t>
  </si>
  <si>
    <t>SAINT-NICOLAS</t>
  </si>
  <si>
    <t>Berchem (Antwerpen)</t>
  </si>
  <si>
    <t>Beringen</t>
  </si>
  <si>
    <t>BERINGEN</t>
  </si>
  <si>
    <t>Bernissart</t>
  </si>
  <si>
    <t>BERNISSART</t>
  </si>
  <si>
    <t>Bertogne</t>
  </si>
  <si>
    <t>BERTOGNE</t>
  </si>
  <si>
    <t>Betekom</t>
  </si>
  <si>
    <t>BEGIJNENDIJK</t>
  </si>
  <si>
    <t>Beveren (Leie)</t>
  </si>
  <si>
    <t>WAREGEM</t>
  </si>
  <si>
    <t>Beverlo</t>
  </si>
  <si>
    <t>Bienne-lez-Happart</t>
  </si>
  <si>
    <t>LOBBES</t>
  </si>
  <si>
    <t>Biercée</t>
  </si>
  <si>
    <t>THUIN</t>
  </si>
  <si>
    <t>Bierges</t>
  </si>
  <si>
    <t>WAVRE</t>
  </si>
  <si>
    <t>Biesme-sous-Thuin</t>
  </si>
  <si>
    <t>Bievene</t>
  </si>
  <si>
    <t>BIEVENE</t>
  </si>
  <si>
    <t>Bilstain</t>
  </si>
  <si>
    <t>LIMBOURG</t>
  </si>
  <si>
    <t>Binkom</t>
  </si>
  <si>
    <t>LUBBEEK</t>
  </si>
  <si>
    <t>Bizet</t>
  </si>
  <si>
    <t>COMINES-WARNETON</t>
  </si>
  <si>
    <t>Blaimont</t>
  </si>
  <si>
    <t>Blanden</t>
  </si>
  <si>
    <t>OUD-HEVERLEE</t>
  </si>
  <si>
    <t>Boechout</t>
  </si>
  <si>
    <t>BOECHOUT</t>
  </si>
  <si>
    <t>Boekhoute</t>
  </si>
  <si>
    <t>Bolland</t>
  </si>
  <si>
    <t>Boninne</t>
  </si>
  <si>
    <t>Bon-Secours</t>
  </si>
  <si>
    <t>PERUWELZ</t>
  </si>
  <si>
    <t>Booischot</t>
  </si>
  <si>
    <t>HEIST-OP-DEN-BERG</t>
  </si>
  <si>
    <t>Boom</t>
  </si>
  <si>
    <t>BOOM</t>
  </si>
  <si>
    <t>Boortmeerbeek</t>
  </si>
  <si>
    <t>BOORTMEERBEEK</t>
  </si>
  <si>
    <t>Borchtlombeek</t>
  </si>
  <si>
    <t>ROOSDAAL</t>
  </si>
  <si>
    <t>Borgerhout (Antwerpen)</t>
  </si>
  <si>
    <t>Bornival</t>
  </si>
  <si>
    <t>Borsbeek (Antw.)</t>
  </si>
  <si>
    <t>BORSBEEK</t>
  </si>
  <si>
    <t>Borsbeke</t>
  </si>
  <si>
    <t>HERZELE</t>
  </si>
  <si>
    <t>Bossuit</t>
  </si>
  <si>
    <t>Bouge</t>
  </si>
  <si>
    <t>Boussu</t>
  </si>
  <si>
    <t>BOUSSU</t>
  </si>
  <si>
    <t>Bouvignies</t>
  </si>
  <si>
    <t>Bouwel</t>
  </si>
  <si>
    <t>GROBBENDONK</t>
  </si>
  <si>
    <t>Bovigny</t>
  </si>
  <si>
    <t>Braine-l'Alleud</t>
  </si>
  <si>
    <t>BRAINE-L£ALLEUD</t>
  </si>
  <si>
    <t>Brasschaat</t>
  </si>
  <si>
    <t>BRASSCHAAT</t>
  </si>
  <si>
    <t>Bray</t>
  </si>
  <si>
    <t>BINCHE</t>
  </si>
  <si>
    <t>Bredene</t>
  </si>
  <si>
    <t>BREDENE</t>
  </si>
  <si>
    <t>Brucargo</t>
  </si>
  <si>
    <t>ZAVENTEM</t>
  </si>
  <si>
    <t>Bruxelles</t>
  </si>
  <si>
    <t>BRUXELLES</t>
  </si>
  <si>
    <t>Bruxelles (Anderlecht)</t>
  </si>
  <si>
    <t>ANDERLECHT</t>
  </si>
  <si>
    <t>Bruxelles X-Aeroport Remailing</t>
  </si>
  <si>
    <t>Bruyelle</t>
  </si>
  <si>
    <t>ANTOING</t>
  </si>
  <si>
    <t>Brye</t>
  </si>
  <si>
    <t>FLEURUS</t>
  </si>
  <si>
    <t>Buizingen</t>
  </si>
  <si>
    <t>HAL</t>
  </si>
  <si>
    <t>Bury</t>
  </si>
  <si>
    <t>Buvrinnes</t>
  </si>
  <si>
    <t>Buzenol</t>
  </si>
  <si>
    <t>ETALLE</t>
  </si>
  <si>
    <t>Calonne</t>
  </si>
  <si>
    <t>Cambron-Casteau</t>
  </si>
  <si>
    <t>Cargovil</t>
  </si>
  <si>
    <t>VILVORDE</t>
  </si>
  <si>
    <t>Celles (Nam.)</t>
  </si>
  <si>
    <t>HOUYET</t>
  </si>
  <si>
    <t>Cérexhe-Heuseux</t>
  </si>
  <si>
    <t>SOUMAGNE</t>
  </si>
  <si>
    <t>Céroux-Mousty</t>
  </si>
  <si>
    <t>OTTIGNIES-LOUVAIN-LA-NEUVE</t>
  </si>
  <si>
    <t>Champlon</t>
  </si>
  <si>
    <t>TENNEVILLE</t>
  </si>
  <si>
    <t>Chanly</t>
  </si>
  <si>
    <t>WELLIN</t>
  </si>
  <si>
    <t>Chantemelle</t>
  </si>
  <si>
    <t>Chapelle-à-Wattines</t>
  </si>
  <si>
    <t>LEUZE-EN-HAINAUT</t>
  </si>
  <si>
    <t>Charleroi</t>
  </si>
  <si>
    <t>CHARLEROI</t>
  </si>
  <si>
    <t>Charneux</t>
  </si>
  <si>
    <t>Chassepierre</t>
  </si>
  <si>
    <t>FLORENVILLE</t>
  </si>
  <si>
    <t>Châtelineau</t>
  </si>
  <si>
    <t>CHATELET</t>
  </si>
  <si>
    <t>Chaudfontaine</t>
  </si>
  <si>
    <t>Chênée</t>
  </si>
  <si>
    <t>Cherain</t>
  </si>
  <si>
    <t>Cheratte</t>
  </si>
  <si>
    <t>Chercq</t>
  </si>
  <si>
    <t>Ciply</t>
  </si>
  <si>
    <t>MONS</t>
  </si>
  <si>
    <t>Cognelée</t>
  </si>
  <si>
    <t>Comblain-au-Pont</t>
  </si>
  <si>
    <t>COMBLAIN-AU-PONT</t>
  </si>
  <si>
    <t>Corbion</t>
  </si>
  <si>
    <t>Couillet</t>
  </si>
  <si>
    <t>Courcelles</t>
  </si>
  <si>
    <t>COURCELLES</t>
  </si>
  <si>
    <t>Courrière</t>
  </si>
  <si>
    <t>ASSESSE</t>
  </si>
  <si>
    <t>Court-Saint-Etienne</t>
  </si>
  <si>
    <t>COURT-SAINT-ETIENNE</t>
  </si>
  <si>
    <t>Couthuin</t>
  </si>
  <si>
    <t>HERON</t>
  </si>
  <si>
    <t>Crombach</t>
  </si>
  <si>
    <t>SAINT-VITH</t>
  </si>
  <si>
    <t>Crupet</t>
  </si>
  <si>
    <t>Cuesmes</t>
  </si>
  <si>
    <t>Custinne</t>
  </si>
  <si>
    <t>Dampremy</t>
  </si>
  <si>
    <t>Darion</t>
  </si>
  <si>
    <t>GEER</t>
  </si>
  <si>
    <t>De Panne</t>
  </si>
  <si>
    <t>LA PANNE</t>
  </si>
  <si>
    <t>Deerlijk</t>
  </si>
  <si>
    <t>DEERLIJK</t>
  </si>
  <si>
    <t>Denderleeuw</t>
  </si>
  <si>
    <t>DENDERLEEUW</t>
  </si>
  <si>
    <t>Dessel</t>
  </si>
  <si>
    <t>DESSEL</t>
  </si>
  <si>
    <t>Desselgem</t>
  </si>
  <si>
    <t>Deurle</t>
  </si>
  <si>
    <t>SINT-MARTENS-LATEM</t>
  </si>
  <si>
    <t>Deurne (Antwerpen)</t>
  </si>
  <si>
    <t>Deux-Acren</t>
  </si>
  <si>
    <t>LESSINES</t>
  </si>
  <si>
    <t>Diegem</t>
  </si>
  <si>
    <t>MACHELEN</t>
  </si>
  <si>
    <t>Diepenbeek</t>
  </si>
  <si>
    <t>DIEPENBEEK</t>
  </si>
  <si>
    <t>Dison</t>
  </si>
  <si>
    <t>Dohan</t>
  </si>
  <si>
    <t>Dottignies</t>
  </si>
  <si>
    <t>MOUSCRON</t>
  </si>
  <si>
    <t>Dranouter</t>
  </si>
  <si>
    <t>HEUVELLAND</t>
  </si>
  <si>
    <t>Drogenbos</t>
  </si>
  <si>
    <t>DROGENBOS</t>
  </si>
  <si>
    <t>Drongen</t>
  </si>
  <si>
    <t>GAND</t>
  </si>
  <si>
    <t>Duffel</t>
  </si>
  <si>
    <t>DUFFEL</t>
  </si>
  <si>
    <t>Dworp</t>
  </si>
  <si>
    <t>Ecaussinnes-Lalaing</t>
  </si>
  <si>
    <t>ECAUSSINES</t>
  </si>
  <si>
    <t>Edegem</t>
  </si>
  <si>
    <t>EDEGEM</t>
  </si>
  <si>
    <t>Eeklo</t>
  </si>
  <si>
    <t>EEKLO</t>
  </si>
  <si>
    <t>Ekeren (Antwerpen)</t>
  </si>
  <si>
    <t>Eksel</t>
  </si>
  <si>
    <t>HECHTEL-EKSEL</t>
  </si>
  <si>
    <t>Elingen</t>
  </si>
  <si>
    <t>Elsenborn</t>
  </si>
  <si>
    <t>BUTGENBACH</t>
  </si>
  <si>
    <t>Elverdinge</t>
  </si>
  <si>
    <t>YPRES</t>
  </si>
  <si>
    <t>Embourg</t>
  </si>
  <si>
    <t>Emptinne</t>
  </si>
  <si>
    <t>Ermeton-sur-Biert</t>
  </si>
  <si>
    <t>METTET</t>
  </si>
  <si>
    <t>Erneuville</t>
  </si>
  <si>
    <t>Erpion</t>
  </si>
  <si>
    <t>FROID-CHAPELLE</t>
  </si>
  <si>
    <t>Erps-Kwerps</t>
  </si>
  <si>
    <t>KORTENBERG</t>
  </si>
  <si>
    <t>Esplechin</t>
  </si>
  <si>
    <t>Essen</t>
  </si>
  <si>
    <t>ESSEN</t>
  </si>
  <si>
    <t>Etterbeek</t>
  </si>
  <si>
    <t>ETTERBEEK</t>
  </si>
  <si>
    <t>Eupen</t>
  </si>
  <si>
    <t>EUPEN</t>
  </si>
  <si>
    <t>Evegnée</t>
  </si>
  <si>
    <t>Evere</t>
  </si>
  <si>
    <t>EVERE</t>
  </si>
  <si>
    <t>Eynatten</t>
  </si>
  <si>
    <t>RAEREN</t>
  </si>
  <si>
    <t>Falaën</t>
  </si>
  <si>
    <t>ONHAYE</t>
  </si>
  <si>
    <t>Fays-les-Veneurs</t>
  </si>
  <si>
    <t>PALISEUL</t>
  </si>
  <si>
    <t>Fexhe-Slins</t>
  </si>
  <si>
    <t>JUPRELLE</t>
  </si>
  <si>
    <t>Filot</t>
  </si>
  <si>
    <t>HAMOIR</t>
  </si>
  <si>
    <t>Flamierge</t>
  </si>
  <si>
    <t>Fléron</t>
  </si>
  <si>
    <t>FLERON</t>
  </si>
  <si>
    <t>Florée</t>
  </si>
  <si>
    <t>Focant</t>
  </si>
  <si>
    <t>BEAURAING</t>
  </si>
  <si>
    <t>Fontaine-l'Evêque</t>
  </si>
  <si>
    <t>FONTAINE-L£EVEQUE</t>
  </si>
  <si>
    <t>Fontenoy</t>
  </si>
  <si>
    <t>Forchies-la-Marche</t>
  </si>
  <si>
    <t>Foy-Notre-Dame</t>
  </si>
  <si>
    <t>DINANT</t>
  </si>
  <si>
    <t>Framont</t>
  </si>
  <si>
    <t>Froidfontaine</t>
  </si>
  <si>
    <t>Froidmont</t>
  </si>
  <si>
    <t>Froyennes</t>
  </si>
  <si>
    <t>Furfooz</t>
  </si>
  <si>
    <t>Furnaux</t>
  </si>
  <si>
    <t>Gages</t>
  </si>
  <si>
    <t>Gallaix</t>
  </si>
  <si>
    <t>Ganshoren</t>
  </si>
  <si>
    <t>GANSHOREN</t>
  </si>
  <si>
    <t>Gaurain-Ramecroix (Tournai)</t>
  </si>
  <si>
    <t>Geel</t>
  </si>
  <si>
    <t>GEEL</t>
  </si>
  <si>
    <t>Gelrode</t>
  </si>
  <si>
    <t>AARSCHOT</t>
  </si>
  <si>
    <t>Genappe</t>
  </si>
  <si>
    <t>GENAPPE</t>
  </si>
  <si>
    <t>Genk</t>
  </si>
  <si>
    <t>GENK</t>
  </si>
  <si>
    <t>Gent</t>
  </si>
  <si>
    <t>Genval</t>
  </si>
  <si>
    <t>RIXENSART</t>
  </si>
  <si>
    <t>Gerin</t>
  </si>
  <si>
    <t>Gestel</t>
  </si>
  <si>
    <t>BERLAAR</t>
  </si>
  <si>
    <t>Ghlin</t>
  </si>
  <si>
    <t>Ghoy</t>
  </si>
  <si>
    <t>Gibecq</t>
  </si>
  <si>
    <t>Gilly (Charleroi)</t>
  </si>
  <si>
    <t>Glabais</t>
  </si>
  <si>
    <t>Glabbeek-Zuurbemde</t>
  </si>
  <si>
    <t>Goé</t>
  </si>
  <si>
    <t>Goesnes</t>
  </si>
  <si>
    <t>OHEY</t>
  </si>
  <si>
    <t>Gosselies</t>
  </si>
  <si>
    <t>Gouy-lez-Piéton</t>
  </si>
  <si>
    <t>Gozée</t>
  </si>
  <si>
    <t>Grand-Halleux</t>
  </si>
  <si>
    <t>VIELSALM</t>
  </si>
  <si>
    <t>Grand-Leez</t>
  </si>
  <si>
    <t>GEMBLOUX</t>
  </si>
  <si>
    <t>Grazen</t>
  </si>
  <si>
    <t>GEETBETS</t>
  </si>
  <si>
    <t>Grimbergen</t>
  </si>
  <si>
    <t>Grobbendonk</t>
  </si>
  <si>
    <t>Groot-Bijgaarden</t>
  </si>
  <si>
    <t>DILBEEK</t>
  </si>
  <si>
    <t>Grune</t>
  </si>
  <si>
    <t>Guigoven</t>
  </si>
  <si>
    <t>KORTESSEM</t>
  </si>
  <si>
    <t>Guirsch</t>
  </si>
  <si>
    <t>Haasrode</t>
  </si>
  <si>
    <t>Habay-la-Vieille</t>
  </si>
  <si>
    <t>Habergy</t>
  </si>
  <si>
    <t>MESSANCY</t>
  </si>
  <si>
    <t>Haccourt</t>
  </si>
  <si>
    <t>OUPEYE</t>
  </si>
  <si>
    <t>Hachy</t>
  </si>
  <si>
    <t>Haillot</t>
  </si>
  <si>
    <t>Halle</t>
  </si>
  <si>
    <t>Halleux</t>
  </si>
  <si>
    <t>LA-ROCHE-EN-ARDENNE</t>
  </si>
  <si>
    <t>Halma</t>
  </si>
  <si>
    <t>Hamoir</t>
  </si>
  <si>
    <t>Hamont-Achel</t>
  </si>
  <si>
    <t>HAMONT-ACHEL</t>
  </si>
  <si>
    <t>Harchies</t>
  </si>
  <si>
    <t>Harelbeke</t>
  </si>
  <si>
    <t>HARELBEKE</t>
  </si>
  <si>
    <t>Haren (Brussel)</t>
  </si>
  <si>
    <t>Hastière-par-Delà</t>
  </si>
  <si>
    <t>Haut-Ittre</t>
  </si>
  <si>
    <t>ITTRE</t>
  </si>
  <si>
    <t>Havay</t>
  </si>
  <si>
    <t>QUEVY</t>
  </si>
  <si>
    <t>Havinnes</t>
  </si>
  <si>
    <t>Havré</t>
  </si>
  <si>
    <t>Hechtel-Eksel</t>
  </si>
  <si>
    <t>Heer</t>
  </si>
  <si>
    <t>Heestert</t>
  </si>
  <si>
    <t>ZWEVEGEM</t>
  </si>
  <si>
    <t>Heffen</t>
  </si>
  <si>
    <t>MALINES</t>
  </si>
  <si>
    <t>Heist-op-den-Berg</t>
  </si>
  <si>
    <t>Heldergem</t>
  </si>
  <si>
    <t>HAALTERT</t>
  </si>
  <si>
    <t>Hemelveerdegem</t>
  </si>
  <si>
    <t>LIERDE</t>
  </si>
  <si>
    <t>Hemiksem</t>
  </si>
  <si>
    <t>HEMIKSEM</t>
  </si>
  <si>
    <t>Henri-Chapelle</t>
  </si>
  <si>
    <t>WELKENRAEDT</t>
  </si>
  <si>
    <t>Heppen</t>
  </si>
  <si>
    <t>BOURG-LEOPOLD</t>
  </si>
  <si>
    <t>Heppenbach</t>
  </si>
  <si>
    <t>AMBLEVE</t>
  </si>
  <si>
    <t>Herenthout</t>
  </si>
  <si>
    <t>HERENTHOUT</t>
  </si>
  <si>
    <t>Hergenrath</t>
  </si>
  <si>
    <t>LA CALAMINE</t>
  </si>
  <si>
    <t>Hérinnes-lez-Pecq</t>
  </si>
  <si>
    <t>PECQ</t>
  </si>
  <si>
    <t>Hermalle-sous-Argenteau</t>
  </si>
  <si>
    <t>Hermalle-sous-Huy</t>
  </si>
  <si>
    <t>ENGIS</t>
  </si>
  <si>
    <t>Herne</t>
  </si>
  <si>
    <t>HERNE</t>
  </si>
  <si>
    <t>Herseaux</t>
  </si>
  <si>
    <t>Herstal</t>
  </si>
  <si>
    <t>HERSTAL</t>
  </si>
  <si>
    <t>Herstappe</t>
  </si>
  <si>
    <t>HERSTAPPE</t>
  </si>
  <si>
    <t>Herten</t>
  </si>
  <si>
    <t>WELLEN</t>
  </si>
  <si>
    <t>Heule</t>
  </si>
  <si>
    <t>Heusden (O.-Vl.)</t>
  </si>
  <si>
    <t>DESTELBERGEN</t>
  </si>
  <si>
    <t>Heusy</t>
  </si>
  <si>
    <t>VERVIERS</t>
  </si>
  <si>
    <t>Hever</t>
  </si>
  <si>
    <t>Heverlee</t>
  </si>
  <si>
    <t>LOUVAIN</t>
  </si>
  <si>
    <t>Hives</t>
  </si>
  <si>
    <t>Hoboken (Antwerpen)</t>
  </si>
  <si>
    <t>Hodeige</t>
  </si>
  <si>
    <t>REMICOURT</t>
  </si>
  <si>
    <t>Hody</t>
  </si>
  <si>
    <t>Hoeilaart</t>
  </si>
  <si>
    <t>HOEILAART</t>
  </si>
  <si>
    <t>Hoelbeek</t>
  </si>
  <si>
    <t>BILZEN</t>
  </si>
  <si>
    <t>Hoeleden</t>
  </si>
  <si>
    <t>KORTENAKEN</t>
  </si>
  <si>
    <t>Hofstade (Bt.)</t>
  </si>
  <si>
    <t>ZEMST</t>
  </si>
  <si>
    <t>Hofstade (O.-Vl.)</t>
  </si>
  <si>
    <t>Hognoul</t>
  </si>
  <si>
    <t>AWANS</t>
  </si>
  <si>
    <t>Hombourg</t>
  </si>
  <si>
    <t>PLOMBIERES</t>
  </si>
  <si>
    <t>Hooglede</t>
  </si>
  <si>
    <t>HOOGLEDE</t>
  </si>
  <si>
    <t>Hoogstraten</t>
  </si>
  <si>
    <t>HOOGSTRATEN</t>
  </si>
  <si>
    <t>Hornu</t>
  </si>
  <si>
    <t>Hour</t>
  </si>
  <si>
    <t>Houtain-le-Val</t>
  </si>
  <si>
    <t>Houtain-Saint-Siméon</t>
  </si>
  <si>
    <t>Houthalen-Helchteren</t>
  </si>
  <si>
    <t>HOUTHALEN-HELCHTEREN</t>
  </si>
  <si>
    <t>Houthem (Comines)</t>
  </si>
  <si>
    <t>Hove</t>
  </si>
  <si>
    <t>HOVE</t>
  </si>
  <si>
    <t>Howardries</t>
  </si>
  <si>
    <t>BRUNEHAUT</t>
  </si>
  <si>
    <t>Huizingen</t>
  </si>
  <si>
    <t>Hulste</t>
  </si>
  <si>
    <t>Humbeek</t>
  </si>
  <si>
    <t>Ichtegem</t>
  </si>
  <si>
    <t>ICHTEGEM</t>
  </si>
  <si>
    <t>Iddergem</t>
  </si>
  <si>
    <t>Ingelmunster</t>
  </si>
  <si>
    <t>INGELMUNSTER</t>
  </si>
  <si>
    <t>International Press Center</t>
  </si>
  <si>
    <t>Irchonwelz</t>
  </si>
  <si>
    <t>Itterbeek</t>
  </si>
  <si>
    <t>Ixelles</t>
  </si>
  <si>
    <t>IXELLES</t>
  </si>
  <si>
    <t>Jallet</t>
  </si>
  <si>
    <t>Jamoigne</t>
  </si>
  <si>
    <t>CHINY</t>
  </si>
  <si>
    <t>Jemappes</t>
  </si>
  <si>
    <t>Jemeppe-sur-Meuse</t>
  </si>
  <si>
    <t>SERAING</t>
  </si>
  <si>
    <t>Jette</t>
  </si>
  <si>
    <t>JETTE</t>
  </si>
  <si>
    <t>Julémont</t>
  </si>
  <si>
    <t>Jumet (Charleroi)</t>
  </si>
  <si>
    <t>Juseret</t>
  </si>
  <si>
    <t>VAUX-SUR-SURE</t>
  </si>
  <si>
    <t>Kachtem</t>
  </si>
  <si>
    <t>IZEGEM</t>
  </si>
  <si>
    <t>Kaggevinne</t>
  </si>
  <si>
    <t>DIEST</t>
  </si>
  <si>
    <t>Kalmthout</t>
  </si>
  <si>
    <t>KALMTHOUT</t>
  </si>
  <si>
    <t>Kapellen (Antw.)</t>
  </si>
  <si>
    <t>KAPELLEN</t>
  </si>
  <si>
    <t>Kapellen (Bt.)</t>
  </si>
  <si>
    <t>Kaprijke</t>
  </si>
  <si>
    <t>KAPRIJKE</t>
  </si>
  <si>
    <t>Kaster</t>
  </si>
  <si>
    <t>ANZEGEM</t>
  </si>
  <si>
    <t>Keerbergen</t>
  </si>
  <si>
    <t>KEERBERGEN</t>
  </si>
  <si>
    <t>Kemmel</t>
  </si>
  <si>
    <t>Kerksken</t>
  </si>
  <si>
    <t>Kersbeek-Miskom</t>
  </si>
  <si>
    <t>Kessel-Lo (Leuven)</t>
  </si>
  <si>
    <t>Kettenis</t>
  </si>
  <si>
    <t>Koekelberg</t>
  </si>
  <si>
    <t>KOEKELBERG</t>
  </si>
  <si>
    <t>Koersel</t>
  </si>
  <si>
    <t>Komen-Waasten</t>
  </si>
  <si>
    <t>Koolkerke</t>
  </si>
  <si>
    <t>BRUGES</t>
  </si>
  <si>
    <t>Koolskamp</t>
  </si>
  <si>
    <t>Korbeek-Dijle</t>
  </si>
  <si>
    <t>BERTEM</t>
  </si>
  <si>
    <t>Kortenberg</t>
  </si>
  <si>
    <t>Kortessem</t>
  </si>
  <si>
    <t>Kortrijk</t>
  </si>
  <si>
    <t>Kraainem</t>
  </si>
  <si>
    <t>KRAAINEM</t>
  </si>
  <si>
    <t>Kruishoutem</t>
  </si>
  <si>
    <t>KRUISHOUTEM</t>
  </si>
  <si>
    <t>Kuurne</t>
  </si>
  <si>
    <t>KUURNE</t>
  </si>
  <si>
    <t>La Calamine</t>
  </si>
  <si>
    <t>La Glanerie</t>
  </si>
  <si>
    <t>RUMES</t>
  </si>
  <si>
    <t>La Hulpe</t>
  </si>
  <si>
    <t>LA HULPE</t>
  </si>
  <si>
    <t>La Roche-en-Ardenne</t>
  </si>
  <si>
    <t>Laarne</t>
  </si>
  <si>
    <t>LAARNE</t>
  </si>
  <si>
    <t>Lacuisine</t>
  </si>
  <si>
    <t>Laken (Brussel)</t>
  </si>
  <si>
    <t>Landelies</t>
  </si>
  <si>
    <t>MONTIGNY-LE-TILLEUL</t>
  </si>
  <si>
    <t>Langdorp</t>
  </si>
  <si>
    <t>Lanquesaint</t>
  </si>
  <si>
    <t>Laplaigne</t>
  </si>
  <si>
    <t>Latinne</t>
  </si>
  <si>
    <t>BRAIVES</t>
  </si>
  <si>
    <t>Latour</t>
  </si>
  <si>
    <t>VIRTON</t>
  </si>
  <si>
    <t>Lavacherie</t>
  </si>
  <si>
    <t>SAINTE-ODE</t>
  </si>
  <si>
    <t>Ledeberg (Gent)</t>
  </si>
  <si>
    <t>Leefdaal</t>
  </si>
  <si>
    <t>Leernes</t>
  </si>
  <si>
    <t>Leest</t>
  </si>
  <si>
    <t>Leffinge</t>
  </si>
  <si>
    <t>MIDDELKERKE</t>
  </si>
  <si>
    <t>Lembeek</t>
  </si>
  <si>
    <t>Lembeke</t>
  </si>
  <si>
    <t>Lendelede</t>
  </si>
  <si>
    <t>LENDELEDE</t>
  </si>
  <si>
    <t>Lens-Saint-Servais</t>
  </si>
  <si>
    <t>Leopoldsburg</t>
  </si>
  <si>
    <t>Les Bulles</t>
  </si>
  <si>
    <t>Lesdain</t>
  </si>
  <si>
    <t>Lessines</t>
  </si>
  <si>
    <t>Letterhoutem</t>
  </si>
  <si>
    <t>SINT-LIEVENS-HOUTEM</t>
  </si>
  <si>
    <t>Leuven</t>
  </si>
  <si>
    <t>Leuze-en-Hainaut</t>
  </si>
  <si>
    <t>Lichtervelde</t>
  </si>
  <si>
    <t>LICHTERVELDE</t>
  </si>
  <si>
    <t>Liedekerke</t>
  </si>
  <si>
    <t>LIEDEKERKE</t>
  </si>
  <si>
    <t>Liège</t>
  </si>
  <si>
    <t>Lier</t>
  </si>
  <si>
    <t>LIERRE</t>
  </si>
  <si>
    <t>Lierneux</t>
  </si>
  <si>
    <t>LIERNEUX</t>
  </si>
  <si>
    <t>Liers</t>
  </si>
  <si>
    <t>Ligney</t>
  </si>
  <si>
    <t>Lillois-Witterzée</t>
  </si>
  <si>
    <t>Limbourg</t>
  </si>
  <si>
    <t>Limelette</t>
  </si>
  <si>
    <t>Limerlé</t>
  </si>
  <si>
    <t>Limont</t>
  </si>
  <si>
    <t>DONCEEL</t>
  </si>
  <si>
    <t>Linkebeek</t>
  </si>
  <si>
    <t>LINKEBEEK</t>
  </si>
  <si>
    <t>Lint</t>
  </si>
  <si>
    <t>LINT</t>
  </si>
  <si>
    <t>Lisogne</t>
  </si>
  <si>
    <t>Lodelinsart</t>
  </si>
  <si>
    <t>Loker</t>
  </si>
  <si>
    <t>Lokeren</t>
  </si>
  <si>
    <t>LOKEREN</t>
  </si>
  <si>
    <t>Lommel</t>
  </si>
  <si>
    <t>LOMMEL</t>
  </si>
  <si>
    <t>Lommersweiler</t>
  </si>
  <si>
    <t>Lompret</t>
  </si>
  <si>
    <t>CHIMAY</t>
  </si>
  <si>
    <t>Lomprez</t>
  </si>
  <si>
    <t>Loncin</t>
  </si>
  <si>
    <t>Longchamps (Lux.)</t>
  </si>
  <si>
    <t>Longueville</t>
  </si>
  <si>
    <t>CHAUMONT-GISTOUX</t>
  </si>
  <si>
    <t>Lontzen</t>
  </si>
  <si>
    <t>LONTZEN</t>
  </si>
  <si>
    <t>Lot</t>
  </si>
  <si>
    <t>Loupoigne</t>
  </si>
  <si>
    <t>Louvain-la-Neuve</t>
  </si>
  <si>
    <t>Louveigné</t>
  </si>
  <si>
    <t>SPRIMONT</t>
  </si>
  <si>
    <t>Lovendegem</t>
  </si>
  <si>
    <t>LOVENDEGEM</t>
  </si>
  <si>
    <t>Loyers</t>
  </si>
  <si>
    <t>Lubbeek</t>
  </si>
  <si>
    <t>Luttre</t>
  </si>
  <si>
    <t>PONT-A-CELLES</t>
  </si>
  <si>
    <t>Maarke-Kerkem</t>
  </si>
  <si>
    <t>MAARKEDAL</t>
  </si>
  <si>
    <t>Mabompré</t>
  </si>
  <si>
    <t>HOUFFALIZE</t>
  </si>
  <si>
    <t>Machelen (Bt.)</t>
  </si>
  <si>
    <t>Macon</t>
  </si>
  <si>
    <t>Macquenoise</t>
  </si>
  <si>
    <t>Maffe</t>
  </si>
  <si>
    <t>HAVELANGE</t>
  </si>
  <si>
    <t>Maffle</t>
  </si>
  <si>
    <t>Magnée</t>
  </si>
  <si>
    <t>Maldegem</t>
  </si>
  <si>
    <t>Malmedy</t>
  </si>
  <si>
    <t>MALMEDY</t>
  </si>
  <si>
    <t>Manage</t>
  </si>
  <si>
    <t>MANAGE</t>
  </si>
  <si>
    <t>Manderfeld</t>
  </si>
  <si>
    <t>BULLANGE</t>
  </si>
  <si>
    <t>Marche-les-Dames</t>
  </si>
  <si>
    <t>Marche-lez-Ecaussinnes</t>
  </si>
  <si>
    <t>Marchienne-au-Pont</t>
  </si>
  <si>
    <t>Marcinelle</t>
  </si>
  <si>
    <t>Marenne</t>
  </si>
  <si>
    <t>HOTTON</t>
  </si>
  <si>
    <t>Mariakerke (Gent)</t>
  </si>
  <si>
    <t>Marquain</t>
  </si>
  <si>
    <t>Martelange</t>
  </si>
  <si>
    <t>MARTELANGE</t>
  </si>
  <si>
    <t>Martenslinde</t>
  </si>
  <si>
    <t>Martouzin-Neuville</t>
  </si>
  <si>
    <t>Masbourg</t>
  </si>
  <si>
    <t>Masnuy-Saint-Pierre</t>
  </si>
  <si>
    <t>JURBISE</t>
  </si>
  <si>
    <t>Maulde</t>
  </si>
  <si>
    <t>Mazy</t>
  </si>
  <si>
    <t>Méan</t>
  </si>
  <si>
    <t>Meensel-Kiezegem</t>
  </si>
  <si>
    <t>TIELT-WINGE</t>
  </si>
  <si>
    <t>Meer</t>
  </si>
  <si>
    <t>Meerbeek</t>
  </si>
  <si>
    <t>Meerbeke</t>
  </si>
  <si>
    <t>Meerhout</t>
  </si>
  <si>
    <t>MEERHOUT</t>
  </si>
  <si>
    <t>Meerle</t>
  </si>
  <si>
    <t>Meise</t>
  </si>
  <si>
    <t>MEISE</t>
  </si>
  <si>
    <t>Meldert (Bt.)</t>
  </si>
  <si>
    <t>HOEGAARDEN</t>
  </si>
  <si>
    <t>Meldert (Limb.)</t>
  </si>
  <si>
    <t>LUMMEN</t>
  </si>
  <si>
    <t>Melen</t>
  </si>
  <si>
    <t>Melle</t>
  </si>
  <si>
    <t>MELLE</t>
  </si>
  <si>
    <t>Mellet</t>
  </si>
  <si>
    <t>LES BONS VILLERS</t>
  </si>
  <si>
    <t>Membach</t>
  </si>
  <si>
    <t>BAELEN</t>
  </si>
  <si>
    <t>Merbes-Sainte-Marie</t>
  </si>
  <si>
    <t>MERBES-LE-CHATEAU</t>
  </si>
  <si>
    <t>Merchtem</t>
  </si>
  <si>
    <t>MERCHTEM</t>
  </si>
  <si>
    <t>Merkem</t>
  </si>
  <si>
    <t>HOUTHULST</t>
  </si>
  <si>
    <t>Merksem (Antwerpen)</t>
  </si>
  <si>
    <t>Merksplas</t>
  </si>
  <si>
    <t>MERKSPLAS</t>
  </si>
  <si>
    <t>Meslin-l'Evêque</t>
  </si>
  <si>
    <t>Mesnil-Saint-Blaise</t>
  </si>
  <si>
    <t>Messines</t>
  </si>
  <si>
    <t>MESSINES</t>
  </si>
  <si>
    <t>Meulebeke</t>
  </si>
  <si>
    <t>MEULEBEKE</t>
  </si>
  <si>
    <t>Mévergnies-lez-Lens</t>
  </si>
  <si>
    <t>Meyerode</t>
  </si>
  <si>
    <t>Middelburg</t>
  </si>
  <si>
    <t>Middelkerke</t>
  </si>
  <si>
    <t>Miécret</t>
  </si>
  <si>
    <t>Minderhout</t>
  </si>
  <si>
    <t>Moen</t>
  </si>
  <si>
    <t>Moerbeke-Waas</t>
  </si>
  <si>
    <t>MOERBEKE</t>
  </si>
  <si>
    <t>Moerzeke</t>
  </si>
  <si>
    <t>HAMME</t>
  </si>
  <si>
    <t>Mol</t>
  </si>
  <si>
    <t>MOL</t>
  </si>
  <si>
    <t>Molenbeek-Wersbeek</t>
  </si>
  <si>
    <t>Molenstede</t>
  </si>
  <si>
    <t>Mollem</t>
  </si>
  <si>
    <t>ASSE</t>
  </si>
  <si>
    <t>Momignies</t>
  </si>
  <si>
    <t>Monceau-Imbrechies</t>
  </si>
  <si>
    <t>Monceau-sur-Sambre</t>
  </si>
  <si>
    <t>Mons</t>
  </si>
  <si>
    <t>Mons-lez-Liège</t>
  </si>
  <si>
    <t>FLEMALLE</t>
  </si>
  <si>
    <t>Montignies-lez-Lens</t>
  </si>
  <si>
    <t>LENS</t>
  </si>
  <si>
    <t>Montignies-sur-Sambre</t>
  </si>
  <si>
    <t>Montigny-le-Tilleul</t>
  </si>
  <si>
    <t>Montleban</t>
  </si>
  <si>
    <t>Mont-Saint-Aubert</t>
  </si>
  <si>
    <t>Mont-Sainte-Aldegonde</t>
  </si>
  <si>
    <t>MORLANWELZ</t>
  </si>
  <si>
    <t>Mont-Sainte-Geneviève</t>
  </si>
  <si>
    <t>Mont-Saint-Guibert</t>
  </si>
  <si>
    <t>MONT-SAINT-GUIBERT</t>
  </si>
  <si>
    <t>Mont-sur-Marchienne</t>
  </si>
  <si>
    <t>Moorsel</t>
  </si>
  <si>
    <t>Moorslede</t>
  </si>
  <si>
    <t>MOORSLEDE</t>
  </si>
  <si>
    <t>Morlanwelz-Mariemont</t>
  </si>
  <si>
    <t>Mortroux</t>
  </si>
  <si>
    <t>DALHEM</t>
  </si>
  <si>
    <t>Mortsel</t>
  </si>
  <si>
    <t>MORTSEL</t>
  </si>
  <si>
    <t>Mourcourt</t>
  </si>
  <si>
    <t>Mouscron</t>
  </si>
  <si>
    <t>Muizen (Limb.)</t>
  </si>
  <si>
    <t>GINGELOM</t>
  </si>
  <si>
    <t>Muizen (Mechelen)</t>
  </si>
  <si>
    <t>Naast</t>
  </si>
  <si>
    <t>SOIGNIES</t>
  </si>
  <si>
    <t>Nadrin</t>
  </si>
  <si>
    <t>Nalinnes</t>
  </si>
  <si>
    <t>HAM-SUR-HEURE-NALINNES</t>
  </si>
  <si>
    <t>Namur</t>
  </si>
  <si>
    <t>Nassogne</t>
  </si>
  <si>
    <t>Natoye</t>
  </si>
  <si>
    <t>Nazareth</t>
  </si>
  <si>
    <t>NAZARETH</t>
  </si>
  <si>
    <t>Nederokkerzeel</t>
  </si>
  <si>
    <t>KAMPENHOUT</t>
  </si>
  <si>
    <t>Neder-Over-Heembeek (Bru.)</t>
  </si>
  <si>
    <t>Nederzwalm-Hermelgem</t>
  </si>
  <si>
    <t>ZWALM</t>
  </si>
  <si>
    <t>Neerlanden</t>
  </si>
  <si>
    <t>LANDEN</t>
  </si>
  <si>
    <t>Neigem</t>
  </si>
  <si>
    <t>Nethen</t>
  </si>
  <si>
    <t>GREZ-DOICEAU</t>
  </si>
  <si>
    <t>Neufvilles</t>
  </si>
  <si>
    <t>Neu-Moresnet</t>
  </si>
  <si>
    <t>Neuville-en-Condroz</t>
  </si>
  <si>
    <t>NEUPRE</t>
  </si>
  <si>
    <t>Niel</t>
  </si>
  <si>
    <t>NIEL</t>
  </si>
  <si>
    <t>Niel-bij-As</t>
  </si>
  <si>
    <t>Nieuwerkerken (Aalst)</t>
  </si>
  <si>
    <t>Nieuwkerke</t>
  </si>
  <si>
    <t>Nieuwrode</t>
  </si>
  <si>
    <t>HOLSBEEK</t>
  </si>
  <si>
    <t>Nijlen</t>
  </si>
  <si>
    <t>NIJLEN</t>
  </si>
  <si>
    <t>Nimy</t>
  </si>
  <si>
    <t>Nivelles</t>
  </si>
  <si>
    <t>Noirefontaine</t>
  </si>
  <si>
    <t>Nokere</t>
  </si>
  <si>
    <t>Nollevaux</t>
  </si>
  <si>
    <t>Noorderwijk</t>
  </si>
  <si>
    <t>HERENTALS</t>
  </si>
  <si>
    <t>Nouvelles</t>
  </si>
  <si>
    <t>Nukerke</t>
  </si>
  <si>
    <t>Obigies</t>
  </si>
  <si>
    <t>Oetingen</t>
  </si>
  <si>
    <t>GOOIK</t>
  </si>
  <si>
    <t>Oeudeghien</t>
  </si>
  <si>
    <t>FRASNES-LEZ-ANVAING</t>
  </si>
  <si>
    <t>Ogy</t>
  </si>
  <si>
    <t>Ohey</t>
  </si>
  <si>
    <t>Olen</t>
  </si>
  <si>
    <t>OLEN</t>
  </si>
  <si>
    <t>Ollignies</t>
  </si>
  <si>
    <t>Olmen</t>
  </si>
  <si>
    <t>Olne</t>
  </si>
  <si>
    <t>OLNE</t>
  </si>
  <si>
    <t>Omal</t>
  </si>
  <si>
    <t>Ombret</t>
  </si>
  <si>
    <t>AMAY</t>
  </si>
  <si>
    <t>Onhaye</t>
  </si>
  <si>
    <t>Onze-Lieve-Vrouw-Waver</t>
  </si>
  <si>
    <t>SINT-KATELIJNE-WAVER</t>
  </si>
  <si>
    <t>Oostakker</t>
  </si>
  <si>
    <t>Oosteeklo</t>
  </si>
  <si>
    <t>Oostham</t>
  </si>
  <si>
    <t>HAM</t>
  </si>
  <si>
    <t>Oostrozebeke</t>
  </si>
  <si>
    <t>OOSTROZEBEKE</t>
  </si>
  <si>
    <t>Oostwinkel</t>
  </si>
  <si>
    <t>ZOMERGEM</t>
  </si>
  <si>
    <t>Opdorp</t>
  </si>
  <si>
    <t>BUGGENHOUT</t>
  </si>
  <si>
    <t>Opglabbeek</t>
  </si>
  <si>
    <t>OPGLABBEEK</t>
  </si>
  <si>
    <t>Ophain-Bois-Seigneur-Isaac</t>
  </si>
  <si>
    <t>Opheylissem</t>
  </si>
  <si>
    <t>HELECINE</t>
  </si>
  <si>
    <t>Ophoven</t>
  </si>
  <si>
    <t>KINROOI</t>
  </si>
  <si>
    <t>Opoeteren</t>
  </si>
  <si>
    <t>MAASEIK</t>
  </si>
  <si>
    <t>Opont</t>
  </si>
  <si>
    <t>Opvelp</t>
  </si>
  <si>
    <t>BIERBEEK</t>
  </si>
  <si>
    <t>Opwijk</t>
  </si>
  <si>
    <t>OPWIJK</t>
  </si>
  <si>
    <t>Orcq</t>
  </si>
  <si>
    <t>Orgeo</t>
  </si>
  <si>
    <t>BERTRIX</t>
  </si>
  <si>
    <t>Ormeignies</t>
  </si>
  <si>
    <t>Orp-le-Grand</t>
  </si>
  <si>
    <t>ORP-JAUCHE</t>
  </si>
  <si>
    <t>Ortho</t>
  </si>
  <si>
    <t>OTAN - NATO</t>
  </si>
  <si>
    <t>Otegem</t>
  </si>
  <si>
    <t>Oteppe</t>
  </si>
  <si>
    <t>BURDINNE</t>
  </si>
  <si>
    <t>Otrange</t>
  </si>
  <si>
    <t>OREYE</t>
  </si>
  <si>
    <t>Ottignies-Louvain-la-Neuve</t>
  </si>
  <si>
    <t>Oudergem</t>
  </si>
  <si>
    <t>AUDERGHEM</t>
  </si>
  <si>
    <t>Oud-Heverlee</t>
  </si>
  <si>
    <t>Oud-Turnhout</t>
  </si>
  <si>
    <t>OUD-TURNHOUT</t>
  </si>
  <si>
    <t>Ougrée</t>
  </si>
  <si>
    <t>Oupeye</t>
  </si>
  <si>
    <t>Outer</t>
  </si>
  <si>
    <t>Outgaarden</t>
  </si>
  <si>
    <t>Outrijve</t>
  </si>
  <si>
    <t>Overijse</t>
  </si>
  <si>
    <t>OVERIJSE</t>
  </si>
  <si>
    <t>Overpelt</t>
  </si>
  <si>
    <t>OVERPELT</t>
  </si>
  <si>
    <t>Paal</t>
  </si>
  <si>
    <t>Paliseul</t>
  </si>
  <si>
    <t>Parike</t>
  </si>
  <si>
    <t>BRAKEL</t>
  </si>
  <si>
    <t>Pellenberg</t>
  </si>
  <si>
    <t>Pepingen</t>
  </si>
  <si>
    <t>Péronnes-lez-Antoing</t>
  </si>
  <si>
    <t>Péruwelz</t>
  </si>
  <si>
    <t>Perwez-Haillot</t>
  </si>
  <si>
    <t>Petit-Enghien</t>
  </si>
  <si>
    <t>ENGHIEN</t>
  </si>
  <si>
    <t>Petit-Fays</t>
  </si>
  <si>
    <t>BIEVRE</t>
  </si>
  <si>
    <t>Petit-Roeulx-lez-Nivelles</t>
  </si>
  <si>
    <t>SENEFFE</t>
  </si>
  <si>
    <t>Petit-Thier</t>
  </si>
  <si>
    <t>Piéton</t>
  </si>
  <si>
    <t>CHAPELLE-LEZ-HERLAIMONT</t>
  </si>
  <si>
    <t>Pironchamps</t>
  </si>
  <si>
    <t>FARCIENNES</t>
  </si>
  <si>
    <t>Pittem</t>
  </si>
  <si>
    <t>PITTEM</t>
  </si>
  <si>
    <t>Plainevaux</t>
  </si>
  <si>
    <t>Plancenoit</t>
  </si>
  <si>
    <t>LASNE</t>
  </si>
  <si>
    <t>Ploegsteert</t>
  </si>
  <si>
    <t>Plombières</t>
  </si>
  <si>
    <t>Poeke</t>
  </si>
  <si>
    <t>Poelkapelle</t>
  </si>
  <si>
    <t>LANGEMARK-POELKAPELLE</t>
  </si>
  <si>
    <t>Pollare</t>
  </si>
  <si>
    <t>Pondrôme</t>
  </si>
  <si>
    <t>Poppel</t>
  </si>
  <si>
    <t>RAVELS</t>
  </si>
  <si>
    <t>Porcheresse (Lux.)</t>
  </si>
  <si>
    <t>DAVERDISSE</t>
  </si>
  <si>
    <t>Poulseur</t>
  </si>
  <si>
    <t>Presgaux</t>
  </si>
  <si>
    <t>COUVIN</t>
  </si>
  <si>
    <t>Pulderbos</t>
  </si>
  <si>
    <t>ZANDHOVEN</t>
  </si>
  <si>
    <t>Pulle</t>
  </si>
  <si>
    <t>Putte</t>
  </si>
  <si>
    <t>PUTTE</t>
  </si>
  <si>
    <t>Queue-du-Bois</t>
  </si>
  <si>
    <t>BEYNE-HEUSAY</t>
  </si>
  <si>
    <t>Quevaucamps</t>
  </si>
  <si>
    <t>Quévy-le-Petit</t>
  </si>
  <si>
    <t>Quiévrain</t>
  </si>
  <si>
    <t>Rachecourt</t>
  </si>
  <si>
    <t>Racour</t>
  </si>
  <si>
    <t>LINCENT</t>
  </si>
  <si>
    <t>Raeren</t>
  </si>
  <si>
    <t>Ragnies</t>
  </si>
  <si>
    <t>Ramillies</t>
  </si>
  <si>
    <t>RAMILLIES</t>
  </si>
  <si>
    <t>Ramsdonk</t>
  </si>
  <si>
    <t>KAPELLE-OP-DEN-BOS</t>
  </si>
  <si>
    <t>Ramsel</t>
  </si>
  <si>
    <t>HERSELT</t>
  </si>
  <si>
    <t>Ramskapelle (Knokke-Heist)</t>
  </si>
  <si>
    <t>KNOKKE-HEIST</t>
  </si>
  <si>
    <t>Ransart</t>
  </si>
  <si>
    <t>Ransberg</t>
  </si>
  <si>
    <t>Ranst</t>
  </si>
  <si>
    <t>RANST</t>
  </si>
  <si>
    <t>Ravels</t>
  </si>
  <si>
    <t>Rebaix</t>
  </si>
  <si>
    <t>Rebecq-Rognon</t>
  </si>
  <si>
    <t>REBECQ</t>
  </si>
  <si>
    <t>Rekem</t>
  </si>
  <si>
    <t>LANAKEN</t>
  </si>
  <si>
    <t>Rekkem</t>
  </si>
  <si>
    <t>MENIN</t>
  </si>
  <si>
    <t>Remersdaal</t>
  </si>
  <si>
    <t>FOURONS</t>
  </si>
  <si>
    <t>Remicourt</t>
  </si>
  <si>
    <t>Rendeux</t>
  </si>
  <si>
    <t>RENDEUX</t>
  </si>
  <si>
    <t>Reninge</t>
  </si>
  <si>
    <t>LO-RENINGE</t>
  </si>
  <si>
    <t>Reningelst</t>
  </si>
  <si>
    <t>POPERINGE</t>
  </si>
  <si>
    <t>Reppel</t>
  </si>
  <si>
    <t>BOCHOLT</t>
  </si>
  <si>
    <t>Ressaix</t>
  </si>
  <si>
    <t>Ressegem</t>
  </si>
  <si>
    <t>Retie</t>
  </si>
  <si>
    <t>RETIE</t>
  </si>
  <si>
    <t>Retinne</t>
  </si>
  <si>
    <t>Reuland</t>
  </si>
  <si>
    <t>BURG-REULAND</t>
  </si>
  <si>
    <t>Rièzes</t>
  </si>
  <si>
    <t>Rijkevorsel</t>
  </si>
  <si>
    <t>RIJKEVORSEL</t>
  </si>
  <si>
    <t>Rijmenam</t>
  </si>
  <si>
    <t>BONHEIDEN</t>
  </si>
  <si>
    <t>Rillaar</t>
  </si>
  <si>
    <t>Rivière</t>
  </si>
  <si>
    <t>PROFONDEVILLE</t>
  </si>
  <si>
    <t>Rixensart</t>
  </si>
  <si>
    <t>Rochehaut</t>
  </si>
  <si>
    <t>Rocherath</t>
  </si>
  <si>
    <t>Rocourt</t>
  </si>
  <si>
    <t>Roesbrugge-Haringe</t>
  </si>
  <si>
    <t>Roisin</t>
  </si>
  <si>
    <t>HONNELLES</t>
  </si>
  <si>
    <t>Rollegem</t>
  </si>
  <si>
    <t>Romsée</t>
  </si>
  <si>
    <t>Rongy</t>
  </si>
  <si>
    <t>Ronse</t>
  </si>
  <si>
    <t>RENAIX</t>
  </si>
  <si>
    <t>Ronsele</t>
  </si>
  <si>
    <t>Roselies</t>
  </si>
  <si>
    <t>AISEAU-PRESLES</t>
  </si>
  <si>
    <t>Rosières</t>
  </si>
  <si>
    <t>Rosoux-Crenwick</t>
  </si>
  <si>
    <t>BERLOZ</t>
  </si>
  <si>
    <t>Rotheux-Rimière</t>
  </si>
  <si>
    <t>Rotselaar</t>
  </si>
  <si>
    <t>ROTSELAAR</t>
  </si>
  <si>
    <t>Roucourt</t>
  </si>
  <si>
    <t>Roux</t>
  </si>
  <si>
    <t>Roux-Miroir</t>
  </si>
  <si>
    <t>INCOURT</t>
  </si>
  <si>
    <t>Ruisbroek (Antw.)</t>
  </si>
  <si>
    <t>PUURS</t>
  </si>
  <si>
    <t>Ruisbroek (Bt.)</t>
  </si>
  <si>
    <t>SINT-PIETERS-LEEUW</t>
  </si>
  <si>
    <t>Ruiselede</t>
  </si>
  <si>
    <t>RUISELEDE</t>
  </si>
  <si>
    <t>Rulles</t>
  </si>
  <si>
    <t>Rumbeke</t>
  </si>
  <si>
    <t>ROULERS</t>
  </si>
  <si>
    <t>Rumes</t>
  </si>
  <si>
    <t>Rumillies</t>
  </si>
  <si>
    <t>Rummen</t>
  </si>
  <si>
    <t>Rupelmonde</t>
  </si>
  <si>
    <t>KRUIBEKE</t>
  </si>
  <si>
    <t>Russeignies</t>
  </si>
  <si>
    <t>MONT-DE-L£ENCLUS</t>
  </si>
  <si>
    <t>'s Gravenvoeren</t>
  </si>
  <si>
    <t>S.H.A.P.E. Belgique</t>
  </si>
  <si>
    <t>Saint-Amand</t>
  </si>
  <si>
    <t>Saint-André</t>
  </si>
  <si>
    <t>Saint-Aubin</t>
  </si>
  <si>
    <t>FLORENNES</t>
  </si>
  <si>
    <t>Saint-Denis (Ht.)</t>
  </si>
  <si>
    <t>Saint-Denis-Bovesse</t>
  </si>
  <si>
    <t>LA BRUYERE</t>
  </si>
  <si>
    <t>Sainte-Cécile</t>
  </si>
  <si>
    <t>Saint-Georges-sur-Meuse</t>
  </si>
  <si>
    <t>SAINT-GEORGES-SUR-MEUSE</t>
  </si>
  <si>
    <t>Saint-Gérard</t>
  </si>
  <si>
    <t>Saint-Géry</t>
  </si>
  <si>
    <t>CHASTRE</t>
  </si>
  <si>
    <t>Saint-Ghislain</t>
  </si>
  <si>
    <t>Saint-Léger (Ht.)</t>
  </si>
  <si>
    <t>ESTAIMPUIS</t>
  </si>
  <si>
    <t>Saint-Léger (Lux.)</t>
  </si>
  <si>
    <t>SAINT-LEGER</t>
  </si>
  <si>
    <t>Saint-Marc</t>
  </si>
  <si>
    <t>Saint-Mard</t>
  </si>
  <si>
    <t>Saint-Pierre</t>
  </si>
  <si>
    <t>LIBRAMONT-CHEVIGNY</t>
  </si>
  <si>
    <t>Saint-Remy (Lg.)</t>
  </si>
  <si>
    <t>BLEGNY</t>
  </si>
  <si>
    <t>Saint-Sauveur</t>
  </si>
  <si>
    <t>Saint-Servais</t>
  </si>
  <si>
    <t>Saint-Symphorien</t>
  </si>
  <si>
    <t>Saive</t>
  </si>
  <si>
    <t>Samrée</t>
  </si>
  <si>
    <t>Sankt Vith</t>
  </si>
  <si>
    <t>Sars-la-Bruyère</t>
  </si>
  <si>
    <t>FRAMERIES</t>
  </si>
  <si>
    <t>Sars-la-Buissière</t>
  </si>
  <si>
    <t>Sart-Bernard</t>
  </si>
  <si>
    <t>Sart-lez-Spa</t>
  </si>
  <si>
    <t>JALHAY</t>
  </si>
  <si>
    <t>Sauvenière</t>
  </si>
  <si>
    <t>Schaerbeek</t>
  </si>
  <si>
    <t>SCHAERBEEK</t>
  </si>
  <si>
    <t>Schalkhoven</t>
  </si>
  <si>
    <t>HOESELT</t>
  </si>
  <si>
    <t>Schaltin</t>
  </si>
  <si>
    <t>Schelderode</t>
  </si>
  <si>
    <t>MERELBEKE</t>
  </si>
  <si>
    <t>Scheldewindeke</t>
  </si>
  <si>
    <t>OOSTERZELE</t>
  </si>
  <si>
    <t>Schelle</t>
  </si>
  <si>
    <t>SCHELLE</t>
  </si>
  <si>
    <t>Schepdaal</t>
  </si>
  <si>
    <t>Scherpenheuvel-Zichem</t>
  </si>
  <si>
    <t>MONTAIGU-ZICHEM</t>
  </si>
  <si>
    <t>Schilde</t>
  </si>
  <si>
    <t>SCHILDE</t>
  </si>
  <si>
    <t>Schönberg</t>
  </si>
  <si>
    <t>Schorisse</t>
  </si>
  <si>
    <t>Schoten</t>
  </si>
  <si>
    <t>SCHOTEN</t>
  </si>
  <si>
    <t>Schriek</t>
  </si>
  <si>
    <t>Schulen</t>
  </si>
  <si>
    <t>HERCK-LA-VILLE</t>
  </si>
  <si>
    <t>Scy</t>
  </si>
  <si>
    <t>Sélange</t>
  </si>
  <si>
    <t>Seloignes</t>
  </si>
  <si>
    <t>Seneffe</t>
  </si>
  <si>
    <t>Sensenruth</t>
  </si>
  <si>
    <t>Seraing</t>
  </si>
  <si>
    <t>Serville</t>
  </si>
  <si>
    <t>Signeulx</t>
  </si>
  <si>
    <t>MUSSON</t>
  </si>
  <si>
    <t>Sijsele</t>
  </si>
  <si>
    <t>DAMME</t>
  </si>
  <si>
    <t>Sinaai-Waas</t>
  </si>
  <si>
    <t>Sint-Agatha-Berchem</t>
  </si>
  <si>
    <t>BERCHEM-SAINTE-AGATHE</t>
  </si>
  <si>
    <t>Sint-Agatha-Rode</t>
  </si>
  <si>
    <t>HULDENBERG</t>
  </si>
  <si>
    <t>Sint-Amands</t>
  </si>
  <si>
    <t>SINT-AMANDS</t>
  </si>
  <si>
    <t>Sint-Amandsberg (Gent)</t>
  </si>
  <si>
    <t>Sint-Denijs</t>
  </si>
  <si>
    <t>Sint-Denijs-Westrem</t>
  </si>
  <si>
    <t>Sint-Eloois-Vijve</t>
  </si>
  <si>
    <t>Sint-Eloois-Winkel</t>
  </si>
  <si>
    <t>LEDEGEM</t>
  </si>
  <si>
    <t>Sint-Genesius-Rode</t>
  </si>
  <si>
    <t>RHODE-SAINT-GENESE</t>
  </si>
  <si>
    <t>Sint-Gillis</t>
  </si>
  <si>
    <t>SAINT-GILLES</t>
  </si>
  <si>
    <t>Sint-Gillis-bij-Dendermonde</t>
  </si>
  <si>
    <t>TERMONDE</t>
  </si>
  <si>
    <t>Sint-Huibrechts-Lille</t>
  </si>
  <si>
    <t>NEERPELT</t>
  </si>
  <si>
    <t>Sint-Jan</t>
  </si>
  <si>
    <t>Sint-Jan-in-Eremo</t>
  </si>
  <si>
    <t>SINT-LAUREINS</t>
  </si>
  <si>
    <t>Sint-Jans-Molenbeek</t>
  </si>
  <si>
    <t>MOLENBEEK-SAINT-JEAN</t>
  </si>
  <si>
    <t>Sint-Joost-ten-Node</t>
  </si>
  <si>
    <t>SAINT-JOSSE-TEN-NOODE</t>
  </si>
  <si>
    <t>Sint-Joris (Beernem)</t>
  </si>
  <si>
    <t>BEERNEM</t>
  </si>
  <si>
    <t>Sint-Joris (Nieuwpoort)</t>
  </si>
  <si>
    <t>NIEUPORT</t>
  </si>
  <si>
    <t>Sint-Joris-Weert</t>
  </si>
  <si>
    <t>Sint-Katelijne-Waver</t>
  </si>
  <si>
    <t>Sint-Katherina-Lombeek</t>
  </si>
  <si>
    <t>TERNAT</t>
  </si>
  <si>
    <t>Sint-Kruis (Brugge)</t>
  </si>
  <si>
    <t>Sint-Kruis-Winkel</t>
  </si>
  <si>
    <t>Sint-Lambrechts-Herk</t>
  </si>
  <si>
    <t>HASSELT</t>
  </si>
  <si>
    <t>Sint-Laureins</t>
  </si>
  <si>
    <t>Sint-Lenaarts</t>
  </si>
  <si>
    <t>BRECHT</t>
  </si>
  <si>
    <t>Sint-Margriete</t>
  </si>
  <si>
    <t>Sint-Maria-Horebeke</t>
  </si>
  <si>
    <t>HOREBEKE</t>
  </si>
  <si>
    <t>Sint-Maria-Lierde</t>
  </si>
  <si>
    <t>Sint-Martens-Latem</t>
  </si>
  <si>
    <t>Sint-Martens-Lennik</t>
  </si>
  <si>
    <t>LENNIK</t>
  </si>
  <si>
    <t>Sint-Martens-Lierde</t>
  </si>
  <si>
    <t>Sint-Michiels</t>
  </si>
  <si>
    <t>Sint-Niklaas</t>
  </si>
  <si>
    <t>Sint-Pauwels</t>
  </si>
  <si>
    <t>SINT-GILLIS-WAAS</t>
  </si>
  <si>
    <t>Sint-Pieters-Kapelle (Bt.)</t>
  </si>
  <si>
    <t>Sint-Pieters-Leeuw</t>
  </si>
  <si>
    <t>Sint-Pieters-Rode</t>
  </si>
  <si>
    <t>Sint-Pieters-Voeren</t>
  </si>
  <si>
    <t>Sint-Rijkers</t>
  </si>
  <si>
    <t>ALVERINGEM</t>
  </si>
  <si>
    <t>Sint-Stevens-Woluwe</t>
  </si>
  <si>
    <t>Sint-Ulriks-Kapelle</t>
  </si>
  <si>
    <t>Sippenaeken</t>
  </si>
  <si>
    <t>Sirault</t>
  </si>
  <si>
    <t>Sivry-Rance</t>
  </si>
  <si>
    <t>SIVRY-RANCE</t>
  </si>
  <si>
    <t>Sleidinge</t>
  </si>
  <si>
    <t>EVERGEM</t>
  </si>
  <si>
    <t>Slins</t>
  </si>
  <si>
    <t>Soignies</t>
  </si>
  <si>
    <t>Soiron</t>
  </si>
  <si>
    <t>PEPINSTER</t>
  </si>
  <si>
    <t>Solre-sur-Sambre</t>
  </si>
  <si>
    <t>ERQUELINNES</t>
  </si>
  <si>
    <t>Sorée</t>
  </si>
  <si>
    <t>GESVES</t>
  </si>
  <si>
    <t>Sorinne-la-Longue</t>
  </si>
  <si>
    <t>Sorinnes</t>
  </si>
  <si>
    <t>Sougné-Remouchamps</t>
  </si>
  <si>
    <t>AYWAILLE</t>
  </si>
  <si>
    <t>Souvret</t>
  </si>
  <si>
    <t>Sovet</t>
  </si>
  <si>
    <t>CINEY</t>
  </si>
  <si>
    <t>Soy</t>
  </si>
  <si>
    <t>EREZEE</t>
  </si>
  <si>
    <t>Soye (Nam.)</t>
  </si>
  <si>
    <t>FLOREFFE</t>
  </si>
  <si>
    <t>Spa</t>
  </si>
  <si>
    <t>SPA</t>
  </si>
  <si>
    <t>Spalbeek</t>
  </si>
  <si>
    <t>Spermalie</t>
  </si>
  <si>
    <t>Spiennes</t>
  </si>
  <si>
    <t>Spiere-Helkijn</t>
  </si>
  <si>
    <t>ESPIERRES-HELCHIN</t>
  </si>
  <si>
    <t>Sprimont</t>
  </si>
  <si>
    <t>Spy</t>
  </si>
  <si>
    <t>JEMEPPE-SUR-SAMBRE</t>
  </si>
  <si>
    <t>Stabroek</t>
  </si>
  <si>
    <t>STABROEK</t>
  </si>
  <si>
    <t>Stambruges</t>
  </si>
  <si>
    <t>Stave</t>
  </si>
  <si>
    <t>Stavele</t>
  </si>
  <si>
    <t>Stavelot</t>
  </si>
  <si>
    <t>STAVELOT</t>
  </si>
  <si>
    <t>Steenhuffel</t>
  </si>
  <si>
    <t>LONDERZEEL</t>
  </si>
  <si>
    <t>Steenkerque (Ht.)</t>
  </si>
  <si>
    <t>BRAINE-LE-COMTE</t>
  </si>
  <si>
    <t>Steenokkerzeel</t>
  </si>
  <si>
    <t>STEENOKKERZEEL</t>
  </si>
  <si>
    <t>Stekene</t>
  </si>
  <si>
    <t>STEKENE</t>
  </si>
  <si>
    <t>Stembert</t>
  </si>
  <si>
    <t>Sterrebeek</t>
  </si>
  <si>
    <t>Stevoort</t>
  </si>
  <si>
    <t>Stokkem</t>
  </si>
  <si>
    <t>DILSEN-STOKKEM</t>
  </si>
  <si>
    <t>Stokrooie</t>
  </si>
  <si>
    <t>Stoumont</t>
  </si>
  <si>
    <t>STOUMONT</t>
  </si>
  <si>
    <t>Straimont</t>
  </si>
  <si>
    <t>HERBEUMONT</t>
  </si>
  <si>
    <t>Strée (Ht.)</t>
  </si>
  <si>
    <t>BEAUMONT</t>
  </si>
  <si>
    <t>Strépy-Bracquegnies</t>
  </si>
  <si>
    <t>LA LOUVIERE</t>
  </si>
  <si>
    <t>Strijtem</t>
  </si>
  <si>
    <t>Strombeek-Bever</t>
  </si>
  <si>
    <t>Suxy</t>
  </si>
  <si>
    <t>Tailles</t>
  </si>
  <si>
    <t>Taintignies</t>
  </si>
  <si>
    <t>Tavier</t>
  </si>
  <si>
    <t>Tavigny</t>
  </si>
  <si>
    <t>Tellin</t>
  </si>
  <si>
    <t>TELLIN</t>
  </si>
  <si>
    <t>Templeuve</t>
  </si>
  <si>
    <t>Tenneville</t>
  </si>
  <si>
    <t>Teralfene</t>
  </si>
  <si>
    <t>AFFLIGEM</t>
  </si>
  <si>
    <t>Terhagen</t>
  </si>
  <si>
    <t>RUMST</t>
  </si>
  <si>
    <t>Termes</t>
  </si>
  <si>
    <t>Ternat</t>
  </si>
  <si>
    <t>Tertre</t>
  </si>
  <si>
    <t>Terwagne</t>
  </si>
  <si>
    <t>CLAVIER</t>
  </si>
  <si>
    <t>Tessenderlo</t>
  </si>
  <si>
    <t>TESSENDERLO</t>
  </si>
  <si>
    <t>Testelt</t>
  </si>
  <si>
    <t>Teuven</t>
  </si>
  <si>
    <t>Theux</t>
  </si>
  <si>
    <t>THEUX</t>
  </si>
  <si>
    <t>Thieulain</t>
  </si>
  <si>
    <t>Thieusies</t>
  </si>
  <si>
    <t>Thimister-Clermont</t>
  </si>
  <si>
    <t>THIMISTER-CLERMONT</t>
  </si>
  <si>
    <t>Thimougies</t>
  </si>
  <si>
    <t>Thines</t>
  </si>
  <si>
    <t>Thirimont</t>
  </si>
  <si>
    <t>Thommen</t>
  </si>
  <si>
    <t>Thorembais-Saint-Trond</t>
  </si>
  <si>
    <t>PERWEZ</t>
  </si>
  <si>
    <t>Thoricourt</t>
  </si>
  <si>
    <t>SILLY</t>
  </si>
  <si>
    <t>Thuillies</t>
  </si>
  <si>
    <t>Thuin</t>
  </si>
  <si>
    <t>Thulin</t>
  </si>
  <si>
    <t>HENSIES</t>
  </si>
  <si>
    <t>Thy-le-Bauduin</t>
  </si>
  <si>
    <t>Thy-le-Château</t>
  </si>
  <si>
    <t>WALCOURT</t>
  </si>
  <si>
    <t>Thynes</t>
  </si>
  <si>
    <t>Thys</t>
  </si>
  <si>
    <t>CRISNEE</t>
  </si>
  <si>
    <t>Tiegem</t>
  </si>
  <si>
    <t>Tielen</t>
  </si>
  <si>
    <t>KASTERLEE</t>
  </si>
  <si>
    <t>Tielrode</t>
  </si>
  <si>
    <t>TAMISE</t>
  </si>
  <si>
    <t>Tielt</t>
  </si>
  <si>
    <t>TIELT</t>
  </si>
  <si>
    <t>Tielt-Winge</t>
  </si>
  <si>
    <t>Tignée</t>
  </si>
  <si>
    <t>Tihange</t>
  </si>
  <si>
    <t>HUY</t>
  </si>
  <si>
    <t>Tilff</t>
  </si>
  <si>
    <t>ESNEUX</t>
  </si>
  <si>
    <t>Tillet</t>
  </si>
  <si>
    <t>Tilleur</t>
  </si>
  <si>
    <t>Tillier</t>
  </si>
  <si>
    <t>FERNELMONT</t>
  </si>
  <si>
    <t>Tinlot</t>
  </si>
  <si>
    <t>TINLOT</t>
  </si>
  <si>
    <t>Tintange</t>
  </si>
  <si>
    <t>FAUVILLERS</t>
  </si>
  <si>
    <t>Tintigny</t>
  </si>
  <si>
    <t>TINTIGNY</t>
  </si>
  <si>
    <t>Toernich</t>
  </si>
  <si>
    <t>Tongerlo (Limb.)</t>
  </si>
  <si>
    <t>BREE</t>
  </si>
  <si>
    <t>Tongre-Notre-Dame</t>
  </si>
  <si>
    <t>CHIEVRES</t>
  </si>
  <si>
    <t>Tongre-Saint-Martin</t>
  </si>
  <si>
    <t>Tongrinne</t>
  </si>
  <si>
    <t>SOMBREFFE</t>
  </si>
  <si>
    <t>Tontelange</t>
  </si>
  <si>
    <t>ATTERT</t>
  </si>
  <si>
    <t>Torgny</t>
  </si>
  <si>
    <t>ROUVROY</t>
  </si>
  <si>
    <t>Torhout</t>
  </si>
  <si>
    <t>TORHOUT</t>
  </si>
  <si>
    <t>Tourinne (Lg.)</t>
  </si>
  <si>
    <t>Tourinnes-la-Grosse</t>
  </si>
  <si>
    <t>BEAUVECHAIN</t>
  </si>
  <si>
    <t>Tournai</t>
  </si>
  <si>
    <t>Tournay</t>
  </si>
  <si>
    <t>NEUFCHATEAU</t>
  </si>
  <si>
    <t>Trazegnies</t>
  </si>
  <si>
    <t>Trembleur</t>
  </si>
  <si>
    <t>Tremelo</t>
  </si>
  <si>
    <t>Trivières</t>
  </si>
  <si>
    <t>Trooz</t>
  </si>
  <si>
    <t>TROOZ</t>
  </si>
  <si>
    <t>Tubize</t>
  </si>
  <si>
    <t>TUBIZE</t>
  </si>
  <si>
    <t>Turnhout</t>
  </si>
  <si>
    <t>TURNHOUT</t>
  </si>
  <si>
    <t>Uikhoven</t>
  </si>
  <si>
    <t>MAASMECHELEN</t>
  </si>
  <si>
    <t>Uitbergen</t>
  </si>
  <si>
    <t>BERLARE</t>
  </si>
  <si>
    <t>Uitkerke</t>
  </si>
  <si>
    <t>BLANKENBERGE</t>
  </si>
  <si>
    <t>Ukkel</t>
  </si>
  <si>
    <t>UCCLE</t>
  </si>
  <si>
    <t>Ulbeek</t>
  </si>
  <si>
    <t>Ursel</t>
  </si>
  <si>
    <t>KNESSELARE</t>
  </si>
  <si>
    <t>Vaalbeek</t>
  </si>
  <si>
    <t>Vance</t>
  </si>
  <si>
    <t>Vaulx (Tournai)</t>
  </si>
  <si>
    <t>Vaulx-lez-Chimay</t>
  </si>
  <si>
    <t>Vaux-Chavanne</t>
  </si>
  <si>
    <t>MANHAY</t>
  </si>
  <si>
    <t>Vaux-sous-Chèvremont</t>
  </si>
  <si>
    <t>Vaux-sur-Sure</t>
  </si>
  <si>
    <t>Vedrin</t>
  </si>
  <si>
    <t>Veerle</t>
  </si>
  <si>
    <t>LAAKDAL</t>
  </si>
  <si>
    <t>Velaines</t>
  </si>
  <si>
    <t>CELLES</t>
  </si>
  <si>
    <t>Velaine-sur-Sambre</t>
  </si>
  <si>
    <t>SAMBREVILLE</t>
  </si>
  <si>
    <t>Veldwezelt</t>
  </si>
  <si>
    <t>Vellereille-le-Sec</t>
  </si>
  <si>
    <t>ESTINNES</t>
  </si>
  <si>
    <t>Velm</t>
  </si>
  <si>
    <t>SAINT-TROND</t>
  </si>
  <si>
    <t>Velroux</t>
  </si>
  <si>
    <t>GRACE-HOLLOGNE</t>
  </si>
  <si>
    <t>Vergnies</t>
  </si>
  <si>
    <t>Verlaine</t>
  </si>
  <si>
    <t>VERLAINE</t>
  </si>
  <si>
    <t>Verlée</t>
  </si>
  <si>
    <t>Verrebroek</t>
  </si>
  <si>
    <t>BEVEREN</t>
  </si>
  <si>
    <t>Verviers</t>
  </si>
  <si>
    <t>Vesqueville</t>
  </si>
  <si>
    <t>SAINT-HUBERT</t>
  </si>
  <si>
    <t>Veulen</t>
  </si>
  <si>
    <t>HEERS</t>
  </si>
  <si>
    <t>Vezin</t>
  </si>
  <si>
    <t>ANDENNE</t>
  </si>
  <si>
    <t>Vezon</t>
  </si>
  <si>
    <t>Vichte</t>
  </si>
  <si>
    <t>Vielsalm</t>
  </si>
  <si>
    <t>Viemme</t>
  </si>
  <si>
    <t>FAIMES</t>
  </si>
  <si>
    <t>Vierset-Barse</t>
  </si>
  <si>
    <t>MODAVE</t>
  </si>
  <si>
    <t>Viesville</t>
  </si>
  <si>
    <t>Vieux-Genappe</t>
  </si>
  <si>
    <t>Villance</t>
  </si>
  <si>
    <t>LIBIN</t>
  </si>
  <si>
    <t>Ville-en-Hesbaye</t>
  </si>
  <si>
    <t>Ville-Pommeroeul</t>
  </si>
  <si>
    <t>Villerot</t>
  </si>
  <si>
    <t>Villers-aux-Tours</t>
  </si>
  <si>
    <t>Villers-Deux-Eglises</t>
  </si>
  <si>
    <t>CERFONTAINE</t>
  </si>
  <si>
    <t>Villers-Devant-Orval</t>
  </si>
  <si>
    <t>Villers-la-Loue</t>
  </si>
  <si>
    <t>MEIX-DEVANT-VIRTON</t>
  </si>
  <si>
    <t>Villers-la-Tour</t>
  </si>
  <si>
    <t>Villers-la-Ville</t>
  </si>
  <si>
    <t>VILLERS-LA-VILLE</t>
  </si>
  <si>
    <t>Villers-l'Evêque</t>
  </si>
  <si>
    <t>Villers-Poterie</t>
  </si>
  <si>
    <t>GERPINNES</t>
  </si>
  <si>
    <t>Villers-Saint-Amand</t>
  </si>
  <si>
    <t>Villers-Sainte-Gertrude</t>
  </si>
  <si>
    <t>DURBUY</t>
  </si>
  <si>
    <t>Villers-Saint-Ghislain</t>
  </si>
  <si>
    <t>Villers-Saint-Siméon</t>
  </si>
  <si>
    <t>Villers-sur-Semois</t>
  </si>
  <si>
    <t>Ville-sur-Haine (Le Roeulx)</t>
  </si>
  <si>
    <t>LE ROEULX</t>
  </si>
  <si>
    <t>Vilvoorde</t>
  </si>
  <si>
    <t>Vinderhoute</t>
  </si>
  <si>
    <t>Virelles</t>
  </si>
  <si>
    <t>Virginal-Samme</t>
  </si>
  <si>
    <t>Viroinval</t>
  </si>
  <si>
    <t>VIROINVAL</t>
  </si>
  <si>
    <t>Virton</t>
  </si>
  <si>
    <t>Visé</t>
  </si>
  <si>
    <t>Vissenaken</t>
  </si>
  <si>
    <t>TIRLEMONT</t>
  </si>
  <si>
    <t>Vitrival</t>
  </si>
  <si>
    <t>FOSSES-LA-VILLE</t>
  </si>
  <si>
    <t>Vivegnis</t>
  </si>
  <si>
    <t>Vivy</t>
  </si>
  <si>
    <t>Vlamertinge</t>
  </si>
  <si>
    <t>Vlekkem</t>
  </si>
  <si>
    <t>ERPE-MERE</t>
  </si>
  <si>
    <t>Vlezenbeek</t>
  </si>
  <si>
    <t>Vliermaal</t>
  </si>
  <si>
    <t>Vliermaalroot</t>
  </si>
  <si>
    <t>Vlimmeren</t>
  </si>
  <si>
    <t>BEERSE</t>
  </si>
  <si>
    <t>Vlissegem</t>
  </si>
  <si>
    <t>DE HAAN</t>
  </si>
  <si>
    <t>Vloesberg</t>
  </si>
  <si>
    <t>FLOBECQ</t>
  </si>
  <si>
    <t>Vodecée</t>
  </si>
  <si>
    <t>PHILIPPEVILLE</t>
  </si>
  <si>
    <t>Vodelée</t>
  </si>
  <si>
    <t>DOISCHE</t>
  </si>
  <si>
    <t>Voeren</t>
  </si>
  <si>
    <t>Vollezele</t>
  </si>
  <si>
    <t>GAMMERAGES</t>
  </si>
  <si>
    <t>Voorde</t>
  </si>
  <si>
    <t>Voort</t>
  </si>
  <si>
    <t>LOOZ</t>
  </si>
  <si>
    <t>Voroux-Goreux</t>
  </si>
  <si>
    <t>FEXHE-LE-HAUT-CLOCHER</t>
  </si>
  <si>
    <t>Voroux-lez-Liers</t>
  </si>
  <si>
    <t>Vorselaar</t>
  </si>
  <si>
    <t>VORSELAAR</t>
  </si>
  <si>
    <t>Vorsen</t>
  </si>
  <si>
    <t>Vorst</t>
  </si>
  <si>
    <t>FOREST</t>
  </si>
  <si>
    <t>Vorst (Kempen)</t>
  </si>
  <si>
    <t>Vosselaar</t>
  </si>
  <si>
    <t>VOSSELAAR</t>
  </si>
  <si>
    <t>Vosselare</t>
  </si>
  <si>
    <t>NEVELE</t>
  </si>
  <si>
    <t>Vossem</t>
  </si>
  <si>
    <t>TERVUREN</t>
  </si>
  <si>
    <t>Vottem</t>
  </si>
  <si>
    <t>Vrasene</t>
  </si>
  <si>
    <t>Vremde</t>
  </si>
  <si>
    <t>Vresse-sur-Semois</t>
  </si>
  <si>
    <t>VRESSE-SUR-SEMOIS</t>
  </si>
  <si>
    <t>Vucht</t>
  </si>
  <si>
    <t>Vurste</t>
  </si>
  <si>
    <t>GAVERE</t>
  </si>
  <si>
    <t>Vyle-et-Tharoul</t>
  </si>
  <si>
    <t>MARCHIN</t>
  </si>
  <si>
    <t>Waanrode</t>
  </si>
  <si>
    <t>Waardamme</t>
  </si>
  <si>
    <t>OOSTKAMP</t>
  </si>
  <si>
    <t>Waarloos</t>
  </si>
  <si>
    <t>KONTICH</t>
  </si>
  <si>
    <t>Waarmaarde</t>
  </si>
  <si>
    <t>Waarschoot</t>
  </si>
  <si>
    <t>WAARSCHOOT</t>
  </si>
  <si>
    <t>Waasmunster</t>
  </si>
  <si>
    <t>WAASMUNSTER</t>
  </si>
  <si>
    <t>Wachtebeke</t>
  </si>
  <si>
    <t>WACHTEBEKE</t>
  </si>
  <si>
    <t>Wadelincourt</t>
  </si>
  <si>
    <t>Wagnelée</t>
  </si>
  <si>
    <t>Waha</t>
  </si>
  <si>
    <t>MARCHE-EN-FAMENNE</t>
  </si>
  <si>
    <t>Waillet</t>
  </si>
  <si>
    <t>SOMME-LEUZE</t>
  </si>
  <si>
    <t>Wakken</t>
  </si>
  <si>
    <t>DENTERGEM</t>
  </si>
  <si>
    <t>Walem</t>
  </si>
  <si>
    <t>Walhain-Saint-Paul</t>
  </si>
  <si>
    <t>WALHAIN</t>
  </si>
  <si>
    <t>Walhorn</t>
  </si>
  <si>
    <t>Waltwilder</t>
  </si>
  <si>
    <t>Wambeek</t>
  </si>
  <si>
    <t>Wandre</t>
  </si>
  <si>
    <t>Wanfercée-Baulet</t>
  </si>
  <si>
    <t>Wange</t>
  </si>
  <si>
    <t>Wangenies</t>
  </si>
  <si>
    <t>Wanlin</t>
  </si>
  <si>
    <t>Wanne</t>
  </si>
  <si>
    <t>Wannebecq</t>
  </si>
  <si>
    <t>Wannegem-Lede</t>
  </si>
  <si>
    <t>Wansin</t>
  </si>
  <si>
    <t>HANNUT</t>
  </si>
  <si>
    <t>Wanze</t>
  </si>
  <si>
    <t>WANZE</t>
  </si>
  <si>
    <t>Wanzele</t>
  </si>
  <si>
    <t>LEDE</t>
  </si>
  <si>
    <t>Warchin</t>
  </si>
  <si>
    <t>Warcoing</t>
  </si>
  <si>
    <t>Wardin</t>
  </si>
  <si>
    <t>BASTOGNE</t>
  </si>
  <si>
    <t>Waregem</t>
  </si>
  <si>
    <t>Waremme</t>
  </si>
  <si>
    <t>WAREMME</t>
  </si>
  <si>
    <t>Waret-la-Chaussée</t>
  </si>
  <si>
    <t>EGHEZEE</t>
  </si>
  <si>
    <t>Waret-l'Evêque</t>
  </si>
  <si>
    <t>Warisoulx</t>
  </si>
  <si>
    <t>Warnant</t>
  </si>
  <si>
    <t>ANHEE</t>
  </si>
  <si>
    <t>Warnant-Dreye</t>
  </si>
  <si>
    <t>VILLERS-LE-BOUILLET</t>
  </si>
  <si>
    <t>Warneton</t>
  </si>
  <si>
    <t>Warsage</t>
  </si>
  <si>
    <t>Warzée</t>
  </si>
  <si>
    <t>OUFFET</t>
  </si>
  <si>
    <t>Wasmes</t>
  </si>
  <si>
    <t>COLFONTAINE</t>
  </si>
  <si>
    <t>Wasmes-Audemez-Briffoeil</t>
  </si>
  <si>
    <t>Wasmuel</t>
  </si>
  <si>
    <t>QUAREGNON</t>
  </si>
  <si>
    <t>Wasseiges</t>
  </si>
  <si>
    <t>WASSEIGES</t>
  </si>
  <si>
    <t>Waterloo</t>
  </si>
  <si>
    <t>WATERLOO</t>
  </si>
  <si>
    <t>Watermael-Boitsfort</t>
  </si>
  <si>
    <t>WATERMAEL-BOITSFORT</t>
  </si>
  <si>
    <t>Watervliet</t>
  </si>
  <si>
    <t>Watou</t>
  </si>
  <si>
    <t>Wattripont</t>
  </si>
  <si>
    <t>Waudrez</t>
  </si>
  <si>
    <t>Waulsort</t>
  </si>
  <si>
    <t>Wauthier-Braine</t>
  </si>
  <si>
    <t>BRAINE-LE-CHATEAU</t>
  </si>
  <si>
    <t>Wavre</t>
  </si>
  <si>
    <t>Wavreille</t>
  </si>
  <si>
    <t>ROCHEFORT</t>
  </si>
  <si>
    <t>Wayaux</t>
  </si>
  <si>
    <t>Ways</t>
  </si>
  <si>
    <t>Webbekom</t>
  </si>
  <si>
    <t>Wechelderzande</t>
  </si>
  <si>
    <t>LILLE</t>
  </si>
  <si>
    <t>Weelde</t>
  </si>
  <si>
    <t>Weerde</t>
  </si>
  <si>
    <t>Weert</t>
  </si>
  <si>
    <t>BORNEM</t>
  </si>
  <si>
    <t>Wegnez</t>
  </si>
  <si>
    <t>Weillen</t>
  </si>
  <si>
    <t>Weismes</t>
  </si>
  <si>
    <t>WAIMES</t>
  </si>
  <si>
    <t>Welden</t>
  </si>
  <si>
    <t>AUDENARDE</t>
  </si>
  <si>
    <t>Welkenraedt</t>
  </si>
  <si>
    <t>Welle</t>
  </si>
  <si>
    <t>Wellen</t>
  </si>
  <si>
    <t>Wellin</t>
  </si>
  <si>
    <t>Wemmel</t>
  </si>
  <si>
    <t>WEMMEL</t>
  </si>
  <si>
    <t>Wenduine</t>
  </si>
  <si>
    <t>Werchter</t>
  </si>
  <si>
    <t>Wéris</t>
  </si>
  <si>
    <t>Werm</t>
  </si>
  <si>
    <t>Wervik</t>
  </si>
  <si>
    <t>WERVIK</t>
  </si>
  <si>
    <t>Wespelaar</t>
  </si>
  <si>
    <t>HAACHT</t>
  </si>
  <si>
    <t>Westende</t>
  </si>
  <si>
    <t>Westkapelle</t>
  </si>
  <si>
    <t>Westkerke</t>
  </si>
  <si>
    <t>OUDENBURG</t>
  </si>
  <si>
    <t>Westmalle</t>
  </si>
  <si>
    <t>MALLE</t>
  </si>
  <si>
    <t>Westmeerbeek</t>
  </si>
  <si>
    <t>HULSHOUT</t>
  </si>
  <si>
    <t>Westouter</t>
  </si>
  <si>
    <t>Westrozebeke</t>
  </si>
  <si>
    <t>STADEN</t>
  </si>
  <si>
    <t>Wetteren</t>
  </si>
  <si>
    <t>WETTEREN</t>
  </si>
  <si>
    <t>Wevelgem</t>
  </si>
  <si>
    <t>WEVELGEM</t>
  </si>
  <si>
    <t>Wezemaal</t>
  </si>
  <si>
    <t>Wezembeek-Oppem</t>
  </si>
  <si>
    <t>WEZEMBEEK-OPPEM</t>
  </si>
  <si>
    <t>Wezeren</t>
  </si>
  <si>
    <t>Wez-Velvain</t>
  </si>
  <si>
    <t>Wibrin</t>
  </si>
  <si>
    <t>Wichelen</t>
  </si>
  <si>
    <t>WICHELEN</t>
  </si>
  <si>
    <t>Widooie (Haren)</t>
  </si>
  <si>
    <t>TONGRES</t>
  </si>
  <si>
    <t>Wiekevorst</t>
  </si>
  <si>
    <t>Wielsbeke</t>
  </si>
  <si>
    <t>WIELSBEKE</t>
  </si>
  <si>
    <t>Wierde</t>
  </si>
  <si>
    <t>Wiers</t>
  </si>
  <si>
    <t>Wiesme</t>
  </si>
  <si>
    <t>Wieze</t>
  </si>
  <si>
    <t>LEBBEKE</t>
  </si>
  <si>
    <t>Wihéries</t>
  </si>
  <si>
    <t>DOUR</t>
  </si>
  <si>
    <t>Wihogne</t>
  </si>
  <si>
    <t>Wijchmaal</t>
  </si>
  <si>
    <t>PEER</t>
  </si>
  <si>
    <t>Wijer</t>
  </si>
  <si>
    <t>NIEUWERKERKEN</t>
  </si>
  <si>
    <t>Wijgmaal (Brabant)</t>
  </si>
  <si>
    <t>Wijnegem</t>
  </si>
  <si>
    <t>WIJNEGEM</t>
  </si>
  <si>
    <t>Wijshagen</t>
  </si>
  <si>
    <t>MEEUWEN-GRUITRODE</t>
  </si>
  <si>
    <t>Wijtschate</t>
  </si>
  <si>
    <t>Wilderen</t>
  </si>
  <si>
    <t>Willaupuis</t>
  </si>
  <si>
    <t>Willebringen</t>
  </si>
  <si>
    <t>BOUTERSEM</t>
  </si>
  <si>
    <t>Willebroek</t>
  </si>
  <si>
    <t>WILLEBROEK</t>
  </si>
  <si>
    <t>Willemeau</t>
  </si>
  <si>
    <t>Willerzie</t>
  </si>
  <si>
    <t>GEDINNE</t>
  </si>
  <si>
    <t>Wilrijk (Antwerpen)</t>
  </si>
  <si>
    <t>Wilsele</t>
  </si>
  <si>
    <t>Wilskerke</t>
  </si>
  <si>
    <t>Wimmertingen</t>
  </si>
  <si>
    <t>Winenne</t>
  </si>
  <si>
    <t>Winksele</t>
  </si>
  <si>
    <t>HERENT</t>
  </si>
  <si>
    <t>Wintershoven</t>
  </si>
  <si>
    <t>Witry</t>
  </si>
  <si>
    <t>LEGLISE</t>
  </si>
  <si>
    <t>Wodecq</t>
  </si>
  <si>
    <t>ELLEZELLES</t>
  </si>
  <si>
    <t>Woesten</t>
  </si>
  <si>
    <t>VLETEREN</t>
  </si>
  <si>
    <t>Wolkrange</t>
  </si>
  <si>
    <t>Woluwe-Saint-Lambert</t>
  </si>
  <si>
    <t>WOLUWE-SAINT-LAMBERT</t>
  </si>
  <si>
    <t>Woluwe-Saint-Pierre</t>
  </si>
  <si>
    <t>WOLUWE-SAINT-PIERRE</t>
  </si>
  <si>
    <t>Wolvertem</t>
  </si>
  <si>
    <t>Wommelgem</t>
  </si>
  <si>
    <t>WOMMELGEM</t>
  </si>
  <si>
    <t>Wommersom</t>
  </si>
  <si>
    <t>LINTER</t>
  </si>
  <si>
    <t>Wonck</t>
  </si>
  <si>
    <t>BASSENGE</t>
  </si>
  <si>
    <t>Wondelgem</t>
  </si>
  <si>
    <t>Wortegem-Petegem</t>
  </si>
  <si>
    <t>WORTEGEM-PETEGEM</t>
  </si>
  <si>
    <t>Wortel</t>
  </si>
  <si>
    <t>Woubrechtegem</t>
  </si>
  <si>
    <t>Woumen</t>
  </si>
  <si>
    <t>DIXMUDE</t>
  </si>
  <si>
    <t>Wulpen</t>
  </si>
  <si>
    <t>KOKSIJDE</t>
  </si>
  <si>
    <t>Wulvergem</t>
  </si>
  <si>
    <t>Wuustwezel</t>
  </si>
  <si>
    <t>WUUSTWEZEL</t>
  </si>
  <si>
    <t>Xhendelesse</t>
  </si>
  <si>
    <t>Xhendremael</t>
  </si>
  <si>
    <t>Xhoris</t>
  </si>
  <si>
    <t>FERRIERES</t>
  </si>
  <si>
    <t>Yernée-Fraineux</t>
  </si>
  <si>
    <t>NANDRIN</t>
  </si>
  <si>
    <t>Yves-Gomezée</t>
  </si>
  <si>
    <t>Yvoir</t>
  </si>
  <si>
    <t>YVOIR</t>
  </si>
  <si>
    <t>Zandbergen</t>
  </si>
  <si>
    <t>GRAMMONT</t>
  </si>
  <si>
    <t>Zande</t>
  </si>
  <si>
    <t>KOEKELARE</t>
  </si>
  <si>
    <t>Zandhoven</t>
  </si>
  <si>
    <t>Zandvliet</t>
  </si>
  <si>
    <t>Zandvoorde (Oostende)</t>
  </si>
  <si>
    <t>OSTENDE</t>
  </si>
  <si>
    <t>Zarlardinge</t>
  </si>
  <si>
    <t>Zarren</t>
  </si>
  <si>
    <t>KORTEMARK</t>
  </si>
  <si>
    <t>Zaventem</t>
  </si>
  <si>
    <t>Zedelgem</t>
  </si>
  <si>
    <t>Zeebrugge (Brugge)</t>
  </si>
  <si>
    <t>Zegelsem</t>
  </si>
  <si>
    <t>Zele</t>
  </si>
  <si>
    <t>ZELE</t>
  </si>
  <si>
    <t>Zelem</t>
  </si>
  <si>
    <t>HALEN</t>
  </si>
  <si>
    <t>Zellik</t>
  </si>
  <si>
    <t>Zelzate</t>
  </si>
  <si>
    <t>ZELZATE</t>
  </si>
  <si>
    <t>Zemst</t>
  </si>
  <si>
    <t>Zepperen</t>
  </si>
  <si>
    <t>Zerkegem</t>
  </si>
  <si>
    <t>JABBEKE</t>
  </si>
  <si>
    <t>Zétrud-Lumay</t>
  </si>
  <si>
    <t>JODOIGNE</t>
  </si>
  <si>
    <t>Zevekote</t>
  </si>
  <si>
    <t>GISTEL</t>
  </si>
  <si>
    <t>Zeveneken</t>
  </si>
  <si>
    <t>LOCHRISTI</t>
  </si>
  <si>
    <t>Zeveren</t>
  </si>
  <si>
    <t>DEINZE</t>
  </si>
  <si>
    <t>Zevergem</t>
  </si>
  <si>
    <t>DE PINTE</t>
  </si>
  <si>
    <t>Zichem</t>
  </si>
  <si>
    <t>Zichen-Zussen-Bolder</t>
  </si>
  <si>
    <t>RIEMST</t>
  </si>
  <si>
    <t>Zillebeke</t>
  </si>
  <si>
    <t>Zingem</t>
  </si>
  <si>
    <t>ZINGEM</t>
  </si>
  <si>
    <t>Zoerle-Parwijs</t>
  </si>
  <si>
    <t>WESTERLO</t>
  </si>
  <si>
    <t>Zoersel</t>
  </si>
  <si>
    <t>ZOERSEL</t>
  </si>
  <si>
    <t>Zolder</t>
  </si>
  <si>
    <t>HEUSDEN-ZOLDER</t>
  </si>
  <si>
    <t>Zomergem</t>
  </si>
  <si>
    <t>Zonhoven</t>
  </si>
  <si>
    <t>ZONHOVEN</t>
  </si>
  <si>
    <t>Zonnebeke</t>
  </si>
  <si>
    <t>ZONNEBEKE</t>
  </si>
  <si>
    <t>Zonnegem</t>
  </si>
  <si>
    <t>Zottegem</t>
  </si>
  <si>
    <t>ZOTTEGEM</t>
  </si>
  <si>
    <t>Zoutenaaie</t>
  </si>
  <si>
    <t>FURNES</t>
  </si>
  <si>
    <t>Zoutleeuw</t>
  </si>
  <si>
    <t>LEAU</t>
  </si>
  <si>
    <t>Zuidschote</t>
  </si>
  <si>
    <t>Zuienkerke</t>
  </si>
  <si>
    <t>ZUIENKERKE</t>
  </si>
  <si>
    <t>Zulte</t>
  </si>
  <si>
    <t>ZULTE</t>
  </si>
  <si>
    <t>Zulzeke</t>
  </si>
  <si>
    <t>KLUISBERGEN</t>
  </si>
  <si>
    <t>Zutendaal</t>
  </si>
  <si>
    <t>ZUTENDAAL</t>
  </si>
  <si>
    <t>Zwalm</t>
  </si>
  <si>
    <t>Zwevegem</t>
  </si>
  <si>
    <t>Zwevezele</t>
  </si>
  <si>
    <t>WINGENE</t>
  </si>
  <si>
    <t>Zwijnaarde</t>
  </si>
  <si>
    <t>Zwijndrecht</t>
  </si>
  <si>
    <t>ZWIJNDRECHT</t>
  </si>
  <si>
    <t>Communes RW</t>
  </si>
  <si>
    <t>Ex1</t>
  </si>
  <si>
    <t>Client</t>
  </si>
  <si>
    <t>Ex2</t>
  </si>
  <si>
    <t>Route de Louvain-la-Neuve</t>
  </si>
  <si>
    <t>CWaPE</t>
  </si>
  <si>
    <t>Remarque/commentaire</t>
  </si>
  <si>
    <t>GRD</t>
  </si>
  <si>
    <t>ORES Hainaut</t>
  </si>
  <si>
    <t>ORES Luxembourg</t>
  </si>
  <si>
    <t>ORES Brabant wallon</t>
  </si>
  <si>
    <t>ORES Mouscron</t>
  </si>
  <si>
    <t>RESA</t>
  </si>
  <si>
    <t>ORES Namur</t>
  </si>
  <si>
    <t>Statut_N-1</t>
  </si>
  <si>
    <t>Statut_N</t>
  </si>
  <si>
    <t>libellé</t>
  </si>
  <si>
    <t>Raccordements à des fins de mobilité</t>
  </si>
  <si>
    <r>
      <rPr>
        <b/>
        <u/>
        <sz val="11"/>
        <color theme="0"/>
        <rFont val="Calibri"/>
        <family val="2"/>
        <scheme val="minor"/>
      </rPr>
      <t>Commentaires</t>
    </r>
    <r>
      <rPr>
        <b/>
        <sz val="11"/>
        <color theme="0"/>
        <rFont val="Calibri"/>
        <family val="2"/>
        <scheme val="minor"/>
      </rPr>
      <t xml:space="preserve">
</t>
    </r>
    <r>
      <rPr>
        <sz val="11"/>
        <color theme="0"/>
        <rFont val="Calibri"/>
        <family val="2"/>
        <scheme val="minor"/>
      </rPr>
      <t>(impératifs si retard significatif ou annulation)</t>
    </r>
  </si>
  <si>
    <t>Justification obligatoire</t>
  </si>
  <si>
    <t>Liste</t>
  </si>
  <si>
    <t>Année</t>
  </si>
  <si>
    <t>Nom du GRD</t>
  </si>
  <si>
    <t>Plan version mars :</t>
  </si>
  <si>
    <t>GRD concerné :</t>
  </si>
  <si>
    <t>Version XLS</t>
  </si>
  <si>
    <t>Localité</t>
  </si>
  <si>
    <t>N° projet</t>
  </si>
  <si>
    <t>Localisation du projet</t>
  </si>
  <si>
    <t>Rue(s)</t>
  </si>
  <si>
    <t>Localités RW</t>
  </si>
  <si>
    <t>Nominatif</t>
  </si>
  <si>
    <t>Total projets nominatifs</t>
  </si>
  <si>
    <t>Total projet non nominatifs</t>
  </si>
  <si>
    <t>x</t>
  </si>
  <si>
    <r>
      <t xml:space="preserve">Détails par projet </t>
    </r>
    <r>
      <rPr>
        <sz val="11"/>
        <color rgb="FFFF0000"/>
        <rFont val="Calibri"/>
        <family val="2"/>
        <scheme val="minor"/>
      </rPr>
      <t>(nominatif, non nominatif)</t>
    </r>
    <r>
      <rPr>
        <sz val="11"/>
        <color theme="1"/>
        <rFont val="Calibri"/>
        <family val="2"/>
        <scheme val="minor"/>
      </rPr>
      <t xml:space="preserve"> y compris projet en cours, annulé, reporté</t>
    </r>
  </si>
  <si>
    <r>
      <t>Détails par projet (</t>
    </r>
    <r>
      <rPr>
        <sz val="11"/>
        <color rgb="FFFF0000"/>
        <rFont val="Calibri"/>
        <family val="2"/>
        <scheme val="minor"/>
      </rPr>
      <t>nominatif, non nominatif</t>
    </r>
    <r>
      <rPr>
        <sz val="11"/>
        <color theme="1"/>
        <rFont val="Calibri"/>
        <family val="2"/>
        <scheme val="minor"/>
      </rPr>
      <t>)</t>
    </r>
  </si>
  <si>
    <t>Comptage</t>
  </si>
  <si>
    <t>Stations et postes</t>
  </si>
  <si>
    <t>Autres (à préciser)</t>
  </si>
  <si>
    <t>Annexe V</t>
  </si>
  <si>
    <t>Annexe II</t>
  </si>
  <si>
    <t>Budget global initial du projet</t>
  </si>
  <si>
    <t>Adaptation</t>
  </si>
  <si>
    <t>Adaptation
Extension</t>
  </si>
  <si>
    <t>Motivations</t>
  </si>
  <si>
    <t>Mobilité</t>
  </si>
  <si>
    <t>motiv1</t>
  </si>
  <si>
    <t>motiv2</t>
  </si>
  <si>
    <t>motiv3</t>
  </si>
  <si>
    <t>motiv_Libellé</t>
  </si>
  <si>
    <t>Raccord. résidentiels</t>
  </si>
  <si>
    <t>Raccord. industriels</t>
  </si>
  <si>
    <t>Budget total</t>
  </si>
  <si>
    <t>brut</t>
  </si>
  <si>
    <t>Commentaires
(impératifs si retard significatif ou annulation)</t>
  </si>
  <si>
    <t>Delta</t>
  </si>
  <si>
    <r>
      <rPr>
        <b/>
        <u/>
        <sz val="11"/>
        <color theme="0"/>
        <rFont val="Calibri"/>
        <family val="2"/>
        <scheme val="minor"/>
      </rPr>
      <t>Commentaires</t>
    </r>
    <r>
      <rPr>
        <b/>
        <sz val="11"/>
        <color theme="0"/>
        <rFont val="Calibri"/>
        <family val="2"/>
        <scheme val="minor"/>
      </rPr>
      <t xml:space="preserve">
</t>
    </r>
    <r>
      <rPr>
        <sz val="11"/>
        <color theme="0"/>
        <rFont val="Calibri"/>
        <family val="2"/>
        <scheme val="minor"/>
      </rPr>
      <t>(impératifs si report, annulation ou modification significative du budget)</t>
    </r>
  </si>
  <si>
    <t>Année du plan</t>
  </si>
  <si>
    <t>Non nominatif</t>
  </si>
  <si>
    <t>Années</t>
  </si>
  <si>
    <t>Delta 
Annexe V
Annexe II</t>
  </si>
  <si>
    <t>Annexe V
Annexe II</t>
  </si>
  <si>
    <t>Communes diverses</t>
  </si>
  <si>
    <t>Année
du plan</t>
  </si>
  <si>
    <t>rues diverses</t>
  </si>
  <si>
    <t>Montant total</t>
  </si>
  <si>
    <t>brut [€]</t>
  </si>
  <si>
    <t>[pc]</t>
  </si>
  <si>
    <t>[m]</t>
  </si>
  <si>
    <t>[€]</t>
  </si>
  <si>
    <t>Actifs</t>
  </si>
  <si>
    <t>Inactifs</t>
  </si>
  <si>
    <t>(GRD/GRD)</t>
  </si>
  <si>
    <t>(Fluxys/GRD)</t>
  </si>
  <si>
    <t>(quartier)</t>
  </si>
  <si>
    <t>(clients)</t>
  </si>
  <si>
    <r>
      <t xml:space="preserve">Nombre de compteurs </t>
    </r>
    <r>
      <rPr>
        <u/>
        <sz val="11"/>
        <color theme="1"/>
        <rFont val="Calibri"/>
        <family val="2"/>
        <scheme val="minor"/>
      </rPr>
      <t>en service</t>
    </r>
  </si>
  <si>
    <t>Postes et 
cabines</t>
  </si>
  <si>
    <t>Réseau/Répartition</t>
  </si>
  <si>
    <t>Quartier (distribution)</t>
  </si>
  <si>
    <t>ajouté/anticipé</t>
  </si>
  <si>
    <t>Canalisations</t>
  </si>
  <si>
    <t>Canalisation MPC</t>
  </si>
  <si>
    <t>Canalisation BP</t>
  </si>
  <si>
    <t>Autres</t>
  </si>
  <si>
    <t>V-Plan N+1 à N+5</t>
  </si>
  <si>
    <t>Lignes 4 et 5</t>
  </si>
  <si>
    <t>IIIb-Bilan N-1 Détails</t>
  </si>
  <si>
    <t>IV - Bilan N Actualisation</t>
  </si>
  <si>
    <t>Colonne O</t>
  </si>
  <si>
    <t>Formules adaptées</t>
  </si>
  <si>
    <t>II-Global-Postes budgétaires</t>
  </si>
  <si>
    <t>Branchement BP</t>
  </si>
  <si>
    <t>Branchement MP</t>
  </si>
  <si>
    <t>Compteur BP Standard</t>
  </si>
  <si>
    <t>Compteur à budget</t>
  </si>
  <si>
    <t>Compteur Smart</t>
  </si>
  <si>
    <t>Cabine client</t>
  </si>
  <si>
    <t>Station et poste réception</t>
  </si>
  <si>
    <t>Compteur télérelevé</t>
  </si>
  <si>
    <t>sous-total Cabines</t>
  </si>
  <si>
    <t>sous-total Canalisations</t>
  </si>
  <si>
    <t>sous-total Branchements</t>
  </si>
  <si>
    <t>Télétransmission/fibre optique</t>
  </si>
  <si>
    <t>Cabine réseau</t>
  </si>
  <si>
    <t>Cabine quartier</t>
  </si>
  <si>
    <t>Compteur MP (non télérelevé)</t>
  </si>
  <si>
    <t>Canalisation MPB/MPA-Acier</t>
  </si>
  <si>
    <t>Canalisation MPB/MPA-PE</t>
  </si>
  <si>
    <t>sous-total Stations et postes</t>
  </si>
  <si>
    <t>sous-total Comptage</t>
  </si>
  <si>
    <t>sous-total Autres</t>
  </si>
  <si>
    <t>Colonne B et formules "sous-total"</t>
  </si>
  <si>
    <t>[no]</t>
  </si>
  <si>
    <t>Tab1à3</t>
  </si>
  <si>
    <t>Colonne H</t>
  </si>
  <si>
    <t>Au tableau 2, deux lignes ont été ajoutées pour tenir compte des raccordements "injection de gaz SER" et "à des fins de mobilités"</t>
  </si>
  <si>
    <t>Introduction</t>
  </si>
  <si>
    <t>C11</t>
  </si>
  <si>
    <t>Le choix Gaselwest a été supprimé</t>
  </si>
  <si>
    <t>Les colonnes intitulées "Intervention de tiers et subsides" et "Total net" ont été supprimées.  Elles sont désormais remplacées par une seule et même colonne reprenant le "Total brut" exprimé en €.</t>
  </si>
  <si>
    <t>TOTAL
(réalisé brut)</t>
  </si>
  <si>
    <t>TOTAL
(budget brut)</t>
  </si>
  <si>
    <t xml:space="preserve">IIIa-Bilan N-1 </t>
  </si>
  <si>
    <t>Colonnes N, P, R et T</t>
  </si>
  <si>
    <t>Colonnes H et I</t>
  </si>
  <si>
    <t>Les colonnes relatives aux interventions de tiers et subsides ont été supprimées.</t>
  </si>
  <si>
    <t>Colonnes AZ et BA</t>
  </si>
  <si>
    <t>Les colonnes "Tiers et subsides" et  "Total net" ont été supprimées.</t>
  </si>
  <si>
    <t>total brut</t>
  </si>
  <si>
    <t>confirmé pour 2019</t>
  </si>
  <si>
    <t>reporté en 2020</t>
  </si>
  <si>
    <t>reporté en 2021 ou plus</t>
  </si>
  <si>
    <t>Colonnes AX et AY</t>
  </si>
  <si>
    <t>Budget total brut (check incohérence)</t>
  </si>
  <si>
    <t>Dans le tableau relatif aux tests de cohérence entre les montants renseignés aux annexes II et V, les formules ont été adaptées pour faire le test de cohérence sur les montants totaux bruts plutôt que nets.</t>
  </si>
  <si>
    <t>Cellules concernées</t>
  </si>
  <si>
    <t>Cellules AZ4:BE11</t>
  </si>
  <si>
    <t>-Uniformisation des libellés. 
-La sous-rubrique "Protection cathodique" a été déplacée dans la rubrique "Canalisations" plutôt que dans la rubrique "Stations et Postes".
-La sous-rubrique "Postes et déversoirs" a été renommée "Cabine réseau" (voir définition en annexe des lignes directrices).
-La rubrique/sous-rubrique "Raccordement(s)" a été renommée "Branchement" (puisque le dispositif de comptage n'est pas repris ici).
-La sous-rubrique "Compteur Smart" a été ajoutée pour tenir compte du déploiement futur des compteurs intelligents/communiquants qui remplaceront les compteurs à budget actuels à carte.</t>
  </si>
  <si>
    <t>NB :</t>
  </si>
  <si>
    <t>Description des modifications induites</t>
  </si>
  <si>
    <t>Onglets</t>
  </si>
  <si>
    <t>exception faite du tableau 4 intitulé "Bilan de rentabilité des extensions".  Les calculs des montants nets ont donc également été abandonnés.</t>
  </si>
  <si>
    <t>Tableau 4 : Bilan de rentabilité des extensions</t>
  </si>
  <si>
    <t>Le tableau ci-dessous reprend les modifications opérées dans le tableur; les lignes grisées correspondent à des modifications antérieures.</t>
  </si>
  <si>
    <t>Dont raccordements standards</t>
  </si>
  <si>
    <t>Travaux sur compteurs</t>
  </si>
  <si>
    <t>Colonne C (Motivation)</t>
  </si>
  <si>
    <t>Dans la liste de choix, la motivation "Placement CAB" (trop restrictive) a été modifiée en "Travaux sur compteurs".</t>
  </si>
  <si>
    <t>Date modification</t>
  </si>
  <si>
    <t>Modifications opérées par rapport à la version antérieure du 17/01/2019</t>
  </si>
  <si>
    <t>Modifications opérées</t>
  </si>
  <si>
    <t>Ligne 25</t>
  </si>
  <si>
    <t>Portée du plan : Le plan d’investissement introduit au cours de l’année N portera au minimum sur les investissements prévus pour l’année N+1 ainsi que les investissements prévus pour toutes les années suivantes appartenant à la même période tarifaire que l’année N+1. Toutefois, afin de garder une vision à moyen terme sur les travaux à réaliser, la CWaPE souhaiterait disposer, en fin de période tarifaire d’une vision sur les premières années de la période tarifaire suivante.</t>
  </si>
  <si>
    <r>
      <rPr>
        <b/>
        <u/>
        <sz val="11"/>
        <rFont val="Calibri"/>
        <family val="2"/>
        <scheme val="minor"/>
      </rPr>
      <t>Simplification administrative (introduite pour la remise du plan 2019-2023)</t>
    </r>
    <r>
      <rPr>
        <b/>
        <sz val="11"/>
        <rFont val="Calibri"/>
        <family val="2"/>
        <scheme val="minor"/>
      </rPr>
      <t xml:space="preserve"> </t>
    </r>
    <r>
      <rPr>
        <sz val="11"/>
        <rFont val="Calibri"/>
        <family val="2"/>
        <scheme val="minor"/>
      </rPr>
      <t>: La principale modification est induite par la décision de la CWaPE de ne plus demander aux GRD les valeurs correspondant aux interventions de tiers et autres subsides</t>
    </r>
  </si>
  <si>
    <t>Le plan est engageant sur la période tarifaire 2022-2023.  Le rapportage pour les années 2024 et suivantes est demandé à titre indicatif.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</si>
</sst>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_-;\-* #,##0.00\ _€_-;_-* &quot;-&quot;??\ _€_-;_-@_-"/>
    <numFmt numFmtId="165" formatCode="_ &quot;€&quot;\ * #,##0_ ;_ &quot;€&quot;\ * \-#,##0_ ;_ &quot;€&quot;\ * &quot;-&quot;_ ;_ @_ "/>
    <numFmt numFmtId="166" formatCode="_ &quot;€&quot;\ * #,##0.00_ ;_ &quot;€&quot;\ * \-#,##0.00_ ;_ &quot;€&quot;\ * &quot;-&quot;??_ ;_ @_ "/>
    <numFmt numFmtId="167" formatCode="_-* #,##0\ _€_-;\-* #,##0\ _€_-;_-* &quot;-&quot;??\ _€_-;_-@_-"/>
    <numFmt numFmtId="168" formatCode="&quot;€&quot;\ #,##0"/>
    <numFmt numFmtId="169" formatCode="dd/mm/yy;@"/>
    <numFmt numFmtId="170" formatCode="0;\-0;&quot;-&quot;"/>
    <numFmt numFmtId="171" formatCode="_ &quot;€&quot;\ * #,##0_ ;_ &quot;€&quot;\ * \-#,##0_ ;_ &quot;€&quot;\ * &quot;-&quot;??_ ;_ @_ "/>
    <numFmt numFmtId="172" formatCode="dd\/mm\/yyyy"/>
  </numFmts>
  <fonts count="39" x14ac:knownFonts="1">
    <font>
      <sz val="11"/>
      <color theme="1"/>
      <name val="Calibri"/>
      <family val="2"/>
      <scheme val="minor"/>
    </font>
    <font>
      <sz val="10"/>
      <name val="Arial"/>
      <family val="2"/>
    </font>
    <font>
      <sz val="10"/>
      <name val="Arial"/>
      <family val="2"/>
    </font>
    <font>
      <sz val="9"/>
      <color indexed="81"/>
      <name val="Tahoma"/>
      <family val="2"/>
    </font>
    <font>
      <b/>
      <sz val="9"/>
      <color indexed="81"/>
      <name val="Tahoma"/>
      <family val="2"/>
    </font>
    <font>
      <b/>
      <sz val="11"/>
      <color theme="1"/>
      <name val="Calibri"/>
      <family val="2"/>
      <scheme val="minor"/>
    </font>
    <font>
      <i/>
      <sz val="11"/>
      <color theme="1"/>
      <name val="Calibri"/>
      <family val="2"/>
      <scheme val="minor"/>
    </font>
    <font>
      <b/>
      <sz val="11"/>
      <color theme="0"/>
      <name val="Calibri"/>
      <family val="2"/>
      <scheme val="minor"/>
    </font>
    <font>
      <b/>
      <sz val="12"/>
      <color rgb="FFFFFFFF"/>
      <name val="Calibri"/>
      <family val="2"/>
      <scheme val="minor"/>
    </font>
    <font>
      <b/>
      <sz val="11"/>
      <color theme="4"/>
      <name val="Calibri"/>
      <family val="2"/>
      <scheme val="minor"/>
    </font>
    <font>
      <b/>
      <sz val="12"/>
      <color theme="0"/>
      <name val="Calibri"/>
      <family val="2"/>
      <scheme val="minor"/>
    </font>
    <font>
      <sz val="11"/>
      <color theme="0"/>
      <name val="Calibri"/>
      <family val="2"/>
      <scheme val="minor"/>
    </font>
    <font>
      <sz val="11"/>
      <color theme="1" tint="0.499984740745262"/>
      <name val="Calibri"/>
      <family val="2"/>
      <scheme val="minor"/>
    </font>
    <font>
      <b/>
      <u/>
      <sz val="11"/>
      <color theme="0"/>
      <name val="Calibri"/>
      <family val="2"/>
      <scheme val="minor"/>
    </font>
    <font>
      <b/>
      <sz val="16"/>
      <color theme="1"/>
      <name val="Calibri"/>
      <family val="2"/>
      <scheme val="minor"/>
    </font>
    <font>
      <b/>
      <u/>
      <sz val="11"/>
      <color theme="1"/>
      <name val="Calibri"/>
      <family val="2"/>
      <scheme val="minor"/>
    </font>
    <font>
      <sz val="11"/>
      <color theme="1"/>
      <name val="Calibri"/>
      <family val="2"/>
      <scheme val="minor"/>
    </font>
    <font>
      <b/>
      <sz val="10"/>
      <name val="Calibri"/>
      <family val="2"/>
      <scheme val="minor"/>
    </font>
    <font>
      <sz val="10"/>
      <color theme="1"/>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i/>
      <sz val="11"/>
      <name val="Calibri"/>
      <family val="2"/>
      <scheme val="minor"/>
    </font>
    <font>
      <b/>
      <sz val="10"/>
      <color indexed="8"/>
      <name val="Calibri"/>
      <family val="2"/>
      <scheme val="minor"/>
    </font>
    <font>
      <sz val="10"/>
      <color indexed="8"/>
      <name val="Calibri"/>
      <family val="2"/>
      <scheme val="minor"/>
    </font>
    <font>
      <i/>
      <sz val="10"/>
      <color theme="4" tint="-0.249977111117893"/>
      <name val="Calibri"/>
      <family val="2"/>
      <scheme val="minor"/>
    </font>
    <font>
      <sz val="10"/>
      <color theme="4" tint="-0.249977111117893"/>
      <name val="Calibri"/>
      <family val="2"/>
      <scheme val="minor"/>
    </font>
    <font>
      <b/>
      <sz val="12"/>
      <color theme="1"/>
      <name val="Calibri"/>
      <family val="2"/>
      <scheme val="minor"/>
    </font>
    <font>
      <b/>
      <sz val="10"/>
      <color theme="0"/>
      <name val="Calibri"/>
      <family val="2"/>
      <scheme val="minor"/>
    </font>
    <font>
      <sz val="10"/>
      <color theme="0"/>
      <name val="Calibri"/>
      <family val="2"/>
      <scheme val="minor"/>
    </font>
    <font>
      <b/>
      <sz val="22"/>
      <color theme="0"/>
      <name val="Calibri"/>
      <family val="2"/>
      <scheme val="minor"/>
    </font>
    <font>
      <sz val="11"/>
      <color rgb="FFFF0000"/>
      <name val="Calibri"/>
      <family val="2"/>
      <scheme val="minor"/>
    </font>
    <font>
      <u/>
      <sz val="11"/>
      <color theme="1"/>
      <name val="Calibri"/>
      <family val="2"/>
      <scheme val="minor"/>
    </font>
    <font>
      <sz val="9"/>
      <color indexed="8"/>
      <name val="Calibri"/>
      <family val="2"/>
      <scheme val="minor"/>
    </font>
    <font>
      <b/>
      <sz val="11"/>
      <color rgb="FFFFFFFF"/>
      <name val="Calibri"/>
      <family val="2"/>
      <scheme val="minor"/>
    </font>
    <font>
      <sz val="11"/>
      <color theme="4"/>
      <name val="Calibri"/>
      <family val="2"/>
      <scheme val="minor"/>
    </font>
    <font>
      <b/>
      <sz val="12"/>
      <color theme="4"/>
      <name val="Calibri"/>
      <family val="2"/>
      <scheme val="minor"/>
    </font>
    <font>
      <sz val="12"/>
      <color theme="4"/>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4F81BD"/>
        <bgColor indexed="64"/>
      </patternFill>
    </fill>
    <fill>
      <patternFill patternType="solid">
        <fgColor theme="4"/>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9"/>
        <bgColor indexed="64"/>
      </patternFill>
    </fill>
    <fill>
      <patternFill patternType="solid">
        <fgColor theme="9" tint="0.39997558519241921"/>
        <bgColor indexed="64"/>
      </patternFill>
    </fill>
    <fill>
      <patternFill patternType="solid">
        <fgColor theme="3" tint="0.59999389629810485"/>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rgb="FF000000"/>
      </right>
      <top style="thin">
        <color indexed="64"/>
      </top>
      <bottom/>
      <diagonal/>
    </border>
    <border>
      <left style="medium">
        <color theme="4"/>
      </left>
      <right style="hair">
        <color theme="4"/>
      </right>
      <top style="medium">
        <color theme="4"/>
      </top>
      <bottom style="hair">
        <color theme="4"/>
      </bottom>
      <diagonal/>
    </border>
    <border>
      <left style="hair">
        <color theme="4"/>
      </left>
      <right style="hair">
        <color theme="4"/>
      </right>
      <top style="medium">
        <color theme="4"/>
      </top>
      <bottom style="hair">
        <color theme="4"/>
      </bottom>
      <diagonal/>
    </border>
    <border>
      <left style="hair">
        <color theme="4"/>
      </left>
      <right style="medium">
        <color theme="4"/>
      </right>
      <top style="medium">
        <color theme="4"/>
      </top>
      <bottom style="hair">
        <color theme="4"/>
      </bottom>
      <diagonal/>
    </border>
    <border>
      <left style="medium">
        <color theme="4"/>
      </left>
      <right style="hair">
        <color theme="4"/>
      </right>
      <top style="hair">
        <color theme="4"/>
      </top>
      <bottom style="hair">
        <color theme="4"/>
      </bottom>
      <diagonal/>
    </border>
    <border>
      <left style="hair">
        <color theme="4"/>
      </left>
      <right style="hair">
        <color theme="4"/>
      </right>
      <top style="hair">
        <color theme="4"/>
      </top>
      <bottom style="hair">
        <color theme="4"/>
      </bottom>
      <diagonal/>
    </border>
    <border>
      <left style="hair">
        <color theme="4"/>
      </left>
      <right style="medium">
        <color theme="4"/>
      </right>
      <top style="hair">
        <color theme="4"/>
      </top>
      <bottom style="hair">
        <color theme="4"/>
      </bottom>
      <diagonal/>
    </border>
    <border>
      <left style="medium">
        <color theme="4"/>
      </left>
      <right style="hair">
        <color theme="4"/>
      </right>
      <top style="hair">
        <color theme="4"/>
      </top>
      <bottom style="medium">
        <color theme="4"/>
      </bottom>
      <diagonal/>
    </border>
    <border>
      <left style="hair">
        <color theme="4"/>
      </left>
      <right style="hair">
        <color theme="4"/>
      </right>
      <top style="hair">
        <color theme="4"/>
      </top>
      <bottom style="medium">
        <color theme="4"/>
      </bottom>
      <diagonal/>
    </border>
    <border>
      <left style="hair">
        <color theme="4"/>
      </left>
      <right style="medium">
        <color theme="4"/>
      </right>
      <top style="hair">
        <color theme="4"/>
      </top>
      <bottom style="medium">
        <color theme="4"/>
      </bottom>
      <diagonal/>
    </border>
    <border>
      <left style="medium">
        <color rgb="FF4F81BD"/>
      </left>
      <right style="hair">
        <color rgb="FF4F81BD"/>
      </right>
      <top style="medium">
        <color rgb="FF4F81BD"/>
      </top>
      <bottom style="hair">
        <color rgb="FF4F81BD"/>
      </bottom>
      <diagonal/>
    </border>
    <border>
      <left style="hair">
        <color rgb="FF4F81BD"/>
      </left>
      <right style="hair">
        <color rgb="FF4F81BD"/>
      </right>
      <top style="medium">
        <color rgb="FF4F81BD"/>
      </top>
      <bottom style="hair">
        <color rgb="FF4F81BD"/>
      </bottom>
      <diagonal/>
    </border>
    <border>
      <left style="hair">
        <color rgb="FF4F81BD"/>
      </left>
      <right style="medium">
        <color rgb="FF4F81BD"/>
      </right>
      <top style="medium">
        <color rgb="FF4F81BD"/>
      </top>
      <bottom style="hair">
        <color rgb="FF4F81BD"/>
      </bottom>
      <diagonal/>
    </border>
    <border>
      <left style="medium">
        <color rgb="FF4F81BD"/>
      </left>
      <right style="hair">
        <color rgb="FF4F81BD"/>
      </right>
      <top style="hair">
        <color rgb="FF4F81BD"/>
      </top>
      <bottom style="hair">
        <color rgb="FF4F81BD"/>
      </bottom>
      <diagonal/>
    </border>
    <border>
      <left style="hair">
        <color rgb="FF4F81BD"/>
      </left>
      <right style="hair">
        <color rgb="FF4F81BD"/>
      </right>
      <top style="hair">
        <color rgb="FF4F81BD"/>
      </top>
      <bottom style="hair">
        <color rgb="FF4F81BD"/>
      </bottom>
      <diagonal/>
    </border>
    <border>
      <left style="hair">
        <color rgb="FF4F81BD"/>
      </left>
      <right style="medium">
        <color rgb="FF4F81BD"/>
      </right>
      <top style="hair">
        <color rgb="FF4F81BD"/>
      </top>
      <bottom style="hair">
        <color rgb="FF4F81BD"/>
      </bottom>
      <diagonal/>
    </border>
    <border>
      <left style="medium">
        <color rgb="FF4F81BD"/>
      </left>
      <right style="hair">
        <color rgb="FF4F81BD"/>
      </right>
      <top style="hair">
        <color rgb="FF4F81BD"/>
      </top>
      <bottom style="medium">
        <color rgb="FF4F81BD"/>
      </bottom>
      <diagonal/>
    </border>
    <border>
      <left style="hair">
        <color rgb="FF4F81BD"/>
      </left>
      <right style="hair">
        <color rgb="FF4F81BD"/>
      </right>
      <top style="hair">
        <color rgb="FF4F81BD"/>
      </top>
      <bottom style="medium">
        <color rgb="FF4F81BD"/>
      </bottom>
      <diagonal/>
    </border>
    <border>
      <left style="hair">
        <color rgb="FF4F81BD"/>
      </left>
      <right style="medium">
        <color rgb="FF4F81BD"/>
      </right>
      <top style="hair">
        <color rgb="FF4F81BD"/>
      </top>
      <bottom style="medium">
        <color rgb="FF4F81BD"/>
      </bottom>
      <diagonal/>
    </border>
    <border>
      <left style="medium">
        <color rgb="FF4F81BD"/>
      </left>
      <right style="hair">
        <color rgb="FF4F81BD"/>
      </right>
      <top style="hair">
        <color rgb="FF4F81BD"/>
      </top>
      <bottom/>
      <diagonal/>
    </border>
    <border>
      <left style="hair">
        <color rgb="FF4F81BD"/>
      </left>
      <right style="hair">
        <color rgb="FF4F81BD"/>
      </right>
      <top style="hair">
        <color rgb="FF4F81BD"/>
      </top>
      <bottom/>
      <diagonal/>
    </border>
    <border>
      <left style="hair">
        <color rgb="FF4F81BD"/>
      </left>
      <right style="medium">
        <color rgb="FF4F81BD"/>
      </right>
      <top style="hair">
        <color rgb="FF4F81BD"/>
      </top>
      <bottom/>
      <diagonal/>
    </border>
    <border>
      <left style="medium">
        <color rgb="FF4F81BD"/>
      </left>
      <right style="hair">
        <color rgb="FF4F81BD"/>
      </right>
      <top style="medium">
        <color rgb="FF4F81BD"/>
      </top>
      <bottom style="medium">
        <color rgb="FF4F81BD"/>
      </bottom>
      <diagonal/>
    </border>
    <border>
      <left style="hair">
        <color rgb="FF4F81BD"/>
      </left>
      <right style="hair">
        <color rgb="FF4F81BD"/>
      </right>
      <top style="medium">
        <color rgb="FF4F81BD"/>
      </top>
      <bottom style="medium">
        <color rgb="FF4F81BD"/>
      </bottom>
      <diagonal/>
    </border>
    <border>
      <left style="hair">
        <color rgb="FF4F81BD"/>
      </left>
      <right style="medium">
        <color rgb="FF4F81BD"/>
      </right>
      <top style="medium">
        <color rgb="FF4F81BD"/>
      </top>
      <bottom style="medium">
        <color rgb="FF4F81BD"/>
      </bottom>
      <diagonal/>
    </border>
    <border>
      <left style="medium">
        <color rgb="FF4F81BD"/>
      </left>
      <right style="hair">
        <color rgb="FF4F81BD"/>
      </right>
      <top/>
      <bottom/>
      <diagonal/>
    </border>
    <border>
      <left style="medium">
        <color rgb="FF4F81BD"/>
      </left>
      <right style="hair">
        <color rgb="FF4F81BD"/>
      </right>
      <top/>
      <bottom style="hair">
        <color rgb="FF4F81BD"/>
      </bottom>
      <diagonal/>
    </border>
    <border>
      <left style="medium">
        <color rgb="FF4F81BD"/>
      </left>
      <right style="hair">
        <color rgb="FF4F81BD"/>
      </right>
      <top/>
      <bottom style="medium">
        <color rgb="FF4F81BD"/>
      </bottom>
      <diagonal/>
    </border>
    <border>
      <left style="medium">
        <color rgb="FF4F81BD"/>
      </left>
      <right/>
      <top style="medium">
        <color rgb="FF4F81BD"/>
      </top>
      <bottom/>
      <diagonal/>
    </border>
    <border>
      <left/>
      <right style="thin">
        <color rgb="FF4F81BD"/>
      </right>
      <top style="medium">
        <color rgb="FF4F81BD"/>
      </top>
      <bottom/>
      <diagonal/>
    </border>
    <border>
      <left style="thin">
        <color rgb="FF4F81BD"/>
      </left>
      <right style="medium">
        <color rgb="FF4F81BD"/>
      </right>
      <top style="medium">
        <color rgb="FF4F81BD"/>
      </top>
      <bottom/>
      <diagonal/>
    </border>
    <border>
      <left style="hair">
        <color theme="4"/>
      </left>
      <right/>
      <top style="medium">
        <color theme="4"/>
      </top>
      <bottom style="hair">
        <color theme="4"/>
      </bottom>
      <diagonal/>
    </border>
    <border>
      <left style="hair">
        <color theme="4"/>
      </left>
      <right/>
      <top style="hair">
        <color theme="4"/>
      </top>
      <bottom style="hair">
        <color theme="4"/>
      </bottom>
      <diagonal/>
    </border>
    <border>
      <left style="hair">
        <color theme="4"/>
      </left>
      <right/>
      <top style="hair">
        <color theme="4"/>
      </top>
      <bottom style="medium">
        <color theme="4"/>
      </bottom>
      <diagonal/>
    </border>
    <border>
      <left style="medium">
        <color theme="4"/>
      </left>
      <right style="hair">
        <color theme="4"/>
      </right>
      <top/>
      <bottom style="hair">
        <color theme="4"/>
      </bottom>
      <diagonal/>
    </border>
    <border>
      <left style="hair">
        <color theme="4"/>
      </left>
      <right style="hair">
        <color theme="4"/>
      </right>
      <top/>
      <bottom style="hair">
        <color theme="4"/>
      </bottom>
      <diagonal/>
    </border>
    <border>
      <left style="medium">
        <color theme="4"/>
      </left>
      <right style="hair">
        <color theme="4"/>
      </right>
      <top style="medium">
        <color theme="4"/>
      </top>
      <bottom/>
      <diagonal/>
    </border>
    <border>
      <left style="hair">
        <color theme="4"/>
      </left>
      <right style="hair">
        <color theme="4"/>
      </right>
      <top style="medium">
        <color theme="4"/>
      </top>
      <bottom/>
      <diagonal/>
    </border>
    <border>
      <left/>
      <right/>
      <top/>
      <bottom style="medium">
        <color theme="4"/>
      </bottom>
      <diagonal/>
    </border>
    <border>
      <left style="hair">
        <color theme="4"/>
      </left>
      <right style="medium">
        <color theme="4"/>
      </right>
      <top style="medium">
        <color theme="4"/>
      </top>
      <bottom/>
      <diagonal/>
    </border>
    <border>
      <left style="hair">
        <color theme="4"/>
      </left>
      <right style="medium">
        <color theme="4"/>
      </right>
      <top/>
      <bottom style="hair">
        <color theme="4"/>
      </bottom>
      <diagonal/>
    </border>
    <border>
      <left style="medium">
        <color theme="4"/>
      </left>
      <right style="hair">
        <color theme="4"/>
      </right>
      <top style="medium">
        <color theme="4"/>
      </top>
      <bottom style="thin">
        <color theme="4"/>
      </bottom>
      <diagonal/>
    </border>
    <border>
      <left style="hair">
        <color theme="4"/>
      </left>
      <right style="hair">
        <color theme="4"/>
      </right>
      <top style="medium">
        <color theme="4"/>
      </top>
      <bottom style="thin">
        <color theme="4"/>
      </bottom>
      <diagonal/>
    </border>
    <border>
      <left style="hair">
        <color theme="4"/>
      </left>
      <right style="hair">
        <color theme="4"/>
      </right>
      <top style="hair">
        <color theme="4"/>
      </top>
      <bottom style="thin">
        <color theme="4"/>
      </bottom>
      <diagonal/>
    </border>
    <border>
      <left style="hair">
        <color theme="4"/>
      </left>
      <right style="medium">
        <color theme="4"/>
      </right>
      <top style="hair">
        <color theme="4"/>
      </top>
      <bottom style="thin">
        <color theme="4"/>
      </bottom>
      <diagonal/>
    </border>
    <border>
      <left style="hair">
        <color theme="4"/>
      </left>
      <right style="hair">
        <color theme="4"/>
      </right>
      <top style="hair">
        <color theme="4"/>
      </top>
      <bottom/>
      <diagonal/>
    </border>
    <border>
      <left style="hair">
        <color theme="4"/>
      </left>
      <right style="medium">
        <color theme="4"/>
      </right>
      <top style="hair">
        <color theme="4"/>
      </top>
      <bottom/>
      <diagonal/>
    </border>
    <border>
      <left style="hair">
        <color theme="4"/>
      </left>
      <right style="hair">
        <color theme="4"/>
      </right>
      <top style="thin">
        <color theme="4"/>
      </top>
      <bottom style="thin">
        <color theme="4"/>
      </bottom>
      <diagonal/>
    </border>
    <border>
      <left style="hair">
        <color theme="4"/>
      </left>
      <right style="medium">
        <color theme="4"/>
      </right>
      <top style="thin">
        <color theme="4"/>
      </top>
      <bottom style="thin">
        <color theme="4"/>
      </bottom>
      <diagonal/>
    </border>
    <border>
      <left/>
      <right style="medium">
        <color theme="4"/>
      </right>
      <top/>
      <bottom/>
      <diagonal/>
    </border>
    <border>
      <left/>
      <right style="medium">
        <color theme="4"/>
      </right>
      <top/>
      <bottom style="medium">
        <color theme="4"/>
      </bottom>
      <diagonal/>
    </border>
    <border>
      <left style="hair">
        <color theme="4"/>
      </left>
      <right style="medium">
        <color theme="4"/>
      </right>
      <top/>
      <bottom style="thin">
        <color theme="4"/>
      </bottom>
      <diagonal/>
    </border>
    <border>
      <left style="medium">
        <color theme="4"/>
      </left>
      <right style="hair">
        <color theme="4"/>
      </right>
      <top/>
      <bottom/>
      <diagonal/>
    </border>
    <border>
      <left style="hair">
        <color theme="4"/>
      </left>
      <right style="hair">
        <color theme="4"/>
      </right>
      <top/>
      <bottom/>
      <diagonal/>
    </border>
    <border>
      <left style="hair">
        <color theme="4"/>
      </left>
      <right style="medium">
        <color theme="4"/>
      </right>
      <top/>
      <bottom/>
      <diagonal/>
    </border>
    <border>
      <left style="hair">
        <color theme="4"/>
      </left>
      <right style="hair">
        <color theme="4"/>
      </right>
      <top/>
      <bottom style="thin">
        <color theme="4"/>
      </bottom>
      <diagonal/>
    </border>
    <border>
      <left style="medium">
        <color theme="4"/>
      </left>
      <right/>
      <top style="hair">
        <color theme="4"/>
      </top>
      <bottom style="medium">
        <color theme="4"/>
      </bottom>
      <diagonal/>
    </border>
    <border>
      <left/>
      <right style="hair">
        <color theme="4"/>
      </right>
      <top style="hair">
        <color theme="4"/>
      </top>
      <bottom style="medium">
        <color theme="4"/>
      </bottom>
      <diagonal/>
    </border>
    <border>
      <left style="medium">
        <color theme="4"/>
      </left>
      <right/>
      <top/>
      <bottom/>
      <diagonal/>
    </border>
    <border>
      <left style="medium">
        <color theme="4"/>
      </left>
      <right/>
      <top style="hair">
        <color theme="4"/>
      </top>
      <bottom/>
      <diagonal/>
    </border>
    <border>
      <left/>
      <right style="hair">
        <color theme="4"/>
      </right>
      <top style="hair">
        <color theme="4"/>
      </top>
      <bottom/>
      <diagonal/>
    </border>
    <border>
      <left style="medium">
        <color theme="4"/>
      </left>
      <right style="hair">
        <color theme="4"/>
      </right>
      <top/>
      <bottom style="thin">
        <color theme="4"/>
      </bottom>
      <diagonal/>
    </border>
    <border>
      <left style="medium">
        <color theme="4"/>
      </left>
      <right/>
      <top style="thin">
        <color theme="4"/>
      </top>
      <bottom style="hair">
        <color theme="4"/>
      </bottom>
      <diagonal/>
    </border>
    <border>
      <left/>
      <right style="hair">
        <color theme="4"/>
      </right>
      <top style="hair">
        <color theme="4"/>
      </top>
      <bottom style="hair">
        <color theme="4"/>
      </bottom>
      <diagonal/>
    </border>
    <border>
      <left style="medium">
        <color theme="4"/>
      </left>
      <right/>
      <top style="hair">
        <color theme="4"/>
      </top>
      <bottom style="hair">
        <color theme="4"/>
      </bottom>
      <diagonal/>
    </border>
    <border>
      <left style="medium">
        <color theme="4"/>
      </left>
      <right/>
      <top/>
      <bottom style="hair">
        <color theme="4"/>
      </bottom>
      <diagonal/>
    </border>
    <border>
      <left style="medium">
        <color theme="4"/>
      </left>
      <right style="hair">
        <color theme="4"/>
      </right>
      <top style="hair">
        <color theme="4"/>
      </top>
      <bottom style="thin">
        <color theme="4"/>
      </bottom>
      <diagonal/>
    </border>
    <border>
      <left/>
      <right style="hair">
        <color theme="4"/>
      </right>
      <top style="medium">
        <color theme="4"/>
      </top>
      <bottom/>
      <diagonal/>
    </border>
    <border>
      <left style="hair">
        <color theme="4"/>
      </left>
      <right/>
      <top style="medium">
        <color theme="4"/>
      </top>
      <bottom/>
      <diagonal/>
    </border>
    <border>
      <left/>
      <right/>
      <top style="medium">
        <color theme="4"/>
      </top>
      <bottom/>
      <diagonal/>
    </border>
    <border>
      <left style="medium">
        <color theme="4"/>
      </left>
      <right style="hair">
        <color theme="4"/>
      </right>
      <top style="hair">
        <color theme="4"/>
      </top>
      <bottom/>
      <diagonal/>
    </border>
    <border>
      <left style="medium">
        <color theme="4"/>
      </left>
      <right style="hair">
        <color theme="4"/>
      </right>
      <top/>
      <bottom style="medium">
        <color theme="4"/>
      </bottom>
      <diagonal/>
    </border>
    <border>
      <left style="hair">
        <color theme="4"/>
      </left>
      <right style="hair">
        <color theme="4"/>
      </right>
      <top/>
      <bottom style="medium">
        <color theme="4"/>
      </bottom>
      <diagonal/>
    </border>
    <border>
      <left style="hair">
        <color theme="4"/>
      </left>
      <right style="medium">
        <color theme="4"/>
      </right>
      <top/>
      <bottom style="medium">
        <color theme="4"/>
      </bottom>
      <diagonal/>
    </border>
    <border>
      <left style="hair">
        <color theme="9" tint="-0.24994659260841701"/>
      </left>
      <right style="hair">
        <color theme="9" tint="-0.24994659260841701"/>
      </right>
      <top style="hair">
        <color theme="9" tint="-0.24994659260841701"/>
      </top>
      <bottom style="hair">
        <color theme="9" tint="-0.24994659260841701"/>
      </bottom>
      <diagonal/>
    </border>
    <border>
      <left style="hair">
        <color theme="9" tint="-0.24994659260841701"/>
      </left>
      <right style="hair">
        <color theme="9" tint="-0.24994659260841701"/>
      </right>
      <top style="hair">
        <color theme="9" tint="-0.24994659260841701"/>
      </top>
      <bottom style="medium">
        <color theme="9" tint="-0.24994659260841701"/>
      </bottom>
      <diagonal/>
    </border>
    <border>
      <left style="medium">
        <color theme="4"/>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style="medium">
        <color theme="4"/>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right style="hair">
        <color theme="4"/>
      </right>
      <top/>
      <bottom/>
      <diagonal/>
    </border>
    <border>
      <left style="hair">
        <color theme="4"/>
      </left>
      <right/>
      <top/>
      <bottom/>
      <diagonal/>
    </border>
    <border>
      <left/>
      <right style="medium">
        <color theme="4"/>
      </right>
      <top style="medium">
        <color theme="4"/>
      </top>
      <bottom/>
      <diagonal/>
    </border>
    <border>
      <left style="hair">
        <color theme="9" tint="-0.24994659260841701"/>
      </left>
      <right style="hair">
        <color theme="9" tint="-0.24994659260841701"/>
      </right>
      <top/>
      <bottom/>
      <diagonal/>
    </border>
    <border>
      <left style="hair">
        <color theme="9" tint="-0.24994659260841701"/>
      </left>
      <right style="hair">
        <color theme="9" tint="-0.24994659260841701"/>
      </right>
      <top/>
      <bottom style="hair">
        <color theme="9" tint="-0.24994659260841701"/>
      </bottom>
      <diagonal/>
    </border>
    <border>
      <left style="medium">
        <color theme="9" tint="-0.24994659260841701"/>
      </left>
      <right style="hair">
        <color theme="9" tint="-0.24994659260841701"/>
      </right>
      <top style="medium">
        <color theme="9" tint="-0.24994659260841701"/>
      </top>
      <bottom/>
      <diagonal/>
    </border>
    <border>
      <left style="hair">
        <color theme="9" tint="-0.24994659260841701"/>
      </left>
      <right style="hair">
        <color theme="9" tint="-0.24994659260841701"/>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style="hair">
        <color theme="9" tint="-0.24994659260841701"/>
      </right>
      <top/>
      <bottom/>
      <diagonal/>
    </border>
    <border>
      <left/>
      <right style="medium">
        <color theme="9" tint="-0.24994659260841701"/>
      </right>
      <top/>
      <bottom/>
      <diagonal/>
    </border>
    <border>
      <left style="medium">
        <color theme="9" tint="-0.24994659260841701"/>
      </left>
      <right/>
      <top/>
      <bottom/>
      <diagonal/>
    </border>
    <border>
      <left style="medium">
        <color theme="9" tint="-0.24994659260841701"/>
      </left>
      <right/>
      <top/>
      <bottom style="medium">
        <color theme="9" tint="-0.24994659260841701"/>
      </bottom>
      <diagonal/>
    </border>
    <border>
      <left/>
      <right style="medium">
        <color theme="9" tint="-0.24994659260841701"/>
      </right>
      <top/>
      <bottom style="medium">
        <color theme="9" tint="-0.24994659260841701"/>
      </bottom>
      <diagonal/>
    </border>
    <border>
      <left style="hair">
        <color rgb="FF4F81BD"/>
      </left>
      <right/>
      <top style="hair">
        <color rgb="FF4F81BD"/>
      </top>
      <bottom style="hair">
        <color rgb="FF4F81BD"/>
      </bottom>
      <diagonal/>
    </border>
    <border>
      <left style="hair">
        <color rgb="FF4F81BD"/>
      </left>
      <right/>
      <top style="hair">
        <color rgb="FF4F81BD"/>
      </top>
      <bottom style="medium">
        <color rgb="FF4F81BD"/>
      </bottom>
      <diagonal/>
    </border>
    <border>
      <left style="hair">
        <color rgb="FF4F81BD"/>
      </left>
      <right/>
      <top/>
      <bottom style="hair">
        <color rgb="FF4F81BD"/>
      </bottom>
      <diagonal/>
    </border>
    <border>
      <left style="hair">
        <color rgb="FF4F81BD"/>
      </left>
      <right style="medium">
        <color rgb="FF4F81BD"/>
      </right>
      <top/>
      <bottom style="hair">
        <color rgb="FF4F81BD"/>
      </bottom>
      <diagonal/>
    </border>
    <border>
      <left/>
      <right/>
      <top style="hair">
        <color rgb="FF4F81BD"/>
      </top>
      <bottom style="hair">
        <color rgb="FF4F81BD"/>
      </bottom>
      <diagonal/>
    </border>
    <border>
      <left/>
      <right style="medium">
        <color rgb="FF4F81BD"/>
      </right>
      <top style="hair">
        <color rgb="FF4F81BD"/>
      </top>
      <bottom style="hair">
        <color rgb="FF4F81BD"/>
      </bottom>
      <diagonal/>
    </border>
    <border>
      <left style="hair">
        <color rgb="FF4F81BD"/>
      </left>
      <right/>
      <top style="medium">
        <color rgb="FF4F81BD"/>
      </top>
      <bottom style="hair">
        <color rgb="FF4F81BD"/>
      </bottom>
      <diagonal/>
    </border>
    <border>
      <left/>
      <right/>
      <top style="medium">
        <color rgb="FF4F81BD"/>
      </top>
      <bottom style="hair">
        <color rgb="FF4F81BD"/>
      </bottom>
      <diagonal/>
    </border>
    <border>
      <left/>
      <right style="medium">
        <color rgb="FF4F81BD"/>
      </right>
      <top style="medium">
        <color rgb="FF4F81BD"/>
      </top>
      <bottom style="hair">
        <color rgb="FF4F81BD"/>
      </bottom>
      <diagonal/>
    </border>
    <border>
      <left style="medium">
        <color rgb="FF4F81BD"/>
      </left>
      <right/>
      <top style="medium">
        <color rgb="FF4F81BD"/>
      </top>
      <bottom style="hair">
        <color rgb="FF4F81BD"/>
      </bottom>
      <diagonal/>
    </border>
    <border>
      <left/>
      <right style="hair">
        <color rgb="FF4F81BD"/>
      </right>
      <top style="medium">
        <color rgb="FF4F81BD"/>
      </top>
      <bottom style="hair">
        <color rgb="FF4F81BD"/>
      </bottom>
      <diagonal/>
    </border>
    <border>
      <left style="medium">
        <color rgb="FF4F81BD"/>
      </left>
      <right/>
      <top style="hair">
        <color rgb="FF4F81BD"/>
      </top>
      <bottom style="hair">
        <color rgb="FF4F81BD"/>
      </bottom>
      <diagonal/>
    </border>
    <border>
      <left/>
      <right style="hair">
        <color rgb="FF4F81BD"/>
      </right>
      <top style="hair">
        <color rgb="FF4F81BD"/>
      </top>
      <bottom style="hair">
        <color rgb="FF4F81BD"/>
      </bottom>
      <diagonal/>
    </border>
    <border>
      <left style="medium">
        <color rgb="FF4F81BD"/>
      </left>
      <right style="hair">
        <color rgb="FF4F81BD"/>
      </right>
      <top style="medium">
        <color rgb="FF4F81BD"/>
      </top>
      <bottom/>
      <diagonal/>
    </border>
    <border>
      <left style="hair">
        <color rgb="FF4F81BD"/>
      </left>
      <right style="hair">
        <color rgb="FF4F81BD"/>
      </right>
      <top style="medium">
        <color rgb="FF4F81BD"/>
      </top>
      <bottom/>
      <diagonal/>
    </border>
    <border>
      <left style="hair">
        <color rgb="FF4F81BD"/>
      </left>
      <right style="medium">
        <color rgb="FF4F81BD"/>
      </right>
      <top style="medium">
        <color rgb="FF4F81BD"/>
      </top>
      <bottom/>
      <diagonal/>
    </border>
    <border>
      <left style="medium">
        <color rgb="FF4F81BD"/>
      </left>
      <right style="hair">
        <color rgb="FF4F81BD"/>
      </right>
      <top style="thin">
        <color rgb="FF4F81BD"/>
      </top>
      <bottom style="thin">
        <color rgb="FF4F81BD"/>
      </bottom>
      <diagonal/>
    </border>
    <border>
      <left style="hair">
        <color rgb="FF4F81BD"/>
      </left>
      <right style="hair">
        <color rgb="FF4F81BD"/>
      </right>
      <top style="thin">
        <color rgb="FF4F81BD"/>
      </top>
      <bottom style="thin">
        <color rgb="FF4F81BD"/>
      </bottom>
      <diagonal/>
    </border>
    <border>
      <left style="hair">
        <color rgb="FF4F81BD"/>
      </left>
      <right style="medium">
        <color rgb="FF4F81BD"/>
      </right>
      <top style="thin">
        <color rgb="FF4F81BD"/>
      </top>
      <bottom style="thin">
        <color rgb="FF4F81BD"/>
      </bottom>
      <diagonal/>
    </border>
    <border>
      <left style="hair">
        <color rgb="FF4F81BD"/>
      </left>
      <right style="medium">
        <color rgb="FF4F81BD"/>
      </right>
      <top/>
      <bottom/>
      <diagonal/>
    </border>
    <border>
      <left style="medium">
        <color rgb="FF4F81BD"/>
      </left>
      <right style="hair">
        <color rgb="FF4F81BD"/>
      </right>
      <top style="thin">
        <color rgb="FF4F81BD"/>
      </top>
      <bottom style="medium">
        <color rgb="FF4F81BD"/>
      </bottom>
      <diagonal/>
    </border>
    <border>
      <left style="hair">
        <color rgb="FF4F81BD"/>
      </left>
      <right style="hair">
        <color rgb="FF4F81BD"/>
      </right>
      <top style="thin">
        <color rgb="FF4F81BD"/>
      </top>
      <bottom style="medium">
        <color rgb="FF4F81BD"/>
      </bottom>
      <diagonal/>
    </border>
    <border>
      <left style="hair">
        <color rgb="FF4F81BD"/>
      </left>
      <right style="medium">
        <color rgb="FF4F81BD"/>
      </right>
      <top style="thin">
        <color rgb="FF4F81BD"/>
      </top>
      <bottom style="medium">
        <color rgb="FF4F81BD"/>
      </bottom>
      <diagonal/>
    </border>
    <border>
      <left style="medium">
        <color rgb="FF4F81BD"/>
      </left>
      <right style="hair">
        <color rgb="FF4F81BD"/>
      </right>
      <top style="thin">
        <color rgb="FF4F81BD"/>
      </top>
      <bottom/>
      <diagonal/>
    </border>
    <border>
      <left style="hair">
        <color rgb="FF4F81BD"/>
      </left>
      <right style="hair">
        <color rgb="FF4F81BD"/>
      </right>
      <top style="thin">
        <color rgb="FF4F81BD"/>
      </top>
      <bottom/>
      <diagonal/>
    </border>
    <border>
      <left style="hair">
        <color rgb="FF4F81BD"/>
      </left>
      <right style="medium">
        <color rgb="FF4F81BD"/>
      </right>
      <top style="thin">
        <color rgb="FF4F81BD"/>
      </top>
      <bottom/>
      <diagonal/>
    </border>
    <border>
      <left style="hair">
        <color rgb="FF4F81BD"/>
      </left>
      <right style="hair">
        <color rgb="FF4F81BD"/>
      </right>
      <top/>
      <bottom/>
      <diagonal/>
    </border>
    <border>
      <left style="hair">
        <color rgb="FF4F81BD"/>
      </left>
      <right style="hair">
        <color rgb="FF4F81BD"/>
      </right>
      <top/>
      <bottom style="thin">
        <color rgb="FF4F81BD"/>
      </bottom>
      <diagonal/>
    </border>
  </borders>
  <cellStyleXfs count="8">
    <xf numFmtId="0" fontId="0" fillId="0" borderId="0"/>
    <xf numFmtId="0" fontId="1" fillId="0" borderId="0"/>
    <xf numFmtId="0" fontId="1" fillId="0" borderId="0"/>
    <xf numFmtId="0" fontId="1" fillId="0" borderId="0"/>
    <xf numFmtId="0" fontId="2" fillId="0" borderId="0"/>
    <xf numFmtId="164" fontId="2" fillId="0" borderId="0" applyFont="0" applyFill="0" applyBorder="0" applyAlignment="0" applyProtection="0"/>
    <xf numFmtId="0" fontId="1" fillId="0" borderId="0"/>
    <xf numFmtId="9" fontId="2" fillId="0" borderId="0" applyFont="0" applyFill="0" applyBorder="0" applyAlignment="0" applyProtection="0"/>
  </cellStyleXfs>
  <cellXfs count="388">
    <xf numFmtId="0" fontId="0" fillId="0" borderId="0" xfId="0"/>
    <xf numFmtId="0" fontId="5" fillId="0" borderId="0" xfId="0" applyFont="1"/>
    <xf numFmtId="0" fontId="0" fillId="0" borderId="0" xfId="0" applyAlignment="1">
      <alignment wrapText="1"/>
    </xf>
    <xf numFmtId="0" fontId="6" fillId="0" borderId="0" xfId="0" applyFont="1"/>
    <xf numFmtId="0" fontId="0" fillId="0" borderId="0" xfId="0" applyAlignment="1"/>
    <xf numFmtId="0" fontId="9" fillId="0" borderId="0" xfId="0" applyFont="1" applyAlignment="1"/>
    <xf numFmtId="0" fontId="0" fillId="0" borderId="0" xfId="0" applyFont="1"/>
    <xf numFmtId="0" fontId="0" fillId="0" borderId="0" xfId="0" applyFill="1"/>
    <xf numFmtId="0" fontId="0" fillId="0" borderId="0" xfId="0" applyFill="1" applyAlignment="1">
      <alignment vertical="top" wrapText="1"/>
    </xf>
    <xf numFmtId="0" fontId="5" fillId="0" borderId="7" xfId="0" applyFont="1" applyFill="1" applyBorder="1" applyAlignment="1">
      <alignment horizontal="center" vertical="top" wrapText="1"/>
    </xf>
    <xf numFmtId="0" fontId="5" fillId="0" borderId="8" xfId="0" applyFont="1" applyFill="1" applyBorder="1" applyAlignment="1">
      <alignment horizontal="center" vertical="top" wrapText="1"/>
    </xf>
    <xf numFmtId="0" fontId="5" fillId="0" borderId="9" xfId="0" applyFont="1" applyFill="1" applyBorder="1" applyAlignment="1">
      <alignment horizontal="center" vertical="top" wrapText="1"/>
    </xf>
    <xf numFmtId="0" fontId="5" fillId="0" borderId="4" xfId="0" applyFont="1" applyFill="1" applyBorder="1" applyAlignment="1">
      <alignment vertical="top"/>
    </xf>
    <xf numFmtId="0" fontId="0" fillId="0" borderId="1" xfId="0" applyFill="1" applyBorder="1" applyAlignment="1">
      <alignment vertical="top" wrapText="1"/>
    </xf>
    <xf numFmtId="0" fontId="0" fillId="0" borderId="1" xfId="0" applyFill="1" applyBorder="1"/>
    <xf numFmtId="0" fontId="0" fillId="0" borderId="0" xfId="0" applyAlignment="1">
      <alignment horizontal="left"/>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10" fillId="5" borderId="11" xfId="0" applyNumberFormat="1" applyFont="1" applyFill="1" applyBorder="1" applyAlignment="1">
      <alignment horizontal="center" vertical="center" wrapText="1"/>
    </xf>
    <xf numFmtId="0" fontId="10" fillId="5" borderId="12" xfId="0" applyFont="1" applyFill="1" applyBorder="1" applyAlignment="1">
      <alignment horizontal="center" vertical="center" wrapText="1"/>
    </xf>
    <xf numFmtId="0" fontId="0" fillId="0" borderId="13" xfId="0" applyFont="1" applyBorder="1"/>
    <xf numFmtId="169" fontId="0" fillId="0" borderId="14" xfId="0" applyNumberFormat="1" applyFont="1" applyBorder="1"/>
    <xf numFmtId="0" fontId="0" fillId="0" borderId="14" xfId="0" applyFont="1" applyBorder="1"/>
    <xf numFmtId="0" fontId="0" fillId="0" borderId="14" xfId="0" applyFont="1" applyBorder="1" applyAlignment="1">
      <alignment horizontal="center"/>
    </xf>
    <xf numFmtId="170" fontId="0" fillId="0" borderId="14" xfId="0" applyNumberFormat="1" applyFont="1" applyBorder="1"/>
    <xf numFmtId="168" fontId="0" fillId="0" borderId="14" xfId="0" applyNumberFormat="1" applyFont="1" applyBorder="1"/>
    <xf numFmtId="0" fontId="0" fillId="0" borderId="15" xfId="0" applyFont="1" applyBorder="1"/>
    <xf numFmtId="0" fontId="0" fillId="0" borderId="16" xfId="0" applyFont="1" applyBorder="1"/>
    <xf numFmtId="169" fontId="0" fillId="0" borderId="17" xfId="0" applyNumberFormat="1" applyFont="1" applyBorder="1"/>
    <xf numFmtId="0" fontId="0" fillId="0" borderId="17" xfId="0" applyFont="1" applyBorder="1"/>
    <xf numFmtId="0" fontId="0" fillId="0" borderId="17" xfId="0" applyFont="1" applyBorder="1" applyAlignment="1">
      <alignment horizontal="center"/>
    </xf>
    <xf numFmtId="170" fontId="0" fillId="0" borderId="17" xfId="0" applyNumberFormat="1" applyFont="1" applyBorder="1"/>
    <xf numFmtId="168" fontId="0" fillId="0" borderId="17" xfId="0" applyNumberFormat="1" applyFont="1" applyBorder="1"/>
    <xf numFmtId="0" fontId="0" fillId="0" borderId="18" xfId="0" applyFont="1" applyBorder="1"/>
    <xf numFmtId="0" fontId="8" fillId="4" borderId="19" xfId="0" applyFont="1" applyFill="1" applyBorder="1" applyAlignment="1">
      <alignment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0" fillId="0" borderId="22" xfId="0" applyBorder="1" applyAlignment="1"/>
    <xf numFmtId="0" fontId="0" fillId="0" borderId="23" xfId="0" applyBorder="1" applyAlignment="1"/>
    <xf numFmtId="0" fontId="0" fillId="0" borderId="28" xfId="0" applyBorder="1" applyAlignment="1"/>
    <xf numFmtId="0" fontId="5" fillId="0" borderId="31" xfId="0" applyFont="1" applyBorder="1" applyAlignment="1"/>
    <xf numFmtId="0" fontId="0" fillId="0" borderId="19" xfId="0" applyBorder="1" applyAlignment="1">
      <alignment horizontal="center"/>
    </xf>
    <xf numFmtId="0" fontId="0" fillId="0" borderId="20" xfId="0" applyBorder="1" applyAlignment="1"/>
    <xf numFmtId="0" fontId="0" fillId="0" borderId="25" xfId="0" applyBorder="1" applyAlignment="1">
      <alignment horizontal="center"/>
    </xf>
    <xf numFmtId="0" fontId="0" fillId="0" borderId="26" xfId="0" applyBorder="1" applyAlignment="1"/>
    <xf numFmtId="0" fontId="7" fillId="5" borderId="44" xfId="0" applyFont="1" applyFill="1" applyBorder="1" applyAlignment="1">
      <alignment horizontal="center" wrapText="1"/>
    </xf>
    <xf numFmtId="0" fontId="12" fillId="0" borderId="0" xfId="0" applyFont="1"/>
    <xf numFmtId="0" fontId="15" fillId="0" borderId="0" xfId="0" applyFont="1"/>
    <xf numFmtId="0" fontId="0" fillId="0" borderId="0" xfId="0"/>
    <xf numFmtId="0" fontId="9" fillId="6" borderId="1" xfId="0" applyFont="1" applyFill="1" applyBorder="1" applyAlignment="1">
      <alignment horizontal="center"/>
    </xf>
    <xf numFmtId="0" fontId="19" fillId="0" borderId="0" xfId="4" applyFont="1"/>
    <xf numFmtId="0" fontId="19" fillId="0" borderId="0" xfId="4" applyFont="1" applyAlignment="1">
      <alignment horizontal="center" vertical="center"/>
    </xf>
    <xf numFmtId="0" fontId="20" fillId="0" borderId="0" xfId="6" applyFont="1"/>
    <xf numFmtId="0" fontId="21" fillId="0" borderId="0" xfId="4" applyFont="1"/>
    <xf numFmtId="0" fontId="18" fillId="0" borderId="0" xfId="0" applyFont="1" applyFill="1"/>
    <xf numFmtId="0" fontId="27" fillId="0" borderId="0" xfId="0" applyFont="1" applyFill="1"/>
    <xf numFmtId="167" fontId="21" fillId="6" borderId="14" xfId="5" applyNumberFormat="1" applyFont="1" applyFill="1" applyBorder="1" applyAlignment="1">
      <alignment horizontal="center" vertical="center" shrinkToFit="1"/>
    </xf>
    <xf numFmtId="167" fontId="21" fillId="6" borderId="15" xfId="5" applyNumberFormat="1" applyFont="1" applyFill="1" applyBorder="1" applyAlignment="1">
      <alignment horizontal="center" vertical="center" shrinkToFit="1"/>
    </xf>
    <xf numFmtId="167" fontId="16" fillId="0" borderId="14" xfId="5" applyNumberFormat="1" applyFont="1" applyFill="1" applyBorder="1" applyAlignment="1">
      <alignment horizontal="center" vertical="center" shrinkToFit="1"/>
    </xf>
    <xf numFmtId="167" fontId="16" fillId="0" borderId="15" xfId="5" applyNumberFormat="1" applyFont="1" applyFill="1" applyBorder="1" applyAlignment="1">
      <alignment horizontal="center" vertical="center" shrinkToFit="1"/>
    </xf>
    <xf numFmtId="167" fontId="22" fillId="0" borderId="14" xfId="5" applyNumberFormat="1" applyFont="1" applyFill="1" applyBorder="1" applyAlignment="1">
      <alignment horizontal="center" vertical="center" shrinkToFit="1"/>
    </xf>
    <xf numFmtId="167" fontId="21" fillId="6" borderId="44" xfId="5" applyNumberFormat="1" applyFont="1" applyFill="1" applyBorder="1" applyAlignment="1">
      <alignment horizontal="center" vertical="center" shrinkToFit="1"/>
    </xf>
    <xf numFmtId="167" fontId="21" fillId="6" borderId="49" xfId="5" applyNumberFormat="1" applyFont="1" applyFill="1" applyBorder="1" applyAlignment="1">
      <alignment horizontal="center" vertical="center" shrinkToFit="1"/>
    </xf>
    <xf numFmtId="0" fontId="11" fillId="5" borderId="56" xfId="6" applyFont="1" applyFill="1" applyBorder="1" applyAlignment="1">
      <alignment vertical="center" shrinkToFit="1"/>
    </xf>
    <xf numFmtId="0" fontId="11" fillId="5" borderId="57" xfId="6" applyFont="1" applyFill="1" applyBorder="1" applyAlignment="1">
      <alignment vertical="center" shrinkToFit="1"/>
    </xf>
    <xf numFmtId="0" fontId="7" fillId="5" borderId="61" xfId="6" applyFont="1" applyFill="1" applyBorder="1" applyAlignment="1">
      <alignment horizontal="center" vertical="center" shrinkToFit="1"/>
    </xf>
    <xf numFmtId="0" fontId="7" fillId="5" borderId="62" xfId="6" applyFont="1" applyFill="1" applyBorder="1" applyAlignment="1">
      <alignment horizontal="center" vertical="center" shrinkToFit="1"/>
    </xf>
    <xf numFmtId="0" fontId="7" fillId="5" borderId="63" xfId="6" applyFont="1" applyFill="1" applyBorder="1" applyAlignment="1">
      <alignment horizontal="center" vertical="center" shrinkToFit="1"/>
    </xf>
    <xf numFmtId="0" fontId="11" fillId="5" borderId="64" xfId="6" applyFont="1" applyFill="1" applyBorder="1" applyAlignment="1">
      <alignment vertical="center" shrinkToFit="1"/>
    </xf>
    <xf numFmtId="167" fontId="23" fillId="7" borderId="54" xfId="5" applyNumberFormat="1" applyFont="1" applyFill="1" applyBorder="1" applyAlignment="1">
      <alignment horizontal="center" vertical="center" shrinkToFit="1"/>
    </xf>
    <xf numFmtId="167" fontId="23" fillId="7" borderId="55" xfId="5" applyNumberFormat="1" applyFont="1" applyFill="1" applyBorder="1" applyAlignment="1">
      <alignment horizontal="center" vertical="center" shrinkToFit="1"/>
    </xf>
    <xf numFmtId="167" fontId="23" fillId="7" borderId="17" xfId="5" applyNumberFormat="1" applyFont="1" applyFill="1" applyBorder="1" applyAlignment="1">
      <alignment horizontal="center" vertical="center" shrinkToFit="1"/>
    </xf>
    <xf numFmtId="167" fontId="23" fillId="7" borderId="18" xfId="5" applyNumberFormat="1" applyFont="1" applyFill="1" applyBorder="1" applyAlignment="1">
      <alignment horizontal="center" vertical="center" shrinkToFit="1"/>
    </xf>
    <xf numFmtId="3" fontId="19" fillId="0" borderId="72" xfId="6" applyNumberFormat="1" applyFont="1" applyBorder="1"/>
    <xf numFmtId="3" fontId="16" fillId="0" borderId="72" xfId="6" applyNumberFormat="1" applyFont="1" applyBorder="1"/>
    <xf numFmtId="0" fontId="16" fillId="0" borderId="72" xfId="6" applyFont="1" applyBorder="1" applyAlignment="1"/>
    <xf numFmtId="0" fontId="19" fillId="0" borderId="72" xfId="6" applyFont="1" applyBorder="1" applyAlignment="1"/>
    <xf numFmtId="167" fontId="21" fillId="0" borderId="14" xfId="5" applyNumberFormat="1" applyFont="1" applyFill="1" applyBorder="1" applyAlignment="1">
      <alignment horizontal="center" vertical="center" shrinkToFit="1"/>
    </xf>
    <xf numFmtId="167" fontId="21" fillId="0" borderId="15" xfId="5" applyNumberFormat="1" applyFont="1" applyFill="1" applyBorder="1" applyAlignment="1">
      <alignment horizontal="center" vertical="center" shrinkToFit="1"/>
    </xf>
    <xf numFmtId="0" fontId="5" fillId="0" borderId="73" xfId="6" applyFont="1" applyBorder="1" applyAlignment="1">
      <alignment vertical="center"/>
    </xf>
    <xf numFmtId="0" fontId="24" fillId="0" borderId="0" xfId="3" applyFont="1" applyFill="1" applyBorder="1" applyAlignment="1">
      <alignment horizontal="left"/>
    </xf>
    <xf numFmtId="3" fontId="17" fillId="0" borderId="0" xfId="3" applyNumberFormat="1" applyFont="1" applyFill="1" applyBorder="1" applyAlignment="1">
      <alignment horizontal="center"/>
    </xf>
    <xf numFmtId="3" fontId="18" fillId="2" borderId="14" xfId="3" applyNumberFormat="1" applyFont="1" applyFill="1" applyBorder="1" applyAlignment="1">
      <alignment horizontal="center"/>
    </xf>
    <xf numFmtId="3" fontId="18" fillId="0" borderId="14" xfId="3" applyNumberFormat="1" applyFont="1" applyFill="1" applyBorder="1" applyAlignment="1">
      <alignment horizontal="center"/>
    </xf>
    <xf numFmtId="3" fontId="18" fillId="0" borderId="15" xfId="3" applyNumberFormat="1" applyFont="1" applyFill="1" applyBorder="1" applyAlignment="1">
      <alignment horizontal="center"/>
    </xf>
    <xf numFmtId="0" fontId="29" fillId="5" borderId="49" xfId="3" applyFont="1" applyFill="1" applyBorder="1" applyAlignment="1">
      <alignment horizontal="center" vertical="center" wrapText="1"/>
    </xf>
    <xf numFmtId="0" fontId="25" fillId="6" borderId="13" xfId="3" applyFont="1" applyFill="1" applyBorder="1" applyAlignment="1">
      <alignment horizontal="right"/>
    </xf>
    <xf numFmtId="0" fontId="18" fillId="6" borderId="14" xfId="3" applyFont="1" applyFill="1" applyBorder="1" applyAlignment="1">
      <alignment horizontal="center"/>
    </xf>
    <xf numFmtId="0" fontId="18" fillId="6" borderId="15" xfId="3" applyFont="1" applyFill="1" applyBorder="1" applyAlignment="1">
      <alignment horizontal="center"/>
    </xf>
    <xf numFmtId="3" fontId="18" fillId="2" borderId="44" xfId="3" applyNumberFormat="1" applyFont="1" applyFill="1" applyBorder="1" applyAlignment="1">
      <alignment horizontal="center"/>
    </xf>
    <xf numFmtId="3" fontId="18" fillId="0" borderId="44" xfId="3" applyNumberFormat="1" applyFont="1" applyFill="1" applyBorder="1" applyAlignment="1">
      <alignment horizontal="center"/>
    </xf>
    <xf numFmtId="3" fontId="18" fillId="0" borderId="49" xfId="3" applyNumberFormat="1" applyFont="1" applyFill="1" applyBorder="1" applyAlignment="1">
      <alignment horizontal="center"/>
    </xf>
    <xf numFmtId="0" fontId="26" fillId="0" borderId="75" xfId="3" applyFont="1" applyFill="1" applyBorder="1" applyAlignment="1">
      <alignment horizontal="right"/>
    </xf>
    <xf numFmtId="3" fontId="26" fillId="3" borderId="52" xfId="3" applyNumberFormat="1" applyFont="1" applyFill="1" applyBorder="1" applyAlignment="1">
      <alignment horizontal="center"/>
    </xf>
    <xf numFmtId="3" fontId="26" fillId="0" borderId="52" xfId="3" applyNumberFormat="1" applyFont="1" applyFill="1" applyBorder="1" applyAlignment="1">
      <alignment horizontal="center"/>
    </xf>
    <xf numFmtId="3" fontId="26" fillId="0" borderId="53" xfId="3" applyNumberFormat="1" applyFont="1" applyFill="1" applyBorder="1" applyAlignment="1">
      <alignment horizontal="center"/>
    </xf>
    <xf numFmtId="0" fontId="25" fillId="6" borderId="14" xfId="3" applyFont="1" applyFill="1" applyBorder="1" applyAlignment="1">
      <alignment horizontal="center"/>
    </xf>
    <xf numFmtId="0" fontId="25" fillId="0" borderId="14" xfId="3" applyFont="1" applyFill="1" applyBorder="1" applyAlignment="1">
      <alignment horizontal="center"/>
    </xf>
    <xf numFmtId="0" fontId="27" fillId="0" borderId="52" xfId="3" applyFont="1" applyFill="1" applyBorder="1" applyAlignment="1">
      <alignment horizontal="center"/>
    </xf>
    <xf numFmtId="0" fontId="25" fillId="0" borderId="44" xfId="3" applyFont="1" applyFill="1" applyBorder="1" applyAlignment="1">
      <alignment horizontal="center"/>
    </xf>
    <xf numFmtId="0" fontId="18" fillId="0" borderId="0" xfId="0" applyFont="1" applyFill="1" applyAlignment="1">
      <alignment wrapText="1"/>
    </xf>
    <xf numFmtId="14" fontId="0" fillId="0" borderId="0" xfId="0" applyNumberFormat="1"/>
    <xf numFmtId="0" fontId="7" fillId="5" borderId="44" xfId="0" applyFont="1" applyFill="1" applyBorder="1" applyAlignment="1">
      <alignment horizontal="center" wrapText="1"/>
    </xf>
    <xf numFmtId="0" fontId="14" fillId="0" borderId="0" xfId="0" applyFont="1" applyAlignment="1"/>
    <xf numFmtId="0" fontId="19" fillId="2" borderId="72" xfId="0" applyFont="1" applyFill="1" applyBorder="1" applyAlignment="1">
      <alignment horizontal="left" wrapText="1"/>
    </xf>
    <xf numFmtId="0" fontId="19" fillId="2" borderId="14" xfId="0" applyFont="1" applyFill="1" applyBorder="1" applyAlignment="1">
      <alignment wrapText="1"/>
    </xf>
    <xf numFmtId="0" fontId="19" fillId="0" borderId="14" xfId="0" applyFont="1" applyBorder="1" applyAlignment="1">
      <alignment wrapText="1"/>
    </xf>
    <xf numFmtId="0" fontId="19" fillId="0" borderId="13" xfId="0" applyFont="1" applyBorder="1" applyAlignment="1">
      <alignment horizontal="center"/>
    </xf>
    <xf numFmtId="0" fontId="19" fillId="0" borderId="72" xfId="0" applyFont="1" applyBorder="1" applyAlignment="1">
      <alignment horizontal="center"/>
    </xf>
    <xf numFmtId="0" fontId="19" fillId="2" borderId="72" xfId="0" applyFont="1" applyFill="1" applyBorder="1" applyAlignment="1">
      <alignment horizontal="center"/>
    </xf>
    <xf numFmtId="0" fontId="19" fillId="2" borderId="14" xfId="0" applyFont="1" applyFill="1" applyBorder="1"/>
    <xf numFmtId="0" fontId="19" fillId="0" borderId="14" xfId="0" applyFont="1" applyBorder="1"/>
    <xf numFmtId="0" fontId="19" fillId="0" borderId="16" xfId="0" applyFont="1" applyBorder="1" applyAlignment="1">
      <alignment horizontal="center"/>
    </xf>
    <xf numFmtId="0" fontId="19" fillId="0" borderId="66" xfId="0" applyFont="1" applyBorder="1" applyAlignment="1">
      <alignment horizontal="center"/>
    </xf>
    <xf numFmtId="0" fontId="19" fillId="2" borderId="66" xfId="0" applyFont="1" applyFill="1" applyBorder="1" applyAlignment="1">
      <alignment horizontal="center"/>
    </xf>
    <xf numFmtId="0" fontId="19" fillId="2" borderId="17" xfId="0" applyFont="1" applyFill="1" applyBorder="1"/>
    <xf numFmtId="0" fontId="19" fillId="0" borderId="17" xfId="0" applyFont="1" applyBorder="1"/>
    <xf numFmtId="0" fontId="19" fillId="0" borderId="17" xfId="0" applyFont="1" applyBorder="1" applyAlignment="1">
      <alignment wrapText="1"/>
    </xf>
    <xf numFmtId="0" fontId="19" fillId="0" borderId="13" xfId="0" applyFont="1" applyBorder="1" applyAlignment="1">
      <alignment horizontal="center" wrapText="1"/>
    </xf>
    <xf numFmtId="0" fontId="19" fillId="0" borderId="14" xfId="0" applyFont="1" applyBorder="1" applyAlignment="1">
      <alignment horizontal="center" wrapText="1"/>
    </xf>
    <xf numFmtId="0" fontId="19" fillId="0" borderId="14" xfId="0" applyFont="1" applyBorder="1" applyAlignment="1">
      <alignment horizontal="center"/>
    </xf>
    <xf numFmtId="0" fontId="19" fillId="0" borderId="17" xfId="0" applyFont="1" applyBorder="1" applyAlignment="1">
      <alignment horizontal="center"/>
    </xf>
    <xf numFmtId="0" fontId="19" fillId="0" borderId="0" xfId="0" applyFont="1" applyAlignment="1">
      <alignment wrapText="1"/>
    </xf>
    <xf numFmtId="171" fontId="19" fillId="2" borderId="14" xfId="0" applyNumberFormat="1" applyFont="1" applyFill="1" applyBorder="1" applyAlignment="1">
      <alignment wrapText="1"/>
    </xf>
    <xf numFmtId="171" fontId="19" fillId="2" borderId="41" xfId="0" applyNumberFormat="1" applyFont="1" applyFill="1" applyBorder="1" applyAlignment="1">
      <alignment wrapText="1"/>
    </xf>
    <xf numFmtId="171" fontId="19" fillId="2" borderId="14" xfId="0" applyNumberFormat="1" applyFont="1" applyFill="1" applyBorder="1"/>
    <xf numFmtId="171" fontId="19" fillId="2" borderId="41" xfId="0" applyNumberFormat="1" applyFont="1" applyFill="1" applyBorder="1"/>
    <xf numFmtId="171" fontId="19" fillId="2" borderId="17" xfId="0" applyNumberFormat="1" applyFont="1" applyFill="1" applyBorder="1"/>
    <xf numFmtId="171" fontId="19" fillId="2" borderId="42" xfId="0" applyNumberFormat="1" applyFont="1" applyFill="1" applyBorder="1"/>
    <xf numFmtId="0" fontId="0" fillId="0" borderId="0" xfId="0" applyAlignment="1">
      <alignment vertical="center"/>
    </xf>
    <xf numFmtId="0" fontId="0" fillId="0" borderId="0" xfId="0" applyBorder="1"/>
    <xf numFmtId="0" fontId="25" fillId="0" borderId="54" xfId="3" applyFont="1" applyFill="1" applyBorder="1" applyAlignment="1">
      <alignment horizontal="center"/>
    </xf>
    <xf numFmtId="3" fontId="18" fillId="2" borderId="54" xfId="3" applyNumberFormat="1" applyFont="1" applyFill="1" applyBorder="1" applyAlignment="1">
      <alignment horizontal="center"/>
    </xf>
    <xf numFmtId="3" fontId="18" fillId="0" borderId="54" xfId="3" applyNumberFormat="1" applyFont="1" applyFill="1" applyBorder="1" applyAlignment="1">
      <alignment horizontal="center"/>
    </xf>
    <xf numFmtId="3" fontId="18" fillId="0" borderId="55" xfId="3" applyNumberFormat="1" applyFont="1" applyFill="1" applyBorder="1" applyAlignment="1">
      <alignment horizontal="center"/>
    </xf>
    <xf numFmtId="0" fontId="24" fillId="0" borderId="80" xfId="3" applyFont="1" applyFill="1" applyBorder="1" applyAlignment="1">
      <alignment horizontal="left"/>
    </xf>
    <xf numFmtId="0" fontId="24" fillId="0" borderId="81" xfId="3" applyFont="1" applyFill="1" applyBorder="1" applyAlignment="1">
      <alignment horizontal="center"/>
    </xf>
    <xf numFmtId="3" fontId="17" fillId="0" borderId="81" xfId="3" applyNumberFormat="1" applyFont="1" applyFill="1" applyBorder="1" applyAlignment="1">
      <alignment horizontal="center"/>
    </xf>
    <xf numFmtId="3" fontId="17" fillId="0" borderId="82" xfId="3" applyNumberFormat="1" applyFont="1" applyFill="1" applyBorder="1" applyAlignment="1">
      <alignment horizontal="center"/>
    </xf>
    <xf numFmtId="1" fontId="19" fillId="0" borderId="13" xfId="0" applyNumberFormat="1" applyFont="1" applyBorder="1" applyAlignment="1">
      <alignment horizontal="center" wrapText="1"/>
    </xf>
    <xf numFmtId="1" fontId="19" fillId="0" borderId="13" xfId="0" applyNumberFormat="1" applyFont="1" applyBorder="1" applyAlignment="1">
      <alignment horizontal="center"/>
    </xf>
    <xf numFmtId="1" fontId="19" fillId="0" borderId="16" xfId="0" applyNumberFormat="1" applyFont="1" applyBorder="1" applyAlignment="1">
      <alignment horizontal="center"/>
    </xf>
    <xf numFmtId="0" fontId="0" fillId="0" borderId="14" xfId="0" applyBorder="1"/>
    <xf numFmtId="0" fontId="0" fillId="0" borderId="17" xfId="0" applyBorder="1"/>
    <xf numFmtId="0" fontId="19" fillId="0" borderId="72" xfId="0" applyFont="1" applyBorder="1" applyAlignment="1">
      <alignment horizontal="center" wrapText="1"/>
    </xf>
    <xf numFmtId="0" fontId="30" fillId="5" borderId="85" xfId="0" applyFont="1" applyFill="1" applyBorder="1" applyAlignment="1">
      <alignment horizontal="right" vertical="center"/>
    </xf>
    <xf numFmtId="168" fontId="0" fillId="6" borderId="86" xfId="0" applyNumberFormat="1" applyFill="1" applyBorder="1" applyAlignment="1">
      <alignment horizontal="center" vertical="center"/>
    </xf>
    <xf numFmtId="0" fontId="30" fillId="5" borderId="87" xfId="0" applyFont="1" applyFill="1" applyBorder="1" applyAlignment="1">
      <alignment horizontal="right" vertical="center"/>
    </xf>
    <xf numFmtId="168" fontId="0" fillId="6" borderId="88" xfId="0" applyNumberFormat="1" applyFill="1" applyBorder="1" applyAlignment="1">
      <alignment horizontal="center" vertical="center"/>
    </xf>
    <xf numFmtId="0" fontId="19" fillId="0" borderId="14" xfId="0" applyNumberFormat="1" applyFont="1" applyFill="1" applyBorder="1" applyAlignment="1">
      <alignment wrapText="1"/>
    </xf>
    <xf numFmtId="0" fontId="19" fillId="0" borderId="41" xfId="0" applyNumberFormat="1" applyFont="1" applyFill="1" applyBorder="1" applyAlignment="1">
      <alignment wrapText="1"/>
    </xf>
    <xf numFmtId="0" fontId="19" fillId="0" borderId="14" xfId="0" applyNumberFormat="1" applyFont="1" applyFill="1" applyBorder="1"/>
    <xf numFmtId="0" fontId="19" fillId="0" borderId="41" xfId="0" applyNumberFormat="1" applyFont="1" applyFill="1" applyBorder="1"/>
    <xf numFmtId="0" fontId="19" fillId="0" borderId="17" xfId="0" applyNumberFormat="1" applyFont="1" applyFill="1" applyBorder="1"/>
    <xf numFmtId="0" fontId="19" fillId="0" borderId="42" xfId="0" applyNumberFormat="1" applyFont="1" applyFill="1" applyBorder="1"/>
    <xf numFmtId="0" fontId="7" fillId="5" borderId="46" xfId="0" applyFont="1" applyFill="1" applyBorder="1" applyAlignment="1">
      <alignment horizontal="center" wrapText="1"/>
    </xf>
    <xf numFmtId="0" fontId="7" fillId="5" borderId="77" xfId="0" applyFont="1" applyFill="1" applyBorder="1" applyAlignment="1">
      <alignment horizontal="center" wrapText="1"/>
    </xf>
    <xf numFmtId="0" fontId="7" fillId="5" borderId="46" xfId="0" applyFont="1" applyFill="1" applyBorder="1" applyAlignment="1">
      <alignment horizontal="center"/>
    </xf>
    <xf numFmtId="0" fontId="7" fillId="5" borderId="46" xfId="0" applyFont="1" applyFill="1" applyBorder="1" applyAlignment="1">
      <alignment horizontal="center" wrapText="1"/>
    </xf>
    <xf numFmtId="0" fontId="7" fillId="5" borderId="44" xfId="0" applyFont="1" applyFill="1" applyBorder="1" applyAlignment="1">
      <alignment horizontal="center" wrapText="1"/>
    </xf>
    <xf numFmtId="0" fontId="7" fillId="5" borderId="77" xfId="0" applyFont="1" applyFill="1" applyBorder="1" applyAlignment="1">
      <alignment horizontal="center" wrapText="1"/>
    </xf>
    <xf numFmtId="0" fontId="7" fillId="5" borderId="89" xfId="0" applyFont="1" applyFill="1" applyBorder="1" applyAlignment="1">
      <alignment horizontal="center" wrapText="1"/>
    </xf>
    <xf numFmtId="0" fontId="7" fillId="5" borderId="90" xfId="0" applyFont="1" applyFill="1" applyBorder="1" applyAlignment="1">
      <alignment horizontal="center" wrapText="1"/>
    </xf>
    <xf numFmtId="0" fontId="19" fillId="2" borderId="41" xfId="0" applyFont="1" applyFill="1" applyBorder="1" applyAlignment="1">
      <alignment wrapText="1"/>
    </xf>
    <xf numFmtId="0" fontId="19" fillId="2" borderId="41" xfId="0" applyFont="1" applyFill="1" applyBorder="1"/>
    <xf numFmtId="0" fontId="19" fillId="2" borderId="42" xfId="0" applyFont="1" applyFill="1" applyBorder="1"/>
    <xf numFmtId="0" fontId="19" fillId="0" borderId="13" xfId="0" applyNumberFormat="1" applyFont="1" applyFill="1" applyBorder="1" applyAlignment="1">
      <alignment wrapText="1"/>
    </xf>
    <xf numFmtId="0" fontId="19" fillId="0" borderId="13" xfId="0" applyNumberFormat="1" applyFont="1" applyFill="1" applyBorder="1"/>
    <xf numFmtId="0" fontId="19" fillId="0" borderId="16" xfId="0" applyNumberFormat="1" applyFont="1" applyFill="1" applyBorder="1"/>
    <xf numFmtId="0" fontId="19" fillId="0" borderId="73" xfId="0" applyNumberFormat="1" applyFont="1" applyFill="1" applyBorder="1" applyAlignment="1">
      <alignment wrapText="1"/>
    </xf>
    <xf numFmtId="0" fontId="19" fillId="0" borderId="73" xfId="0" applyNumberFormat="1" applyFont="1" applyFill="1" applyBorder="1"/>
    <xf numFmtId="0" fontId="19" fillId="0" borderId="65" xfId="0" applyNumberFormat="1" applyFont="1" applyFill="1" applyBorder="1"/>
    <xf numFmtId="166" fontId="19" fillId="2" borderId="14" xfId="0" applyNumberFormat="1" applyFont="1" applyFill="1" applyBorder="1" applyAlignment="1">
      <alignment wrapText="1"/>
    </xf>
    <xf numFmtId="166" fontId="19" fillId="2" borderId="14" xfId="0" applyNumberFormat="1" applyFont="1" applyFill="1" applyBorder="1"/>
    <xf numFmtId="166" fontId="19" fillId="2" borderId="17" xfId="0" applyNumberFormat="1" applyFont="1" applyFill="1" applyBorder="1"/>
    <xf numFmtId="166" fontId="19" fillId="2" borderId="15" xfId="0" applyNumberFormat="1" applyFont="1" applyFill="1" applyBorder="1" applyAlignment="1">
      <alignment wrapText="1"/>
    </xf>
    <xf numFmtId="166" fontId="19" fillId="2" borderId="15" xfId="0" applyNumberFormat="1" applyFont="1" applyFill="1" applyBorder="1"/>
    <xf numFmtId="166" fontId="19" fillId="2" borderId="18" xfId="0" applyNumberFormat="1" applyFont="1" applyFill="1" applyBorder="1"/>
    <xf numFmtId="166" fontId="19" fillId="2" borderId="41" xfId="0" applyNumberFormat="1" applyFont="1" applyFill="1" applyBorder="1" applyAlignment="1">
      <alignment wrapText="1"/>
    </xf>
    <xf numFmtId="166" fontId="19" fillId="2" borderId="41" xfId="0" applyNumberFormat="1" applyFont="1" applyFill="1" applyBorder="1"/>
    <xf numFmtId="166" fontId="19" fillId="2" borderId="42" xfId="0" applyNumberFormat="1" applyFont="1" applyFill="1" applyBorder="1"/>
    <xf numFmtId="1" fontId="21" fillId="0" borderId="13" xfId="0" applyNumberFormat="1" applyFont="1" applyBorder="1" applyAlignment="1">
      <alignment horizontal="center"/>
    </xf>
    <xf numFmtId="0" fontId="5" fillId="0" borderId="14" xfId="0" applyFont="1" applyBorder="1"/>
    <xf numFmtId="0" fontId="21" fillId="0" borderId="72" xfId="0" applyFont="1" applyBorder="1" applyAlignment="1">
      <alignment horizontal="center"/>
    </xf>
    <xf numFmtId="0" fontId="21" fillId="2" borderId="72" xfId="0" applyFont="1" applyFill="1" applyBorder="1" applyAlignment="1">
      <alignment horizontal="center"/>
    </xf>
    <xf numFmtId="0" fontId="21" fillId="2" borderId="41" xfId="0" applyFont="1" applyFill="1" applyBorder="1"/>
    <xf numFmtId="0" fontId="21" fillId="0" borderId="13" xfId="0" applyNumberFormat="1" applyFont="1" applyFill="1" applyBorder="1"/>
    <xf numFmtId="166" fontId="21" fillId="2" borderId="14" xfId="0" applyNumberFormat="1" applyFont="1" applyFill="1" applyBorder="1"/>
    <xf numFmtId="0" fontId="21" fillId="0" borderId="14" xfId="0" applyNumberFormat="1" applyFont="1" applyFill="1" applyBorder="1"/>
    <xf numFmtId="166" fontId="21" fillId="2" borderId="15" xfId="0" applyNumberFormat="1" applyFont="1" applyFill="1" applyBorder="1"/>
    <xf numFmtId="0" fontId="21" fillId="0" borderId="73" xfId="0" applyNumberFormat="1" applyFont="1" applyFill="1" applyBorder="1"/>
    <xf numFmtId="166" fontId="21" fillId="2" borderId="41" xfId="0" applyNumberFormat="1" applyFont="1" applyFill="1" applyBorder="1"/>
    <xf numFmtId="0" fontId="21" fillId="0" borderId="41" xfId="0" applyNumberFormat="1" applyFont="1" applyFill="1" applyBorder="1"/>
    <xf numFmtId="1" fontId="21" fillId="0" borderId="16" xfId="0" applyNumberFormat="1" applyFont="1" applyBorder="1" applyAlignment="1">
      <alignment horizontal="center"/>
    </xf>
    <xf numFmtId="0" fontId="5" fillId="0" borderId="17" xfId="0" applyFont="1" applyBorder="1"/>
    <xf numFmtId="0" fontId="21" fillId="0" borderId="66" xfId="0" applyFont="1" applyBorder="1" applyAlignment="1">
      <alignment horizontal="center"/>
    </xf>
    <xf numFmtId="0" fontId="21" fillId="2" borderId="66" xfId="0" applyFont="1" applyFill="1" applyBorder="1" applyAlignment="1">
      <alignment horizontal="center"/>
    </xf>
    <xf numFmtId="0" fontId="21" fillId="2" borderId="42" xfId="0" applyFont="1" applyFill="1" applyBorder="1"/>
    <xf numFmtId="0" fontId="21" fillId="0" borderId="16" xfId="0" applyNumberFormat="1" applyFont="1" applyFill="1" applyBorder="1"/>
    <xf numFmtId="166" fontId="21" fillId="2" borderId="17" xfId="0" applyNumberFormat="1" applyFont="1" applyFill="1" applyBorder="1"/>
    <xf numFmtId="0" fontId="21" fillId="0" borderId="17" xfId="0" applyNumberFormat="1" applyFont="1" applyFill="1" applyBorder="1"/>
    <xf numFmtId="166" fontId="21" fillId="2" borderId="18" xfId="0" applyNumberFormat="1" applyFont="1" applyFill="1" applyBorder="1"/>
    <xf numFmtId="0" fontId="21" fillId="0" borderId="65" xfId="0" applyNumberFormat="1" applyFont="1" applyFill="1" applyBorder="1"/>
    <xf numFmtId="166" fontId="21" fillId="2" borderId="42" xfId="0" applyNumberFormat="1" applyFont="1" applyFill="1" applyBorder="1"/>
    <xf numFmtId="0" fontId="21" fillId="0" borderId="42" xfId="0" applyNumberFormat="1" applyFont="1" applyFill="1" applyBorder="1"/>
    <xf numFmtId="0" fontId="11" fillId="5" borderId="63" xfId="0" applyFont="1" applyFill="1" applyBorder="1" applyAlignment="1">
      <alignment horizontal="center" wrapText="1"/>
    </xf>
    <xf numFmtId="0" fontId="11" fillId="5" borderId="62" xfId="0" applyFont="1" applyFill="1" applyBorder="1" applyAlignment="1">
      <alignment horizontal="center" wrapText="1"/>
    </xf>
    <xf numFmtId="0" fontId="11" fillId="5" borderId="44" xfId="0" applyFont="1" applyFill="1" applyBorder="1" applyAlignment="1">
      <alignment horizontal="center" wrapText="1"/>
    </xf>
    <xf numFmtId="165" fontId="19" fillId="11" borderId="72" xfId="0" applyNumberFormat="1" applyFont="1" applyFill="1" applyBorder="1" applyAlignment="1">
      <alignment wrapText="1"/>
    </xf>
    <xf numFmtId="165" fontId="19" fillId="11" borderId="66" xfId="0" applyNumberFormat="1" applyFont="1" applyFill="1" applyBorder="1" applyAlignment="1">
      <alignment wrapText="1"/>
    </xf>
    <xf numFmtId="165" fontId="21" fillId="11" borderId="72" xfId="0" applyNumberFormat="1" applyFont="1" applyFill="1" applyBorder="1" applyAlignment="1">
      <alignment wrapText="1"/>
    </xf>
    <xf numFmtId="165" fontId="21" fillId="11" borderId="66" xfId="0" applyNumberFormat="1" applyFont="1" applyFill="1" applyBorder="1" applyAlignment="1">
      <alignment wrapText="1"/>
    </xf>
    <xf numFmtId="1" fontId="21" fillId="0" borderId="72" xfId="0" applyNumberFormat="1" applyFont="1" applyBorder="1" applyAlignment="1">
      <alignment horizontal="center"/>
    </xf>
    <xf numFmtId="1" fontId="21" fillId="0" borderId="66" xfId="0" applyNumberFormat="1" applyFont="1" applyBorder="1" applyAlignment="1">
      <alignment horizontal="center"/>
    </xf>
    <xf numFmtId="0" fontId="19" fillId="0" borderId="14" xfId="0" applyFont="1" applyFill="1" applyBorder="1" applyAlignment="1">
      <alignment wrapText="1"/>
    </xf>
    <xf numFmtId="0" fontId="19" fillId="0" borderId="15" xfId="0" applyFont="1" applyFill="1" applyBorder="1" applyAlignment="1">
      <alignment wrapText="1"/>
    </xf>
    <xf numFmtId="0" fontId="19" fillId="0" borderId="14" xfId="0" applyFont="1" applyFill="1" applyBorder="1"/>
    <xf numFmtId="0" fontId="19" fillId="0" borderId="15" xfId="0" applyFont="1" applyFill="1" applyBorder="1"/>
    <xf numFmtId="0" fontId="19" fillId="0" borderId="17" xfId="0" applyFont="1" applyFill="1" applyBorder="1"/>
    <xf numFmtId="0" fontId="19" fillId="0" borderId="18" xfId="0" applyFont="1" applyFill="1" applyBorder="1"/>
    <xf numFmtId="0" fontId="21" fillId="0" borderId="14" xfId="0" applyFont="1" applyFill="1" applyBorder="1"/>
    <xf numFmtId="0" fontId="21" fillId="0" borderId="15" xfId="0" applyFont="1" applyFill="1" applyBorder="1"/>
    <xf numFmtId="0" fontId="21" fillId="0" borderId="17" xfId="0" applyFont="1" applyFill="1" applyBorder="1"/>
    <xf numFmtId="0" fontId="21" fillId="0" borderId="18" xfId="0" applyFont="1" applyFill="1" applyBorder="1"/>
    <xf numFmtId="0" fontId="12" fillId="0" borderId="0" xfId="0" applyFont="1" applyAlignment="1">
      <alignment wrapText="1"/>
    </xf>
    <xf numFmtId="165" fontId="19" fillId="2" borderId="72" xfId="0" applyNumberFormat="1" applyFont="1" applyFill="1" applyBorder="1" applyAlignment="1">
      <alignment wrapText="1"/>
    </xf>
    <xf numFmtId="165" fontId="19" fillId="2" borderId="14" xfId="0" applyNumberFormat="1" applyFont="1" applyFill="1" applyBorder="1" applyAlignment="1">
      <alignment wrapText="1"/>
    </xf>
    <xf numFmtId="165" fontId="19" fillId="2" borderId="15" xfId="0" applyNumberFormat="1" applyFont="1" applyFill="1" applyBorder="1" applyAlignment="1">
      <alignment wrapText="1"/>
    </xf>
    <xf numFmtId="165" fontId="19" fillId="2" borderId="66" xfId="0" applyNumberFormat="1" applyFont="1" applyFill="1" applyBorder="1" applyAlignment="1">
      <alignment wrapText="1"/>
    </xf>
    <xf numFmtId="165" fontId="19" fillId="2" borderId="17" xfId="0" applyNumberFormat="1" applyFont="1" applyFill="1" applyBorder="1" applyAlignment="1">
      <alignment wrapText="1"/>
    </xf>
    <xf numFmtId="0" fontId="0" fillId="9" borderId="92" xfId="0" applyFill="1" applyBorder="1" applyAlignment="1">
      <alignment horizontal="center" vertical="center" wrapText="1"/>
    </xf>
    <xf numFmtId="0" fontId="0" fillId="9" borderId="92" xfId="0" applyFill="1" applyBorder="1" applyAlignment="1">
      <alignment horizontal="center" vertical="center"/>
    </xf>
    <xf numFmtId="0" fontId="0" fillId="9" borderId="92" xfId="0" applyFill="1" applyBorder="1" applyAlignment="1">
      <alignment horizontal="center"/>
    </xf>
    <xf numFmtId="3" fontId="0" fillId="10" borderId="93" xfId="0" applyNumberFormat="1" applyFill="1" applyBorder="1" applyAlignment="1">
      <alignment wrapText="1"/>
    </xf>
    <xf numFmtId="3" fontId="0" fillId="10" borderId="83" xfId="0" applyNumberFormat="1" applyFill="1" applyBorder="1" applyAlignment="1">
      <alignment wrapText="1"/>
    </xf>
    <xf numFmtId="3" fontId="0" fillId="10" borderId="83" xfId="0" applyNumberFormat="1" applyFill="1" applyBorder="1"/>
    <xf numFmtId="0" fontId="0" fillId="9" borderId="98" xfId="0" applyFill="1" applyBorder="1"/>
    <xf numFmtId="0" fontId="5" fillId="9" borderId="99" xfId="0" applyFont="1" applyFill="1" applyBorder="1" applyAlignment="1">
      <alignment horizontal="center" wrapText="1"/>
    </xf>
    <xf numFmtId="3" fontId="0" fillId="9" borderId="98" xfId="0" applyNumberFormat="1" applyFill="1" applyBorder="1" applyAlignment="1">
      <alignment wrapText="1"/>
    </xf>
    <xf numFmtId="0" fontId="5" fillId="9" borderId="99" xfId="0" applyFont="1" applyFill="1" applyBorder="1" applyAlignment="1">
      <alignment horizontal="center"/>
    </xf>
    <xf numFmtId="0" fontId="5" fillId="9" borderId="100" xfId="0" applyFont="1" applyFill="1" applyBorder="1" applyAlignment="1">
      <alignment horizontal="center"/>
    </xf>
    <xf numFmtId="3" fontId="0" fillId="10" borderId="84" xfId="0" applyNumberFormat="1" applyFill="1" applyBorder="1" applyAlignment="1">
      <alignment wrapText="1"/>
    </xf>
    <xf numFmtId="3" fontId="0" fillId="10" borderId="84" xfId="0" applyNumberFormat="1" applyFill="1" applyBorder="1"/>
    <xf numFmtId="3" fontId="0" fillId="9" borderId="101" xfId="0" applyNumberFormat="1" applyFill="1" applyBorder="1" applyAlignment="1">
      <alignment wrapText="1"/>
    </xf>
    <xf numFmtId="0" fontId="0" fillId="9" borderId="98" xfId="0" applyFill="1" applyBorder="1" applyAlignment="1">
      <alignment horizontal="center" vertical="center" wrapText="1"/>
    </xf>
    <xf numFmtId="0" fontId="0" fillId="9" borderId="96" xfId="0" applyFill="1" applyBorder="1" applyAlignment="1">
      <alignment horizontal="center" wrapText="1"/>
    </xf>
    <xf numFmtId="0" fontId="7" fillId="5" borderId="44" xfId="0" applyFont="1" applyFill="1" applyBorder="1" applyAlignment="1">
      <alignment horizontal="center" wrapText="1"/>
    </xf>
    <xf numFmtId="3" fontId="0" fillId="0" borderId="102" xfId="0" applyNumberFormat="1" applyBorder="1" applyAlignment="1"/>
    <xf numFmtId="3" fontId="0" fillId="0" borderId="24" xfId="0" applyNumberFormat="1" applyBorder="1" applyAlignment="1"/>
    <xf numFmtId="3" fontId="0" fillId="0" borderId="103" xfId="0" applyNumberFormat="1" applyBorder="1" applyAlignment="1"/>
    <xf numFmtId="3" fontId="0" fillId="0" borderId="27" xfId="0" applyNumberFormat="1" applyBorder="1" applyAlignment="1"/>
    <xf numFmtId="0" fontId="22" fillId="0" borderId="72" xfId="6" applyFont="1" applyBorder="1" applyAlignment="1">
      <alignment horizontal="left"/>
    </xf>
    <xf numFmtId="0" fontId="11" fillId="5" borderId="64" xfId="6" applyFont="1" applyFill="1" applyBorder="1" applyAlignment="1">
      <alignment horizontal="center" vertical="center" shrinkToFit="1"/>
    </xf>
    <xf numFmtId="0" fontId="11" fillId="5" borderId="60" xfId="6" applyFont="1" applyFill="1" applyBorder="1" applyAlignment="1">
      <alignment horizontal="center" vertical="center" shrinkToFit="1"/>
    </xf>
    <xf numFmtId="0" fontId="34" fillId="0" borderId="0" xfId="3" applyFont="1" applyFill="1" applyBorder="1" applyAlignment="1">
      <alignment horizontal="left"/>
    </xf>
    <xf numFmtId="0" fontId="8" fillId="4" borderId="39" xfId="0" applyFont="1" applyFill="1" applyBorder="1" applyAlignment="1">
      <alignment horizontal="center" vertical="center" wrapText="1"/>
    </xf>
    <xf numFmtId="3" fontId="0" fillId="0" borderId="21" xfId="0" applyNumberFormat="1" applyBorder="1" applyAlignment="1"/>
    <xf numFmtId="3" fontId="0" fillId="0" borderId="23" xfId="0" applyNumberFormat="1" applyBorder="1" applyAlignment="1"/>
    <xf numFmtId="3" fontId="0" fillId="0" borderId="29" xfId="0" applyNumberFormat="1" applyBorder="1" applyAlignment="1"/>
    <xf numFmtId="3" fontId="0" fillId="0" borderId="30" xfId="0" applyNumberFormat="1" applyBorder="1" applyAlignment="1"/>
    <xf numFmtId="3" fontId="5" fillId="0" borderId="32" xfId="0" applyNumberFormat="1" applyFont="1" applyBorder="1" applyAlignment="1"/>
    <xf numFmtId="3" fontId="5" fillId="0" borderId="33" xfId="0" applyNumberFormat="1" applyFont="1" applyBorder="1" applyAlignment="1"/>
    <xf numFmtId="0" fontId="25" fillId="0" borderId="13" xfId="3" applyFont="1" applyFill="1" applyBorder="1" applyAlignment="1"/>
    <xf numFmtId="0" fontId="25" fillId="0" borderId="43" xfId="3" applyFont="1" applyFill="1" applyBorder="1" applyAlignment="1"/>
    <xf numFmtId="0" fontId="25" fillId="0" borderId="79" xfId="3" applyFont="1" applyFill="1" applyBorder="1" applyAlignment="1"/>
    <xf numFmtId="0" fontId="7" fillId="5" borderId="102" xfId="0" applyFont="1" applyFill="1" applyBorder="1" applyAlignment="1">
      <alignment horizontal="center"/>
    </xf>
    <xf numFmtId="0" fontId="7" fillId="5" borderId="104" xfId="0" applyFont="1" applyFill="1" applyBorder="1" applyAlignment="1">
      <alignment horizontal="center"/>
    </xf>
    <xf numFmtId="0" fontId="7" fillId="5" borderId="105" xfId="0" applyFont="1" applyFill="1" applyBorder="1" applyAlignment="1">
      <alignment horizontal="center"/>
    </xf>
    <xf numFmtId="3" fontId="0" fillId="0" borderId="0" xfId="0" applyNumberFormat="1"/>
    <xf numFmtId="165" fontId="19" fillId="2" borderId="18" xfId="0" applyNumberFormat="1" applyFont="1" applyFill="1" applyBorder="1" applyAlignment="1">
      <alignment wrapText="1"/>
    </xf>
    <xf numFmtId="0" fontId="7" fillId="5" borderId="44" xfId="0" applyFont="1" applyFill="1" applyBorder="1" applyAlignment="1">
      <alignment horizontal="center" wrapText="1"/>
    </xf>
    <xf numFmtId="0" fontId="7" fillId="5" borderId="115" xfId="0" applyFont="1" applyFill="1" applyBorder="1" applyAlignment="1">
      <alignment horizontal="center" wrapText="1"/>
    </xf>
    <xf numFmtId="0" fontId="7" fillId="5" borderId="116" xfId="0" applyFont="1" applyFill="1" applyBorder="1" applyAlignment="1">
      <alignment horizontal="center" wrapText="1"/>
    </xf>
    <xf numFmtId="0" fontId="7" fillId="5" borderId="117" xfId="0" applyFont="1" applyFill="1" applyBorder="1" applyAlignment="1">
      <alignment horizontal="center" wrapText="1"/>
    </xf>
    <xf numFmtId="0" fontId="7" fillId="5" borderId="40" xfId="0" applyFont="1" applyFill="1" applyBorder="1" applyAlignment="1">
      <alignment horizontal="center" wrapText="1"/>
    </xf>
    <xf numFmtId="0" fontId="11" fillId="5" borderId="77" xfId="0" applyFont="1" applyFill="1" applyBorder="1" applyAlignment="1">
      <alignment horizontal="center" wrapText="1"/>
    </xf>
    <xf numFmtId="0" fontId="0" fillId="8" borderId="22" xfId="0" applyFill="1" applyBorder="1" applyAlignment="1"/>
    <xf numFmtId="0" fontId="0" fillId="8" borderId="23" xfId="0" applyFill="1" applyBorder="1" applyAlignment="1"/>
    <xf numFmtId="0" fontId="0" fillId="8" borderId="28" xfId="0" applyFill="1" applyBorder="1" applyAlignment="1"/>
    <xf numFmtId="0" fontId="0" fillId="8" borderId="29" xfId="0" applyFill="1" applyBorder="1" applyAlignment="1"/>
    <xf numFmtId="0" fontId="0" fillId="8" borderId="118" xfId="0" applyFill="1" applyBorder="1" applyAlignment="1"/>
    <xf numFmtId="0" fontId="0" fillId="8" borderId="119" xfId="0" applyFill="1" applyBorder="1" applyAlignment="1"/>
    <xf numFmtId="0" fontId="36" fillId="0" borderId="0" xfId="0" applyFont="1" applyAlignment="1">
      <alignment horizontal="left" wrapText="1"/>
    </xf>
    <xf numFmtId="0" fontId="36" fillId="0" borderId="0" xfId="0" applyFont="1" applyAlignment="1">
      <alignment wrapText="1"/>
    </xf>
    <xf numFmtId="0" fontId="19" fillId="0" borderId="0" xfId="0" applyFont="1"/>
    <xf numFmtId="0" fontId="19" fillId="0" borderId="0" xfId="0" applyFont="1" applyAlignment="1"/>
    <xf numFmtId="14" fontId="0" fillId="8" borderId="120" xfId="0" applyNumberFormat="1" applyFill="1" applyBorder="1" applyAlignment="1">
      <alignment horizontal="center" vertical="center"/>
    </xf>
    <xf numFmtId="14" fontId="0" fillId="8" borderId="120" xfId="0" applyNumberFormat="1" applyFill="1" applyBorder="1" applyAlignment="1">
      <alignment horizontal="center" vertical="center" wrapText="1"/>
    </xf>
    <xf numFmtId="0" fontId="0" fillId="8" borderId="125" xfId="0" applyFill="1" applyBorder="1" applyAlignment="1"/>
    <xf numFmtId="0" fontId="0" fillId="8" borderId="126" xfId="0" applyFill="1" applyBorder="1" applyAlignment="1"/>
    <xf numFmtId="14" fontId="0" fillId="8" borderId="127" xfId="0" applyNumberFormat="1" applyFill="1" applyBorder="1" applyAlignment="1">
      <alignment horizontal="center" vertical="center" wrapText="1"/>
    </xf>
    <xf numFmtId="0" fontId="0" fillId="0" borderId="122" xfId="0" applyFill="1" applyBorder="1" applyAlignment="1"/>
    <xf numFmtId="0" fontId="0" fillId="0" borderId="123" xfId="0" applyFill="1" applyBorder="1" applyAlignment="1"/>
    <xf numFmtId="14" fontId="0" fillId="0" borderId="124" xfId="0" applyNumberFormat="1" applyFill="1" applyBorder="1" applyAlignment="1">
      <alignment horizontal="center" vertical="center" wrapText="1"/>
    </xf>
    <xf numFmtId="0" fontId="0" fillId="0" borderId="123" xfId="0" applyFill="1" applyBorder="1" applyAlignment="1">
      <alignment wrapText="1"/>
    </xf>
    <xf numFmtId="0" fontId="38" fillId="0" borderId="0" xfId="0" applyFont="1"/>
    <xf numFmtId="172" fontId="9" fillId="0" borderId="0" xfId="0" applyNumberFormat="1" applyFont="1" applyAlignment="1">
      <alignment horizontal="left"/>
    </xf>
    <xf numFmtId="0" fontId="37" fillId="0" borderId="0" xfId="0" applyFont="1" applyAlignment="1">
      <alignment horizontal="left"/>
    </xf>
    <xf numFmtId="0" fontId="5" fillId="0" borderId="5" xfId="0" applyFont="1" applyFill="1" applyBorder="1" applyAlignment="1">
      <alignment horizontal="center"/>
    </xf>
    <xf numFmtId="0" fontId="5" fillId="0" borderId="6" xfId="0" applyFont="1" applyFill="1" applyBorder="1" applyAlignment="1">
      <alignment horizontal="center"/>
    </xf>
    <xf numFmtId="0" fontId="0" fillId="0" borderId="3" xfId="0" applyFill="1" applyBorder="1" applyAlignment="1">
      <alignment horizontal="center"/>
    </xf>
    <xf numFmtId="0" fontId="0" fillId="0" borderId="2" xfId="0" applyFill="1" applyBorder="1" applyAlignment="1">
      <alignment horizontal="center"/>
    </xf>
    <xf numFmtId="0" fontId="0" fillId="8" borderId="29" xfId="0" applyFill="1" applyBorder="1" applyAlignment="1">
      <alignment horizontal="left" wrapText="1"/>
    </xf>
    <xf numFmtId="0" fontId="0" fillId="8" borderId="128" xfId="0" applyFill="1" applyBorder="1" applyAlignment="1">
      <alignment horizontal="left" wrapText="1"/>
    </xf>
    <xf numFmtId="0" fontId="0" fillId="8" borderId="129" xfId="0" applyFill="1" applyBorder="1" applyAlignment="1">
      <alignment horizontal="left" wrapText="1"/>
    </xf>
    <xf numFmtId="14" fontId="0" fillId="8" borderId="30" xfId="0" quotePrefix="1" applyNumberFormat="1" applyFill="1" applyBorder="1" applyAlignment="1">
      <alignment horizontal="center" vertical="center" wrapText="1"/>
    </xf>
    <xf numFmtId="14" fontId="0" fillId="8" borderId="121" xfId="0" applyNumberFormat="1" applyFill="1" applyBorder="1" applyAlignment="1">
      <alignment horizontal="center" vertical="center" wrapText="1"/>
    </xf>
    <xf numFmtId="0" fontId="31" fillId="5" borderId="0" xfId="0" applyFont="1" applyFill="1" applyAlignment="1">
      <alignment horizontal="center" wrapText="1"/>
    </xf>
    <xf numFmtId="3" fontId="21" fillId="0" borderId="13" xfId="6" applyNumberFormat="1" applyFont="1" applyFill="1" applyBorder="1" applyAlignment="1"/>
    <xf numFmtId="3" fontId="21" fillId="0" borderId="14" xfId="6" applyNumberFormat="1" applyFont="1" applyFill="1" applyBorder="1" applyAlignment="1"/>
    <xf numFmtId="3" fontId="23" fillId="7" borderId="65" xfId="6" applyNumberFormat="1" applyFont="1" applyFill="1" applyBorder="1" applyAlignment="1">
      <alignment horizontal="left"/>
    </xf>
    <xf numFmtId="3" fontId="23" fillId="7" borderId="66" xfId="6" applyNumberFormat="1" applyFont="1" applyFill="1" applyBorder="1" applyAlignment="1">
      <alignment horizontal="left"/>
    </xf>
    <xf numFmtId="0" fontId="5" fillId="0" borderId="71" xfId="6" applyFont="1" applyBorder="1" applyAlignment="1">
      <alignment horizontal="left" vertical="top"/>
    </xf>
    <xf numFmtId="0" fontId="5" fillId="0" borderId="73" xfId="6" applyFont="1" applyBorder="1" applyAlignment="1">
      <alignment horizontal="left" vertical="top"/>
    </xf>
    <xf numFmtId="167" fontId="16" fillId="8" borderId="14" xfId="5" applyNumberFormat="1" applyFont="1" applyFill="1" applyBorder="1" applyAlignment="1">
      <alignment horizontal="center" vertical="center" shrinkToFit="1"/>
    </xf>
    <xf numFmtId="167" fontId="16" fillId="8" borderId="15" xfId="5" applyNumberFormat="1" applyFont="1" applyFill="1" applyBorder="1" applyAlignment="1">
      <alignment horizontal="center" vertical="center" shrinkToFit="1"/>
    </xf>
    <xf numFmtId="0" fontId="5" fillId="0" borderId="68" xfId="6" applyFont="1" applyBorder="1" applyAlignment="1">
      <alignment horizontal="left" vertical="top"/>
    </xf>
    <xf numFmtId="0" fontId="5" fillId="0" borderId="67" xfId="6" applyFont="1" applyBorder="1" applyAlignment="1">
      <alignment horizontal="left" vertical="top"/>
    </xf>
    <xf numFmtId="0" fontId="5" fillId="0" borderId="74" xfId="6" applyFont="1" applyBorder="1" applyAlignment="1">
      <alignment horizontal="left" vertical="top"/>
    </xf>
    <xf numFmtId="0" fontId="21" fillId="6" borderId="13" xfId="6" applyFont="1" applyFill="1" applyBorder="1" applyAlignment="1"/>
    <xf numFmtId="0" fontId="21" fillId="6" borderId="14" xfId="6" applyFont="1" applyFill="1" applyBorder="1" applyAlignment="1"/>
    <xf numFmtId="0" fontId="19" fillId="0" borderId="68" xfId="6" applyFont="1" applyBorder="1" applyAlignment="1">
      <alignment horizontal="center"/>
    </xf>
    <xf numFmtId="0" fontId="19" fillId="0" borderId="67" xfId="6" applyFont="1" applyBorder="1" applyAlignment="1">
      <alignment horizontal="center"/>
    </xf>
    <xf numFmtId="0" fontId="19" fillId="0" borderId="74" xfId="6" applyFont="1" applyBorder="1" applyAlignment="1">
      <alignment horizontal="center"/>
    </xf>
    <xf numFmtId="0" fontId="23" fillId="7" borderId="68" xfId="6" applyFont="1" applyFill="1" applyBorder="1" applyAlignment="1">
      <alignment horizontal="left"/>
    </xf>
    <xf numFmtId="0" fontId="23" fillId="7" borderId="69" xfId="6" applyFont="1" applyFill="1" applyBorder="1" applyAlignment="1">
      <alignment horizontal="left"/>
    </xf>
    <xf numFmtId="0" fontId="7" fillId="5" borderId="70" xfId="6" applyFont="1" applyFill="1" applyBorder="1" applyAlignment="1">
      <alignment horizontal="center"/>
    </xf>
    <xf numFmtId="0" fontId="7" fillId="5" borderId="64" xfId="6" applyFont="1" applyFill="1" applyBorder="1" applyAlignment="1">
      <alignment horizontal="center"/>
    </xf>
    <xf numFmtId="0" fontId="7" fillId="5" borderId="46" xfId="6" applyFont="1" applyFill="1" applyBorder="1" applyAlignment="1">
      <alignment horizontal="center" vertical="center" shrinkToFit="1"/>
    </xf>
    <xf numFmtId="0" fontId="7" fillId="5" borderId="48" xfId="6" applyFont="1" applyFill="1" applyBorder="1" applyAlignment="1">
      <alignment horizontal="center" vertical="center" shrinkToFit="1"/>
    </xf>
    <xf numFmtId="0" fontId="7" fillId="5" borderId="50" xfId="6" applyFont="1" applyFill="1" applyBorder="1" applyAlignment="1">
      <alignment horizontal="center"/>
    </xf>
    <xf numFmtId="0" fontId="7" fillId="5" borderId="51" xfId="6" applyFont="1" applyFill="1" applyBorder="1" applyAlignment="1">
      <alignment horizontal="center"/>
    </xf>
    <xf numFmtId="0" fontId="21" fillId="6" borderId="43" xfId="6" applyFont="1" applyFill="1" applyBorder="1" applyAlignment="1"/>
    <xf numFmtId="0" fontId="21" fillId="6" borderId="44" xfId="6" applyFont="1" applyFill="1" applyBorder="1" applyAlignment="1"/>
    <xf numFmtId="0" fontId="28" fillId="0" borderId="0" xfId="0" applyFont="1" applyAlignment="1">
      <alignment horizontal="left" vertical="top"/>
    </xf>
    <xf numFmtId="0" fontId="28" fillId="0" borderId="58" xfId="0" applyFont="1" applyBorder="1" applyAlignment="1">
      <alignment horizontal="left" vertical="top"/>
    </xf>
    <xf numFmtId="0" fontId="28" fillId="0" borderId="47" xfId="0" applyFont="1" applyBorder="1" applyAlignment="1">
      <alignment horizontal="left" vertical="top"/>
    </xf>
    <xf numFmtId="0" fontId="28" fillId="0" borderId="59" xfId="0" applyFont="1" applyBorder="1" applyAlignment="1">
      <alignment horizontal="left" vertical="top"/>
    </xf>
    <xf numFmtId="0" fontId="7" fillId="5" borderId="45" xfId="6" applyFont="1" applyFill="1" applyBorder="1" applyAlignment="1">
      <alignment horizontal="center" vertical="center"/>
    </xf>
    <xf numFmtId="0" fontId="7" fillId="5" borderId="46" xfId="6" applyFont="1" applyFill="1" applyBorder="1" applyAlignment="1">
      <alignment horizontal="center" vertical="center"/>
    </xf>
    <xf numFmtId="0" fontId="28" fillId="0" borderId="0" xfId="0" applyFont="1" applyAlignment="1">
      <alignment horizontal="left" vertical="top" wrapText="1"/>
    </xf>
    <xf numFmtId="0" fontId="28" fillId="0" borderId="58" xfId="0" applyFont="1" applyBorder="1" applyAlignment="1">
      <alignment horizontal="left" vertical="top" wrapText="1"/>
    </xf>
    <xf numFmtId="0" fontId="28" fillId="0" borderId="47" xfId="0" applyFont="1" applyBorder="1" applyAlignment="1">
      <alignment horizontal="left" vertical="top" wrapText="1"/>
    </xf>
    <xf numFmtId="0" fontId="28" fillId="0" borderId="59" xfId="0" applyFont="1" applyBorder="1" applyAlignment="1">
      <alignment horizontal="left" vertical="top" wrapText="1"/>
    </xf>
    <xf numFmtId="0" fontId="10" fillId="5" borderId="10" xfId="3" applyFont="1" applyFill="1" applyBorder="1" applyAlignment="1">
      <alignment horizontal="center" vertical="center"/>
    </xf>
    <xf numFmtId="0" fontId="10" fillId="5" borderId="11" xfId="3" applyFont="1" applyFill="1" applyBorder="1" applyAlignment="1">
      <alignment horizontal="center" vertical="center"/>
    </xf>
    <xf numFmtId="0" fontId="10" fillId="5" borderId="13" xfId="3" applyFont="1" applyFill="1" applyBorder="1" applyAlignment="1">
      <alignment horizontal="center" vertical="center"/>
    </xf>
    <xf numFmtId="0" fontId="10" fillId="5" borderId="14" xfId="3" applyFont="1" applyFill="1" applyBorder="1" applyAlignment="1">
      <alignment horizontal="center" vertical="center"/>
    </xf>
    <xf numFmtId="0" fontId="10" fillId="5" borderId="46" xfId="3" applyFont="1" applyFill="1" applyBorder="1" applyAlignment="1">
      <alignment horizontal="center"/>
    </xf>
    <xf numFmtId="0" fontId="10" fillId="5" borderId="48" xfId="3" applyFont="1" applyFill="1" applyBorder="1" applyAlignment="1">
      <alignment horizontal="center"/>
    </xf>
    <xf numFmtId="0" fontId="30" fillId="5" borderId="44" xfId="3" applyFont="1" applyFill="1" applyBorder="1" applyAlignment="1">
      <alignment horizontal="center" vertical="center" wrapText="1"/>
    </xf>
    <xf numFmtId="0" fontId="7" fillId="5" borderId="46" xfId="0" applyFont="1" applyFill="1" applyBorder="1" applyAlignment="1">
      <alignment horizontal="center" wrapText="1"/>
    </xf>
    <xf numFmtId="0" fontId="7" fillId="5" borderId="44" xfId="0" applyFont="1" applyFill="1" applyBorder="1" applyAlignment="1">
      <alignment horizontal="center"/>
    </xf>
    <xf numFmtId="0" fontId="7" fillId="5" borderId="77" xfId="0" applyFont="1" applyFill="1" applyBorder="1" applyAlignment="1">
      <alignment horizontal="center" wrapText="1"/>
    </xf>
    <xf numFmtId="0" fontId="7" fillId="5" borderId="78" xfId="0" applyFont="1" applyFill="1" applyBorder="1" applyAlignment="1">
      <alignment horizontal="center" wrapText="1"/>
    </xf>
    <xf numFmtId="0" fontId="7" fillId="5" borderId="76" xfId="0" applyFont="1" applyFill="1" applyBorder="1" applyAlignment="1">
      <alignment horizontal="center" wrapText="1"/>
    </xf>
    <xf numFmtId="0" fontId="7" fillId="5" borderId="46" xfId="0" applyFont="1" applyFill="1" applyBorder="1" applyAlignment="1">
      <alignment horizontal="center" textRotation="90" wrapText="1"/>
    </xf>
    <xf numFmtId="0" fontId="7" fillId="5" borderId="44" xfId="0" applyFont="1" applyFill="1" applyBorder="1" applyAlignment="1">
      <alignment horizontal="center" textRotation="90" wrapText="1"/>
    </xf>
    <xf numFmtId="0" fontId="7" fillId="5" borderId="45" xfId="0" applyFont="1" applyFill="1" applyBorder="1" applyAlignment="1">
      <alignment horizontal="center" wrapText="1"/>
    </xf>
    <xf numFmtId="0" fontId="7" fillId="5" borderId="43" xfId="0" applyFont="1" applyFill="1" applyBorder="1" applyAlignment="1">
      <alignment horizontal="center" wrapText="1"/>
    </xf>
    <xf numFmtId="0" fontId="7" fillId="5" borderId="46" xfId="0" applyFont="1" applyFill="1" applyBorder="1" applyAlignment="1">
      <alignment horizontal="center"/>
    </xf>
    <xf numFmtId="0" fontId="7" fillId="5" borderId="44" xfId="0" applyFont="1" applyFill="1" applyBorder="1" applyAlignment="1">
      <alignment horizontal="center" wrapText="1"/>
    </xf>
    <xf numFmtId="0" fontId="11" fillId="5" borderId="90" xfId="0" applyFont="1" applyFill="1" applyBorder="1" applyAlignment="1">
      <alignment horizontal="center" wrapText="1"/>
    </xf>
    <xf numFmtId="0" fontId="11" fillId="5" borderId="89" xfId="0" applyFont="1" applyFill="1" applyBorder="1" applyAlignment="1">
      <alignment horizontal="center" wrapText="1"/>
    </xf>
    <xf numFmtId="0" fontId="11" fillId="5" borderId="77" xfId="0" applyFont="1" applyFill="1" applyBorder="1" applyAlignment="1">
      <alignment horizontal="center" wrapText="1"/>
    </xf>
    <xf numFmtId="0" fontId="11" fillId="5" borderId="78" xfId="0" applyFont="1" applyFill="1" applyBorder="1" applyAlignment="1">
      <alignment horizontal="center" wrapText="1"/>
    </xf>
    <xf numFmtId="0" fontId="11" fillId="5" borderId="91" xfId="0" applyFont="1" applyFill="1" applyBorder="1" applyAlignment="1">
      <alignment horizontal="center" wrapText="1"/>
    </xf>
    <xf numFmtId="0" fontId="0" fillId="9" borderId="95" xfId="0" applyFill="1" applyBorder="1" applyAlignment="1">
      <alignment horizontal="center"/>
    </xf>
    <xf numFmtId="0" fontId="5" fillId="9" borderId="94" xfId="0" applyFont="1" applyFill="1" applyBorder="1" applyAlignment="1">
      <alignment horizontal="center"/>
    </xf>
    <xf numFmtId="0" fontId="5" fillId="9" borderId="97" xfId="0" applyFont="1" applyFill="1" applyBorder="1" applyAlignment="1">
      <alignment horizontal="center"/>
    </xf>
    <xf numFmtId="0" fontId="8" fillId="4" borderId="37"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5" fillId="0" borderId="28" xfId="0" applyFont="1" applyBorder="1" applyAlignment="1">
      <alignment horizontal="left" vertical="top" wrapText="1"/>
    </xf>
    <xf numFmtId="0" fontId="5" fillId="0" borderId="34" xfId="0" applyFont="1" applyBorder="1" applyAlignment="1">
      <alignment horizontal="left" vertical="top"/>
    </xf>
    <xf numFmtId="0" fontId="5" fillId="0" borderId="35" xfId="0" applyFont="1" applyBorder="1" applyAlignment="1">
      <alignment horizontal="left" vertical="top"/>
    </xf>
    <xf numFmtId="0" fontId="5" fillId="0" borderId="28" xfId="0" applyFont="1" applyBorder="1" applyAlignment="1">
      <alignment horizontal="left" vertical="top"/>
    </xf>
    <xf numFmtId="0" fontId="5" fillId="0" borderId="36" xfId="0" applyFont="1" applyBorder="1" applyAlignment="1">
      <alignment horizontal="left" vertical="top"/>
    </xf>
    <xf numFmtId="0" fontId="35" fillId="4" borderId="108" xfId="0" applyFont="1" applyFill="1" applyBorder="1" applyAlignment="1">
      <alignment horizontal="center" vertical="center" wrapText="1"/>
    </xf>
    <xf numFmtId="0" fontId="35" fillId="4" borderId="109" xfId="0" applyFont="1" applyFill="1" applyBorder="1" applyAlignment="1">
      <alignment horizontal="center" vertical="center" wrapText="1"/>
    </xf>
    <xf numFmtId="0" fontId="35" fillId="4" borderId="110" xfId="0" applyFont="1" applyFill="1" applyBorder="1" applyAlignment="1">
      <alignment horizontal="center" vertical="center" wrapText="1"/>
    </xf>
    <xf numFmtId="3" fontId="0" fillId="0" borderId="102" xfId="0" applyNumberFormat="1" applyBorder="1" applyAlignment="1">
      <alignment horizontal="center"/>
    </xf>
    <xf numFmtId="3" fontId="0" fillId="0" borderId="106" xfId="0" applyNumberFormat="1" applyBorder="1" applyAlignment="1">
      <alignment horizontal="center"/>
    </xf>
    <xf numFmtId="3" fontId="0" fillId="0" borderId="107" xfId="0" applyNumberFormat="1" applyBorder="1" applyAlignment="1">
      <alignment horizontal="center"/>
    </xf>
    <xf numFmtId="0" fontId="35" fillId="4" borderId="111" xfId="0" applyFont="1" applyFill="1" applyBorder="1" applyAlignment="1">
      <alignment horizontal="left" vertical="center" wrapText="1"/>
    </xf>
    <xf numFmtId="0" fontId="35" fillId="4" borderId="112" xfId="0" applyFont="1" applyFill="1" applyBorder="1" applyAlignment="1">
      <alignment horizontal="left" vertical="center" wrapText="1"/>
    </xf>
    <xf numFmtId="0" fontId="7" fillId="5" borderId="113" xfId="0" applyFont="1" applyFill="1" applyBorder="1" applyAlignment="1">
      <alignment horizontal="left" vertical="top"/>
    </xf>
    <xf numFmtId="0" fontId="7" fillId="5" borderId="114" xfId="0" applyFont="1" applyFill="1" applyBorder="1" applyAlignment="1">
      <alignment horizontal="left" vertical="top"/>
    </xf>
  </cellXfs>
  <cellStyles count="8">
    <cellStyle name="=C:\WINNT35\SYSTEM32\COMMAND.COM" xfId="6" xr:uid="{00000000-0005-0000-0000-000000000000}"/>
    <cellStyle name="Milliers 2" xfId="5" xr:uid="{00000000-0005-0000-0000-000001000000}"/>
    <cellStyle name="Normal" xfId="0" builtinId="0"/>
    <cellStyle name="Normal 10" xfId="2" xr:uid="{00000000-0005-0000-0000-000003000000}"/>
    <cellStyle name="Normal 2" xfId="4" xr:uid="{00000000-0005-0000-0000-000004000000}"/>
    <cellStyle name="Pourcentage 2" xfId="7" xr:uid="{00000000-0005-0000-0000-000005000000}"/>
    <cellStyle name="Standaard 3" xfId="3" xr:uid="{00000000-0005-0000-0000-000006000000}"/>
    <cellStyle name="Standaard_Balans IL-Glob. PLAU" xfId="1" xr:uid="{00000000-0005-0000-0000-000007000000}"/>
  </cellStyles>
  <dxfs count="4">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847898</xdr:colOff>
      <xdr:row>6</xdr:row>
      <xdr:rowOff>69965</xdr:rowOff>
    </xdr:to>
    <xdr:pic>
      <xdr:nvPicPr>
        <xdr:cNvPr id="3" name="Image 2" descr="logo et texte.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stretch>
          <a:fillRect/>
        </a:stretch>
      </xdr:blipFill>
      <xdr:spPr>
        <a:xfrm>
          <a:off x="381000" y="190500"/>
          <a:ext cx="847898" cy="1022465"/>
        </a:xfrm>
        <a:prstGeom prst="rect">
          <a:avLst/>
        </a:prstGeom>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67190</xdr:colOff>
      <xdr:row>17</xdr:row>
      <xdr:rowOff>63415</xdr:rowOff>
    </xdr:from>
    <xdr:to>
      <xdr:col>12</xdr:col>
      <xdr:colOff>90363</xdr:colOff>
      <xdr:row>24</xdr:row>
      <xdr:rowOff>26215</xdr:rowOff>
    </xdr:to>
    <xdr:sp macro="" textlink="">
      <xdr:nvSpPr>
        <xdr:cNvPr id="2" name="ZoneTexte 1">
          <a:extLst>
            <a:ext uri="{FF2B5EF4-FFF2-40B4-BE49-F238E27FC236}">
              <a16:creationId xmlns:a16="http://schemas.microsoft.com/office/drawing/2014/main" id="{00000000-0008-0000-0600-000002000000}"/>
            </a:ext>
          </a:extLst>
        </xdr:cNvPr>
        <xdr:cNvSpPr txBox="1"/>
      </xdr:nvSpPr>
      <xdr:spPr>
        <a:xfrm rot="19020083">
          <a:off x="67190" y="3801978"/>
          <a:ext cx="4428486" cy="129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BE" sz="3600">
              <a:solidFill>
                <a:schemeClr val="tx2"/>
              </a:solidFill>
            </a:rPr>
            <a:t>Données rapartriées</a:t>
          </a:r>
          <a:r>
            <a:rPr lang="fr-BE" sz="3600" baseline="0">
              <a:solidFill>
                <a:schemeClr val="tx2"/>
              </a:solidFill>
            </a:rPr>
            <a:t> de  IIIa-Bilan N-1</a:t>
          </a:r>
          <a:endParaRPr lang="fr-BE" sz="3600">
            <a:solidFill>
              <a:schemeClr val="tx2"/>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8">
    <pageSetUpPr autoPageBreaks="0"/>
  </sheetPr>
  <dimension ref="A1:Q1159"/>
  <sheetViews>
    <sheetView zoomScale="70" zoomScaleNormal="70" workbookViewId="0">
      <selection activeCell="B42" sqref="B42"/>
    </sheetView>
  </sheetViews>
  <sheetFormatPr baseColWidth="10" defaultRowHeight="15" x14ac:dyDescent="0.25"/>
  <cols>
    <col min="1" max="1" width="11.42578125" style="1"/>
    <col min="2" max="2" width="37" bestFit="1" customWidth="1"/>
    <col min="5" max="5" width="11.42578125" style="49"/>
    <col min="7" max="7" width="8.7109375" customWidth="1"/>
    <col min="8" max="8" width="30.7109375" customWidth="1"/>
    <col min="9" max="9" width="8.7109375" customWidth="1"/>
    <col min="10" max="10" width="30.7109375" customWidth="1"/>
    <col min="16" max="16" width="29.140625" bestFit="1" customWidth="1"/>
  </cols>
  <sheetData>
    <row r="1" spans="1:17" s="49" customFormat="1" x14ac:dyDescent="0.25">
      <c r="A1" s="1"/>
      <c r="B1" s="47" t="s">
        <v>1868</v>
      </c>
      <c r="C1"/>
    </row>
    <row r="2" spans="1:17" x14ac:dyDescent="0.25">
      <c r="A2" s="1" t="s">
        <v>1869</v>
      </c>
      <c r="B2" s="49">
        <v>2020</v>
      </c>
      <c r="G2" s="7" t="s">
        <v>102</v>
      </c>
      <c r="H2" s="7"/>
      <c r="I2" s="7"/>
      <c r="J2" s="7"/>
      <c r="K2" s="7"/>
      <c r="L2" s="7"/>
    </row>
    <row r="3" spans="1:17" x14ac:dyDescent="0.25">
      <c r="B3" s="49">
        <v>2021</v>
      </c>
      <c r="D3" s="49"/>
      <c r="G3" s="7"/>
      <c r="H3" s="7"/>
      <c r="I3" s="7"/>
      <c r="J3" s="8" t="s">
        <v>103</v>
      </c>
      <c r="K3" s="7"/>
      <c r="L3" s="7"/>
    </row>
    <row r="4" spans="1:17" x14ac:dyDescent="0.25">
      <c r="B4" s="49">
        <v>2022</v>
      </c>
      <c r="D4" s="49"/>
      <c r="G4" s="299" t="s">
        <v>104</v>
      </c>
      <c r="H4" s="299"/>
      <c r="I4" s="299" t="s">
        <v>105</v>
      </c>
      <c r="J4" s="300"/>
      <c r="K4" s="301" t="s">
        <v>54</v>
      </c>
      <c r="L4" s="302"/>
    </row>
    <row r="5" spans="1:17" ht="15" customHeight="1" x14ac:dyDescent="0.25">
      <c r="B5" s="49">
        <v>2023</v>
      </c>
      <c r="D5" s="49"/>
      <c r="G5" s="9" t="s">
        <v>106</v>
      </c>
      <c r="H5" s="9" t="s">
        <v>107</v>
      </c>
      <c r="I5" s="9" t="s">
        <v>108</v>
      </c>
      <c r="J5" s="10" t="s">
        <v>107</v>
      </c>
      <c r="K5" s="11" t="s">
        <v>109</v>
      </c>
      <c r="L5" s="12" t="s">
        <v>110</v>
      </c>
      <c r="P5" s="1" t="s">
        <v>1848</v>
      </c>
      <c r="Q5" s="1" t="s">
        <v>1878</v>
      </c>
    </row>
    <row r="6" spans="1:17" x14ac:dyDescent="0.25">
      <c r="B6" s="49">
        <v>2024</v>
      </c>
      <c r="G6" s="13">
        <v>8511</v>
      </c>
      <c r="H6" s="13" t="s">
        <v>111</v>
      </c>
      <c r="I6" s="13">
        <v>34022</v>
      </c>
      <c r="J6" s="13" t="s">
        <v>112</v>
      </c>
      <c r="K6" s="14">
        <v>1</v>
      </c>
      <c r="L6" s="14" t="s">
        <v>113</v>
      </c>
      <c r="P6" s="6" t="s">
        <v>1911</v>
      </c>
      <c r="Q6" t="s">
        <v>120</v>
      </c>
    </row>
    <row r="7" spans="1:17" x14ac:dyDescent="0.25">
      <c r="G7" s="13">
        <v>9300</v>
      </c>
      <c r="H7" s="13" t="s">
        <v>114</v>
      </c>
      <c r="I7" s="13">
        <v>41002</v>
      </c>
      <c r="J7" s="13" t="s">
        <v>115</v>
      </c>
      <c r="K7" s="14">
        <v>1</v>
      </c>
      <c r="L7" s="14" t="s">
        <v>113</v>
      </c>
      <c r="P7" s="15" t="s">
        <v>1092</v>
      </c>
      <c r="Q7" t="s">
        <v>125</v>
      </c>
    </row>
    <row r="8" spans="1:17" x14ac:dyDescent="0.25">
      <c r="G8" s="13">
        <v>8211</v>
      </c>
      <c r="H8" s="13" t="s">
        <v>116</v>
      </c>
      <c r="I8" s="13">
        <v>31040</v>
      </c>
      <c r="J8" s="13" t="s">
        <v>117</v>
      </c>
      <c r="K8" s="14">
        <v>1</v>
      </c>
      <c r="L8" s="14" t="s">
        <v>113</v>
      </c>
      <c r="P8" s="15" t="s">
        <v>922</v>
      </c>
      <c r="Q8" t="s">
        <v>131</v>
      </c>
    </row>
    <row r="9" spans="1:17" x14ac:dyDescent="0.25">
      <c r="B9" s="47" t="s">
        <v>1868</v>
      </c>
      <c r="G9" s="13">
        <v>2630</v>
      </c>
      <c r="H9" s="13" t="s">
        <v>118</v>
      </c>
      <c r="I9" s="13">
        <v>11001</v>
      </c>
      <c r="J9" s="13" t="s">
        <v>119</v>
      </c>
      <c r="K9" s="14">
        <v>1</v>
      </c>
      <c r="L9" s="14" t="s">
        <v>113</v>
      </c>
      <c r="P9" s="15" t="s">
        <v>533</v>
      </c>
      <c r="Q9" t="s">
        <v>133</v>
      </c>
    </row>
    <row r="10" spans="1:17" x14ac:dyDescent="0.25">
      <c r="A10" s="1" t="s">
        <v>1855</v>
      </c>
      <c r="B10" t="s">
        <v>1870</v>
      </c>
      <c r="G10" s="13">
        <v>5362</v>
      </c>
      <c r="H10" s="13" t="s">
        <v>120</v>
      </c>
      <c r="I10" s="13">
        <v>91059</v>
      </c>
      <c r="J10" s="13" t="s">
        <v>121</v>
      </c>
      <c r="K10" s="14">
        <v>2</v>
      </c>
      <c r="L10" s="14" t="s">
        <v>122</v>
      </c>
      <c r="P10" s="15" t="s">
        <v>1465</v>
      </c>
      <c r="Q10" t="s">
        <v>135</v>
      </c>
    </row>
    <row r="11" spans="1:17" x14ac:dyDescent="0.25">
      <c r="B11" t="s">
        <v>1861</v>
      </c>
      <c r="G11" s="13">
        <v>9991</v>
      </c>
      <c r="H11" s="13" t="s">
        <v>123</v>
      </c>
      <c r="I11" s="13">
        <v>43010</v>
      </c>
      <c r="J11" s="13" t="s">
        <v>124</v>
      </c>
      <c r="K11" s="14">
        <v>1</v>
      </c>
      <c r="L11" s="14" t="s">
        <v>113</v>
      </c>
      <c r="P11" s="15" t="s">
        <v>132</v>
      </c>
      <c r="Q11" t="s">
        <v>137</v>
      </c>
    </row>
    <row r="12" spans="1:17" x14ac:dyDescent="0.25">
      <c r="B12" t="s">
        <v>1856</v>
      </c>
      <c r="C12" s="49"/>
      <c r="G12" s="13">
        <v>5544</v>
      </c>
      <c r="H12" s="13" t="s">
        <v>125</v>
      </c>
      <c r="I12" s="13">
        <v>91142</v>
      </c>
      <c r="J12" s="13" t="s">
        <v>126</v>
      </c>
      <c r="K12" s="14">
        <v>2</v>
      </c>
      <c r="L12" s="14" t="s">
        <v>122</v>
      </c>
      <c r="P12" s="15" t="s">
        <v>1613</v>
      </c>
      <c r="Q12" t="s">
        <v>139</v>
      </c>
    </row>
    <row r="13" spans="1:17" x14ac:dyDescent="0.25">
      <c r="B13" t="s">
        <v>1857</v>
      </c>
      <c r="C13" s="49"/>
      <c r="G13" s="13">
        <v>3570</v>
      </c>
      <c r="H13" s="13" t="s">
        <v>127</v>
      </c>
      <c r="I13" s="13">
        <v>73001</v>
      </c>
      <c r="J13" s="13" t="s">
        <v>128</v>
      </c>
      <c r="K13" s="14">
        <v>1</v>
      </c>
      <c r="L13" s="14" t="s">
        <v>113</v>
      </c>
      <c r="P13" s="15" t="s">
        <v>140</v>
      </c>
      <c r="Q13" t="s">
        <v>141</v>
      </c>
    </row>
    <row r="14" spans="1:17" x14ac:dyDescent="0.25">
      <c r="B14" t="s">
        <v>1858</v>
      </c>
      <c r="C14" s="49"/>
      <c r="G14" s="13">
        <v>1652</v>
      </c>
      <c r="H14" s="13" t="s">
        <v>129</v>
      </c>
      <c r="I14" s="13">
        <v>23003</v>
      </c>
      <c r="J14" s="13" t="s">
        <v>130</v>
      </c>
      <c r="K14" s="14">
        <v>1</v>
      </c>
      <c r="L14" s="14" t="s">
        <v>113</v>
      </c>
      <c r="P14" s="15" t="s">
        <v>142</v>
      </c>
      <c r="Q14" t="s">
        <v>145</v>
      </c>
    </row>
    <row r="15" spans="1:17" x14ac:dyDescent="0.25">
      <c r="B15" t="s">
        <v>1859</v>
      </c>
      <c r="C15" s="49"/>
      <c r="G15" s="13">
        <v>6150</v>
      </c>
      <c r="H15" s="13" t="s">
        <v>131</v>
      </c>
      <c r="I15" s="13">
        <v>56001</v>
      </c>
      <c r="J15" s="13" t="s">
        <v>132</v>
      </c>
      <c r="K15" s="14">
        <v>2</v>
      </c>
      <c r="L15" s="14" t="s">
        <v>122</v>
      </c>
      <c r="P15" s="15" t="s">
        <v>291</v>
      </c>
      <c r="Q15" t="s">
        <v>151</v>
      </c>
    </row>
    <row r="16" spans="1:17" x14ac:dyDescent="0.25">
      <c r="B16" t="s">
        <v>1860</v>
      </c>
      <c r="C16" s="49"/>
      <c r="G16" s="13">
        <v>4821</v>
      </c>
      <c r="H16" s="13" t="s">
        <v>133</v>
      </c>
      <c r="I16" s="13">
        <v>63020</v>
      </c>
      <c r="J16" s="13" t="s">
        <v>134</v>
      </c>
      <c r="K16" s="14">
        <v>2</v>
      </c>
      <c r="L16" s="14" t="s">
        <v>122</v>
      </c>
      <c r="P16" s="15" t="s">
        <v>171</v>
      </c>
      <c r="Q16" t="s">
        <v>159</v>
      </c>
    </row>
    <row r="17" spans="1:17" x14ac:dyDescent="0.25">
      <c r="G17" s="13">
        <v>4031</v>
      </c>
      <c r="H17" s="13" t="s">
        <v>135</v>
      </c>
      <c r="I17" s="13">
        <v>62063</v>
      </c>
      <c r="J17" s="13" t="s">
        <v>136</v>
      </c>
      <c r="K17" s="14">
        <v>2</v>
      </c>
      <c r="L17" s="14" t="s">
        <v>122</v>
      </c>
      <c r="P17" s="15" t="s">
        <v>339</v>
      </c>
      <c r="Q17" t="s">
        <v>163</v>
      </c>
    </row>
    <row r="18" spans="1:17" x14ac:dyDescent="0.25">
      <c r="G18" s="13">
        <v>6721</v>
      </c>
      <c r="H18" s="13" t="s">
        <v>137</v>
      </c>
      <c r="I18" s="13">
        <v>85046</v>
      </c>
      <c r="J18" s="13" t="s">
        <v>138</v>
      </c>
      <c r="K18" s="14">
        <v>2</v>
      </c>
      <c r="L18" s="14" t="s">
        <v>122</v>
      </c>
      <c r="P18" s="15" t="s">
        <v>146</v>
      </c>
      <c r="Q18" t="s">
        <v>165</v>
      </c>
    </row>
    <row r="19" spans="1:17" x14ac:dyDescent="0.25">
      <c r="G19" s="13">
        <v>4430</v>
      </c>
      <c r="H19" s="13" t="s">
        <v>139</v>
      </c>
      <c r="I19" s="13">
        <v>62003</v>
      </c>
      <c r="J19" s="13" t="s">
        <v>140</v>
      </c>
      <c r="K19" s="14">
        <v>2</v>
      </c>
      <c r="L19" s="14" t="s">
        <v>122</v>
      </c>
      <c r="P19" s="15" t="s">
        <v>1399</v>
      </c>
      <c r="Q19" t="s">
        <v>166</v>
      </c>
    </row>
    <row r="20" spans="1:17" x14ac:dyDescent="0.25">
      <c r="B20" s="47" t="s">
        <v>1864</v>
      </c>
      <c r="C20" s="47" t="s">
        <v>1867</v>
      </c>
      <c r="G20" s="13">
        <v>4160</v>
      </c>
      <c r="H20" s="13" t="s">
        <v>141</v>
      </c>
      <c r="I20" s="13">
        <v>61079</v>
      </c>
      <c r="J20" s="13" t="s">
        <v>142</v>
      </c>
      <c r="K20" s="14">
        <v>2</v>
      </c>
      <c r="L20" s="14" t="s">
        <v>122</v>
      </c>
      <c r="P20" s="15" t="s">
        <v>160</v>
      </c>
      <c r="Q20" t="s">
        <v>168</v>
      </c>
    </row>
    <row r="21" spans="1:17" x14ac:dyDescent="0.25">
      <c r="A21" s="1" t="s">
        <v>1862</v>
      </c>
      <c r="B21" t="str">
        <f>"en cours au 31/12/"&amp;AnnéeN-1</f>
        <v>en cours au 31/12/2020</v>
      </c>
      <c r="C21" t="b">
        <v>0</v>
      </c>
      <c r="G21" s="13">
        <v>2000</v>
      </c>
      <c r="H21" s="13" t="s">
        <v>143</v>
      </c>
      <c r="I21" s="13">
        <v>11002</v>
      </c>
      <c r="J21" s="13" t="s">
        <v>144</v>
      </c>
      <c r="K21" s="14">
        <v>1</v>
      </c>
      <c r="L21" s="14" t="s">
        <v>113</v>
      </c>
      <c r="P21" s="15" t="s">
        <v>167</v>
      </c>
      <c r="Q21" t="s">
        <v>170</v>
      </c>
    </row>
    <row r="22" spans="1:17" x14ac:dyDescent="0.25">
      <c r="B22" t="str">
        <f>"clôturé en "&amp;AnnéeN-1</f>
        <v>clôturé en 2020</v>
      </c>
      <c r="C22" t="b">
        <v>0</v>
      </c>
      <c r="G22" s="13">
        <v>2018</v>
      </c>
      <c r="H22" s="13" t="s">
        <v>143</v>
      </c>
      <c r="I22" s="13">
        <v>11002</v>
      </c>
      <c r="J22" s="13" t="s">
        <v>144</v>
      </c>
      <c r="K22" s="14">
        <v>1</v>
      </c>
      <c r="L22" s="14" t="s">
        <v>113</v>
      </c>
      <c r="P22" s="15" t="s">
        <v>575</v>
      </c>
      <c r="Q22" t="s">
        <v>180</v>
      </c>
    </row>
    <row r="23" spans="1:17" x14ac:dyDescent="0.25">
      <c r="B23" t="str">
        <f>"reporté en "&amp;AnnéeN</f>
        <v>reporté en 2021</v>
      </c>
      <c r="C23" t="b">
        <v>0</v>
      </c>
      <c r="G23" s="13">
        <v>2020</v>
      </c>
      <c r="H23" s="13" t="s">
        <v>143</v>
      </c>
      <c r="I23" s="13">
        <v>11002</v>
      </c>
      <c r="J23" s="13" t="s">
        <v>144</v>
      </c>
      <c r="K23" s="14">
        <v>1</v>
      </c>
      <c r="L23" s="14" t="s">
        <v>113</v>
      </c>
      <c r="P23" s="15" t="s">
        <v>1272</v>
      </c>
      <c r="Q23" t="s">
        <v>182</v>
      </c>
    </row>
    <row r="24" spans="1:17" x14ac:dyDescent="0.25">
      <c r="B24" t="str">
        <f>"reporté en "&amp;AnnéeN+1</f>
        <v>reporté en 2022</v>
      </c>
      <c r="C24" t="b">
        <v>1</v>
      </c>
      <c r="G24" s="13">
        <v>2030</v>
      </c>
      <c r="H24" s="13" t="s">
        <v>143</v>
      </c>
      <c r="I24" s="13">
        <v>11002</v>
      </c>
      <c r="J24" s="13" t="s">
        <v>144</v>
      </c>
      <c r="K24" s="14">
        <v>1</v>
      </c>
      <c r="L24" s="14" t="s">
        <v>113</v>
      </c>
      <c r="P24" s="15" t="s">
        <v>801</v>
      </c>
      <c r="Q24" t="s">
        <v>184</v>
      </c>
    </row>
    <row r="25" spans="1:17" x14ac:dyDescent="0.25">
      <c r="B25" t="str">
        <f>"reporté en "&amp;AnnéeN+2&amp;" ou plus"</f>
        <v>reporté en 2023 ou plus</v>
      </c>
      <c r="C25" t="b">
        <v>1</v>
      </c>
      <c r="G25" s="13">
        <v>2050</v>
      </c>
      <c r="H25" s="13" t="s">
        <v>143</v>
      </c>
      <c r="I25" s="13">
        <v>11002</v>
      </c>
      <c r="J25" s="13" t="s">
        <v>144</v>
      </c>
      <c r="K25" s="14">
        <v>1</v>
      </c>
      <c r="L25" s="14" t="s">
        <v>113</v>
      </c>
      <c r="P25" s="15" t="s">
        <v>1750</v>
      </c>
      <c r="Q25" t="s">
        <v>186</v>
      </c>
    </row>
    <row r="26" spans="1:17" x14ac:dyDescent="0.25">
      <c r="B26" t="s">
        <v>69</v>
      </c>
      <c r="C26" t="b">
        <v>1</v>
      </c>
      <c r="G26" s="13">
        <v>2060</v>
      </c>
      <c r="H26" s="13" t="s">
        <v>143</v>
      </c>
      <c r="I26" s="13">
        <v>11002</v>
      </c>
      <c r="J26" s="13" t="s">
        <v>144</v>
      </c>
      <c r="K26" s="14">
        <v>1</v>
      </c>
      <c r="L26" s="14" t="s">
        <v>113</v>
      </c>
      <c r="P26" s="15" t="s">
        <v>1604</v>
      </c>
      <c r="Q26" t="s">
        <v>188</v>
      </c>
    </row>
    <row r="27" spans="1:17" x14ac:dyDescent="0.25">
      <c r="G27" s="13">
        <v>7811</v>
      </c>
      <c r="H27" s="13" t="s">
        <v>145</v>
      </c>
      <c r="I27" s="13">
        <v>51004</v>
      </c>
      <c r="J27" s="13" t="s">
        <v>146</v>
      </c>
      <c r="K27" s="14">
        <v>2</v>
      </c>
      <c r="L27" s="14" t="s">
        <v>122</v>
      </c>
      <c r="P27" s="15" t="s">
        <v>1316</v>
      </c>
      <c r="Q27" t="s">
        <v>190</v>
      </c>
    </row>
    <row r="28" spans="1:17" x14ac:dyDescent="0.25">
      <c r="G28" s="13">
        <v>8850</v>
      </c>
      <c r="H28" s="13" t="s">
        <v>147</v>
      </c>
      <c r="I28" s="13">
        <v>37020</v>
      </c>
      <c r="J28" s="13" t="s">
        <v>148</v>
      </c>
      <c r="K28" s="14">
        <v>1</v>
      </c>
      <c r="L28" s="14" t="s">
        <v>113</v>
      </c>
      <c r="P28" s="15" t="s">
        <v>431</v>
      </c>
      <c r="Q28" t="s">
        <v>192</v>
      </c>
    </row>
    <row r="29" spans="1:17" x14ac:dyDescent="0.25">
      <c r="G29" s="13">
        <v>2370</v>
      </c>
      <c r="H29" s="13" t="s">
        <v>149</v>
      </c>
      <c r="I29" s="13">
        <v>13001</v>
      </c>
      <c r="J29" s="13" t="s">
        <v>150</v>
      </c>
      <c r="K29" s="14">
        <v>1</v>
      </c>
      <c r="L29" s="14" t="s">
        <v>113</v>
      </c>
      <c r="P29" s="15" t="s">
        <v>1406</v>
      </c>
      <c r="Q29" t="s">
        <v>194</v>
      </c>
    </row>
    <row r="30" spans="1:17" x14ac:dyDescent="0.25">
      <c r="G30" s="13">
        <v>4601</v>
      </c>
      <c r="H30" s="13" t="s">
        <v>151</v>
      </c>
      <c r="I30" s="13">
        <v>62108</v>
      </c>
      <c r="J30" s="13" t="s">
        <v>152</v>
      </c>
      <c r="K30" s="14">
        <v>2</v>
      </c>
      <c r="L30" s="14" t="s">
        <v>122</v>
      </c>
      <c r="P30" s="15" t="s">
        <v>213</v>
      </c>
      <c r="Q30" t="s">
        <v>199</v>
      </c>
    </row>
    <row r="31" spans="1:17" x14ac:dyDescent="0.25">
      <c r="B31" s="47" t="s">
        <v>1864</v>
      </c>
      <c r="C31" s="47" t="s">
        <v>1867</v>
      </c>
      <c r="G31" s="13">
        <v>3665</v>
      </c>
      <c r="H31" s="13" t="s">
        <v>153</v>
      </c>
      <c r="I31" s="13">
        <v>71002</v>
      </c>
      <c r="J31" s="13" t="s">
        <v>154</v>
      </c>
      <c r="K31" s="14">
        <v>1</v>
      </c>
      <c r="L31" s="14" t="s">
        <v>113</v>
      </c>
      <c r="P31" s="15" t="s">
        <v>1095</v>
      </c>
      <c r="Q31" t="s">
        <v>205</v>
      </c>
    </row>
    <row r="32" spans="1:17" x14ac:dyDescent="0.25">
      <c r="A32" s="1" t="s">
        <v>1863</v>
      </c>
      <c r="B32" t="str">
        <f>"confirmé pour "&amp;AnnéeN</f>
        <v>confirmé pour 2021</v>
      </c>
      <c r="C32" t="b">
        <v>0</v>
      </c>
      <c r="E32" s="49" t="str">
        <f>"clôturé en "&amp;AnnéeN</f>
        <v>clôturé en 2021</v>
      </c>
      <c r="F32" s="49" t="b">
        <v>0</v>
      </c>
      <c r="G32" s="13">
        <v>9404</v>
      </c>
      <c r="H32" s="13" t="s">
        <v>155</v>
      </c>
      <c r="I32" s="13">
        <v>41048</v>
      </c>
      <c r="J32" s="13" t="s">
        <v>156</v>
      </c>
      <c r="K32" s="14">
        <v>1</v>
      </c>
      <c r="L32" s="14" t="s">
        <v>113</v>
      </c>
      <c r="P32" s="15" t="s">
        <v>220</v>
      </c>
      <c r="Q32" t="s">
        <v>209</v>
      </c>
    </row>
    <row r="33" spans="1:17" x14ac:dyDescent="0.25">
      <c r="B33" s="49" t="str">
        <f>"reporté en "&amp;AnnéeN+1</f>
        <v>reporté en 2022</v>
      </c>
      <c r="C33" t="b">
        <v>0</v>
      </c>
      <c r="E33" s="49" t="s">
        <v>100</v>
      </c>
      <c r="F33" s="49" t="b">
        <v>0</v>
      </c>
      <c r="G33" s="13">
        <v>9960</v>
      </c>
      <c r="H33" s="13" t="s">
        <v>157</v>
      </c>
      <c r="I33" s="13">
        <v>43002</v>
      </c>
      <c r="J33" s="13" t="s">
        <v>158</v>
      </c>
      <c r="K33" s="14">
        <v>1</v>
      </c>
      <c r="L33" s="14" t="s">
        <v>113</v>
      </c>
      <c r="P33" s="15" t="s">
        <v>222</v>
      </c>
      <c r="Q33" t="s">
        <v>212</v>
      </c>
    </row>
    <row r="34" spans="1:17" x14ac:dyDescent="0.25">
      <c r="B34" s="49" t="str">
        <f>"reporté en "&amp;AnnéeN+2&amp;" ou plus"</f>
        <v>reporté en 2023 ou plus</v>
      </c>
      <c r="C34" s="49" t="b">
        <v>1</v>
      </c>
      <c r="E34" s="49" t="str">
        <f>"sera réalisé en "&amp;AnnéeN</f>
        <v>sera réalisé en 2021</v>
      </c>
      <c r="F34" s="49" t="b">
        <v>0</v>
      </c>
      <c r="G34" s="13">
        <v>6791</v>
      </c>
      <c r="H34" s="13" t="s">
        <v>159</v>
      </c>
      <c r="I34" s="13">
        <v>81004</v>
      </c>
      <c r="J34" s="13" t="s">
        <v>160</v>
      </c>
      <c r="K34" s="14">
        <v>2</v>
      </c>
      <c r="L34" s="14" t="s">
        <v>122</v>
      </c>
      <c r="P34" s="15" t="s">
        <v>952</v>
      </c>
      <c r="Q34" t="s">
        <v>219</v>
      </c>
    </row>
    <row r="35" spans="1:17" x14ac:dyDescent="0.25">
      <c r="B35" s="49" t="s">
        <v>69</v>
      </c>
      <c r="C35" s="49" t="b">
        <v>1</v>
      </c>
      <c r="E35" s="49" t="str">
        <f>"reporté en "&amp;AnnéeN+1</f>
        <v>reporté en 2022</v>
      </c>
      <c r="F35" s="49" t="b">
        <v>0</v>
      </c>
      <c r="G35" s="13">
        <v>3384</v>
      </c>
      <c r="H35" s="13" t="s">
        <v>161</v>
      </c>
      <c r="I35" s="13">
        <v>24137</v>
      </c>
      <c r="J35" s="13" t="s">
        <v>162</v>
      </c>
      <c r="K35" s="14">
        <v>1</v>
      </c>
      <c r="L35" s="14" t="s">
        <v>113</v>
      </c>
      <c r="P35" s="15" t="s">
        <v>1023</v>
      </c>
      <c r="Q35" t="s">
        <v>221</v>
      </c>
    </row>
    <row r="36" spans="1:17" x14ac:dyDescent="0.25">
      <c r="B36" t="s">
        <v>1929</v>
      </c>
      <c r="C36" t="b">
        <v>0</v>
      </c>
      <c r="E36" s="49" t="str">
        <f>"reporté en "&amp;AnnéeN+2</f>
        <v>reporté en 2023</v>
      </c>
      <c r="F36" s="49" t="b">
        <v>1</v>
      </c>
      <c r="G36" s="13">
        <v>7941</v>
      </c>
      <c r="H36" s="13" t="s">
        <v>163</v>
      </c>
      <c r="I36" s="13">
        <v>51012</v>
      </c>
      <c r="J36" s="13" t="s">
        <v>164</v>
      </c>
      <c r="K36" s="14">
        <v>2</v>
      </c>
      <c r="L36" s="14" t="s">
        <v>122</v>
      </c>
      <c r="P36" s="15" t="s">
        <v>990</v>
      </c>
      <c r="Q36" t="s">
        <v>228</v>
      </c>
    </row>
    <row r="37" spans="1:17" x14ac:dyDescent="0.25">
      <c r="E37" s="49" t="str">
        <f>"reporté en "&amp;AnnéeN+3&amp;" ou plus"</f>
        <v>reporté en 2024 ou plus</v>
      </c>
      <c r="F37" s="49" t="b">
        <v>1</v>
      </c>
      <c r="G37" s="13">
        <v>6790</v>
      </c>
      <c r="H37" s="13" t="s">
        <v>165</v>
      </c>
      <c r="I37" s="13">
        <v>81004</v>
      </c>
      <c r="J37" s="13" t="s">
        <v>160</v>
      </c>
      <c r="K37" s="14">
        <v>2</v>
      </c>
      <c r="L37" s="14" t="s">
        <v>122</v>
      </c>
      <c r="P37" s="15" t="s">
        <v>280</v>
      </c>
      <c r="Q37" t="s">
        <v>230</v>
      </c>
    </row>
    <row r="38" spans="1:17" x14ac:dyDescent="0.25">
      <c r="E38" s="49" t="s">
        <v>69</v>
      </c>
      <c r="F38" s="49" t="b">
        <v>1</v>
      </c>
      <c r="G38" s="13">
        <v>4880</v>
      </c>
      <c r="H38" s="13" t="s">
        <v>166</v>
      </c>
      <c r="I38" s="13">
        <v>63003</v>
      </c>
      <c r="J38" s="13" t="s">
        <v>167</v>
      </c>
      <c r="K38" s="14">
        <v>2</v>
      </c>
      <c r="L38" s="14" t="s">
        <v>122</v>
      </c>
      <c r="P38" s="15" t="s">
        <v>1144</v>
      </c>
      <c r="Q38" t="s">
        <v>232</v>
      </c>
    </row>
    <row r="39" spans="1:17" x14ac:dyDescent="0.25">
      <c r="G39" s="13">
        <v>7382</v>
      </c>
      <c r="H39" s="13" t="s">
        <v>168</v>
      </c>
      <c r="I39" s="13">
        <v>53068</v>
      </c>
      <c r="J39" s="13" t="s">
        <v>169</v>
      </c>
      <c r="K39" s="14">
        <v>2</v>
      </c>
      <c r="L39" s="14" t="s">
        <v>122</v>
      </c>
      <c r="P39" s="15" t="s">
        <v>210</v>
      </c>
      <c r="Q39" t="s">
        <v>234</v>
      </c>
    </row>
    <row r="40" spans="1:17" x14ac:dyDescent="0.25">
      <c r="G40" s="13">
        <v>6706</v>
      </c>
      <c r="H40" s="13" t="s">
        <v>170</v>
      </c>
      <c r="I40" s="13">
        <v>81001</v>
      </c>
      <c r="J40" s="13" t="s">
        <v>171</v>
      </c>
      <c r="K40" s="14">
        <v>2</v>
      </c>
      <c r="L40" s="14" t="s">
        <v>122</v>
      </c>
      <c r="P40" s="15" t="s">
        <v>270</v>
      </c>
      <c r="Q40" t="s">
        <v>237</v>
      </c>
    </row>
    <row r="41" spans="1:17" x14ac:dyDescent="0.25">
      <c r="A41" s="1" t="s">
        <v>1873</v>
      </c>
      <c r="B41" s="102">
        <v>43850</v>
      </c>
      <c r="G41" s="13">
        <v>8580</v>
      </c>
      <c r="H41" s="13" t="s">
        <v>172</v>
      </c>
      <c r="I41" s="13">
        <v>34003</v>
      </c>
      <c r="J41" s="13" t="s">
        <v>173</v>
      </c>
      <c r="K41" s="14">
        <v>1</v>
      </c>
      <c r="L41" s="14" t="s">
        <v>113</v>
      </c>
      <c r="P41" s="15" t="s">
        <v>276</v>
      </c>
      <c r="Q41" t="s">
        <v>241</v>
      </c>
    </row>
    <row r="42" spans="1:17" x14ac:dyDescent="0.25">
      <c r="G42" s="13">
        <v>3128</v>
      </c>
      <c r="H42" s="13" t="s">
        <v>174</v>
      </c>
      <c r="I42" s="13">
        <v>24109</v>
      </c>
      <c r="J42" s="13" t="s">
        <v>175</v>
      </c>
      <c r="K42" s="14">
        <v>1</v>
      </c>
      <c r="L42" s="14" t="s">
        <v>113</v>
      </c>
      <c r="P42" s="15" t="s">
        <v>1637</v>
      </c>
      <c r="Q42" t="s">
        <v>243</v>
      </c>
    </row>
    <row r="43" spans="1:17" x14ac:dyDescent="0.25">
      <c r="G43" s="13">
        <v>2387</v>
      </c>
      <c r="H43" s="13" t="s">
        <v>176</v>
      </c>
      <c r="I43" s="13">
        <v>13002</v>
      </c>
      <c r="J43" s="13" t="s">
        <v>177</v>
      </c>
      <c r="K43" s="14">
        <v>1</v>
      </c>
      <c r="L43" s="14" t="s">
        <v>113</v>
      </c>
      <c r="P43" s="15" t="s">
        <v>1300</v>
      </c>
      <c r="Q43" t="s">
        <v>249</v>
      </c>
    </row>
    <row r="44" spans="1:17" x14ac:dyDescent="0.25">
      <c r="G44" s="13">
        <v>2490</v>
      </c>
      <c r="H44" s="13" t="s">
        <v>178</v>
      </c>
      <c r="I44" s="13">
        <v>13003</v>
      </c>
      <c r="J44" s="13" t="s">
        <v>179</v>
      </c>
      <c r="K44" s="14">
        <v>1</v>
      </c>
      <c r="L44" s="14" t="s">
        <v>113</v>
      </c>
      <c r="P44" s="15" t="s">
        <v>672</v>
      </c>
      <c r="Q44" t="s">
        <v>250</v>
      </c>
    </row>
    <row r="45" spans="1:17" x14ac:dyDescent="0.25">
      <c r="G45" s="13">
        <v>6951</v>
      </c>
      <c r="H45" s="13" t="s">
        <v>180</v>
      </c>
      <c r="I45" s="13">
        <v>83040</v>
      </c>
      <c r="J45" s="13" t="s">
        <v>181</v>
      </c>
      <c r="K45" s="14">
        <v>2</v>
      </c>
      <c r="L45" s="14" t="s">
        <v>122</v>
      </c>
      <c r="P45" s="15" t="s">
        <v>164</v>
      </c>
      <c r="Q45" t="s">
        <v>251</v>
      </c>
    </row>
    <row r="46" spans="1:17" x14ac:dyDescent="0.25">
      <c r="G46" s="13">
        <v>4983</v>
      </c>
      <c r="H46" s="13" t="s">
        <v>182</v>
      </c>
      <c r="I46" s="13">
        <v>63086</v>
      </c>
      <c r="J46" s="13" t="s">
        <v>183</v>
      </c>
      <c r="K46" s="14">
        <v>2</v>
      </c>
      <c r="L46" s="14" t="s">
        <v>122</v>
      </c>
      <c r="P46" s="15" t="s">
        <v>592</v>
      </c>
      <c r="Q46" t="s">
        <v>262</v>
      </c>
    </row>
    <row r="47" spans="1:17" x14ac:dyDescent="0.25">
      <c r="G47" s="13">
        <v>4651</v>
      </c>
      <c r="H47" s="13" t="s">
        <v>184</v>
      </c>
      <c r="I47" s="13">
        <v>63035</v>
      </c>
      <c r="J47" s="13" t="s">
        <v>185</v>
      </c>
      <c r="K47" s="14">
        <v>2</v>
      </c>
      <c r="L47" s="14" t="s">
        <v>122</v>
      </c>
      <c r="P47" s="15" t="s">
        <v>762</v>
      </c>
      <c r="Q47" t="s">
        <v>268</v>
      </c>
    </row>
    <row r="48" spans="1:17" x14ac:dyDescent="0.25">
      <c r="A48" s="1" t="s">
        <v>1893</v>
      </c>
      <c r="G48" s="13">
        <v>7331</v>
      </c>
      <c r="H48" s="13" t="s">
        <v>186</v>
      </c>
      <c r="I48" s="13">
        <v>53070</v>
      </c>
      <c r="J48" s="13" t="s">
        <v>187</v>
      </c>
      <c r="K48" s="14">
        <v>2</v>
      </c>
      <c r="L48" s="14" t="s">
        <v>122</v>
      </c>
      <c r="P48" s="15" t="s">
        <v>960</v>
      </c>
      <c r="Q48" t="s">
        <v>269</v>
      </c>
    </row>
    <row r="49" spans="2:17" x14ac:dyDescent="0.25">
      <c r="B49" s="1" t="s">
        <v>1898</v>
      </c>
      <c r="C49" s="1" t="s">
        <v>1895</v>
      </c>
      <c r="D49" s="1" t="s">
        <v>1896</v>
      </c>
      <c r="E49" s="1" t="s">
        <v>1897</v>
      </c>
      <c r="G49" s="13">
        <v>1401</v>
      </c>
      <c r="H49" s="13" t="s">
        <v>188</v>
      </c>
      <c r="I49" s="13">
        <v>25072</v>
      </c>
      <c r="J49" s="13" t="s">
        <v>189</v>
      </c>
      <c r="K49" s="14">
        <v>2</v>
      </c>
      <c r="L49" s="14" t="s">
        <v>122</v>
      </c>
      <c r="P49" s="15" t="s">
        <v>1069</v>
      </c>
      <c r="Q49" t="s">
        <v>271</v>
      </c>
    </row>
    <row r="50" spans="2:17" x14ac:dyDescent="0.25">
      <c r="B50" t="s">
        <v>29</v>
      </c>
      <c r="C50" s="6" t="s">
        <v>1891</v>
      </c>
      <c r="D50" t="s">
        <v>30</v>
      </c>
      <c r="E50" t="s">
        <v>29</v>
      </c>
      <c r="G50" s="13">
        <v>4052</v>
      </c>
      <c r="H50" s="13" t="s">
        <v>190</v>
      </c>
      <c r="I50" s="13">
        <v>62022</v>
      </c>
      <c r="J50" s="13" t="s">
        <v>191</v>
      </c>
      <c r="K50" s="14">
        <v>2</v>
      </c>
      <c r="L50" s="14" t="s">
        <v>122</v>
      </c>
      <c r="P50" s="15" t="s">
        <v>394</v>
      </c>
      <c r="Q50" t="s">
        <v>274</v>
      </c>
    </row>
    <row r="51" spans="2:17" x14ac:dyDescent="0.25">
      <c r="B51" t="s">
        <v>28</v>
      </c>
      <c r="C51" s="6" t="s">
        <v>1891</v>
      </c>
      <c r="D51" t="s">
        <v>30</v>
      </c>
      <c r="E51" t="s">
        <v>28</v>
      </c>
      <c r="G51" s="13">
        <v>6594</v>
      </c>
      <c r="H51" s="13" t="s">
        <v>192</v>
      </c>
      <c r="I51" s="13">
        <v>56051</v>
      </c>
      <c r="J51" s="13" t="s">
        <v>193</v>
      </c>
      <c r="K51" s="14">
        <v>2</v>
      </c>
      <c r="L51" s="14" t="s">
        <v>122</v>
      </c>
      <c r="P51" s="15" t="s">
        <v>1443</v>
      </c>
      <c r="Q51" t="s">
        <v>275</v>
      </c>
    </row>
    <row r="52" spans="2:17" x14ac:dyDescent="0.25">
      <c r="B52" t="s">
        <v>27</v>
      </c>
      <c r="C52" s="6" t="s">
        <v>1891</v>
      </c>
      <c r="D52" t="s">
        <v>30</v>
      </c>
      <c r="E52" t="s">
        <v>27</v>
      </c>
      <c r="G52" s="13">
        <v>7532</v>
      </c>
      <c r="H52" s="13" t="s">
        <v>194</v>
      </c>
      <c r="I52" s="13">
        <v>57081</v>
      </c>
      <c r="J52" s="13" t="s">
        <v>195</v>
      </c>
      <c r="K52" s="14">
        <v>2</v>
      </c>
      <c r="L52" s="14" t="s">
        <v>122</v>
      </c>
      <c r="P52" s="15" t="s">
        <v>1482</v>
      </c>
      <c r="Q52" t="s">
        <v>279</v>
      </c>
    </row>
    <row r="53" spans="2:17" x14ac:dyDescent="0.25">
      <c r="B53" t="str">
        <f>E53</f>
        <v>Travaux sur compteurs</v>
      </c>
      <c r="C53" s="6" t="s">
        <v>1891</v>
      </c>
      <c r="D53" t="s">
        <v>30</v>
      </c>
      <c r="E53" t="s">
        <v>1995</v>
      </c>
      <c r="G53" s="13">
        <v>1650</v>
      </c>
      <c r="H53" s="13" t="s">
        <v>196</v>
      </c>
      <c r="I53" s="13">
        <v>23003</v>
      </c>
      <c r="J53" s="13" t="s">
        <v>130</v>
      </c>
      <c r="K53" s="14">
        <v>1</v>
      </c>
      <c r="L53" s="14" t="s">
        <v>113</v>
      </c>
      <c r="P53" s="15" t="s">
        <v>995</v>
      </c>
      <c r="Q53" t="s">
        <v>290</v>
      </c>
    </row>
    <row r="54" spans="2:17" x14ac:dyDescent="0.25">
      <c r="B54" t="str">
        <f>E54</f>
        <v>Consommation</v>
      </c>
      <c r="C54" s="6" t="s">
        <v>1891</v>
      </c>
      <c r="D54" t="s">
        <v>26</v>
      </c>
      <c r="E54" t="s">
        <v>25</v>
      </c>
      <c r="G54" s="13">
        <v>1673</v>
      </c>
      <c r="H54" s="13" t="s">
        <v>197</v>
      </c>
      <c r="I54" s="13">
        <v>23064</v>
      </c>
      <c r="J54" s="13" t="s">
        <v>198</v>
      </c>
      <c r="K54" s="14">
        <v>1</v>
      </c>
      <c r="L54" s="14" t="s">
        <v>113</v>
      </c>
      <c r="P54" s="15" t="s">
        <v>318</v>
      </c>
      <c r="Q54" t="s">
        <v>292</v>
      </c>
    </row>
    <row r="55" spans="2:17" x14ac:dyDescent="0.25">
      <c r="B55" t="str">
        <f>E55</f>
        <v>Chute pression</v>
      </c>
      <c r="C55" s="6" t="s">
        <v>1891</v>
      </c>
      <c r="D55" t="s">
        <v>26</v>
      </c>
      <c r="E55" t="s">
        <v>24</v>
      </c>
      <c r="G55" s="13">
        <v>6672</v>
      </c>
      <c r="H55" s="13" t="s">
        <v>199</v>
      </c>
      <c r="I55" s="13">
        <v>82037</v>
      </c>
      <c r="J55" s="13" t="s">
        <v>200</v>
      </c>
      <c r="K55" s="14">
        <v>2</v>
      </c>
      <c r="L55" s="14" t="s">
        <v>122</v>
      </c>
      <c r="P55" s="15" t="s">
        <v>1133</v>
      </c>
      <c r="Q55" t="s">
        <v>296</v>
      </c>
    </row>
    <row r="56" spans="2:17" x14ac:dyDescent="0.25">
      <c r="B56" t="str">
        <f>E56</f>
        <v>Efficacité/bouclage</v>
      </c>
      <c r="C56" s="6" t="s">
        <v>1891</v>
      </c>
      <c r="D56" t="s">
        <v>26</v>
      </c>
      <c r="E56" t="s">
        <v>23</v>
      </c>
      <c r="G56" s="13">
        <v>1852</v>
      </c>
      <c r="H56" s="13" t="s">
        <v>201</v>
      </c>
      <c r="I56" s="13">
        <v>23025</v>
      </c>
      <c r="J56" s="13" t="s">
        <v>202</v>
      </c>
      <c r="K56" s="14">
        <v>1</v>
      </c>
      <c r="L56" s="14" t="s">
        <v>113</v>
      </c>
      <c r="P56" s="15" t="s">
        <v>323</v>
      </c>
      <c r="Q56" t="s">
        <v>297</v>
      </c>
    </row>
    <row r="57" spans="2:17" x14ac:dyDescent="0.25">
      <c r="B57" t="str">
        <f>C57&amp;" - "&amp;D57</f>
        <v>Adaptation - Non défini</v>
      </c>
      <c r="C57" s="6" t="s">
        <v>1891</v>
      </c>
      <c r="D57" t="s">
        <v>11</v>
      </c>
      <c r="E57"/>
      <c r="G57" s="13">
        <v>3460</v>
      </c>
      <c r="H57" s="13" t="s">
        <v>203</v>
      </c>
      <c r="I57" s="13">
        <v>24008</v>
      </c>
      <c r="J57" s="13" t="s">
        <v>204</v>
      </c>
      <c r="K57" s="14">
        <v>1</v>
      </c>
      <c r="L57" s="14" t="s">
        <v>113</v>
      </c>
      <c r="P57" s="15" t="s">
        <v>191</v>
      </c>
      <c r="Q57" t="s">
        <v>298</v>
      </c>
    </row>
    <row r="58" spans="2:17" x14ac:dyDescent="0.25">
      <c r="B58" s="49" t="s">
        <v>1899</v>
      </c>
      <c r="C58" s="6" t="s">
        <v>65</v>
      </c>
      <c r="D58" t="s">
        <v>87</v>
      </c>
      <c r="E58" t="s">
        <v>19</v>
      </c>
      <c r="G58" s="13">
        <v>5001</v>
      </c>
      <c r="H58" s="13" t="s">
        <v>205</v>
      </c>
      <c r="I58" s="13">
        <v>92094</v>
      </c>
      <c r="J58" s="13" t="s">
        <v>206</v>
      </c>
      <c r="K58" s="14">
        <v>2</v>
      </c>
      <c r="L58" s="14" t="s">
        <v>122</v>
      </c>
      <c r="P58" s="15" t="s">
        <v>731</v>
      </c>
      <c r="Q58" t="s">
        <v>300</v>
      </c>
    </row>
    <row r="59" spans="2:17" x14ac:dyDescent="0.25">
      <c r="B59" t="s">
        <v>1900</v>
      </c>
      <c r="C59" s="6" t="s">
        <v>65</v>
      </c>
      <c r="D59" t="s">
        <v>87</v>
      </c>
      <c r="E59" t="s">
        <v>18</v>
      </c>
      <c r="G59" s="13">
        <v>9881</v>
      </c>
      <c r="H59" s="13" t="s">
        <v>207</v>
      </c>
      <c r="I59" s="13">
        <v>44001</v>
      </c>
      <c r="J59" s="13" t="s">
        <v>208</v>
      </c>
      <c r="K59" s="14">
        <v>1</v>
      </c>
      <c r="L59" s="14" t="s">
        <v>113</v>
      </c>
      <c r="P59" s="15" t="s">
        <v>1394</v>
      </c>
      <c r="Q59" t="s">
        <v>301</v>
      </c>
    </row>
    <row r="60" spans="2:17" x14ac:dyDescent="0.25">
      <c r="B60" t="str">
        <f>E60</f>
        <v>Petites extensions (pour raccordement)</v>
      </c>
      <c r="C60" s="6" t="s">
        <v>65</v>
      </c>
      <c r="D60" t="s">
        <v>17</v>
      </c>
      <c r="E60" t="s">
        <v>16</v>
      </c>
      <c r="G60" s="13">
        <v>6834</v>
      </c>
      <c r="H60" s="13" t="s">
        <v>209</v>
      </c>
      <c r="I60" s="13">
        <v>84010</v>
      </c>
      <c r="J60" s="13" t="s">
        <v>210</v>
      </c>
      <c r="K60" s="14">
        <v>2</v>
      </c>
      <c r="L60" s="14" t="s">
        <v>122</v>
      </c>
      <c r="P60" s="15" t="s">
        <v>726</v>
      </c>
      <c r="Q60" t="s">
        <v>304</v>
      </c>
    </row>
    <row r="61" spans="2:17" x14ac:dyDescent="0.25">
      <c r="B61" t="str">
        <f>E61</f>
        <v>Lotissements</v>
      </c>
      <c r="C61" s="6" t="s">
        <v>65</v>
      </c>
      <c r="D61" t="s">
        <v>15</v>
      </c>
      <c r="E61" t="s">
        <v>14</v>
      </c>
      <c r="G61" s="13">
        <v>1674</v>
      </c>
      <c r="H61" s="13" t="s">
        <v>211</v>
      </c>
      <c r="I61" s="13">
        <v>23064</v>
      </c>
      <c r="J61" s="13" t="s">
        <v>198</v>
      </c>
      <c r="K61" s="14">
        <v>1</v>
      </c>
      <c r="L61" s="14" t="s">
        <v>113</v>
      </c>
      <c r="P61" s="15" t="s">
        <v>608</v>
      </c>
      <c r="Q61" t="s">
        <v>306</v>
      </c>
    </row>
    <row r="62" spans="2:17" x14ac:dyDescent="0.25">
      <c r="B62" t="str">
        <f>E62</f>
        <v>ZAE</v>
      </c>
      <c r="C62" s="6" t="s">
        <v>65</v>
      </c>
      <c r="D62" t="s">
        <v>15</v>
      </c>
      <c r="E62" t="s">
        <v>13</v>
      </c>
      <c r="G62" s="13">
        <v>7970</v>
      </c>
      <c r="H62" s="13" t="s">
        <v>212</v>
      </c>
      <c r="I62" s="13">
        <v>51008</v>
      </c>
      <c r="J62" s="13" t="s">
        <v>213</v>
      </c>
      <c r="K62" s="14">
        <v>2</v>
      </c>
      <c r="L62" s="14" t="s">
        <v>122</v>
      </c>
      <c r="P62" s="15" t="s">
        <v>1275</v>
      </c>
      <c r="Q62" t="s">
        <v>308</v>
      </c>
    </row>
    <row r="63" spans="2:17" x14ac:dyDescent="0.25">
      <c r="B63" t="str">
        <f>E63</f>
        <v>Extensions stratégiques</v>
      </c>
      <c r="C63" s="6" t="s">
        <v>65</v>
      </c>
      <c r="D63" t="s">
        <v>15</v>
      </c>
      <c r="E63" t="s">
        <v>12</v>
      </c>
      <c r="G63" s="13">
        <v>9111</v>
      </c>
      <c r="H63" s="13" t="s">
        <v>214</v>
      </c>
      <c r="I63" s="13">
        <v>46021</v>
      </c>
      <c r="J63" s="13" t="s">
        <v>215</v>
      </c>
      <c r="K63" s="14">
        <v>1</v>
      </c>
      <c r="L63" s="14" t="s">
        <v>113</v>
      </c>
      <c r="P63" s="15" t="s">
        <v>1338</v>
      </c>
      <c r="Q63" t="s">
        <v>310</v>
      </c>
    </row>
    <row r="64" spans="2:17" x14ac:dyDescent="0.25">
      <c r="B64" t="str">
        <f>D64</f>
        <v>Mobilité</v>
      </c>
      <c r="C64" s="6" t="s">
        <v>65</v>
      </c>
      <c r="D64" t="s">
        <v>1894</v>
      </c>
      <c r="E64"/>
      <c r="G64" s="13">
        <v>2600</v>
      </c>
      <c r="H64" s="13" t="s">
        <v>216</v>
      </c>
      <c r="I64" s="13">
        <v>11002</v>
      </c>
      <c r="J64" s="13" t="s">
        <v>144</v>
      </c>
      <c r="K64" s="14">
        <v>1</v>
      </c>
      <c r="L64" s="14" t="s">
        <v>113</v>
      </c>
      <c r="P64" s="15" t="s">
        <v>1621</v>
      </c>
      <c r="Q64" t="s">
        <v>312</v>
      </c>
    </row>
    <row r="65" spans="2:17" x14ac:dyDescent="0.25">
      <c r="B65" s="49" t="str">
        <f>C65&amp;" - "&amp;D65</f>
        <v>Extension - Non défini</v>
      </c>
      <c r="C65" s="6" t="s">
        <v>65</v>
      </c>
      <c r="D65" t="s">
        <v>11</v>
      </c>
      <c r="E65"/>
      <c r="G65" s="13">
        <v>3580</v>
      </c>
      <c r="H65" s="13" t="s">
        <v>217</v>
      </c>
      <c r="I65" s="13">
        <v>71004</v>
      </c>
      <c r="J65" s="13" t="s">
        <v>218</v>
      </c>
      <c r="K65" s="14">
        <v>1</v>
      </c>
      <c r="L65" s="14" t="s">
        <v>113</v>
      </c>
      <c r="P65" s="15" t="s">
        <v>333</v>
      </c>
      <c r="Q65" t="s">
        <v>314</v>
      </c>
    </row>
    <row r="66" spans="2:17" x14ac:dyDescent="0.25">
      <c r="G66" s="13">
        <v>7320</v>
      </c>
      <c r="H66" s="13" t="s">
        <v>219</v>
      </c>
      <c r="I66" s="13">
        <v>51009</v>
      </c>
      <c r="J66" s="13" t="s">
        <v>220</v>
      </c>
      <c r="K66" s="14">
        <v>2</v>
      </c>
      <c r="L66" s="14" t="s">
        <v>122</v>
      </c>
      <c r="P66" s="15" t="s">
        <v>242</v>
      </c>
      <c r="Q66" t="s">
        <v>315</v>
      </c>
    </row>
    <row r="67" spans="2:17" x14ac:dyDescent="0.25">
      <c r="G67" s="13">
        <v>6687</v>
      </c>
      <c r="H67" s="13" t="s">
        <v>221</v>
      </c>
      <c r="I67" s="13">
        <v>82005</v>
      </c>
      <c r="J67" s="13" t="s">
        <v>222</v>
      </c>
      <c r="K67" s="14">
        <v>2</v>
      </c>
      <c r="L67" s="14" t="s">
        <v>122</v>
      </c>
      <c r="P67" s="15" t="s">
        <v>337</v>
      </c>
      <c r="Q67" t="s">
        <v>317</v>
      </c>
    </row>
    <row r="68" spans="2:17" x14ac:dyDescent="0.25">
      <c r="G68" s="13">
        <v>3130</v>
      </c>
      <c r="H68" s="13" t="s">
        <v>223</v>
      </c>
      <c r="I68" s="13">
        <v>24007</v>
      </c>
      <c r="J68" s="13" t="s">
        <v>224</v>
      </c>
      <c r="K68" s="14">
        <v>1</v>
      </c>
      <c r="L68" s="14" t="s">
        <v>113</v>
      </c>
      <c r="P68" s="15" t="s">
        <v>341</v>
      </c>
      <c r="Q68" t="s">
        <v>319</v>
      </c>
    </row>
    <row r="69" spans="2:17" x14ac:dyDescent="0.25">
      <c r="G69" s="13">
        <v>8791</v>
      </c>
      <c r="H69" s="13" t="s">
        <v>225</v>
      </c>
      <c r="I69" s="13">
        <v>34040</v>
      </c>
      <c r="J69" s="13" t="s">
        <v>226</v>
      </c>
      <c r="K69" s="14">
        <v>1</v>
      </c>
      <c r="L69" s="14" t="s">
        <v>113</v>
      </c>
      <c r="P69" s="15" t="s">
        <v>1016</v>
      </c>
      <c r="Q69" t="s">
        <v>320</v>
      </c>
    </row>
    <row r="70" spans="2:17" x14ac:dyDescent="0.25">
      <c r="G70" s="13">
        <v>3581</v>
      </c>
      <c r="H70" s="13" t="s">
        <v>227</v>
      </c>
      <c r="I70" s="13">
        <v>71004</v>
      </c>
      <c r="J70" s="13" t="s">
        <v>218</v>
      </c>
      <c r="K70" s="14">
        <v>1</v>
      </c>
      <c r="L70" s="14" t="s">
        <v>113</v>
      </c>
      <c r="P70" s="15" t="s">
        <v>1366</v>
      </c>
      <c r="Q70" t="s">
        <v>322</v>
      </c>
    </row>
    <row r="71" spans="2:17" x14ac:dyDescent="0.25">
      <c r="G71" s="13">
        <v>6543</v>
      </c>
      <c r="H71" s="13" t="s">
        <v>228</v>
      </c>
      <c r="I71" s="13">
        <v>56044</v>
      </c>
      <c r="J71" s="13" t="s">
        <v>229</v>
      </c>
      <c r="K71" s="14">
        <v>2</v>
      </c>
      <c r="L71" s="14" t="s">
        <v>122</v>
      </c>
      <c r="P71" s="15" t="s">
        <v>857</v>
      </c>
      <c r="Q71" t="s">
        <v>324</v>
      </c>
    </row>
    <row r="72" spans="2:17" x14ac:dyDescent="0.25">
      <c r="G72" s="13">
        <v>6533</v>
      </c>
      <c r="H72" s="13" t="s">
        <v>230</v>
      </c>
      <c r="I72" s="13">
        <v>56078</v>
      </c>
      <c r="J72" s="13" t="s">
        <v>231</v>
      </c>
      <c r="K72" s="14">
        <v>2</v>
      </c>
      <c r="L72" s="14" t="s">
        <v>122</v>
      </c>
      <c r="P72" s="15" t="s">
        <v>1013</v>
      </c>
      <c r="Q72" t="s">
        <v>325</v>
      </c>
    </row>
    <row r="73" spans="2:17" x14ac:dyDescent="0.25">
      <c r="G73" s="13">
        <v>1301</v>
      </c>
      <c r="H73" s="13" t="s">
        <v>232</v>
      </c>
      <c r="I73" s="13">
        <v>25112</v>
      </c>
      <c r="J73" s="13" t="s">
        <v>233</v>
      </c>
      <c r="K73" s="14">
        <v>2</v>
      </c>
      <c r="L73" s="14" t="s">
        <v>122</v>
      </c>
      <c r="P73" s="15" t="s">
        <v>437</v>
      </c>
      <c r="Q73" t="s">
        <v>326</v>
      </c>
    </row>
    <row r="74" spans="2:17" x14ac:dyDescent="0.25">
      <c r="G74" s="13">
        <v>6531</v>
      </c>
      <c r="H74" s="13" t="s">
        <v>234</v>
      </c>
      <c r="I74" s="13">
        <v>56078</v>
      </c>
      <c r="J74" s="13" t="s">
        <v>231</v>
      </c>
      <c r="K74" s="14">
        <v>2</v>
      </c>
      <c r="L74" s="14" t="s">
        <v>122</v>
      </c>
      <c r="P74" s="15" t="s">
        <v>134</v>
      </c>
      <c r="Q74" t="s">
        <v>327</v>
      </c>
    </row>
    <row r="75" spans="2:17" x14ac:dyDescent="0.25">
      <c r="G75" s="13">
        <v>1547</v>
      </c>
      <c r="H75" s="13" t="s">
        <v>235</v>
      </c>
      <c r="I75" s="13">
        <v>23009</v>
      </c>
      <c r="J75" s="13" t="s">
        <v>236</v>
      </c>
      <c r="K75" s="14">
        <v>1</v>
      </c>
      <c r="L75" s="14" t="s">
        <v>113</v>
      </c>
      <c r="P75" s="15" t="s">
        <v>1529</v>
      </c>
      <c r="Q75" t="s">
        <v>328</v>
      </c>
    </row>
    <row r="76" spans="2:17" x14ac:dyDescent="0.25">
      <c r="G76" s="13">
        <v>4831</v>
      </c>
      <c r="H76" s="13" t="s">
        <v>237</v>
      </c>
      <c r="I76" s="13">
        <v>63046</v>
      </c>
      <c r="J76" s="13" t="s">
        <v>238</v>
      </c>
      <c r="K76" s="14">
        <v>2</v>
      </c>
      <c r="L76" s="14" t="s">
        <v>122</v>
      </c>
      <c r="P76" s="15" t="s">
        <v>712</v>
      </c>
      <c r="Q76" t="s">
        <v>329</v>
      </c>
    </row>
    <row r="77" spans="2:17" x14ac:dyDescent="0.25">
      <c r="G77" s="13">
        <v>3211</v>
      </c>
      <c r="H77" s="13" t="s">
        <v>239</v>
      </c>
      <c r="I77" s="13">
        <v>24066</v>
      </c>
      <c r="J77" s="13" t="s">
        <v>240</v>
      </c>
      <c r="K77" s="14">
        <v>1</v>
      </c>
      <c r="L77" s="14" t="s">
        <v>113</v>
      </c>
      <c r="P77" s="15" t="s">
        <v>1704</v>
      </c>
      <c r="Q77" t="s">
        <v>331</v>
      </c>
    </row>
    <row r="78" spans="2:17" x14ac:dyDescent="0.25">
      <c r="G78" s="13">
        <v>7783</v>
      </c>
      <c r="H78" s="13" t="s">
        <v>241</v>
      </c>
      <c r="I78" s="13">
        <v>54010</v>
      </c>
      <c r="J78" s="13" t="s">
        <v>242</v>
      </c>
      <c r="K78" s="14">
        <v>2</v>
      </c>
      <c r="L78" s="14" t="s">
        <v>122</v>
      </c>
      <c r="P78" s="15" t="s">
        <v>1494</v>
      </c>
      <c r="Q78" t="s">
        <v>332</v>
      </c>
    </row>
    <row r="79" spans="2:17" x14ac:dyDescent="0.25">
      <c r="G79" s="13">
        <v>5542</v>
      </c>
      <c r="H79" s="13" t="s">
        <v>243</v>
      </c>
      <c r="I79" s="13">
        <v>91142</v>
      </c>
      <c r="J79" s="13" t="s">
        <v>126</v>
      </c>
      <c r="K79" s="14">
        <v>2</v>
      </c>
      <c r="L79" s="14" t="s">
        <v>122</v>
      </c>
      <c r="P79" s="15" t="s">
        <v>384</v>
      </c>
      <c r="Q79" t="s">
        <v>334</v>
      </c>
    </row>
    <row r="80" spans="2:17" x14ac:dyDescent="0.25">
      <c r="G80" s="13">
        <v>3052</v>
      </c>
      <c r="H80" s="13" t="s">
        <v>244</v>
      </c>
      <c r="I80" s="13">
        <v>24086</v>
      </c>
      <c r="J80" s="13" t="s">
        <v>245</v>
      </c>
      <c r="K80" s="14">
        <v>1</v>
      </c>
      <c r="L80" s="14" t="s">
        <v>113</v>
      </c>
      <c r="P80" s="15" t="s">
        <v>1609</v>
      </c>
      <c r="Q80" t="s">
        <v>335</v>
      </c>
    </row>
    <row r="81" spans="7:17" x14ac:dyDescent="0.25">
      <c r="G81" s="13">
        <v>2530</v>
      </c>
      <c r="H81" s="13" t="s">
        <v>246</v>
      </c>
      <c r="I81" s="13">
        <v>11004</v>
      </c>
      <c r="J81" s="13" t="s">
        <v>247</v>
      </c>
      <c r="K81" s="14">
        <v>1</v>
      </c>
      <c r="L81" s="14" t="s">
        <v>113</v>
      </c>
      <c r="P81" s="15" t="s">
        <v>1736</v>
      </c>
      <c r="Q81" t="s">
        <v>336</v>
      </c>
    </row>
    <row r="82" spans="7:17" x14ac:dyDescent="0.25">
      <c r="G82" s="13">
        <v>9961</v>
      </c>
      <c r="H82" s="13" t="s">
        <v>248</v>
      </c>
      <c r="I82" s="13">
        <v>43002</v>
      </c>
      <c r="J82" s="13" t="s">
        <v>158</v>
      </c>
      <c r="K82" s="14">
        <v>1</v>
      </c>
      <c r="L82" s="14" t="s">
        <v>113</v>
      </c>
      <c r="P82" s="15" t="s">
        <v>988</v>
      </c>
      <c r="Q82" t="s">
        <v>338</v>
      </c>
    </row>
    <row r="83" spans="7:17" x14ac:dyDescent="0.25">
      <c r="G83" s="13">
        <v>4653</v>
      </c>
      <c r="H83" s="13" t="s">
        <v>249</v>
      </c>
      <c r="I83" s="13">
        <v>63035</v>
      </c>
      <c r="J83" s="13" t="s">
        <v>185</v>
      </c>
      <c r="K83" s="14">
        <v>2</v>
      </c>
      <c r="L83" s="14" t="s">
        <v>122</v>
      </c>
      <c r="P83" s="15" t="s">
        <v>542</v>
      </c>
      <c r="Q83" t="s">
        <v>340</v>
      </c>
    </row>
    <row r="84" spans="7:17" x14ac:dyDescent="0.25">
      <c r="G84" s="13">
        <v>5021</v>
      </c>
      <c r="H84" s="13" t="s">
        <v>250</v>
      </c>
      <c r="I84" s="13">
        <v>92094</v>
      </c>
      <c r="J84" s="13" t="s">
        <v>206</v>
      </c>
      <c r="K84" s="14">
        <v>2</v>
      </c>
      <c r="L84" s="14" t="s">
        <v>122</v>
      </c>
      <c r="P84" s="15" t="s">
        <v>1277</v>
      </c>
      <c r="Q84" t="s">
        <v>342</v>
      </c>
    </row>
    <row r="85" spans="7:17" x14ac:dyDescent="0.25">
      <c r="G85" s="13">
        <v>7603</v>
      </c>
      <c r="H85" s="13" t="s">
        <v>251</v>
      </c>
      <c r="I85" s="13">
        <v>57064</v>
      </c>
      <c r="J85" s="13" t="s">
        <v>252</v>
      </c>
      <c r="K85" s="14">
        <v>2</v>
      </c>
      <c r="L85" s="14" t="s">
        <v>122</v>
      </c>
      <c r="P85" s="15" t="s">
        <v>1266</v>
      </c>
      <c r="Q85" t="s">
        <v>344</v>
      </c>
    </row>
    <row r="86" spans="7:17" x14ac:dyDescent="0.25">
      <c r="G86" s="13">
        <v>2221</v>
      </c>
      <c r="H86" s="13" t="s">
        <v>253</v>
      </c>
      <c r="I86" s="13">
        <v>12014</v>
      </c>
      <c r="J86" s="13" t="s">
        <v>254</v>
      </c>
      <c r="K86" s="14">
        <v>1</v>
      </c>
      <c r="L86" s="14" t="s">
        <v>113</v>
      </c>
      <c r="P86" s="15" t="s">
        <v>1379</v>
      </c>
      <c r="Q86" t="s">
        <v>346</v>
      </c>
    </row>
    <row r="87" spans="7:17" x14ac:dyDescent="0.25">
      <c r="G87" s="13">
        <v>2850</v>
      </c>
      <c r="H87" s="13" t="s">
        <v>255</v>
      </c>
      <c r="I87" s="13">
        <v>11005</v>
      </c>
      <c r="J87" s="13" t="s">
        <v>256</v>
      </c>
      <c r="K87" s="14">
        <v>1</v>
      </c>
      <c r="L87" s="14" t="s">
        <v>113</v>
      </c>
      <c r="P87" s="15" t="s">
        <v>1136</v>
      </c>
      <c r="Q87" t="s">
        <v>347</v>
      </c>
    </row>
    <row r="88" spans="7:17" x14ac:dyDescent="0.25">
      <c r="G88" s="13">
        <v>3190</v>
      </c>
      <c r="H88" s="13" t="s">
        <v>257</v>
      </c>
      <c r="I88" s="13">
        <v>24014</v>
      </c>
      <c r="J88" s="13" t="s">
        <v>258</v>
      </c>
      <c r="K88" s="14">
        <v>1</v>
      </c>
      <c r="L88" s="14" t="s">
        <v>113</v>
      </c>
      <c r="P88" s="15" t="s">
        <v>1448</v>
      </c>
      <c r="Q88" t="s">
        <v>348</v>
      </c>
    </row>
    <row r="89" spans="7:17" x14ac:dyDescent="0.25">
      <c r="G89" s="13">
        <v>1761</v>
      </c>
      <c r="H89" s="13" t="s">
        <v>259</v>
      </c>
      <c r="I89" s="13">
        <v>23097</v>
      </c>
      <c r="J89" s="13" t="s">
        <v>260</v>
      </c>
      <c r="K89" s="14">
        <v>1</v>
      </c>
      <c r="L89" s="14" t="s">
        <v>113</v>
      </c>
      <c r="P89" s="15" t="s">
        <v>299</v>
      </c>
      <c r="Q89" t="s">
        <v>349</v>
      </c>
    </row>
    <row r="90" spans="7:17" x14ac:dyDescent="0.25">
      <c r="G90" s="13">
        <v>2140</v>
      </c>
      <c r="H90" s="13" t="s">
        <v>261</v>
      </c>
      <c r="I90" s="13">
        <v>11002</v>
      </c>
      <c r="J90" s="13" t="s">
        <v>144</v>
      </c>
      <c r="K90" s="14">
        <v>1</v>
      </c>
      <c r="L90" s="14" t="s">
        <v>113</v>
      </c>
      <c r="P90" s="15" t="s">
        <v>412</v>
      </c>
      <c r="Q90" t="s">
        <v>350</v>
      </c>
    </row>
    <row r="91" spans="7:17" x14ac:dyDescent="0.25">
      <c r="G91" s="13">
        <v>1404</v>
      </c>
      <c r="H91" s="13" t="s">
        <v>262</v>
      </c>
      <c r="I91" s="13">
        <v>25072</v>
      </c>
      <c r="J91" s="13" t="s">
        <v>189</v>
      </c>
      <c r="K91" s="14">
        <v>2</v>
      </c>
      <c r="L91" s="14" t="s">
        <v>122</v>
      </c>
      <c r="P91" s="15" t="s">
        <v>1470</v>
      </c>
      <c r="Q91" t="s">
        <v>364</v>
      </c>
    </row>
    <row r="92" spans="7:17" x14ac:dyDescent="0.25">
      <c r="G92" s="13">
        <v>2150</v>
      </c>
      <c r="H92" s="13" t="s">
        <v>263</v>
      </c>
      <c r="I92" s="13">
        <v>11007</v>
      </c>
      <c r="J92" s="13" t="s">
        <v>264</v>
      </c>
      <c r="K92" s="14">
        <v>1</v>
      </c>
      <c r="L92" s="14" t="s">
        <v>113</v>
      </c>
      <c r="P92" s="15" t="s">
        <v>997</v>
      </c>
      <c r="Q92" t="s">
        <v>370</v>
      </c>
    </row>
    <row r="93" spans="7:17" x14ac:dyDescent="0.25">
      <c r="G93" s="13">
        <v>9552</v>
      </c>
      <c r="H93" s="13" t="s">
        <v>265</v>
      </c>
      <c r="I93" s="13">
        <v>41027</v>
      </c>
      <c r="J93" s="13" t="s">
        <v>266</v>
      </c>
      <c r="K93" s="14">
        <v>1</v>
      </c>
      <c r="L93" s="14" t="s">
        <v>113</v>
      </c>
      <c r="P93" s="15" t="s">
        <v>1387</v>
      </c>
      <c r="Q93" t="s">
        <v>371</v>
      </c>
    </row>
    <row r="94" spans="7:17" x14ac:dyDescent="0.25">
      <c r="G94" s="13">
        <v>8583</v>
      </c>
      <c r="H94" s="13" t="s">
        <v>267</v>
      </c>
      <c r="I94" s="13">
        <v>34003</v>
      </c>
      <c r="J94" s="13" t="s">
        <v>173</v>
      </c>
      <c r="K94" s="14">
        <v>1</v>
      </c>
      <c r="L94" s="14" t="s">
        <v>113</v>
      </c>
      <c r="P94" s="15" t="s">
        <v>1383</v>
      </c>
      <c r="Q94" t="s">
        <v>372</v>
      </c>
    </row>
    <row r="95" spans="7:17" x14ac:dyDescent="0.25">
      <c r="G95" s="13">
        <v>5004</v>
      </c>
      <c r="H95" s="13" t="s">
        <v>268</v>
      </c>
      <c r="I95" s="13">
        <v>92094</v>
      </c>
      <c r="J95" s="13" t="s">
        <v>206</v>
      </c>
      <c r="K95" s="14">
        <v>2</v>
      </c>
      <c r="L95" s="14" t="s">
        <v>122</v>
      </c>
      <c r="P95" s="15" t="s">
        <v>1766</v>
      </c>
      <c r="Q95" t="s">
        <v>383</v>
      </c>
    </row>
    <row r="96" spans="7:17" x14ac:dyDescent="0.25">
      <c r="G96" s="13">
        <v>7300</v>
      </c>
      <c r="H96" s="13" t="s">
        <v>269</v>
      </c>
      <c r="I96" s="13">
        <v>53014</v>
      </c>
      <c r="J96" s="13" t="s">
        <v>270</v>
      </c>
      <c r="K96" s="14">
        <v>2</v>
      </c>
      <c r="L96" s="14" t="s">
        <v>122</v>
      </c>
      <c r="P96" s="15" t="s">
        <v>1537</v>
      </c>
      <c r="Q96" t="s">
        <v>393</v>
      </c>
    </row>
    <row r="97" spans="7:17" x14ac:dyDescent="0.25">
      <c r="G97" s="13">
        <v>7803</v>
      </c>
      <c r="H97" s="13" t="s">
        <v>271</v>
      </c>
      <c r="I97" s="13">
        <v>51004</v>
      </c>
      <c r="J97" s="13" t="s">
        <v>146</v>
      </c>
      <c r="K97" s="14">
        <v>2</v>
      </c>
      <c r="L97" s="14" t="s">
        <v>122</v>
      </c>
      <c r="P97" s="15" t="s">
        <v>839</v>
      </c>
      <c r="Q97" t="s">
        <v>397</v>
      </c>
    </row>
    <row r="98" spans="7:17" x14ac:dyDescent="0.25">
      <c r="G98" s="13">
        <v>2288</v>
      </c>
      <c r="H98" s="13" t="s">
        <v>272</v>
      </c>
      <c r="I98" s="13">
        <v>13010</v>
      </c>
      <c r="J98" s="13" t="s">
        <v>273</v>
      </c>
      <c r="K98" s="14">
        <v>1</v>
      </c>
      <c r="L98" s="14" t="s">
        <v>113</v>
      </c>
      <c r="P98" s="15" t="s">
        <v>428</v>
      </c>
      <c r="Q98" t="s">
        <v>398</v>
      </c>
    </row>
    <row r="99" spans="7:17" x14ac:dyDescent="0.25">
      <c r="G99" s="13">
        <v>6671</v>
      </c>
      <c r="H99" s="13" t="s">
        <v>274</v>
      </c>
      <c r="I99" s="13">
        <v>82037</v>
      </c>
      <c r="J99" s="13" t="s">
        <v>200</v>
      </c>
      <c r="K99" s="14">
        <v>2</v>
      </c>
      <c r="L99" s="14" t="s">
        <v>122</v>
      </c>
      <c r="P99" s="15" t="s">
        <v>293</v>
      </c>
      <c r="Q99" t="s">
        <v>399</v>
      </c>
    </row>
    <row r="100" spans="7:17" x14ac:dyDescent="0.25">
      <c r="G100" s="13">
        <v>1420</v>
      </c>
      <c r="H100" s="13" t="s">
        <v>275</v>
      </c>
      <c r="I100" s="13">
        <v>25014</v>
      </c>
      <c r="J100" s="13" t="s">
        <v>276</v>
      </c>
      <c r="K100" s="14">
        <v>2</v>
      </c>
      <c r="L100" s="14" t="s">
        <v>122</v>
      </c>
      <c r="P100" s="15" t="s">
        <v>1525</v>
      </c>
      <c r="Q100" t="s">
        <v>401</v>
      </c>
    </row>
    <row r="101" spans="7:17" x14ac:dyDescent="0.25">
      <c r="G101" s="13">
        <v>2930</v>
      </c>
      <c r="H101" s="13" t="s">
        <v>277</v>
      </c>
      <c r="I101" s="13">
        <v>11008</v>
      </c>
      <c r="J101" s="13" t="s">
        <v>278</v>
      </c>
      <c r="K101" s="14">
        <v>1</v>
      </c>
      <c r="L101" s="14" t="s">
        <v>113</v>
      </c>
      <c r="P101" s="15" t="s">
        <v>1279</v>
      </c>
      <c r="Q101" t="s">
        <v>402</v>
      </c>
    </row>
    <row r="102" spans="7:17" x14ac:dyDescent="0.25">
      <c r="G102" s="13">
        <v>7130</v>
      </c>
      <c r="H102" s="13" t="s">
        <v>279</v>
      </c>
      <c r="I102" s="13">
        <v>56011</v>
      </c>
      <c r="J102" s="13" t="s">
        <v>280</v>
      </c>
      <c r="K102" s="14">
        <v>2</v>
      </c>
      <c r="L102" s="14" t="s">
        <v>122</v>
      </c>
      <c r="P102" s="15" t="s">
        <v>1124</v>
      </c>
      <c r="Q102" t="s">
        <v>406</v>
      </c>
    </row>
    <row r="103" spans="7:17" x14ac:dyDescent="0.25">
      <c r="G103" s="13">
        <v>8450</v>
      </c>
      <c r="H103" s="13" t="s">
        <v>281</v>
      </c>
      <c r="I103" s="13">
        <v>35002</v>
      </c>
      <c r="J103" s="13" t="s">
        <v>282</v>
      </c>
      <c r="K103" s="14">
        <v>1</v>
      </c>
      <c r="L103" s="14" t="s">
        <v>113</v>
      </c>
      <c r="P103" s="15" t="s">
        <v>321</v>
      </c>
      <c r="Q103" t="s">
        <v>411</v>
      </c>
    </row>
    <row r="104" spans="7:17" x14ac:dyDescent="0.25">
      <c r="G104" s="13">
        <v>1931</v>
      </c>
      <c r="H104" s="13" t="s">
        <v>283</v>
      </c>
      <c r="I104" s="13">
        <v>23094</v>
      </c>
      <c r="J104" s="13" t="s">
        <v>284</v>
      </c>
      <c r="K104" s="14">
        <v>1</v>
      </c>
      <c r="L104" s="14" t="s">
        <v>113</v>
      </c>
      <c r="P104" s="15" t="s">
        <v>433</v>
      </c>
      <c r="Q104" t="s">
        <v>413</v>
      </c>
    </row>
    <row r="105" spans="7:17" x14ac:dyDescent="0.25">
      <c r="G105" s="13">
        <v>1000</v>
      </c>
      <c r="H105" s="13" t="s">
        <v>285</v>
      </c>
      <c r="I105" s="13">
        <v>21004</v>
      </c>
      <c r="J105" s="13" t="s">
        <v>286</v>
      </c>
      <c r="K105" s="14">
        <v>3</v>
      </c>
      <c r="L105" s="14" t="s">
        <v>285</v>
      </c>
      <c r="P105" s="15" t="s">
        <v>1511</v>
      </c>
      <c r="Q105" t="s">
        <v>416</v>
      </c>
    </row>
    <row r="106" spans="7:17" x14ac:dyDescent="0.25">
      <c r="G106" s="13">
        <v>1070</v>
      </c>
      <c r="H106" s="13" t="s">
        <v>287</v>
      </c>
      <c r="I106" s="13">
        <v>21001</v>
      </c>
      <c r="J106" s="13" t="s">
        <v>288</v>
      </c>
      <c r="K106" s="14">
        <v>3</v>
      </c>
      <c r="L106" s="14" t="s">
        <v>285</v>
      </c>
      <c r="P106" s="15" t="s">
        <v>1152</v>
      </c>
      <c r="Q106" t="s">
        <v>418</v>
      </c>
    </row>
    <row r="107" spans="7:17" x14ac:dyDescent="0.25">
      <c r="G107" s="13">
        <v>1071</v>
      </c>
      <c r="H107" s="13" t="s">
        <v>287</v>
      </c>
      <c r="I107" s="13">
        <v>21004</v>
      </c>
      <c r="J107" s="13" t="s">
        <v>286</v>
      </c>
      <c r="K107" s="14">
        <v>3</v>
      </c>
      <c r="L107" s="14" t="s">
        <v>285</v>
      </c>
      <c r="P107" s="15" t="s">
        <v>911</v>
      </c>
      <c r="Q107" t="s">
        <v>420</v>
      </c>
    </row>
    <row r="108" spans="7:17" x14ac:dyDescent="0.25">
      <c r="G108" s="13">
        <v>1934</v>
      </c>
      <c r="H108" s="13" t="s">
        <v>289</v>
      </c>
      <c r="I108" s="13">
        <v>23094</v>
      </c>
      <c r="J108" s="13" t="s">
        <v>284</v>
      </c>
      <c r="K108" s="14">
        <v>1</v>
      </c>
      <c r="L108" s="14" t="s">
        <v>113</v>
      </c>
      <c r="P108" s="15" t="s">
        <v>403</v>
      </c>
      <c r="Q108" t="s">
        <v>422</v>
      </c>
    </row>
    <row r="109" spans="7:17" x14ac:dyDescent="0.25">
      <c r="G109" s="13">
        <v>7641</v>
      </c>
      <c r="H109" s="13" t="s">
        <v>290</v>
      </c>
      <c r="I109" s="13">
        <v>57003</v>
      </c>
      <c r="J109" s="13" t="s">
        <v>291</v>
      </c>
      <c r="K109" s="14">
        <v>2</v>
      </c>
      <c r="L109" s="14" t="s">
        <v>122</v>
      </c>
      <c r="P109" s="15" t="s">
        <v>1724</v>
      </c>
      <c r="Q109" t="s">
        <v>424</v>
      </c>
    </row>
    <row r="110" spans="7:17" x14ac:dyDescent="0.25">
      <c r="G110" s="13">
        <v>6222</v>
      </c>
      <c r="H110" s="13" t="s">
        <v>292</v>
      </c>
      <c r="I110" s="13">
        <v>52021</v>
      </c>
      <c r="J110" s="13" t="s">
        <v>293</v>
      </c>
      <c r="K110" s="14">
        <v>2</v>
      </c>
      <c r="L110" s="14" t="s">
        <v>122</v>
      </c>
      <c r="P110" s="15" t="s">
        <v>351</v>
      </c>
      <c r="Q110" t="s">
        <v>426</v>
      </c>
    </row>
    <row r="111" spans="7:17" x14ac:dyDescent="0.25">
      <c r="G111" s="13">
        <v>1501</v>
      </c>
      <c r="H111" s="13" t="s">
        <v>294</v>
      </c>
      <c r="I111" s="13">
        <v>23027</v>
      </c>
      <c r="J111" s="13" t="s">
        <v>295</v>
      </c>
      <c r="K111" s="14">
        <v>1</v>
      </c>
      <c r="L111" s="14" t="s">
        <v>113</v>
      </c>
      <c r="P111" s="15" t="s">
        <v>478</v>
      </c>
      <c r="Q111" t="s">
        <v>427</v>
      </c>
    </row>
    <row r="112" spans="7:17" x14ac:dyDescent="0.25">
      <c r="G112" s="13">
        <v>7602</v>
      </c>
      <c r="H112" s="13" t="s">
        <v>296</v>
      </c>
      <c r="I112" s="13">
        <v>57064</v>
      </c>
      <c r="J112" s="13" t="s">
        <v>252</v>
      </c>
      <c r="K112" s="14">
        <v>2</v>
      </c>
      <c r="L112" s="14" t="s">
        <v>122</v>
      </c>
      <c r="P112" s="15" t="s">
        <v>454</v>
      </c>
      <c r="Q112" t="s">
        <v>429</v>
      </c>
    </row>
    <row r="113" spans="7:17" x14ac:dyDescent="0.25">
      <c r="G113" s="13">
        <v>7133</v>
      </c>
      <c r="H113" s="13" t="s">
        <v>297</v>
      </c>
      <c r="I113" s="13">
        <v>56011</v>
      </c>
      <c r="J113" s="13" t="s">
        <v>280</v>
      </c>
      <c r="K113" s="14">
        <v>2</v>
      </c>
      <c r="L113" s="14" t="s">
        <v>122</v>
      </c>
      <c r="P113" s="15" t="s">
        <v>1491</v>
      </c>
      <c r="Q113" t="s">
        <v>430</v>
      </c>
    </row>
    <row r="114" spans="7:17" x14ac:dyDescent="0.25">
      <c r="G114" s="13">
        <v>6743</v>
      </c>
      <c r="H114" s="13" t="s">
        <v>298</v>
      </c>
      <c r="I114" s="13">
        <v>85009</v>
      </c>
      <c r="J114" s="13" t="s">
        <v>299</v>
      </c>
      <c r="K114" s="14">
        <v>2</v>
      </c>
      <c r="L114" s="14" t="s">
        <v>122</v>
      </c>
      <c r="P114" s="15" t="s">
        <v>1268</v>
      </c>
      <c r="Q114" t="s">
        <v>432</v>
      </c>
    </row>
    <row r="115" spans="7:17" x14ac:dyDescent="0.25">
      <c r="G115" s="13">
        <v>7642</v>
      </c>
      <c r="H115" s="13" t="s">
        <v>300</v>
      </c>
      <c r="I115" s="13">
        <v>57003</v>
      </c>
      <c r="J115" s="13" t="s">
        <v>291</v>
      </c>
      <c r="K115" s="14">
        <v>2</v>
      </c>
      <c r="L115" s="14" t="s">
        <v>122</v>
      </c>
      <c r="P115" s="15" t="s">
        <v>200</v>
      </c>
      <c r="Q115" t="s">
        <v>434</v>
      </c>
    </row>
    <row r="116" spans="7:17" x14ac:dyDescent="0.25">
      <c r="G116" s="13">
        <v>7940</v>
      </c>
      <c r="H116" s="13" t="s">
        <v>301</v>
      </c>
      <c r="I116" s="13">
        <v>51012</v>
      </c>
      <c r="J116" s="13" t="s">
        <v>164</v>
      </c>
      <c r="K116" s="14">
        <v>2</v>
      </c>
      <c r="L116" s="14" t="s">
        <v>122</v>
      </c>
      <c r="P116" s="15" t="s">
        <v>1452</v>
      </c>
      <c r="Q116" t="s">
        <v>435</v>
      </c>
    </row>
    <row r="117" spans="7:17" x14ac:dyDescent="0.25">
      <c r="G117" s="13">
        <v>1804</v>
      </c>
      <c r="H117" s="13" t="s">
        <v>302</v>
      </c>
      <c r="I117" s="13">
        <v>23088</v>
      </c>
      <c r="J117" s="13" t="s">
        <v>303</v>
      </c>
      <c r="K117" s="14">
        <v>1</v>
      </c>
      <c r="L117" s="14" t="s">
        <v>113</v>
      </c>
      <c r="P117" s="15" t="s">
        <v>884</v>
      </c>
      <c r="Q117" t="s">
        <v>436</v>
      </c>
    </row>
    <row r="118" spans="7:17" x14ac:dyDescent="0.25">
      <c r="G118" s="13">
        <v>5561</v>
      </c>
      <c r="H118" s="13" t="s">
        <v>304</v>
      </c>
      <c r="I118" s="13">
        <v>91072</v>
      </c>
      <c r="J118" s="13" t="s">
        <v>305</v>
      </c>
      <c r="K118" s="14">
        <v>2</v>
      </c>
      <c r="L118" s="14" t="s">
        <v>122</v>
      </c>
      <c r="P118" s="15" t="s">
        <v>138</v>
      </c>
      <c r="Q118" t="s">
        <v>438</v>
      </c>
    </row>
    <row r="119" spans="7:17" x14ac:dyDescent="0.25">
      <c r="G119" s="13">
        <v>4632</v>
      </c>
      <c r="H119" s="13" t="s">
        <v>306</v>
      </c>
      <c r="I119" s="13">
        <v>62099</v>
      </c>
      <c r="J119" s="13" t="s">
        <v>307</v>
      </c>
      <c r="K119" s="14">
        <v>2</v>
      </c>
      <c r="L119" s="14" t="s">
        <v>122</v>
      </c>
      <c r="P119" s="15" t="s">
        <v>425</v>
      </c>
      <c r="Q119" t="s">
        <v>439</v>
      </c>
    </row>
    <row r="120" spans="7:17" x14ac:dyDescent="0.25">
      <c r="G120" s="13">
        <v>1341</v>
      </c>
      <c r="H120" s="13" t="s">
        <v>308</v>
      </c>
      <c r="I120" s="13">
        <v>25121</v>
      </c>
      <c r="J120" s="13" t="s">
        <v>309</v>
      </c>
      <c r="K120" s="14">
        <v>2</v>
      </c>
      <c r="L120" s="14" t="s">
        <v>122</v>
      </c>
      <c r="P120" s="15" t="s">
        <v>121</v>
      </c>
      <c r="Q120" t="s">
        <v>440</v>
      </c>
    </row>
    <row r="121" spans="7:17" x14ac:dyDescent="0.25">
      <c r="G121" s="13">
        <v>6971</v>
      </c>
      <c r="H121" s="13" t="s">
        <v>310</v>
      </c>
      <c r="I121" s="13">
        <v>83049</v>
      </c>
      <c r="J121" s="13" t="s">
        <v>311</v>
      </c>
      <c r="K121" s="14">
        <v>2</v>
      </c>
      <c r="L121" s="14" t="s">
        <v>122</v>
      </c>
      <c r="P121" s="15" t="s">
        <v>869</v>
      </c>
      <c r="Q121" t="s">
        <v>441</v>
      </c>
    </row>
    <row r="122" spans="7:17" x14ac:dyDescent="0.25">
      <c r="G122" s="13">
        <v>6921</v>
      </c>
      <c r="H122" s="13" t="s">
        <v>312</v>
      </c>
      <c r="I122" s="13">
        <v>84075</v>
      </c>
      <c r="J122" s="13" t="s">
        <v>313</v>
      </c>
      <c r="K122" s="14">
        <v>2</v>
      </c>
      <c r="L122" s="14" t="s">
        <v>122</v>
      </c>
      <c r="P122" s="15" t="s">
        <v>1596</v>
      </c>
      <c r="Q122" t="s">
        <v>442</v>
      </c>
    </row>
    <row r="123" spans="7:17" x14ac:dyDescent="0.25">
      <c r="G123" s="13">
        <v>6742</v>
      </c>
      <c r="H123" s="13" t="s">
        <v>314</v>
      </c>
      <c r="I123" s="13">
        <v>85009</v>
      </c>
      <c r="J123" s="13" t="s">
        <v>299</v>
      </c>
      <c r="K123" s="14">
        <v>2</v>
      </c>
      <c r="L123" s="14" t="s">
        <v>122</v>
      </c>
      <c r="P123" s="15" t="s">
        <v>126</v>
      </c>
      <c r="Q123" t="s">
        <v>443</v>
      </c>
    </row>
    <row r="124" spans="7:17" x14ac:dyDescent="0.25">
      <c r="G124" s="13">
        <v>7903</v>
      </c>
      <c r="H124" s="13" t="s">
        <v>315</v>
      </c>
      <c r="I124" s="13">
        <v>57094</v>
      </c>
      <c r="J124" s="13" t="s">
        <v>316</v>
      </c>
      <c r="K124" s="14">
        <v>2</v>
      </c>
      <c r="L124" s="14" t="s">
        <v>122</v>
      </c>
      <c r="P124" s="15" t="s">
        <v>753</v>
      </c>
      <c r="Q124" t="s">
        <v>444</v>
      </c>
    </row>
    <row r="125" spans="7:17" x14ac:dyDescent="0.25">
      <c r="G125" s="13">
        <v>6000</v>
      </c>
      <c r="H125" s="13" t="s">
        <v>317</v>
      </c>
      <c r="I125" s="13">
        <v>52011</v>
      </c>
      <c r="J125" s="13" t="s">
        <v>318</v>
      </c>
      <c r="K125" s="14">
        <v>2</v>
      </c>
      <c r="L125" s="14" t="s">
        <v>122</v>
      </c>
      <c r="P125" s="15" t="s">
        <v>940</v>
      </c>
      <c r="Q125" t="s">
        <v>445</v>
      </c>
    </row>
    <row r="126" spans="7:17" x14ac:dyDescent="0.25">
      <c r="G126" s="13">
        <v>4654</v>
      </c>
      <c r="H126" s="13" t="s">
        <v>319</v>
      </c>
      <c r="I126" s="13">
        <v>63035</v>
      </c>
      <c r="J126" s="13" t="s">
        <v>185</v>
      </c>
      <c r="K126" s="14">
        <v>2</v>
      </c>
      <c r="L126" s="14" t="s">
        <v>122</v>
      </c>
      <c r="P126" s="15" t="s">
        <v>1360</v>
      </c>
      <c r="Q126" t="s">
        <v>448</v>
      </c>
    </row>
    <row r="127" spans="7:17" x14ac:dyDescent="0.25">
      <c r="G127" s="13">
        <v>6824</v>
      </c>
      <c r="H127" s="13" t="s">
        <v>320</v>
      </c>
      <c r="I127" s="13">
        <v>85011</v>
      </c>
      <c r="J127" s="13" t="s">
        <v>321</v>
      </c>
      <c r="K127" s="14">
        <v>2</v>
      </c>
      <c r="L127" s="14" t="s">
        <v>122</v>
      </c>
      <c r="P127" s="15" t="s">
        <v>1314</v>
      </c>
      <c r="Q127" t="s">
        <v>453</v>
      </c>
    </row>
    <row r="128" spans="7:17" x14ac:dyDescent="0.25">
      <c r="G128" s="13">
        <v>6200</v>
      </c>
      <c r="H128" s="13" t="s">
        <v>322</v>
      </c>
      <c r="I128" s="13">
        <v>52012</v>
      </c>
      <c r="J128" s="13" t="s">
        <v>323</v>
      </c>
      <c r="K128" s="14">
        <v>2</v>
      </c>
      <c r="L128" s="14" t="s">
        <v>122</v>
      </c>
      <c r="P128" s="15" t="s">
        <v>343</v>
      </c>
      <c r="Q128" t="s">
        <v>458</v>
      </c>
    </row>
    <row r="129" spans="7:17" x14ac:dyDescent="0.25">
      <c r="G129" s="13">
        <v>4050</v>
      </c>
      <c r="H129" s="13" t="s">
        <v>324</v>
      </c>
      <c r="I129" s="13">
        <v>62022</v>
      </c>
      <c r="J129" s="13" t="s">
        <v>191</v>
      </c>
      <c r="K129" s="14">
        <v>2</v>
      </c>
      <c r="L129" s="14" t="s">
        <v>122</v>
      </c>
      <c r="P129" s="15" t="s">
        <v>547</v>
      </c>
      <c r="Q129" t="s">
        <v>460</v>
      </c>
    </row>
    <row r="130" spans="7:17" x14ac:dyDescent="0.25">
      <c r="G130" s="13">
        <v>4032</v>
      </c>
      <c r="H130" s="13" t="s">
        <v>325</v>
      </c>
      <c r="I130" s="13">
        <v>62063</v>
      </c>
      <c r="J130" s="13" t="s">
        <v>136</v>
      </c>
      <c r="K130" s="14">
        <v>2</v>
      </c>
      <c r="L130" s="14" t="s">
        <v>122</v>
      </c>
      <c r="P130" s="15" t="s">
        <v>185</v>
      </c>
      <c r="Q130" t="s">
        <v>463</v>
      </c>
    </row>
    <row r="131" spans="7:17" x14ac:dyDescent="0.25">
      <c r="G131" s="13">
        <v>6673</v>
      </c>
      <c r="H131" s="13" t="s">
        <v>326</v>
      </c>
      <c r="I131" s="13">
        <v>82037</v>
      </c>
      <c r="J131" s="13" t="s">
        <v>200</v>
      </c>
      <c r="K131" s="14">
        <v>2</v>
      </c>
      <c r="L131" s="14" t="s">
        <v>122</v>
      </c>
      <c r="P131" s="15" t="s">
        <v>1084</v>
      </c>
      <c r="Q131" t="s">
        <v>464</v>
      </c>
    </row>
    <row r="132" spans="7:17" x14ac:dyDescent="0.25">
      <c r="G132" s="13">
        <v>4602</v>
      </c>
      <c r="H132" s="13" t="s">
        <v>327</v>
      </c>
      <c r="I132" s="13">
        <v>62108</v>
      </c>
      <c r="J132" s="13" t="s">
        <v>152</v>
      </c>
      <c r="K132" s="14">
        <v>2</v>
      </c>
      <c r="L132" s="14" t="s">
        <v>122</v>
      </c>
      <c r="P132" s="15" t="s">
        <v>768</v>
      </c>
      <c r="Q132" t="s">
        <v>465</v>
      </c>
    </row>
    <row r="133" spans="7:17" x14ac:dyDescent="0.25">
      <c r="G133" s="13">
        <v>7521</v>
      </c>
      <c r="H133" s="13" t="s">
        <v>328</v>
      </c>
      <c r="I133" s="13">
        <v>57081</v>
      </c>
      <c r="J133" s="13" t="s">
        <v>195</v>
      </c>
      <c r="K133" s="14">
        <v>2</v>
      </c>
      <c r="L133" s="14" t="s">
        <v>122</v>
      </c>
      <c r="P133" s="15" t="s">
        <v>748</v>
      </c>
      <c r="Q133" t="s">
        <v>466</v>
      </c>
    </row>
    <row r="134" spans="7:17" x14ac:dyDescent="0.25">
      <c r="G134" s="13">
        <v>7024</v>
      </c>
      <c r="H134" s="13" t="s">
        <v>329</v>
      </c>
      <c r="I134" s="13">
        <v>53053</v>
      </c>
      <c r="J134" s="13" t="s">
        <v>330</v>
      </c>
      <c r="K134" s="14">
        <v>2</v>
      </c>
      <c r="L134" s="14" t="s">
        <v>122</v>
      </c>
      <c r="P134" s="15" t="s">
        <v>305</v>
      </c>
      <c r="Q134" t="s">
        <v>467</v>
      </c>
    </row>
    <row r="135" spans="7:17" x14ac:dyDescent="0.25">
      <c r="G135" s="13">
        <v>5022</v>
      </c>
      <c r="H135" s="13" t="s">
        <v>331</v>
      </c>
      <c r="I135" s="13">
        <v>92094</v>
      </c>
      <c r="J135" s="13" t="s">
        <v>206</v>
      </c>
      <c r="K135" s="14">
        <v>2</v>
      </c>
      <c r="L135" s="14" t="s">
        <v>122</v>
      </c>
      <c r="P135" s="15" t="s">
        <v>1377</v>
      </c>
      <c r="Q135" t="s">
        <v>469</v>
      </c>
    </row>
    <row r="136" spans="7:17" x14ac:dyDescent="0.25">
      <c r="G136" s="13">
        <v>4170</v>
      </c>
      <c r="H136" s="13" t="s">
        <v>332</v>
      </c>
      <c r="I136" s="13">
        <v>62026</v>
      </c>
      <c r="J136" s="13" t="s">
        <v>333</v>
      </c>
      <c r="K136" s="14">
        <v>2</v>
      </c>
      <c r="L136" s="14" t="s">
        <v>122</v>
      </c>
      <c r="P136" s="15" t="s">
        <v>1102</v>
      </c>
      <c r="Q136" t="s">
        <v>470</v>
      </c>
    </row>
    <row r="137" spans="7:17" x14ac:dyDescent="0.25">
      <c r="G137" s="13">
        <v>6838</v>
      </c>
      <c r="H137" s="13" t="s">
        <v>334</v>
      </c>
      <c r="I137" s="13">
        <v>84010</v>
      </c>
      <c r="J137" s="13" t="s">
        <v>210</v>
      </c>
      <c r="K137" s="14">
        <v>2</v>
      </c>
      <c r="L137" s="14" t="s">
        <v>122</v>
      </c>
      <c r="P137" s="15" t="s">
        <v>510</v>
      </c>
      <c r="Q137" t="s">
        <v>472</v>
      </c>
    </row>
    <row r="138" spans="7:17" x14ac:dyDescent="0.25">
      <c r="G138" s="13">
        <v>6010</v>
      </c>
      <c r="H138" s="13" t="s">
        <v>335</v>
      </c>
      <c r="I138" s="13">
        <v>52011</v>
      </c>
      <c r="J138" s="13" t="s">
        <v>318</v>
      </c>
      <c r="K138" s="14">
        <v>2</v>
      </c>
      <c r="L138" s="14" t="s">
        <v>122</v>
      </c>
      <c r="P138" s="15" t="s">
        <v>1156</v>
      </c>
      <c r="Q138" t="s">
        <v>473</v>
      </c>
    </row>
    <row r="139" spans="7:17" x14ac:dyDescent="0.25">
      <c r="G139" s="13">
        <v>6180</v>
      </c>
      <c r="H139" s="13" t="s">
        <v>336</v>
      </c>
      <c r="I139" s="13">
        <v>52015</v>
      </c>
      <c r="J139" s="13" t="s">
        <v>337</v>
      </c>
      <c r="K139" s="14">
        <v>2</v>
      </c>
      <c r="L139" s="14" t="s">
        <v>122</v>
      </c>
      <c r="P139" s="15" t="s">
        <v>1289</v>
      </c>
      <c r="Q139" t="s">
        <v>474</v>
      </c>
    </row>
    <row r="140" spans="7:17" x14ac:dyDescent="0.25">
      <c r="G140" s="13">
        <v>5336</v>
      </c>
      <c r="H140" s="13" t="s">
        <v>338</v>
      </c>
      <c r="I140" s="13">
        <v>92006</v>
      </c>
      <c r="J140" s="13" t="s">
        <v>339</v>
      </c>
      <c r="K140" s="14">
        <v>2</v>
      </c>
      <c r="L140" s="14" t="s">
        <v>122</v>
      </c>
      <c r="P140" s="15" t="s">
        <v>1799</v>
      </c>
      <c r="Q140" t="s">
        <v>475</v>
      </c>
    </row>
    <row r="141" spans="7:17" x14ac:dyDescent="0.25">
      <c r="G141" s="13">
        <v>1490</v>
      </c>
      <c r="H141" s="13" t="s">
        <v>340</v>
      </c>
      <c r="I141" s="13">
        <v>25023</v>
      </c>
      <c r="J141" s="13" t="s">
        <v>341</v>
      </c>
      <c r="K141" s="14">
        <v>2</v>
      </c>
      <c r="L141" s="14" t="s">
        <v>122</v>
      </c>
      <c r="P141" s="15" t="s">
        <v>423</v>
      </c>
      <c r="Q141" t="s">
        <v>477</v>
      </c>
    </row>
    <row r="142" spans="7:17" x14ac:dyDescent="0.25">
      <c r="G142" s="13">
        <v>4218</v>
      </c>
      <c r="H142" s="13" t="s">
        <v>342</v>
      </c>
      <c r="I142" s="13">
        <v>61028</v>
      </c>
      <c r="J142" s="13" t="s">
        <v>343</v>
      </c>
      <c r="K142" s="14">
        <v>2</v>
      </c>
      <c r="L142" s="14" t="s">
        <v>122</v>
      </c>
      <c r="P142" s="15" t="s">
        <v>777</v>
      </c>
      <c r="Q142" t="s">
        <v>485</v>
      </c>
    </row>
    <row r="143" spans="7:17" x14ac:dyDescent="0.25">
      <c r="G143" s="13">
        <v>4784</v>
      </c>
      <c r="H143" s="13" t="s">
        <v>344</v>
      </c>
      <c r="I143" s="13">
        <v>63067</v>
      </c>
      <c r="J143" s="13" t="s">
        <v>345</v>
      </c>
      <c r="K143" s="14">
        <v>2</v>
      </c>
      <c r="L143" s="14" t="s">
        <v>122</v>
      </c>
      <c r="P143" s="15" t="s">
        <v>1127</v>
      </c>
      <c r="Q143" t="s">
        <v>488</v>
      </c>
    </row>
    <row r="144" spans="7:17" x14ac:dyDescent="0.25">
      <c r="G144" s="13">
        <v>5332</v>
      </c>
      <c r="H144" s="13" t="s">
        <v>346</v>
      </c>
      <c r="I144" s="13">
        <v>92006</v>
      </c>
      <c r="J144" s="13" t="s">
        <v>339</v>
      </c>
      <c r="K144" s="14">
        <v>2</v>
      </c>
      <c r="L144" s="14" t="s">
        <v>122</v>
      </c>
      <c r="P144" s="15" t="s">
        <v>537</v>
      </c>
      <c r="Q144" t="s">
        <v>490</v>
      </c>
    </row>
    <row r="145" spans="7:17" x14ac:dyDescent="0.25">
      <c r="G145" s="13">
        <v>7033</v>
      </c>
      <c r="H145" s="13" t="s">
        <v>347</v>
      </c>
      <c r="I145" s="13">
        <v>53053</v>
      </c>
      <c r="J145" s="13" t="s">
        <v>330</v>
      </c>
      <c r="K145" s="14">
        <v>2</v>
      </c>
      <c r="L145" s="14" t="s">
        <v>122</v>
      </c>
      <c r="P145" s="15" t="s">
        <v>660</v>
      </c>
      <c r="Q145" t="s">
        <v>491</v>
      </c>
    </row>
    <row r="146" spans="7:17" x14ac:dyDescent="0.25">
      <c r="G146" s="13">
        <v>5562</v>
      </c>
      <c r="H146" s="13" t="s">
        <v>348</v>
      </c>
      <c r="I146" s="13">
        <v>91072</v>
      </c>
      <c r="J146" s="13" t="s">
        <v>305</v>
      </c>
      <c r="K146" s="14">
        <v>2</v>
      </c>
      <c r="L146" s="14" t="s">
        <v>122</v>
      </c>
      <c r="P146" s="15" t="s">
        <v>1318</v>
      </c>
      <c r="Q146" t="s">
        <v>493</v>
      </c>
    </row>
    <row r="147" spans="7:17" x14ac:dyDescent="0.25">
      <c r="G147" s="13">
        <v>6020</v>
      </c>
      <c r="H147" s="13" t="s">
        <v>349</v>
      </c>
      <c r="I147" s="13">
        <v>52011</v>
      </c>
      <c r="J147" s="13" t="s">
        <v>318</v>
      </c>
      <c r="K147" s="14">
        <v>2</v>
      </c>
      <c r="L147" s="14" t="s">
        <v>122</v>
      </c>
      <c r="P147" s="15" t="s">
        <v>499</v>
      </c>
      <c r="Q147" t="s">
        <v>495</v>
      </c>
    </row>
    <row r="148" spans="7:17" x14ac:dyDescent="0.25">
      <c r="G148" s="13">
        <v>4253</v>
      </c>
      <c r="H148" s="13" t="s">
        <v>350</v>
      </c>
      <c r="I148" s="13">
        <v>64029</v>
      </c>
      <c r="J148" s="13" t="s">
        <v>351</v>
      </c>
      <c r="K148" s="14">
        <v>2</v>
      </c>
      <c r="L148" s="14" t="s">
        <v>122</v>
      </c>
      <c r="P148" s="15" t="s">
        <v>1002</v>
      </c>
      <c r="Q148" t="s">
        <v>496</v>
      </c>
    </row>
    <row r="149" spans="7:17" x14ac:dyDescent="0.25">
      <c r="G149" s="13">
        <v>8660</v>
      </c>
      <c r="H149" s="13" t="s">
        <v>352</v>
      </c>
      <c r="I149" s="13">
        <v>38008</v>
      </c>
      <c r="J149" s="13" t="s">
        <v>353</v>
      </c>
      <c r="K149" s="14">
        <v>1</v>
      </c>
      <c r="L149" s="14" t="s">
        <v>113</v>
      </c>
      <c r="P149" s="15" t="s">
        <v>1499</v>
      </c>
      <c r="Q149" t="s">
        <v>498</v>
      </c>
    </row>
    <row r="150" spans="7:17" x14ac:dyDescent="0.25">
      <c r="G150" s="13">
        <v>8540</v>
      </c>
      <c r="H150" s="13" t="s">
        <v>354</v>
      </c>
      <c r="I150" s="13">
        <v>34009</v>
      </c>
      <c r="J150" s="13" t="s">
        <v>355</v>
      </c>
      <c r="K150" s="14">
        <v>1</v>
      </c>
      <c r="L150" s="14" t="s">
        <v>113</v>
      </c>
      <c r="P150" s="15" t="s">
        <v>1734</v>
      </c>
      <c r="Q150" t="s">
        <v>500</v>
      </c>
    </row>
    <row r="151" spans="7:17" x14ac:dyDescent="0.25">
      <c r="G151" s="13">
        <v>9470</v>
      </c>
      <c r="H151" s="13" t="s">
        <v>356</v>
      </c>
      <c r="I151" s="13">
        <v>41011</v>
      </c>
      <c r="J151" s="13" t="s">
        <v>357</v>
      </c>
      <c r="K151" s="14">
        <v>1</v>
      </c>
      <c r="L151" s="14" t="s">
        <v>113</v>
      </c>
      <c r="P151" s="15" t="s">
        <v>841</v>
      </c>
      <c r="Q151" t="s">
        <v>501</v>
      </c>
    </row>
    <row r="152" spans="7:17" x14ac:dyDescent="0.25">
      <c r="G152" s="13">
        <v>2480</v>
      </c>
      <c r="H152" s="13" t="s">
        <v>358</v>
      </c>
      <c r="I152" s="13">
        <v>13006</v>
      </c>
      <c r="J152" s="13" t="s">
        <v>359</v>
      </c>
      <c r="K152" s="14">
        <v>1</v>
      </c>
      <c r="L152" s="14" t="s">
        <v>113</v>
      </c>
      <c r="P152" s="15" t="s">
        <v>799</v>
      </c>
      <c r="Q152" t="s">
        <v>504</v>
      </c>
    </row>
    <row r="153" spans="7:17" x14ac:dyDescent="0.25">
      <c r="G153" s="13">
        <v>8792</v>
      </c>
      <c r="H153" s="13" t="s">
        <v>360</v>
      </c>
      <c r="I153" s="13">
        <v>34040</v>
      </c>
      <c r="J153" s="13" t="s">
        <v>226</v>
      </c>
      <c r="K153" s="14">
        <v>1</v>
      </c>
      <c r="L153" s="14" t="s">
        <v>113</v>
      </c>
      <c r="P153" s="15" t="s">
        <v>365</v>
      </c>
      <c r="Q153" t="s">
        <v>508</v>
      </c>
    </row>
    <row r="154" spans="7:17" x14ac:dyDescent="0.25">
      <c r="G154" s="13">
        <v>9831</v>
      </c>
      <c r="H154" s="13" t="s">
        <v>361</v>
      </c>
      <c r="I154" s="13">
        <v>44064</v>
      </c>
      <c r="J154" s="13" t="s">
        <v>362</v>
      </c>
      <c r="K154" s="14">
        <v>1</v>
      </c>
      <c r="L154" s="14" t="s">
        <v>113</v>
      </c>
      <c r="P154" s="15" t="s">
        <v>316</v>
      </c>
      <c r="Q154" t="s">
        <v>509</v>
      </c>
    </row>
    <row r="155" spans="7:17" x14ac:dyDescent="0.25">
      <c r="G155" s="13">
        <v>2100</v>
      </c>
      <c r="H155" s="13" t="s">
        <v>363</v>
      </c>
      <c r="I155" s="13">
        <v>11002</v>
      </c>
      <c r="J155" s="13" t="s">
        <v>144</v>
      </c>
      <c r="K155" s="14">
        <v>1</v>
      </c>
      <c r="L155" s="14" t="s">
        <v>113</v>
      </c>
      <c r="P155" s="15" t="s">
        <v>1476</v>
      </c>
      <c r="Q155" t="s">
        <v>511</v>
      </c>
    </row>
    <row r="156" spans="7:17" x14ac:dyDescent="0.25">
      <c r="G156" s="13">
        <v>7864</v>
      </c>
      <c r="H156" s="13" t="s">
        <v>364</v>
      </c>
      <c r="I156" s="13">
        <v>55023</v>
      </c>
      <c r="J156" s="13" t="s">
        <v>365</v>
      </c>
      <c r="K156" s="14">
        <v>2</v>
      </c>
      <c r="L156" s="14" t="s">
        <v>122</v>
      </c>
      <c r="P156" s="15" t="s">
        <v>1142</v>
      </c>
      <c r="Q156" t="s">
        <v>513</v>
      </c>
    </row>
    <row r="157" spans="7:17" x14ac:dyDescent="0.25">
      <c r="G157" s="13">
        <v>1831</v>
      </c>
      <c r="H157" s="13" t="s">
        <v>366</v>
      </c>
      <c r="I157" s="13">
        <v>23047</v>
      </c>
      <c r="J157" s="13" t="s">
        <v>367</v>
      </c>
      <c r="K157" s="14">
        <v>1</v>
      </c>
      <c r="L157" s="14" t="s">
        <v>113</v>
      </c>
      <c r="P157" s="15" t="s">
        <v>136</v>
      </c>
      <c r="Q157" t="s">
        <v>514</v>
      </c>
    </row>
    <row r="158" spans="7:17" x14ac:dyDescent="0.25">
      <c r="G158" s="13">
        <v>3590</v>
      </c>
      <c r="H158" s="13" t="s">
        <v>368</v>
      </c>
      <c r="I158" s="13">
        <v>71011</v>
      </c>
      <c r="J158" s="13" t="s">
        <v>369</v>
      </c>
      <c r="K158" s="14">
        <v>1</v>
      </c>
      <c r="L158" s="14" t="s">
        <v>113</v>
      </c>
      <c r="P158" s="15" t="s">
        <v>704</v>
      </c>
      <c r="Q158" t="s">
        <v>516</v>
      </c>
    </row>
    <row r="159" spans="7:17" x14ac:dyDescent="0.25">
      <c r="G159" s="13">
        <v>4820</v>
      </c>
      <c r="H159" s="13" t="s">
        <v>370</v>
      </c>
      <c r="I159" s="13">
        <v>63020</v>
      </c>
      <c r="J159" s="13" t="s">
        <v>134</v>
      </c>
      <c r="K159" s="14">
        <v>2</v>
      </c>
      <c r="L159" s="14" t="s">
        <v>122</v>
      </c>
      <c r="P159" s="15" t="s">
        <v>238</v>
      </c>
      <c r="Q159" t="s">
        <v>528</v>
      </c>
    </row>
    <row r="160" spans="7:17" x14ac:dyDescent="0.25">
      <c r="G160" s="13">
        <v>6836</v>
      </c>
      <c r="H160" s="13" t="s">
        <v>371</v>
      </c>
      <c r="I160" s="13">
        <v>84010</v>
      </c>
      <c r="J160" s="13" t="s">
        <v>210</v>
      </c>
      <c r="K160" s="14">
        <v>2</v>
      </c>
      <c r="L160" s="14" t="s">
        <v>122</v>
      </c>
      <c r="P160" s="15" t="s">
        <v>1029</v>
      </c>
      <c r="Q160" t="s">
        <v>532</v>
      </c>
    </row>
    <row r="161" spans="7:17" x14ac:dyDescent="0.25">
      <c r="G161" s="13">
        <v>7711</v>
      </c>
      <c r="H161" s="13" t="s">
        <v>372</v>
      </c>
      <c r="I161" s="13">
        <v>54007</v>
      </c>
      <c r="J161" s="13" t="s">
        <v>373</v>
      </c>
      <c r="K161" s="14">
        <v>2</v>
      </c>
      <c r="L161" s="14" t="s">
        <v>122</v>
      </c>
      <c r="P161" s="15" t="s">
        <v>229</v>
      </c>
      <c r="Q161" t="s">
        <v>536</v>
      </c>
    </row>
    <row r="162" spans="7:17" x14ac:dyDescent="0.25">
      <c r="G162" s="13">
        <v>8951</v>
      </c>
      <c r="H162" s="13" t="s">
        <v>374</v>
      </c>
      <c r="I162" s="13">
        <v>33039</v>
      </c>
      <c r="J162" s="13" t="s">
        <v>375</v>
      </c>
      <c r="K162" s="14">
        <v>1</v>
      </c>
      <c r="L162" s="14" t="s">
        <v>113</v>
      </c>
      <c r="P162" s="15" t="s">
        <v>733</v>
      </c>
      <c r="Q162" t="s">
        <v>538</v>
      </c>
    </row>
    <row r="163" spans="7:17" x14ac:dyDescent="0.25">
      <c r="G163" s="13">
        <v>1620</v>
      </c>
      <c r="H163" s="13" t="s">
        <v>376</v>
      </c>
      <c r="I163" s="13">
        <v>23098</v>
      </c>
      <c r="J163" s="13" t="s">
        <v>377</v>
      </c>
      <c r="K163" s="14">
        <v>1</v>
      </c>
      <c r="L163" s="14" t="s">
        <v>113</v>
      </c>
      <c r="P163" s="15" t="s">
        <v>758</v>
      </c>
      <c r="Q163" t="s">
        <v>540</v>
      </c>
    </row>
    <row r="164" spans="7:17" x14ac:dyDescent="0.25">
      <c r="G164" s="13">
        <v>9031</v>
      </c>
      <c r="H164" s="13" t="s">
        <v>378</v>
      </c>
      <c r="I164" s="13">
        <v>44021</v>
      </c>
      <c r="J164" s="13" t="s">
        <v>379</v>
      </c>
      <c r="K164" s="14">
        <v>1</v>
      </c>
      <c r="L164" s="14" t="s">
        <v>113</v>
      </c>
      <c r="P164" s="15" t="s">
        <v>760</v>
      </c>
      <c r="Q164" t="s">
        <v>541</v>
      </c>
    </row>
    <row r="165" spans="7:17" x14ac:dyDescent="0.25">
      <c r="G165" s="13">
        <v>2570</v>
      </c>
      <c r="H165" s="13" t="s">
        <v>380</v>
      </c>
      <c r="I165" s="13">
        <v>12009</v>
      </c>
      <c r="J165" s="13" t="s">
        <v>381</v>
      </c>
      <c r="K165" s="14">
        <v>1</v>
      </c>
      <c r="L165" s="14" t="s">
        <v>113</v>
      </c>
      <c r="P165" s="15" t="s">
        <v>1436</v>
      </c>
      <c r="Q165" t="s">
        <v>545</v>
      </c>
    </row>
    <row r="166" spans="7:17" x14ac:dyDescent="0.25">
      <c r="G166" s="13">
        <v>1653</v>
      </c>
      <c r="H166" s="13" t="s">
        <v>382</v>
      </c>
      <c r="I166" s="13">
        <v>23003</v>
      </c>
      <c r="J166" s="13" t="s">
        <v>130</v>
      </c>
      <c r="K166" s="14">
        <v>1</v>
      </c>
      <c r="L166" s="14" t="s">
        <v>113</v>
      </c>
      <c r="P166" s="15" t="s">
        <v>1576</v>
      </c>
      <c r="Q166" t="s">
        <v>546</v>
      </c>
    </row>
    <row r="167" spans="7:17" x14ac:dyDescent="0.25">
      <c r="G167" s="13">
        <v>7191</v>
      </c>
      <c r="H167" s="13" t="s">
        <v>383</v>
      </c>
      <c r="I167" s="13">
        <v>55050</v>
      </c>
      <c r="J167" s="13" t="s">
        <v>384</v>
      </c>
      <c r="K167" s="14">
        <v>2</v>
      </c>
      <c r="L167" s="14" t="s">
        <v>122</v>
      </c>
      <c r="P167" s="15" t="s">
        <v>1560</v>
      </c>
      <c r="Q167" t="s">
        <v>555</v>
      </c>
    </row>
    <row r="168" spans="7:17" x14ac:dyDescent="0.25">
      <c r="G168" s="13">
        <v>2650</v>
      </c>
      <c r="H168" s="13" t="s">
        <v>385</v>
      </c>
      <c r="I168" s="13">
        <v>11013</v>
      </c>
      <c r="J168" s="13" t="s">
        <v>386</v>
      </c>
      <c r="K168" s="14">
        <v>1</v>
      </c>
      <c r="L168" s="14" t="s">
        <v>113</v>
      </c>
      <c r="P168" s="15" t="s">
        <v>772</v>
      </c>
      <c r="Q168" t="s">
        <v>560</v>
      </c>
    </row>
    <row r="169" spans="7:17" x14ac:dyDescent="0.25">
      <c r="G169" s="13">
        <v>9900</v>
      </c>
      <c r="H169" s="13" t="s">
        <v>387</v>
      </c>
      <c r="I169" s="13">
        <v>43005</v>
      </c>
      <c r="J169" s="13" t="s">
        <v>388</v>
      </c>
      <c r="K169" s="14">
        <v>1</v>
      </c>
      <c r="L169" s="14" t="s">
        <v>113</v>
      </c>
      <c r="P169" s="15" t="s">
        <v>1485</v>
      </c>
      <c r="Q169" t="s">
        <v>562</v>
      </c>
    </row>
    <row r="170" spans="7:17" x14ac:dyDescent="0.25">
      <c r="G170" s="13">
        <v>2180</v>
      </c>
      <c r="H170" s="13" t="s">
        <v>389</v>
      </c>
      <c r="I170" s="13">
        <v>11002</v>
      </c>
      <c r="J170" s="13" t="s">
        <v>144</v>
      </c>
      <c r="K170" s="14">
        <v>1</v>
      </c>
      <c r="L170" s="14" t="s">
        <v>113</v>
      </c>
      <c r="P170" s="15" t="s">
        <v>803</v>
      </c>
      <c r="Q170" t="s">
        <v>564</v>
      </c>
    </row>
    <row r="171" spans="7:17" x14ac:dyDescent="0.25">
      <c r="G171" s="13">
        <v>3941</v>
      </c>
      <c r="H171" s="13" t="s">
        <v>390</v>
      </c>
      <c r="I171" s="13">
        <v>72038</v>
      </c>
      <c r="J171" s="13" t="s">
        <v>391</v>
      </c>
      <c r="K171" s="14">
        <v>1</v>
      </c>
      <c r="L171" s="14" t="s">
        <v>113</v>
      </c>
      <c r="P171" s="15" t="s">
        <v>492</v>
      </c>
      <c r="Q171" t="s">
        <v>574</v>
      </c>
    </row>
    <row r="172" spans="7:17" x14ac:dyDescent="0.25">
      <c r="G172" s="13">
        <v>1671</v>
      </c>
      <c r="H172" s="13" t="s">
        <v>392</v>
      </c>
      <c r="I172" s="13">
        <v>23064</v>
      </c>
      <c r="J172" s="13" t="s">
        <v>198</v>
      </c>
      <c r="K172" s="14">
        <v>1</v>
      </c>
      <c r="L172" s="14" t="s">
        <v>113</v>
      </c>
      <c r="P172" s="15" t="s">
        <v>400</v>
      </c>
      <c r="Q172" t="s">
        <v>576</v>
      </c>
    </row>
    <row r="173" spans="7:17" x14ac:dyDescent="0.25">
      <c r="G173" s="13">
        <v>4750</v>
      </c>
      <c r="H173" s="13" t="s">
        <v>393</v>
      </c>
      <c r="I173" s="13">
        <v>63013</v>
      </c>
      <c r="J173" s="13" t="s">
        <v>394</v>
      </c>
      <c r="K173" s="14">
        <v>2</v>
      </c>
      <c r="L173" s="14" t="s">
        <v>122</v>
      </c>
      <c r="P173" s="15" t="s">
        <v>1472</v>
      </c>
      <c r="Q173" t="s">
        <v>582</v>
      </c>
    </row>
    <row r="174" spans="7:17" x14ac:dyDescent="0.25">
      <c r="G174" s="13">
        <v>8906</v>
      </c>
      <c r="H174" s="13" t="s">
        <v>395</v>
      </c>
      <c r="I174" s="13">
        <v>33011</v>
      </c>
      <c r="J174" s="13" t="s">
        <v>396</v>
      </c>
      <c r="K174" s="14">
        <v>1</v>
      </c>
      <c r="L174" s="14" t="s">
        <v>113</v>
      </c>
      <c r="P174" s="15" t="s">
        <v>193</v>
      </c>
      <c r="Q174" t="s">
        <v>583</v>
      </c>
    </row>
    <row r="175" spans="7:17" x14ac:dyDescent="0.25">
      <c r="G175" s="13">
        <v>4053</v>
      </c>
      <c r="H175" s="13" t="s">
        <v>397</v>
      </c>
      <c r="I175" s="13">
        <v>62022</v>
      </c>
      <c r="J175" s="13" t="s">
        <v>191</v>
      </c>
      <c r="K175" s="14">
        <v>2</v>
      </c>
      <c r="L175" s="14" t="s">
        <v>122</v>
      </c>
      <c r="P175" s="15" t="s">
        <v>330</v>
      </c>
      <c r="Q175" t="s">
        <v>584</v>
      </c>
    </row>
    <row r="176" spans="7:17" x14ac:dyDescent="0.25">
      <c r="G176" s="13">
        <v>5363</v>
      </c>
      <c r="H176" s="13" t="s">
        <v>398</v>
      </c>
      <c r="I176" s="13">
        <v>91059</v>
      </c>
      <c r="J176" s="13" t="s">
        <v>121</v>
      </c>
      <c r="K176" s="14">
        <v>2</v>
      </c>
      <c r="L176" s="14" t="s">
        <v>122</v>
      </c>
      <c r="P176" s="15" t="s">
        <v>1118</v>
      </c>
      <c r="Q176" t="s">
        <v>585</v>
      </c>
    </row>
    <row r="177" spans="7:17" x14ac:dyDescent="0.25">
      <c r="G177" s="13">
        <v>5644</v>
      </c>
      <c r="H177" s="13" t="s">
        <v>399</v>
      </c>
      <c r="I177" s="13">
        <v>92087</v>
      </c>
      <c r="J177" s="13" t="s">
        <v>400</v>
      </c>
      <c r="K177" s="14">
        <v>2</v>
      </c>
      <c r="L177" s="14" t="s">
        <v>122</v>
      </c>
      <c r="P177" s="15" t="s">
        <v>667</v>
      </c>
      <c r="Q177" t="s">
        <v>588</v>
      </c>
    </row>
    <row r="178" spans="7:17" x14ac:dyDescent="0.25">
      <c r="G178" s="13">
        <v>6972</v>
      </c>
      <c r="H178" s="13" t="s">
        <v>401</v>
      </c>
      <c r="I178" s="13">
        <v>83049</v>
      </c>
      <c r="J178" s="13" t="s">
        <v>311</v>
      </c>
      <c r="K178" s="14">
        <v>2</v>
      </c>
      <c r="L178" s="14" t="s">
        <v>122</v>
      </c>
      <c r="P178" s="15" t="s">
        <v>850</v>
      </c>
      <c r="Q178" t="s">
        <v>591</v>
      </c>
    </row>
    <row r="179" spans="7:17" x14ac:dyDescent="0.25">
      <c r="G179" s="13">
        <v>6441</v>
      </c>
      <c r="H179" s="13" t="s">
        <v>402</v>
      </c>
      <c r="I179" s="13">
        <v>56029</v>
      </c>
      <c r="J179" s="13" t="s">
        <v>403</v>
      </c>
      <c r="K179" s="14">
        <v>2</v>
      </c>
      <c r="L179" s="14" t="s">
        <v>122</v>
      </c>
      <c r="P179" s="15" t="s">
        <v>847</v>
      </c>
      <c r="Q179" t="s">
        <v>602</v>
      </c>
    </row>
    <row r="180" spans="7:17" x14ac:dyDescent="0.25">
      <c r="G180" s="13">
        <v>3071</v>
      </c>
      <c r="H180" s="13" t="s">
        <v>404</v>
      </c>
      <c r="I180" s="13">
        <v>24055</v>
      </c>
      <c r="J180" s="13" t="s">
        <v>405</v>
      </c>
      <c r="K180" s="14">
        <v>1</v>
      </c>
      <c r="L180" s="14" t="s">
        <v>113</v>
      </c>
      <c r="P180" s="15" t="s">
        <v>373</v>
      </c>
      <c r="Q180" t="s">
        <v>606</v>
      </c>
    </row>
    <row r="181" spans="7:17" x14ac:dyDescent="0.25">
      <c r="G181" s="13">
        <v>7502</v>
      </c>
      <c r="H181" s="13" t="s">
        <v>406</v>
      </c>
      <c r="I181" s="13">
        <v>57081</v>
      </c>
      <c r="J181" s="13" t="s">
        <v>195</v>
      </c>
      <c r="K181" s="14">
        <v>2</v>
      </c>
      <c r="L181" s="14" t="s">
        <v>122</v>
      </c>
      <c r="P181" s="15" t="s">
        <v>1189</v>
      </c>
      <c r="Q181" t="s">
        <v>607</v>
      </c>
    </row>
    <row r="182" spans="7:17" x14ac:dyDescent="0.25">
      <c r="G182" s="13">
        <v>2910</v>
      </c>
      <c r="H182" s="13" t="s">
        <v>407</v>
      </c>
      <c r="I182" s="13">
        <v>11016</v>
      </c>
      <c r="J182" s="13" t="s">
        <v>408</v>
      </c>
      <c r="K182" s="14">
        <v>1</v>
      </c>
      <c r="L182" s="14" t="s">
        <v>113</v>
      </c>
      <c r="P182" s="15" t="s">
        <v>206</v>
      </c>
      <c r="Q182" t="s">
        <v>609</v>
      </c>
    </row>
    <row r="183" spans="7:17" x14ac:dyDescent="0.25">
      <c r="G183" s="13">
        <v>1040</v>
      </c>
      <c r="H183" s="13" t="s">
        <v>409</v>
      </c>
      <c r="I183" s="13">
        <v>21005</v>
      </c>
      <c r="J183" s="13" t="s">
        <v>410</v>
      </c>
      <c r="K183" s="14">
        <v>3</v>
      </c>
      <c r="L183" s="14" t="s">
        <v>285</v>
      </c>
      <c r="P183" s="15" t="s">
        <v>1768</v>
      </c>
      <c r="Q183" t="s">
        <v>610</v>
      </c>
    </row>
    <row r="184" spans="7:17" x14ac:dyDescent="0.25">
      <c r="G184" s="13">
        <v>4700</v>
      </c>
      <c r="H184" s="13" t="s">
        <v>411</v>
      </c>
      <c r="I184" s="13">
        <v>63023</v>
      </c>
      <c r="J184" s="13" t="s">
        <v>412</v>
      </c>
      <c r="K184" s="14">
        <v>2</v>
      </c>
      <c r="L184" s="14" t="s">
        <v>122</v>
      </c>
      <c r="P184" s="15" t="s">
        <v>181</v>
      </c>
      <c r="Q184" t="s">
        <v>614</v>
      </c>
    </row>
    <row r="185" spans="7:17" x14ac:dyDescent="0.25">
      <c r="G185" s="13">
        <v>4631</v>
      </c>
      <c r="H185" s="13" t="s">
        <v>413</v>
      </c>
      <c r="I185" s="13">
        <v>62099</v>
      </c>
      <c r="J185" s="13" t="s">
        <v>307</v>
      </c>
      <c r="K185" s="14">
        <v>2</v>
      </c>
      <c r="L185" s="14" t="s">
        <v>122</v>
      </c>
      <c r="P185" s="15" t="s">
        <v>1409</v>
      </c>
      <c r="Q185" t="s">
        <v>615</v>
      </c>
    </row>
    <row r="186" spans="7:17" x14ac:dyDescent="0.25">
      <c r="G186" s="13">
        <v>1140</v>
      </c>
      <c r="H186" s="13" t="s">
        <v>414</v>
      </c>
      <c r="I186" s="13">
        <v>21006</v>
      </c>
      <c r="J186" s="13" t="s">
        <v>415</v>
      </c>
      <c r="K186" s="14">
        <v>3</v>
      </c>
      <c r="L186" s="14" t="s">
        <v>285</v>
      </c>
      <c r="P186" s="15" t="s">
        <v>888</v>
      </c>
      <c r="Q186" t="s">
        <v>616</v>
      </c>
    </row>
    <row r="187" spans="7:17" x14ac:dyDescent="0.25">
      <c r="G187" s="13">
        <v>4731</v>
      </c>
      <c r="H187" s="13" t="s">
        <v>416</v>
      </c>
      <c r="I187" s="13">
        <v>63061</v>
      </c>
      <c r="J187" s="13" t="s">
        <v>417</v>
      </c>
      <c r="K187" s="14">
        <v>2</v>
      </c>
      <c r="L187" s="14" t="s">
        <v>122</v>
      </c>
      <c r="P187" s="15" t="s">
        <v>189</v>
      </c>
      <c r="Q187" t="s">
        <v>637</v>
      </c>
    </row>
    <row r="188" spans="7:17" x14ac:dyDescent="0.25">
      <c r="G188" s="13">
        <v>5522</v>
      </c>
      <c r="H188" s="13" t="s">
        <v>418</v>
      </c>
      <c r="I188" s="13">
        <v>91103</v>
      </c>
      <c r="J188" s="13" t="s">
        <v>419</v>
      </c>
      <c r="K188" s="14">
        <v>2</v>
      </c>
      <c r="L188" s="14" t="s">
        <v>122</v>
      </c>
      <c r="P188" s="15" t="s">
        <v>471</v>
      </c>
      <c r="Q188" t="s">
        <v>641</v>
      </c>
    </row>
    <row r="189" spans="7:17" x14ac:dyDescent="0.25">
      <c r="G189" s="13">
        <v>6856</v>
      </c>
      <c r="H189" s="13" t="s">
        <v>420</v>
      </c>
      <c r="I189" s="13">
        <v>84050</v>
      </c>
      <c r="J189" s="13" t="s">
        <v>421</v>
      </c>
      <c r="K189" s="14">
        <v>2</v>
      </c>
      <c r="L189" s="14" t="s">
        <v>122</v>
      </c>
      <c r="P189" s="15" t="s">
        <v>919</v>
      </c>
      <c r="Q189" t="s">
        <v>656</v>
      </c>
    </row>
    <row r="190" spans="7:17" x14ac:dyDescent="0.25">
      <c r="G190" s="13">
        <v>4458</v>
      </c>
      <c r="H190" s="13" t="s">
        <v>422</v>
      </c>
      <c r="I190" s="13">
        <v>62060</v>
      </c>
      <c r="J190" s="13" t="s">
        <v>423</v>
      </c>
      <c r="K190" s="14">
        <v>2</v>
      </c>
      <c r="L190" s="14" t="s">
        <v>122</v>
      </c>
      <c r="P190" s="15" t="s">
        <v>419</v>
      </c>
      <c r="Q190" t="s">
        <v>657</v>
      </c>
    </row>
    <row r="191" spans="7:17" x14ac:dyDescent="0.25">
      <c r="G191" s="13">
        <v>4181</v>
      </c>
      <c r="H191" s="13" t="s">
        <v>424</v>
      </c>
      <c r="I191" s="13">
        <v>61024</v>
      </c>
      <c r="J191" s="13" t="s">
        <v>425</v>
      </c>
      <c r="K191" s="14">
        <v>2</v>
      </c>
      <c r="L191" s="14" t="s">
        <v>122</v>
      </c>
      <c r="P191" s="15" t="s">
        <v>962</v>
      </c>
      <c r="Q191" t="s">
        <v>659</v>
      </c>
    </row>
    <row r="192" spans="7:17" x14ac:dyDescent="0.25">
      <c r="G192" s="13">
        <v>6686</v>
      </c>
      <c r="H192" s="13" t="s">
        <v>426</v>
      </c>
      <c r="I192" s="13">
        <v>82005</v>
      </c>
      <c r="J192" s="13" t="s">
        <v>222</v>
      </c>
      <c r="K192" s="14">
        <v>2</v>
      </c>
      <c r="L192" s="14" t="s">
        <v>122</v>
      </c>
      <c r="P192" s="15" t="s">
        <v>955</v>
      </c>
      <c r="Q192" t="s">
        <v>661</v>
      </c>
    </row>
    <row r="193" spans="7:17" x14ac:dyDescent="0.25">
      <c r="G193" s="13">
        <v>4620</v>
      </c>
      <c r="H193" s="13" t="s">
        <v>427</v>
      </c>
      <c r="I193" s="13">
        <v>62038</v>
      </c>
      <c r="J193" s="13" t="s">
        <v>428</v>
      </c>
      <c r="K193" s="14">
        <v>2</v>
      </c>
      <c r="L193" s="14" t="s">
        <v>122</v>
      </c>
      <c r="P193" s="15" t="s">
        <v>309</v>
      </c>
      <c r="Q193" t="s">
        <v>664</v>
      </c>
    </row>
    <row r="194" spans="7:17" x14ac:dyDescent="0.25">
      <c r="G194" s="13">
        <v>5334</v>
      </c>
      <c r="H194" s="13" t="s">
        <v>429</v>
      </c>
      <c r="I194" s="13">
        <v>92006</v>
      </c>
      <c r="J194" s="13" t="s">
        <v>339</v>
      </c>
      <c r="K194" s="14">
        <v>2</v>
      </c>
      <c r="L194" s="14" t="s">
        <v>122</v>
      </c>
      <c r="P194" s="15" t="s">
        <v>1619</v>
      </c>
      <c r="Q194" t="s">
        <v>666</v>
      </c>
    </row>
    <row r="195" spans="7:17" x14ac:dyDescent="0.25">
      <c r="G195" s="13">
        <v>5572</v>
      </c>
      <c r="H195" s="13" t="s">
        <v>430</v>
      </c>
      <c r="I195" s="13">
        <v>91013</v>
      </c>
      <c r="J195" s="13" t="s">
        <v>431</v>
      </c>
      <c r="K195" s="14">
        <v>2</v>
      </c>
      <c r="L195" s="14" t="s">
        <v>122</v>
      </c>
      <c r="P195" s="15" t="s">
        <v>494</v>
      </c>
      <c r="Q195" t="s">
        <v>669</v>
      </c>
    </row>
    <row r="196" spans="7:17" x14ac:dyDescent="0.25">
      <c r="G196" s="13">
        <v>6140</v>
      </c>
      <c r="H196" s="13" t="s">
        <v>432</v>
      </c>
      <c r="I196" s="13">
        <v>52022</v>
      </c>
      <c r="J196" s="13" t="s">
        <v>433</v>
      </c>
      <c r="K196" s="14">
        <v>2</v>
      </c>
      <c r="L196" s="14" t="s">
        <v>122</v>
      </c>
      <c r="P196" s="15" t="s">
        <v>421</v>
      </c>
      <c r="Q196" t="s">
        <v>670</v>
      </c>
    </row>
    <row r="197" spans="7:17" x14ac:dyDescent="0.25">
      <c r="G197" s="13">
        <v>7643</v>
      </c>
      <c r="H197" s="13" t="s">
        <v>434</v>
      </c>
      <c r="I197" s="13">
        <v>57003</v>
      </c>
      <c r="J197" s="13" t="s">
        <v>291</v>
      </c>
      <c r="K197" s="14">
        <v>2</v>
      </c>
      <c r="L197" s="14" t="s">
        <v>122</v>
      </c>
      <c r="P197" s="15" t="s">
        <v>539</v>
      </c>
      <c r="Q197" t="s">
        <v>671</v>
      </c>
    </row>
    <row r="198" spans="7:17" x14ac:dyDescent="0.25">
      <c r="G198" s="13">
        <v>6141</v>
      </c>
      <c r="H198" s="13" t="s">
        <v>435</v>
      </c>
      <c r="I198" s="13">
        <v>52022</v>
      </c>
      <c r="J198" s="13" t="s">
        <v>433</v>
      </c>
      <c r="K198" s="14">
        <v>2</v>
      </c>
      <c r="L198" s="14" t="s">
        <v>122</v>
      </c>
      <c r="P198" s="15" t="s">
        <v>1264</v>
      </c>
      <c r="Q198" t="s">
        <v>673</v>
      </c>
    </row>
    <row r="199" spans="7:17" x14ac:dyDescent="0.25">
      <c r="G199" s="13">
        <v>5504</v>
      </c>
      <c r="H199" s="13" t="s">
        <v>436</v>
      </c>
      <c r="I199" s="13">
        <v>91034</v>
      </c>
      <c r="J199" s="13" t="s">
        <v>437</v>
      </c>
      <c r="K199" s="14">
        <v>2</v>
      </c>
      <c r="L199" s="14" t="s">
        <v>122</v>
      </c>
      <c r="P199" s="15" t="s">
        <v>252</v>
      </c>
      <c r="Q199" t="s">
        <v>675</v>
      </c>
    </row>
    <row r="200" spans="7:17" x14ac:dyDescent="0.25">
      <c r="G200" s="13">
        <v>6853</v>
      </c>
      <c r="H200" s="13" t="s">
        <v>438</v>
      </c>
      <c r="I200" s="13">
        <v>84050</v>
      </c>
      <c r="J200" s="13" t="s">
        <v>421</v>
      </c>
      <c r="K200" s="14">
        <v>2</v>
      </c>
      <c r="L200" s="14" t="s">
        <v>122</v>
      </c>
      <c r="P200" s="15" t="s">
        <v>1354</v>
      </c>
      <c r="Q200" t="s">
        <v>679</v>
      </c>
    </row>
    <row r="201" spans="7:17" x14ac:dyDescent="0.25">
      <c r="G201" s="13">
        <v>5576</v>
      </c>
      <c r="H201" s="13" t="s">
        <v>439</v>
      </c>
      <c r="I201" s="13">
        <v>91013</v>
      </c>
      <c r="J201" s="13" t="s">
        <v>431</v>
      </c>
      <c r="K201" s="14">
        <v>2</v>
      </c>
      <c r="L201" s="14" t="s">
        <v>122</v>
      </c>
      <c r="P201" s="15" t="s">
        <v>1527</v>
      </c>
      <c r="Q201" t="s">
        <v>687</v>
      </c>
    </row>
    <row r="202" spans="7:17" x14ac:dyDescent="0.25">
      <c r="G202" s="13">
        <v>7504</v>
      </c>
      <c r="H202" s="13" t="s">
        <v>440</v>
      </c>
      <c r="I202" s="13">
        <v>57081</v>
      </c>
      <c r="J202" s="13" t="s">
        <v>195</v>
      </c>
      <c r="K202" s="14">
        <v>2</v>
      </c>
      <c r="L202" s="14" t="s">
        <v>122</v>
      </c>
      <c r="P202" s="15" t="s">
        <v>577</v>
      </c>
      <c r="Q202" t="s">
        <v>689</v>
      </c>
    </row>
    <row r="203" spans="7:17" x14ac:dyDescent="0.25">
      <c r="G203" s="13">
        <v>7503</v>
      </c>
      <c r="H203" s="13" t="s">
        <v>441</v>
      </c>
      <c r="I203" s="13">
        <v>57081</v>
      </c>
      <c r="J203" s="13" t="s">
        <v>195</v>
      </c>
      <c r="K203" s="14">
        <v>2</v>
      </c>
      <c r="L203" s="14" t="s">
        <v>122</v>
      </c>
      <c r="P203" s="15" t="s">
        <v>744</v>
      </c>
      <c r="Q203" t="s">
        <v>690</v>
      </c>
    </row>
    <row r="204" spans="7:17" x14ac:dyDescent="0.25">
      <c r="G204" s="13">
        <v>5500</v>
      </c>
      <c r="H204" s="13" t="s">
        <v>442</v>
      </c>
      <c r="I204" s="13">
        <v>91034</v>
      </c>
      <c r="J204" s="13" t="s">
        <v>437</v>
      </c>
      <c r="K204" s="14">
        <v>2</v>
      </c>
      <c r="L204" s="14" t="s">
        <v>122</v>
      </c>
      <c r="P204" s="15" t="s">
        <v>1077</v>
      </c>
      <c r="Q204" t="s">
        <v>691</v>
      </c>
    </row>
    <row r="205" spans="7:17" x14ac:dyDescent="0.25">
      <c r="G205" s="13">
        <v>5641</v>
      </c>
      <c r="H205" s="13" t="s">
        <v>443</v>
      </c>
      <c r="I205" s="13">
        <v>92087</v>
      </c>
      <c r="J205" s="13" t="s">
        <v>400</v>
      </c>
      <c r="K205" s="14">
        <v>2</v>
      </c>
      <c r="L205" s="14" t="s">
        <v>122</v>
      </c>
      <c r="P205" s="15" t="s">
        <v>1624</v>
      </c>
      <c r="Q205" t="s">
        <v>695</v>
      </c>
    </row>
    <row r="206" spans="7:17" x14ac:dyDescent="0.25">
      <c r="G206" s="13">
        <v>7943</v>
      </c>
      <c r="H206" s="13" t="s">
        <v>444</v>
      </c>
      <c r="I206" s="13">
        <v>51012</v>
      </c>
      <c r="J206" s="13" t="s">
        <v>164</v>
      </c>
      <c r="K206" s="14">
        <v>2</v>
      </c>
      <c r="L206" s="14" t="s">
        <v>122</v>
      </c>
      <c r="P206" s="15" t="s">
        <v>512</v>
      </c>
      <c r="Q206" t="s">
        <v>700</v>
      </c>
    </row>
    <row r="207" spans="7:17" x14ac:dyDescent="0.25">
      <c r="G207" s="13">
        <v>7906</v>
      </c>
      <c r="H207" s="13" t="s">
        <v>445</v>
      </c>
      <c r="I207" s="13">
        <v>57094</v>
      </c>
      <c r="J207" s="13" t="s">
        <v>316</v>
      </c>
      <c r="K207" s="14">
        <v>2</v>
      </c>
      <c r="L207" s="14" t="s">
        <v>122</v>
      </c>
      <c r="P207" s="15" t="s">
        <v>169</v>
      </c>
      <c r="Q207" t="s">
        <v>703</v>
      </c>
    </row>
    <row r="208" spans="7:17" x14ac:dyDescent="0.25">
      <c r="G208" s="13">
        <v>1083</v>
      </c>
      <c r="H208" s="13" t="s">
        <v>446</v>
      </c>
      <c r="I208" s="13">
        <v>21008</v>
      </c>
      <c r="J208" s="13" t="s">
        <v>447</v>
      </c>
      <c r="K208" s="14">
        <v>3</v>
      </c>
      <c r="L208" s="14" t="s">
        <v>285</v>
      </c>
      <c r="P208" s="15" t="s">
        <v>417</v>
      </c>
      <c r="Q208" t="s">
        <v>705</v>
      </c>
    </row>
    <row r="209" spans="7:17" x14ac:dyDescent="0.25">
      <c r="G209" s="13">
        <v>7530</v>
      </c>
      <c r="H209" s="13" t="s">
        <v>448</v>
      </c>
      <c r="I209" s="13">
        <v>57081</v>
      </c>
      <c r="J209" s="13" t="s">
        <v>195</v>
      </c>
      <c r="K209" s="14">
        <v>2</v>
      </c>
      <c r="L209" s="14" t="s">
        <v>122</v>
      </c>
      <c r="P209" s="15" t="s">
        <v>1033</v>
      </c>
      <c r="Q209" t="s">
        <v>706</v>
      </c>
    </row>
    <row r="210" spans="7:17" x14ac:dyDescent="0.25">
      <c r="G210" s="13">
        <v>2440</v>
      </c>
      <c r="H210" s="13" t="s">
        <v>449</v>
      </c>
      <c r="I210" s="13">
        <v>13008</v>
      </c>
      <c r="J210" s="13" t="s">
        <v>450</v>
      </c>
      <c r="K210" s="14">
        <v>1</v>
      </c>
      <c r="L210" s="14" t="s">
        <v>113</v>
      </c>
      <c r="P210" s="15" t="s">
        <v>1047</v>
      </c>
      <c r="Q210" t="s">
        <v>707</v>
      </c>
    </row>
    <row r="211" spans="7:17" x14ac:dyDescent="0.25">
      <c r="G211" s="13">
        <v>3200</v>
      </c>
      <c r="H211" s="13" t="s">
        <v>451</v>
      </c>
      <c r="I211" s="13">
        <v>24001</v>
      </c>
      <c r="J211" s="13" t="s">
        <v>452</v>
      </c>
      <c r="K211" s="14">
        <v>1</v>
      </c>
      <c r="L211" s="14" t="s">
        <v>113</v>
      </c>
      <c r="P211" s="15" t="s">
        <v>563</v>
      </c>
      <c r="Q211" t="s">
        <v>708</v>
      </c>
    </row>
    <row r="212" spans="7:17" x14ac:dyDescent="0.25">
      <c r="G212" s="13">
        <v>1470</v>
      </c>
      <c r="H212" s="13" t="s">
        <v>453</v>
      </c>
      <c r="I212" s="13">
        <v>25031</v>
      </c>
      <c r="J212" s="13" t="s">
        <v>454</v>
      </c>
      <c r="K212" s="14">
        <v>2</v>
      </c>
      <c r="L212" s="14" t="s">
        <v>122</v>
      </c>
      <c r="P212" s="15" t="s">
        <v>1056</v>
      </c>
      <c r="Q212" t="s">
        <v>709</v>
      </c>
    </row>
    <row r="213" spans="7:17" x14ac:dyDescent="0.25">
      <c r="G213" s="13">
        <v>3600</v>
      </c>
      <c r="H213" s="13" t="s">
        <v>455</v>
      </c>
      <c r="I213" s="13">
        <v>71016</v>
      </c>
      <c r="J213" s="13" t="s">
        <v>456</v>
      </c>
      <c r="K213" s="14">
        <v>1</v>
      </c>
      <c r="L213" s="14" t="s">
        <v>113</v>
      </c>
      <c r="P213" s="15" t="s">
        <v>459</v>
      </c>
      <c r="Q213" t="s">
        <v>710</v>
      </c>
    </row>
    <row r="214" spans="7:17" x14ac:dyDescent="0.25">
      <c r="G214" s="13">
        <v>9000</v>
      </c>
      <c r="H214" s="13" t="s">
        <v>457</v>
      </c>
      <c r="I214" s="13">
        <v>44021</v>
      </c>
      <c r="J214" s="13" t="s">
        <v>379</v>
      </c>
      <c r="K214" s="14">
        <v>1</v>
      </c>
      <c r="L214" s="14" t="s">
        <v>113</v>
      </c>
      <c r="P214" s="15" t="s">
        <v>1640</v>
      </c>
      <c r="Q214" t="s">
        <v>711</v>
      </c>
    </row>
    <row r="215" spans="7:17" x14ac:dyDescent="0.25">
      <c r="G215" s="13">
        <v>1332</v>
      </c>
      <c r="H215" s="13" t="s">
        <v>458</v>
      </c>
      <c r="I215" s="13">
        <v>25091</v>
      </c>
      <c r="J215" s="13" t="s">
        <v>459</v>
      </c>
      <c r="K215" s="14">
        <v>2</v>
      </c>
      <c r="L215" s="14" t="s">
        <v>122</v>
      </c>
      <c r="P215" s="15" t="s">
        <v>1401</v>
      </c>
      <c r="Q215" t="s">
        <v>717</v>
      </c>
    </row>
    <row r="216" spans="7:17" x14ac:dyDescent="0.25">
      <c r="G216" s="13">
        <v>5524</v>
      </c>
      <c r="H216" s="13" t="s">
        <v>460</v>
      </c>
      <c r="I216" s="13">
        <v>91103</v>
      </c>
      <c r="J216" s="13" t="s">
        <v>419</v>
      </c>
      <c r="K216" s="14">
        <v>2</v>
      </c>
      <c r="L216" s="14" t="s">
        <v>122</v>
      </c>
      <c r="P216" s="15" t="s">
        <v>658</v>
      </c>
      <c r="Q216" t="s">
        <v>718</v>
      </c>
    </row>
    <row r="217" spans="7:17" x14ac:dyDescent="0.25">
      <c r="G217" s="13">
        <v>2590</v>
      </c>
      <c r="H217" s="13" t="s">
        <v>461</v>
      </c>
      <c r="I217" s="13">
        <v>12002</v>
      </c>
      <c r="J217" s="13" t="s">
        <v>462</v>
      </c>
      <c r="K217" s="14">
        <v>1</v>
      </c>
      <c r="L217" s="14" t="s">
        <v>113</v>
      </c>
      <c r="P217" s="15" t="s">
        <v>676</v>
      </c>
      <c r="Q217" t="s">
        <v>724</v>
      </c>
    </row>
    <row r="218" spans="7:17" x14ac:dyDescent="0.25">
      <c r="G218" s="13">
        <v>7011</v>
      </c>
      <c r="H218" s="13" t="s">
        <v>463</v>
      </c>
      <c r="I218" s="13">
        <v>53053</v>
      </c>
      <c r="J218" s="13" t="s">
        <v>330</v>
      </c>
      <c r="K218" s="14">
        <v>2</v>
      </c>
      <c r="L218" s="14" t="s">
        <v>122</v>
      </c>
      <c r="P218" s="15" t="s">
        <v>1130</v>
      </c>
      <c r="Q218" t="s">
        <v>725</v>
      </c>
    </row>
    <row r="219" spans="7:17" x14ac:dyDescent="0.25">
      <c r="G219" s="13">
        <v>7863</v>
      </c>
      <c r="H219" s="13" t="s">
        <v>464</v>
      </c>
      <c r="I219" s="13">
        <v>55023</v>
      </c>
      <c r="J219" s="13" t="s">
        <v>365</v>
      </c>
      <c r="K219" s="14">
        <v>2</v>
      </c>
      <c r="L219" s="14" t="s">
        <v>122</v>
      </c>
      <c r="P219" s="15" t="s">
        <v>187</v>
      </c>
      <c r="Q219" t="s">
        <v>727</v>
      </c>
    </row>
    <row r="220" spans="7:17" x14ac:dyDescent="0.25">
      <c r="G220" s="13">
        <v>7823</v>
      </c>
      <c r="H220" s="13" t="s">
        <v>465</v>
      </c>
      <c r="I220" s="13">
        <v>51004</v>
      </c>
      <c r="J220" s="13" t="s">
        <v>146</v>
      </c>
      <c r="K220" s="14">
        <v>2</v>
      </c>
      <c r="L220" s="14" t="s">
        <v>122</v>
      </c>
      <c r="P220" s="15" t="s">
        <v>1461</v>
      </c>
      <c r="Q220" t="s">
        <v>728</v>
      </c>
    </row>
    <row r="221" spans="7:17" x14ac:dyDescent="0.25">
      <c r="G221" s="13">
        <v>6060</v>
      </c>
      <c r="H221" s="13" t="s">
        <v>466</v>
      </c>
      <c r="I221" s="13">
        <v>52011</v>
      </c>
      <c r="J221" s="13" t="s">
        <v>318</v>
      </c>
      <c r="K221" s="14">
        <v>2</v>
      </c>
      <c r="L221" s="14" t="s">
        <v>122</v>
      </c>
      <c r="P221" s="15" t="s">
        <v>1138</v>
      </c>
      <c r="Q221" t="s">
        <v>729</v>
      </c>
    </row>
    <row r="222" spans="7:17" x14ac:dyDescent="0.25">
      <c r="G222" s="13">
        <v>1473</v>
      </c>
      <c r="H222" s="13" t="s">
        <v>467</v>
      </c>
      <c r="I222" s="13">
        <v>25031</v>
      </c>
      <c r="J222" s="13" t="s">
        <v>454</v>
      </c>
      <c r="K222" s="14">
        <v>2</v>
      </c>
      <c r="L222" s="14" t="s">
        <v>122</v>
      </c>
      <c r="P222" s="15" t="s">
        <v>215</v>
      </c>
      <c r="Q222" t="s">
        <v>730</v>
      </c>
    </row>
    <row r="223" spans="7:17" x14ac:dyDescent="0.25">
      <c r="G223" s="13">
        <v>3380</v>
      </c>
      <c r="H223" s="13" t="s">
        <v>468</v>
      </c>
      <c r="I223" s="13">
        <v>24137</v>
      </c>
      <c r="J223" s="13" t="s">
        <v>162</v>
      </c>
      <c r="K223" s="14">
        <v>1</v>
      </c>
      <c r="L223" s="14" t="s">
        <v>113</v>
      </c>
      <c r="P223" s="15" t="s">
        <v>345</v>
      </c>
      <c r="Q223" t="s">
        <v>732</v>
      </c>
    </row>
    <row r="224" spans="7:17" x14ac:dyDescent="0.25">
      <c r="G224" s="13">
        <v>4834</v>
      </c>
      <c r="H224" s="13" t="s">
        <v>469</v>
      </c>
      <c r="I224" s="13">
        <v>63046</v>
      </c>
      <c r="J224" s="13" t="s">
        <v>238</v>
      </c>
      <c r="K224" s="14">
        <v>2</v>
      </c>
      <c r="L224" s="14" t="s">
        <v>122</v>
      </c>
      <c r="P224" s="15" t="s">
        <v>1445</v>
      </c>
      <c r="Q224" t="s">
        <v>735</v>
      </c>
    </row>
    <row r="225" spans="7:17" x14ac:dyDescent="0.25">
      <c r="G225" s="13">
        <v>5353</v>
      </c>
      <c r="H225" s="13" t="s">
        <v>470</v>
      </c>
      <c r="I225" s="13">
        <v>92097</v>
      </c>
      <c r="J225" s="13" t="s">
        <v>471</v>
      </c>
      <c r="K225" s="14">
        <v>2</v>
      </c>
      <c r="L225" s="14" t="s">
        <v>122</v>
      </c>
      <c r="P225" s="15" t="s">
        <v>992</v>
      </c>
      <c r="Q225" t="s">
        <v>736</v>
      </c>
    </row>
    <row r="226" spans="7:17" x14ac:dyDescent="0.25">
      <c r="G226" s="13">
        <v>6041</v>
      </c>
      <c r="H226" s="13" t="s">
        <v>472</v>
      </c>
      <c r="I226" s="13">
        <v>52011</v>
      </c>
      <c r="J226" s="13" t="s">
        <v>318</v>
      </c>
      <c r="K226" s="14">
        <v>2</v>
      </c>
      <c r="L226" s="14" t="s">
        <v>122</v>
      </c>
      <c r="P226" s="15" t="s">
        <v>611</v>
      </c>
      <c r="Q226" t="s">
        <v>737</v>
      </c>
    </row>
    <row r="227" spans="7:17" x14ac:dyDescent="0.25">
      <c r="G227" s="13">
        <v>6181</v>
      </c>
      <c r="H227" s="13" t="s">
        <v>473</v>
      </c>
      <c r="I227" s="13">
        <v>52015</v>
      </c>
      <c r="J227" s="13" t="s">
        <v>337</v>
      </c>
      <c r="K227" s="14">
        <v>2</v>
      </c>
      <c r="L227" s="14" t="s">
        <v>122</v>
      </c>
      <c r="P227" s="15" t="s">
        <v>1356</v>
      </c>
      <c r="Q227" t="s">
        <v>741</v>
      </c>
    </row>
    <row r="228" spans="7:17" x14ac:dyDescent="0.25">
      <c r="G228" s="13">
        <v>6534</v>
      </c>
      <c r="H228" s="13" t="s">
        <v>474</v>
      </c>
      <c r="I228" s="13">
        <v>56078</v>
      </c>
      <c r="J228" s="13" t="s">
        <v>231</v>
      </c>
      <c r="K228" s="14">
        <v>2</v>
      </c>
      <c r="L228" s="14" t="s">
        <v>122</v>
      </c>
      <c r="P228" s="15" t="s">
        <v>1258</v>
      </c>
      <c r="Q228" t="s">
        <v>743</v>
      </c>
    </row>
    <row r="229" spans="7:17" x14ac:dyDescent="0.25">
      <c r="G229" s="13">
        <v>6698</v>
      </c>
      <c r="H229" s="13" t="s">
        <v>475</v>
      </c>
      <c r="I229" s="13">
        <v>82032</v>
      </c>
      <c r="J229" s="13" t="s">
        <v>476</v>
      </c>
      <c r="K229" s="14">
        <v>2</v>
      </c>
      <c r="L229" s="14" t="s">
        <v>122</v>
      </c>
      <c r="P229" s="15" t="s">
        <v>866</v>
      </c>
      <c r="Q229" t="s">
        <v>747</v>
      </c>
    </row>
    <row r="230" spans="7:17" x14ac:dyDescent="0.25">
      <c r="G230" s="13">
        <v>5031</v>
      </c>
      <c r="H230" s="13" t="s">
        <v>477</v>
      </c>
      <c r="I230" s="13">
        <v>92142</v>
      </c>
      <c r="J230" s="13" t="s">
        <v>478</v>
      </c>
      <c r="K230" s="14">
        <v>2</v>
      </c>
      <c r="L230" s="14" t="s">
        <v>122</v>
      </c>
      <c r="P230" s="15" t="s">
        <v>1397</v>
      </c>
      <c r="Q230" t="s">
        <v>750</v>
      </c>
    </row>
    <row r="231" spans="7:17" x14ac:dyDescent="0.25">
      <c r="G231" s="13">
        <v>3450</v>
      </c>
      <c r="H231" s="13" t="s">
        <v>479</v>
      </c>
      <c r="I231" s="13">
        <v>24028</v>
      </c>
      <c r="J231" s="13" t="s">
        <v>480</v>
      </c>
      <c r="K231" s="14">
        <v>1</v>
      </c>
      <c r="L231" s="14" t="s">
        <v>113</v>
      </c>
      <c r="P231" s="15" t="s">
        <v>1578</v>
      </c>
      <c r="Q231" t="s">
        <v>751</v>
      </c>
    </row>
    <row r="232" spans="7:17" x14ac:dyDescent="0.25">
      <c r="G232" s="13">
        <v>1850</v>
      </c>
      <c r="H232" s="13" t="s">
        <v>481</v>
      </c>
      <c r="I232" s="13">
        <v>23025</v>
      </c>
      <c r="J232" s="13" t="s">
        <v>202</v>
      </c>
      <c r="K232" s="14">
        <v>1</v>
      </c>
      <c r="L232" s="14" t="s">
        <v>113</v>
      </c>
      <c r="P232" s="15" t="s">
        <v>307</v>
      </c>
      <c r="Q232" t="s">
        <v>752</v>
      </c>
    </row>
    <row r="233" spans="7:17" x14ac:dyDescent="0.25">
      <c r="G233" s="13">
        <v>2280</v>
      </c>
      <c r="H233" s="13" t="s">
        <v>482</v>
      </c>
      <c r="I233" s="13">
        <v>13010</v>
      </c>
      <c r="J233" s="13" t="s">
        <v>273</v>
      </c>
      <c r="K233" s="14">
        <v>1</v>
      </c>
      <c r="L233" s="14" t="s">
        <v>113</v>
      </c>
      <c r="P233" s="15" t="s">
        <v>1281</v>
      </c>
      <c r="Q233" t="s">
        <v>754</v>
      </c>
    </row>
    <row r="234" spans="7:17" x14ac:dyDescent="0.25">
      <c r="G234" s="13">
        <v>1702</v>
      </c>
      <c r="H234" s="13" t="s">
        <v>483</v>
      </c>
      <c r="I234" s="13">
        <v>23016</v>
      </c>
      <c r="J234" s="13" t="s">
        <v>484</v>
      </c>
      <c r="K234" s="14">
        <v>1</v>
      </c>
      <c r="L234" s="14" t="s">
        <v>113</v>
      </c>
      <c r="P234" s="15" t="s">
        <v>738</v>
      </c>
      <c r="Q234" t="s">
        <v>755</v>
      </c>
    </row>
    <row r="235" spans="7:17" x14ac:dyDescent="0.25">
      <c r="G235" s="13">
        <v>6952</v>
      </c>
      <c r="H235" s="13" t="s">
        <v>485</v>
      </c>
      <c r="I235" s="13">
        <v>83040</v>
      </c>
      <c r="J235" s="13" t="s">
        <v>181</v>
      </c>
      <c r="K235" s="14">
        <v>2</v>
      </c>
      <c r="L235" s="14" t="s">
        <v>122</v>
      </c>
      <c r="P235" s="15" t="s">
        <v>1296</v>
      </c>
      <c r="Q235" t="s">
        <v>757</v>
      </c>
    </row>
    <row r="236" spans="7:17" x14ac:dyDescent="0.25">
      <c r="G236" s="13">
        <v>3723</v>
      </c>
      <c r="H236" s="13" t="s">
        <v>486</v>
      </c>
      <c r="I236" s="13">
        <v>73040</v>
      </c>
      <c r="J236" s="13" t="s">
        <v>487</v>
      </c>
      <c r="K236" s="14">
        <v>1</v>
      </c>
      <c r="L236" s="14" t="s">
        <v>113</v>
      </c>
      <c r="P236" s="15" t="s">
        <v>1312</v>
      </c>
      <c r="Q236" t="s">
        <v>759</v>
      </c>
    </row>
    <row r="237" spans="7:17" x14ac:dyDescent="0.25">
      <c r="G237" s="13">
        <v>6704</v>
      </c>
      <c r="H237" s="13" t="s">
        <v>488</v>
      </c>
      <c r="I237" s="13">
        <v>81001</v>
      </c>
      <c r="J237" s="13" t="s">
        <v>171</v>
      </c>
      <c r="K237" s="14">
        <v>2</v>
      </c>
      <c r="L237" s="14" t="s">
        <v>122</v>
      </c>
      <c r="P237" s="15" t="s">
        <v>1327</v>
      </c>
      <c r="Q237" t="s">
        <v>761</v>
      </c>
    </row>
    <row r="238" spans="7:17" x14ac:dyDescent="0.25">
      <c r="G238" s="13">
        <v>3053</v>
      </c>
      <c r="H238" s="13" t="s">
        <v>489</v>
      </c>
      <c r="I238" s="13">
        <v>24086</v>
      </c>
      <c r="J238" s="13" t="s">
        <v>245</v>
      </c>
      <c r="K238" s="14">
        <v>1</v>
      </c>
      <c r="L238" s="14" t="s">
        <v>113</v>
      </c>
      <c r="P238" s="15" t="s">
        <v>311</v>
      </c>
      <c r="Q238" t="s">
        <v>763</v>
      </c>
    </row>
    <row r="239" spans="7:17" x14ac:dyDescent="0.25">
      <c r="G239" s="13">
        <v>6723</v>
      </c>
      <c r="H239" s="13" t="s">
        <v>490</v>
      </c>
      <c r="I239" s="13">
        <v>85046</v>
      </c>
      <c r="J239" s="13" t="s">
        <v>138</v>
      </c>
      <c r="K239" s="14">
        <v>2</v>
      </c>
      <c r="L239" s="14" t="s">
        <v>122</v>
      </c>
      <c r="P239" s="15" t="s">
        <v>1344</v>
      </c>
      <c r="Q239" t="s">
        <v>764</v>
      </c>
    </row>
    <row r="240" spans="7:17" x14ac:dyDescent="0.25">
      <c r="G240" s="13">
        <v>6782</v>
      </c>
      <c r="H240" s="13" t="s">
        <v>491</v>
      </c>
      <c r="I240" s="13">
        <v>81015</v>
      </c>
      <c r="J240" s="13" t="s">
        <v>492</v>
      </c>
      <c r="K240" s="14">
        <v>2</v>
      </c>
      <c r="L240" s="14" t="s">
        <v>122</v>
      </c>
      <c r="P240" s="15" t="s">
        <v>1348</v>
      </c>
      <c r="Q240" t="s">
        <v>765</v>
      </c>
    </row>
    <row r="241" spans="7:17" x14ac:dyDescent="0.25">
      <c r="G241" s="13">
        <v>4684</v>
      </c>
      <c r="H241" s="13" t="s">
        <v>493</v>
      </c>
      <c r="I241" s="13">
        <v>62079</v>
      </c>
      <c r="J241" s="13" t="s">
        <v>494</v>
      </c>
      <c r="K241" s="14">
        <v>2</v>
      </c>
      <c r="L241" s="14" t="s">
        <v>122</v>
      </c>
      <c r="P241" s="15" t="s">
        <v>231</v>
      </c>
      <c r="Q241" t="s">
        <v>766</v>
      </c>
    </row>
    <row r="242" spans="7:17" x14ac:dyDescent="0.25">
      <c r="G242" s="13">
        <v>6720</v>
      </c>
      <c r="H242" s="13" t="s">
        <v>495</v>
      </c>
      <c r="I242" s="13">
        <v>85046</v>
      </c>
      <c r="J242" s="13" t="s">
        <v>138</v>
      </c>
      <c r="K242" s="14">
        <v>2</v>
      </c>
      <c r="L242" s="14" t="s">
        <v>122</v>
      </c>
      <c r="P242" s="15" t="s">
        <v>1385</v>
      </c>
      <c r="Q242" t="s">
        <v>767</v>
      </c>
    </row>
    <row r="243" spans="7:17" x14ac:dyDescent="0.25">
      <c r="G243" s="13">
        <v>5351</v>
      </c>
      <c r="H243" s="13" t="s">
        <v>496</v>
      </c>
      <c r="I243" s="13">
        <v>92097</v>
      </c>
      <c r="J243" s="13" t="s">
        <v>471</v>
      </c>
      <c r="K243" s="14">
        <v>2</v>
      </c>
      <c r="L243" s="14" t="s">
        <v>122</v>
      </c>
      <c r="P243" s="15" t="s">
        <v>1389</v>
      </c>
      <c r="Q243" t="s">
        <v>770</v>
      </c>
    </row>
    <row r="244" spans="7:17" x14ac:dyDescent="0.25">
      <c r="G244" s="13">
        <v>1500</v>
      </c>
      <c r="H244" s="13" t="s">
        <v>497</v>
      </c>
      <c r="I244" s="13">
        <v>23027</v>
      </c>
      <c r="J244" s="13" t="s">
        <v>295</v>
      </c>
      <c r="K244" s="14">
        <v>1</v>
      </c>
      <c r="L244" s="14" t="s">
        <v>113</v>
      </c>
      <c r="P244" s="15" t="s">
        <v>195</v>
      </c>
      <c r="Q244" t="s">
        <v>771</v>
      </c>
    </row>
    <row r="245" spans="7:17" x14ac:dyDescent="0.25">
      <c r="G245" s="13">
        <v>6986</v>
      </c>
      <c r="H245" s="13" t="s">
        <v>498</v>
      </c>
      <c r="I245" s="13">
        <v>83031</v>
      </c>
      <c r="J245" s="13" t="s">
        <v>499</v>
      </c>
      <c r="K245" s="14">
        <v>2</v>
      </c>
      <c r="L245" s="14" t="s">
        <v>122</v>
      </c>
      <c r="P245" s="15" t="s">
        <v>183</v>
      </c>
      <c r="Q245" t="s">
        <v>774</v>
      </c>
    </row>
    <row r="246" spans="7:17" x14ac:dyDescent="0.25">
      <c r="G246" s="13">
        <v>6922</v>
      </c>
      <c r="H246" s="13" t="s">
        <v>500</v>
      </c>
      <c r="I246" s="13">
        <v>84075</v>
      </c>
      <c r="J246" s="13" t="s">
        <v>313</v>
      </c>
      <c r="K246" s="14">
        <v>2</v>
      </c>
      <c r="L246" s="14" t="s">
        <v>122</v>
      </c>
      <c r="P246" s="15" t="s">
        <v>1415</v>
      </c>
      <c r="Q246" t="s">
        <v>775</v>
      </c>
    </row>
    <row r="247" spans="7:17" x14ac:dyDescent="0.25">
      <c r="G247" s="13">
        <v>4180</v>
      </c>
      <c r="H247" s="13" t="s">
        <v>501</v>
      </c>
      <c r="I247" s="13">
        <v>61024</v>
      </c>
      <c r="J247" s="13" t="s">
        <v>425</v>
      </c>
      <c r="K247" s="14">
        <v>2</v>
      </c>
      <c r="L247" s="14" t="s">
        <v>122</v>
      </c>
      <c r="P247" s="15" t="s">
        <v>1417</v>
      </c>
      <c r="Q247" t="s">
        <v>776</v>
      </c>
    </row>
    <row r="248" spans="7:17" x14ac:dyDescent="0.25">
      <c r="G248" s="13">
        <v>3930</v>
      </c>
      <c r="H248" s="13" t="s">
        <v>502</v>
      </c>
      <c r="I248" s="13">
        <v>72037</v>
      </c>
      <c r="J248" s="13" t="s">
        <v>503</v>
      </c>
      <c r="K248" s="14">
        <v>1</v>
      </c>
      <c r="L248" s="14" t="s">
        <v>113</v>
      </c>
      <c r="P248" s="15" t="s">
        <v>617</v>
      </c>
      <c r="Q248" t="s">
        <v>778</v>
      </c>
    </row>
    <row r="249" spans="7:17" x14ac:dyDescent="0.25">
      <c r="G249" s="13">
        <v>7321</v>
      </c>
      <c r="H249" s="13" t="s">
        <v>504</v>
      </c>
      <c r="I249" s="13">
        <v>51009</v>
      </c>
      <c r="J249" s="13" t="s">
        <v>220</v>
      </c>
      <c r="K249" s="14">
        <v>2</v>
      </c>
      <c r="L249" s="14" t="s">
        <v>122</v>
      </c>
      <c r="P249" s="15" t="s">
        <v>1455</v>
      </c>
      <c r="Q249" t="s">
        <v>779</v>
      </c>
    </row>
    <row r="250" spans="7:17" x14ac:dyDescent="0.25">
      <c r="G250" s="13">
        <v>8530</v>
      </c>
      <c r="H250" s="13" t="s">
        <v>505</v>
      </c>
      <c r="I250" s="13">
        <v>34013</v>
      </c>
      <c r="J250" s="13" t="s">
        <v>506</v>
      </c>
      <c r="K250" s="14">
        <v>1</v>
      </c>
      <c r="L250" s="14" t="s">
        <v>113</v>
      </c>
      <c r="P250" s="15" t="s">
        <v>556</v>
      </c>
      <c r="Q250" t="s">
        <v>780</v>
      </c>
    </row>
    <row r="251" spans="7:17" x14ac:dyDescent="0.25">
      <c r="G251" s="13">
        <v>1130</v>
      </c>
      <c r="H251" s="13" t="s">
        <v>507</v>
      </c>
      <c r="I251" s="13">
        <v>21004</v>
      </c>
      <c r="J251" s="13" t="s">
        <v>286</v>
      </c>
      <c r="K251" s="14">
        <v>3</v>
      </c>
      <c r="L251" s="14" t="s">
        <v>285</v>
      </c>
      <c r="P251" s="15" t="s">
        <v>476</v>
      </c>
      <c r="Q251" t="s">
        <v>795</v>
      </c>
    </row>
    <row r="252" spans="7:17" x14ac:dyDescent="0.25">
      <c r="G252" s="13">
        <v>5541</v>
      </c>
      <c r="H252" s="13" t="s">
        <v>508</v>
      </c>
      <c r="I252" s="13">
        <v>91142</v>
      </c>
      <c r="J252" s="13" t="s">
        <v>126</v>
      </c>
      <c r="K252" s="14">
        <v>2</v>
      </c>
      <c r="L252" s="14" t="s">
        <v>122</v>
      </c>
      <c r="P252" s="15" t="s">
        <v>1488</v>
      </c>
      <c r="Q252" t="s">
        <v>798</v>
      </c>
    </row>
    <row r="253" spans="7:17" x14ac:dyDescent="0.25">
      <c r="G253" s="13">
        <v>1461</v>
      </c>
      <c r="H253" s="13" t="s">
        <v>509</v>
      </c>
      <c r="I253" s="13">
        <v>25044</v>
      </c>
      <c r="J253" s="13" t="s">
        <v>510</v>
      </c>
      <c r="K253" s="14">
        <v>2</v>
      </c>
      <c r="L253" s="14" t="s">
        <v>122</v>
      </c>
      <c r="P253" s="15" t="s">
        <v>1615</v>
      </c>
      <c r="Q253" t="s">
        <v>800</v>
      </c>
    </row>
    <row r="254" spans="7:17" x14ac:dyDescent="0.25">
      <c r="G254" s="13">
        <v>7041</v>
      </c>
      <c r="H254" s="13" t="s">
        <v>511</v>
      </c>
      <c r="I254" s="13">
        <v>53084</v>
      </c>
      <c r="J254" s="13" t="s">
        <v>512</v>
      </c>
      <c r="K254" s="14">
        <v>2</v>
      </c>
      <c r="L254" s="14" t="s">
        <v>122</v>
      </c>
      <c r="P254" s="15" t="s">
        <v>1505</v>
      </c>
      <c r="Q254" t="s">
        <v>802</v>
      </c>
    </row>
    <row r="255" spans="7:17" x14ac:dyDescent="0.25">
      <c r="G255" s="13">
        <v>7531</v>
      </c>
      <c r="H255" s="13" t="s">
        <v>513</v>
      </c>
      <c r="I255" s="13">
        <v>57081</v>
      </c>
      <c r="J255" s="13" t="s">
        <v>195</v>
      </c>
      <c r="K255" s="14">
        <v>2</v>
      </c>
      <c r="L255" s="14" t="s">
        <v>122</v>
      </c>
      <c r="P255" s="15" t="s">
        <v>674</v>
      </c>
      <c r="Q255" t="s">
        <v>811</v>
      </c>
    </row>
    <row r="256" spans="7:17" x14ac:dyDescent="0.25">
      <c r="G256" s="13">
        <v>7021</v>
      </c>
      <c r="H256" s="13" t="s">
        <v>514</v>
      </c>
      <c r="I256" s="13">
        <v>53053</v>
      </c>
      <c r="J256" s="13" t="s">
        <v>330</v>
      </c>
      <c r="K256" s="14">
        <v>2</v>
      </c>
      <c r="L256" s="14" t="s">
        <v>122</v>
      </c>
      <c r="P256" s="15" t="s">
        <v>152</v>
      </c>
      <c r="Q256" t="s">
        <v>812</v>
      </c>
    </row>
    <row r="257" spans="7:17" x14ac:dyDescent="0.25">
      <c r="G257" s="13">
        <v>3940</v>
      </c>
      <c r="H257" s="13" t="s">
        <v>515</v>
      </c>
      <c r="I257" s="13">
        <v>72038</v>
      </c>
      <c r="J257" s="13" t="s">
        <v>391</v>
      </c>
      <c r="K257" s="14">
        <v>1</v>
      </c>
      <c r="L257" s="14" t="s">
        <v>113</v>
      </c>
      <c r="P257" s="15" t="s">
        <v>1555</v>
      </c>
      <c r="Q257" t="s">
        <v>817</v>
      </c>
    </row>
    <row r="258" spans="7:17" x14ac:dyDescent="0.25">
      <c r="G258" s="13">
        <v>5543</v>
      </c>
      <c r="H258" s="13" t="s">
        <v>516</v>
      </c>
      <c r="I258" s="13">
        <v>91142</v>
      </c>
      <c r="J258" s="13" t="s">
        <v>126</v>
      </c>
      <c r="K258" s="14">
        <v>2</v>
      </c>
      <c r="L258" s="14" t="s">
        <v>122</v>
      </c>
      <c r="P258" s="15" t="s">
        <v>1653</v>
      </c>
      <c r="Q258" t="s">
        <v>818</v>
      </c>
    </row>
    <row r="259" spans="7:17" x14ac:dyDescent="0.25">
      <c r="G259" s="13">
        <v>8551</v>
      </c>
      <c r="H259" s="13" t="s">
        <v>517</v>
      </c>
      <c r="I259" s="13">
        <v>34042</v>
      </c>
      <c r="J259" s="13" t="s">
        <v>518</v>
      </c>
      <c r="K259" s="14">
        <v>1</v>
      </c>
      <c r="L259" s="14" t="s">
        <v>113</v>
      </c>
      <c r="P259" s="15" t="s">
        <v>1363</v>
      </c>
      <c r="Q259" t="s">
        <v>821</v>
      </c>
    </row>
    <row r="260" spans="7:17" x14ac:dyDescent="0.25">
      <c r="G260" s="13">
        <v>2801</v>
      </c>
      <c r="H260" s="13" t="s">
        <v>519</v>
      </c>
      <c r="I260" s="13">
        <v>12025</v>
      </c>
      <c r="J260" s="13" t="s">
        <v>520</v>
      </c>
      <c r="K260" s="14">
        <v>1</v>
      </c>
      <c r="L260" s="14" t="s">
        <v>113</v>
      </c>
      <c r="P260" s="15" t="s">
        <v>1583</v>
      </c>
      <c r="Q260" t="s">
        <v>834</v>
      </c>
    </row>
    <row r="261" spans="7:17" x14ac:dyDescent="0.25">
      <c r="G261" s="13">
        <v>2220</v>
      </c>
      <c r="H261" s="13" t="s">
        <v>521</v>
      </c>
      <c r="I261" s="13">
        <v>12014</v>
      </c>
      <c r="J261" s="13" t="s">
        <v>254</v>
      </c>
      <c r="K261" s="14">
        <v>1</v>
      </c>
      <c r="L261" s="14" t="s">
        <v>113</v>
      </c>
      <c r="P261" s="15" t="s">
        <v>1598</v>
      </c>
      <c r="Q261" t="s">
        <v>835</v>
      </c>
    </row>
    <row r="262" spans="7:17" x14ac:dyDescent="0.25">
      <c r="G262" s="13">
        <v>9450</v>
      </c>
      <c r="H262" s="13" t="s">
        <v>522</v>
      </c>
      <c r="I262" s="13">
        <v>41024</v>
      </c>
      <c r="J262" s="13" t="s">
        <v>523</v>
      </c>
      <c r="K262" s="14">
        <v>1</v>
      </c>
      <c r="L262" s="14" t="s">
        <v>113</v>
      </c>
      <c r="P262" s="15" t="s">
        <v>1607</v>
      </c>
      <c r="Q262" t="s">
        <v>836</v>
      </c>
    </row>
    <row r="263" spans="7:17" x14ac:dyDescent="0.25">
      <c r="G263" s="13">
        <v>9571</v>
      </c>
      <c r="H263" s="13" t="s">
        <v>524</v>
      </c>
      <c r="I263" s="13">
        <v>45063</v>
      </c>
      <c r="J263" s="13" t="s">
        <v>525</v>
      </c>
      <c r="K263" s="14">
        <v>1</v>
      </c>
      <c r="L263" s="14" t="s">
        <v>113</v>
      </c>
      <c r="P263" s="15" t="s">
        <v>1626</v>
      </c>
      <c r="Q263" t="s">
        <v>837</v>
      </c>
    </row>
    <row r="264" spans="7:17" x14ac:dyDescent="0.25">
      <c r="G264" s="13">
        <v>2620</v>
      </c>
      <c r="H264" s="13" t="s">
        <v>526</v>
      </c>
      <c r="I264" s="13">
        <v>11018</v>
      </c>
      <c r="J264" s="13" t="s">
        <v>527</v>
      </c>
      <c r="K264" s="14">
        <v>1</v>
      </c>
      <c r="L264" s="14" t="s">
        <v>113</v>
      </c>
      <c r="P264" s="15" t="s">
        <v>1628</v>
      </c>
      <c r="Q264" t="s">
        <v>838</v>
      </c>
    </row>
    <row r="265" spans="7:17" x14ac:dyDescent="0.25">
      <c r="G265" s="13">
        <v>4841</v>
      </c>
      <c r="H265" s="13" t="s">
        <v>528</v>
      </c>
      <c r="I265" s="13">
        <v>63084</v>
      </c>
      <c r="J265" s="13" t="s">
        <v>529</v>
      </c>
      <c r="K265" s="14">
        <v>2</v>
      </c>
      <c r="L265" s="14" t="s">
        <v>122</v>
      </c>
      <c r="P265" s="15" t="s">
        <v>233</v>
      </c>
      <c r="Q265" t="s">
        <v>840</v>
      </c>
    </row>
    <row r="266" spans="7:17" x14ac:dyDescent="0.25">
      <c r="G266" s="13">
        <v>3971</v>
      </c>
      <c r="H266" s="13" t="s">
        <v>530</v>
      </c>
      <c r="I266" s="13">
        <v>71034</v>
      </c>
      <c r="J266" s="13" t="s">
        <v>531</v>
      </c>
      <c r="K266" s="14">
        <v>1</v>
      </c>
      <c r="L266" s="14" t="s">
        <v>113</v>
      </c>
      <c r="P266" s="15" t="s">
        <v>529</v>
      </c>
      <c r="Q266" t="s">
        <v>842</v>
      </c>
    </row>
    <row r="267" spans="7:17" x14ac:dyDescent="0.25">
      <c r="G267" s="13">
        <v>4771</v>
      </c>
      <c r="H267" s="13" t="s">
        <v>532</v>
      </c>
      <c r="I267" s="13">
        <v>63001</v>
      </c>
      <c r="J267" s="13" t="s">
        <v>533</v>
      </c>
      <c r="K267" s="14">
        <v>2</v>
      </c>
      <c r="L267" s="14" t="s">
        <v>122</v>
      </c>
      <c r="P267" s="15" t="s">
        <v>313</v>
      </c>
      <c r="Q267" t="s">
        <v>843</v>
      </c>
    </row>
    <row r="268" spans="7:17" x14ac:dyDescent="0.25">
      <c r="G268" s="13">
        <v>2270</v>
      </c>
      <c r="H268" s="13" t="s">
        <v>534</v>
      </c>
      <c r="I268" s="13">
        <v>13012</v>
      </c>
      <c r="J268" s="13" t="s">
        <v>535</v>
      </c>
      <c r="K268" s="14">
        <v>1</v>
      </c>
      <c r="L268" s="14" t="s">
        <v>113</v>
      </c>
      <c r="P268" s="15" t="s">
        <v>1771</v>
      </c>
      <c r="Q268" t="s">
        <v>844</v>
      </c>
    </row>
    <row r="269" spans="7:17" x14ac:dyDescent="0.25">
      <c r="G269" s="13">
        <v>4728</v>
      </c>
      <c r="H269" s="13" t="s">
        <v>536</v>
      </c>
      <c r="I269" s="13">
        <v>63040</v>
      </c>
      <c r="J269" s="13" t="s">
        <v>537</v>
      </c>
      <c r="K269" s="14">
        <v>2</v>
      </c>
      <c r="L269" s="14" t="s">
        <v>122</v>
      </c>
      <c r="Q269" t="s">
        <v>845</v>
      </c>
    </row>
    <row r="270" spans="7:17" x14ac:dyDescent="0.25">
      <c r="G270" s="13">
        <v>7742</v>
      </c>
      <c r="H270" s="13" t="s">
        <v>538</v>
      </c>
      <c r="I270" s="13">
        <v>57062</v>
      </c>
      <c r="J270" s="13" t="s">
        <v>539</v>
      </c>
      <c r="K270" s="14">
        <v>2</v>
      </c>
      <c r="L270" s="14" t="s">
        <v>122</v>
      </c>
      <c r="Q270" t="s">
        <v>846</v>
      </c>
    </row>
    <row r="271" spans="7:17" x14ac:dyDescent="0.25">
      <c r="G271" s="13">
        <v>4681</v>
      </c>
      <c r="H271" s="13" t="s">
        <v>540</v>
      </c>
      <c r="I271" s="13">
        <v>62079</v>
      </c>
      <c r="J271" s="13" t="s">
        <v>494</v>
      </c>
      <c r="K271" s="14">
        <v>2</v>
      </c>
      <c r="L271" s="14" t="s">
        <v>122</v>
      </c>
      <c r="Q271" t="s">
        <v>848</v>
      </c>
    </row>
    <row r="272" spans="7:17" x14ac:dyDescent="0.25">
      <c r="G272" s="13">
        <v>4480</v>
      </c>
      <c r="H272" s="13" t="s">
        <v>541</v>
      </c>
      <c r="I272" s="13">
        <v>61080</v>
      </c>
      <c r="J272" s="13" t="s">
        <v>542</v>
      </c>
      <c r="K272" s="14">
        <v>2</v>
      </c>
      <c r="L272" s="14" t="s">
        <v>122</v>
      </c>
      <c r="Q272" t="s">
        <v>849</v>
      </c>
    </row>
    <row r="273" spans="7:17" x14ac:dyDescent="0.25">
      <c r="G273" s="13">
        <v>1540</v>
      </c>
      <c r="H273" s="13" t="s">
        <v>543</v>
      </c>
      <c r="I273" s="13">
        <v>23032</v>
      </c>
      <c r="J273" s="13" t="s">
        <v>544</v>
      </c>
      <c r="K273" s="14">
        <v>1</v>
      </c>
      <c r="L273" s="14" t="s">
        <v>113</v>
      </c>
      <c r="Q273" t="s">
        <v>851</v>
      </c>
    </row>
    <row r="274" spans="7:17" x14ac:dyDescent="0.25">
      <c r="G274" s="13">
        <v>7712</v>
      </c>
      <c r="H274" s="13" t="s">
        <v>545</v>
      </c>
      <c r="I274" s="13">
        <v>54007</v>
      </c>
      <c r="J274" s="13" t="s">
        <v>373</v>
      </c>
      <c r="K274" s="14">
        <v>2</v>
      </c>
      <c r="L274" s="14" t="s">
        <v>122</v>
      </c>
      <c r="Q274" t="s">
        <v>855</v>
      </c>
    </row>
    <row r="275" spans="7:17" x14ac:dyDescent="0.25">
      <c r="G275" s="13">
        <v>4040</v>
      </c>
      <c r="H275" s="13" t="s">
        <v>546</v>
      </c>
      <c r="I275" s="13">
        <v>62051</v>
      </c>
      <c r="J275" s="13" t="s">
        <v>547</v>
      </c>
      <c r="K275" s="14">
        <v>2</v>
      </c>
      <c r="L275" s="14" t="s">
        <v>122</v>
      </c>
      <c r="Q275" t="s">
        <v>856</v>
      </c>
    </row>
    <row r="276" spans="7:17" x14ac:dyDescent="0.25">
      <c r="G276" s="13">
        <v>3717</v>
      </c>
      <c r="H276" s="13" t="s">
        <v>548</v>
      </c>
      <c r="I276" s="13">
        <v>73028</v>
      </c>
      <c r="J276" s="13" t="s">
        <v>549</v>
      </c>
      <c r="K276" s="14">
        <v>1</v>
      </c>
      <c r="L276" s="14" t="s">
        <v>113</v>
      </c>
      <c r="Q276" t="s">
        <v>860</v>
      </c>
    </row>
    <row r="277" spans="7:17" x14ac:dyDescent="0.25">
      <c r="G277" s="13">
        <v>3831</v>
      </c>
      <c r="H277" s="13" t="s">
        <v>550</v>
      </c>
      <c r="I277" s="13">
        <v>73098</v>
      </c>
      <c r="J277" s="13" t="s">
        <v>551</v>
      </c>
      <c r="K277" s="14">
        <v>1</v>
      </c>
      <c r="L277" s="14" t="s">
        <v>113</v>
      </c>
      <c r="Q277" t="s">
        <v>861</v>
      </c>
    </row>
    <row r="278" spans="7:17" x14ac:dyDescent="0.25">
      <c r="G278" s="13">
        <v>8501</v>
      </c>
      <c r="H278" s="13" t="s">
        <v>552</v>
      </c>
      <c r="I278" s="13">
        <v>34022</v>
      </c>
      <c r="J278" s="13" t="s">
        <v>112</v>
      </c>
      <c r="K278" s="14">
        <v>1</v>
      </c>
      <c r="L278" s="14" t="s">
        <v>113</v>
      </c>
      <c r="Q278" t="s">
        <v>865</v>
      </c>
    </row>
    <row r="279" spans="7:17" x14ac:dyDescent="0.25">
      <c r="G279" s="13">
        <v>9070</v>
      </c>
      <c r="H279" s="13" t="s">
        <v>553</v>
      </c>
      <c r="I279" s="13">
        <v>44013</v>
      </c>
      <c r="J279" s="13" t="s">
        <v>554</v>
      </c>
      <c r="K279" s="14">
        <v>1</v>
      </c>
      <c r="L279" s="14" t="s">
        <v>113</v>
      </c>
      <c r="Q279" t="s">
        <v>867</v>
      </c>
    </row>
    <row r="280" spans="7:17" x14ac:dyDescent="0.25">
      <c r="G280" s="13">
        <v>4802</v>
      </c>
      <c r="H280" s="13" t="s">
        <v>555</v>
      </c>
      <c r="I280" s="13">
        <v>63079</v>
      </c>
      <c r="J280" s="13" t="s">
        <v>556</v>
      </c>
      <c r="K280" s="14">
        <v>2</v>
      </c>
      <c r="L280" s="14" t="s">
        <v>122</v>
      </c>
      <c r="Q280" t="s">
        <v>868</v>
      </c>
    </row>
    <row r="281" spans="7:17" x14ac:dyDescent="0.25">
      <c r="G281" s="13">
        <v>3191</v>
      </c>
      <c r="H281" s="13" t="s">
        <v>557</v>
      </c>
      <c r="I281" s="13">
        <v>24014</v>
      </c>
      <c r="J281" s="13" t="s">
        <v>258</v>
      </c>
      <c r="K281" s="14">
        <v>1</v>
      </c>
      <c r="L281" s="14" t="s">
        <v>113</v>
      </c>
      <c r="Q281" t="s">
        <v>870</v>
      </c>
    </row>
    <row r="282" spans="7:17" x14ac:dyDescent="0.25">
      <c r="G282" s="13">
        <v>3001</v>
      </c>
      <c r="H282" s="13" t="s">
        <v>558</v>
      </c>
      <c r="I282" s="13">
        <v>24062</v>
      </c>
      <c r="J282" s="13" t="s">
        <v>559</v>
      </c>
      <c r="K282" s="14">
        <v>1</v>
      </c>
      <c r="L282" s="14" t="s">
        <v>113</v>
      </c>
      <c r="Q282" t="s">
        <v>871</v>
      </c>
    </row>
    <row r="283" spans="7:17" x14ac:dyDescent="0.25">
      <c r="G283" s="13">
        <v>6984</v>
      </c>
      <c r="H283" s="13" t="s">
        <v>560</v>
      </c>
      <c r="I283" s="13">
        <v>83031</v>
      </c>
      <c r="J283" s="13" t="s">
        <v>499</v>
      </c>
      <c r="K283" s="14">
        <v>2</v>
      </c>
      <c r="L283" s="14" t="s">
        <v>122</v>
      </c>
      <c r="Q283" t="s">
        <v>872</v>
      </c>
    </row>
    <row r="284" spans="7:17" x14ac:dyDescent="0.25">
      <c r="G284" s="13">
        <v>2660</v>
      </c>
      <c r="H284" s="13" t="s">
        <v>561</v>
      </c>
      <c r="I284" s="13">
        <v>11002</v>
      </c>
      <c r="J284" s="13" t="s">
        <v>144</v>
      </c>
      <c r="K284" s="14">
        <v>1</v>
      </c>
      <c r="L284" s="14" t="s">
        <v>113</v>
      </c>
      <c r="Q284" t="s">
        <v>883</v>
      </c>
    </row>
    <row r="285" spans="7:17" x14ac:dyDescent="0.25">
      <c r="G285" s="13">
        <v>4351</v>
      </c>
      <c r="H285" s="13" t="s">
        <v>562</v>
      </c>
      <c r="I285" s="13">
        <v>64063</v>
      </c>
      <c r="J285" s="13" t="s">
        <v>563</v>
      </c>
      <c r="K285" s="14">
        <v>2</v>
      </c>
      <c r="L285" s="14" t="s">
        <v>122</v>
      </c>
      <c r="Q285" t="s">
        <v>885</v>
      </c>
    </row>
    <row r="286" spans="7:17" x14ac:dyDescent="0.25">
      <c r="G286" s="13">
        <v>4162</v>
      </c>
      <c r="H286" s="13" t="s">
        <v>564</v>
      </c>
      <c r="I286" s="13">
        <v>61079</v>
      </c>
      <c r="J286" s="13" t="s">
        <v>142</v>
      </c>
      <c r="K286" s="14">
        <v>2</v>
      </c>
      <c r="L286" s="14" t="s">
        <v>122</v>
      </c>
      <c r="Q286" t="s">
        <v>886</v>
      </c>
    </row>
    <row r="287" spans="7:17" x14ac:dyDescent="0.25">
      <c r="G287" s="13">
        <v>1560</v>
      </c>
      <c r="H287" s="13" t="s">
        <v>565</v>
      </c>
      <c r="I287" s="13">
        <v>23033</v>
      </c>
      <c r="J287" s="13" t="s">
        <v>566</v>
      </c>
      <c r="K287" s="14">
        <v>1</v>
      </c>
      <c r="L287" s="14" t="s">
        <v>113</v>
      </c>
      <c r="Q287" t="s">
        <v>887</v>
      </c>
    </row>
    <row r="288" spans="7:17" x14ac:dyDescent="0.25">
      <c r="G288" s="13">
        <v>3746</v>
      </c>
      <c r="H288" s="13" t="s">
        <v>567</v>
      </c>
      <c r="I288" s="13">
        <v>73006</v>
      </c>
      <c r="J288" s="13" t="s">
        <v>568</v>
      </c>
      <c r="K288" s="14">
        <v>1</v>
      </c>
      <c r="L288" s="14" t="s">
        <v>113</v>
      </c>
      <c r="Q288" t="s">
        <v>898</v>
      </c>
    </row>
    <row r="289" spans="7:17" x14ac:dyDescent="0.25">
      <c r="G289" s="13">
        <v>3471</v>
      </c>
      <c r="H289" s="13" t="s">
        <v>569</v>
      </c>
      <c r="I289" s="13">
        <v>24054</v>
      </c>
      <c r="J289" s="13" t="s">
        <v>570</v>
      </c>
      <c r="K289" s="14">
        <v>1</v>
      </c>
      <c r="L289" s="14" t="s">
        <v>113</v>
      </c>
      <c r="Q289" t="s">
        <v>899</v>
      </c>
    </row>
    <row r="290" spans="7:17" x14ac:dyDescent="0.25">
      <c r="G290" s="13">
        <v>1981</v>
      </c>
      <c r="H290" s="13" t="s">
        <v>571</v>
      </c>
      <c r="I290" s="13">
        <v>23096</v>
      </c>
      <c r="J290" s="13" t="s">
        <v>572</v>
      </c>
      <c r="K290" s="14">
        <v>1</v>
      </c>
      <c r="L290" s="14" t="s">
        <v>113</v>
      </c>
      <c r="Q290" t="s">
        <v>900</v>
      </c>
    </row>
    <row r="291" spans="7:17" x14ac:dyDescent="0.25">
      <c r="G291" s="13">
        <v>9308</v>
      </c>
      <c r="H291" s="13" t="s">
        <v>573</v>
      </c>
      <c r="I291" s="13">
        <v>41002</v>
      </c>
      <c r="J291" s="13" t="s">
        <v>115</v>
      </c>
      <c r="K291" s="14">
        <v>1</v>
      </c>
      <c r="L291" s="14" t="s">
        <v>113</v>
      </c>
      <c r="Q291" t="s">
        <v>902</v>
      </c>
    </row>
    <row r="292" spans="7:17" x14ac:dyDescent="0.25">
      <c r="G292" s="13">
        <v>4342</v>
      </c>
      <c r="H292" s="13" t="s">
        <v>574</v>
      </c>
      <c r="I292" s="13">
        <v>62006</v>
      </c>
      <c r="J292" s="13" t="s">
        <v>575</v>
      </c>
      <c r="K292" s="14">
        <v>2</v>
      </c>
      <c r="L292" s="14" t="s">
        <v>122</v>
      </c>
      <c r="Q292" t="s">
        <v>905</v>
      </c>
    </row>
    <row r="293" spans="7:17" x14ac:dyDescent="0.25">
      <c r="G293" s="13">
        <v>4852</v>
      </c>
      <c r="H293" s="13" t="s">
        <v>576</v>
      </c>
      <c r="I293" s="13">
        <v>63088</v>
      </c>
      <c r="J293" s="13" t="s">
        <v>577</v>
      </c>
      <c r="K293" s="14">
        <v>2</v>
      </c>
      <c r="L293" s="14" t="s">
        <v>122</v>
      </c>
      <c r="Q293" t="s">
        <v>907</v>
      </c>
    </row>
    <row r="294" spans="7:17" x14ac:dyDescent="0.25">
      <c r="G294" s="13">
        <v>8830</v>
      </c>
      <c r="H294" s="13" t="s">
        <v>578</v>
      </c>
      <c r="I294" s="13">
        <v>36006</v>
      </c>
      <c r="J294" s="13" t="s">
        <v>579</v>
      </c>
      <c r="K294" s="14">
        <v>1</v>
      </c>
      <c r="L294" s="14" t="s">
        <v>113</v>
      </c>
      <c r="Q294" t="s">
        <v>910</v>
      </c>
    </row>
    <row r="295" spans="7:17" x14ac:dyDescent="0.25">
      <c r="G295" s="13">
        <v>2320</v>
      </c>
      <c r="H295" s="13" t="s">
        <v>580</v>
      </c>
      <c r="I295" s="13">
        <v>13014</v>
      </c>
      <c r="J295" s="13" t="s">
        <v>581</v>
      </c>
      <c r="K295" s="14">
        <v>1</v>
      </c>
      <c r="L295" s="14" t="s">
        <v>113</v>
      </c>
      <c r="Q295" t="s">
        <v>912</v>
      </c>
    </row>
    <row r="296" spans="7:17" x14ac:dyDescent="0.25">
      <c r="G296" s="13">
        <v>7301</v>
      </c>
      <c r="H296" s="13" t="s">
        <v>582</v>
      </c>
      <c r="I296" s="13">
        <v>53014</v>
      </c>
      <c r="J296" s="13" t="s">
        <v>270</v>
      </c>
      <c r="K296" s="14">
        <v>2</v>
      </c>
      <c r="L296" s="14" t="s">
        <v>122</v>
      </c>
      <c r="Q296" t="s">
        <v>913</v>
      </c>
    </row>
    <row r="297" spans="7:17" x14ac:dyDescent="0.25">
      <c r="G297" s="13">
        <v>5563</v>
      </c>
      <c r="H297" s="13" t="s">
        <v>583</v>
      </c>
      <c r="I297" s="13">
        <v>91072</v>
      </c>
      <c r="J297" s="13" t="s">
        <v>305</v>
      </c>
      <c r="K297" s="14">
        <v>2</v>
      </c>
      <c r="L297" s="14" t="s">
        <v>122</v>
      </c>
      <c r="Q297" t="s">
        <v>916</v>
      </c>
    </row>
    <row r="298" spans="7:17" x14ac:dyDescent="0.25">
      <c r="G298" s="13">
        <v>1476</v>
      </c>
      <c r="H298" s="13" t="s">
        <v>584</v>
      </c>
      <c r="I298" s="13">
        <v>25031</v>
      </c>
      <c r="J298" s="13" t="s">
        <v>454</v>
      </c>
      <c r="K298" s="14">
        <v>2</v>
      </c>
      <c r="L298" s="14" t="s">
        <v>122</v>
      </c>
      <c r="Q298" t="s">
        <v>918</v>
      </c>
    </row>
    <row r="299" spans="7:17" x14ac:dyDescent="0.25">
      <c r="G299" s="13">
        <v>4682</v>
      </c>
      <c r="H299" s="13" t="s">
        <v>585</v>
      </c>
      <c r="I299" s="13">
        <v>62079</v>
      </c>
      <c r="J299" s="13" t="s">
        <v>494</v>
      </c>
      <c r="K299" s="14">
        <v>2</v>
      </c>
      <c r="L299" s="14" t="s">
        <v>122</v>
      </c>
      <c r="Q299" t="s">
        <v>920</v>
      </c>
    </row>
    <row r="300" spans="7:17" x14ac:dyDescent="0.25">
      <c r="G300" s="13">
        <v>3530</v>
      </c>
      <c r="H300" s="13" t="s">
        <v>586</v>
      </c>
      <c r="I300" s="13">
        <v>72039</v>
      </c>
      <c r="J300" s="13" t="s">
        <v>587</v>
      </c>
      <c r="K300" s="14">
        <v>1</v>
      </c>
      <c r="L300" s="14" t="s">
        <v>113</v>
      </c>
      <c r="Q300" t="s">
        <v>921</v>
      </c>
    </row>
    <row r="301" spans="7:17" x14ac:dyDescent="0.25">
      <c r="G301" s="13">
        <v>7781</v>
      </c>
      <c r="H301" s="13" t="s">
        <v>588</v>
      </c>
      <c r="I301" s="13">
        <v>54010</v>
      </c>
      <c r="J301" s="13" t="s">
        <v>242</v>
      </c>
      <c r="K301" s="14">
        <v>2</v>
      </c>
      <c r="L301" s="14" t="s">
        <v>122</v>
      </c>
      <c r="Q301" t="s">
        <v>923</v>
      </c>
    </row>
    <row r="302" spans="7:17" x14ac:dyDescent="0.25">
      <c r="G302" s="13">
        <v>2540</v>
      </c>
      <c r="H302" s="13" t="s">
        <v>589</v>
      </c>
      <c r="I302" s="13">
        <v>11021</v>
      </c>
      <c r="J302" s="13" t="s">
        <v>590</v>
      </c>
      <c r="K302" s="14">
        <v>1</v>
      </c>
      <c r="L302" s="14" t="s">
        <v>113</v>
      </c>
      <c r="Q302" t="s">
        <v>938</v>
      </c>
    </row>
    <row r="303" spans="7:17" x14ac:dyDescent="0.25">
      <c r="G303" s="13">
        <v>7624</v>
      </c>
      <c r="H303" s="13" t="s">
        <v>591</v>
      </c>
      <c r="I303" s="13">
        <v>57093</v>
      </c>
      <c r="J303" s="13" t="s">
        <v>592</v>
      </c>
      <c r="K303" s="14">
        <v>2</v>
      </c>
      <c r="L303" s="14" t="s">
        <v>122</v>
      </c>
      <c r="Q303" t="s">
        <v>939</v>
      </c>
    </row>
    <row r="304" spans="7:17" x14ac:dyDescent="0.25">
      <c r="G304" s="13">
        <v>1654</v>
      </c>
      <c r="H304" s="13" t="s">
        <v>593</v>
      </c>
      <c r="I304" s="13">
        <v>23003</v>
      </c>
      <c r="J304" s="13" t="s">
        <v>130</v>
      </c>
      <c r="K304" s="14">
        <v>1</v>
      </c>
      <c r="L304" s="14" t="s">
        <v>113</v>
      </c>
      <c r="Q304" t="s">
        <v>945</v>
      </c>
    </row>
    <row r="305" spans="7:17" x14ac:dyDescent="0.25">
      <c r="G305" s="13">
        <v>8531</v>
      </c>
      <c r="H305" s="13" t="s">
        <v>594</v>
      </c>
      <c r="I305" s="13">
        <v>34013</v>
      </c>
      <c r="J305" s="13" t="s">
        <v>506</v>
      </c>
      <c r="K305" s="14">
        <v>1</v>
      </c>
      <c r="L305" s="14" t="s">
        <v>113</v>
      </c>
      <c r="Q305" t="s">
        <v>950</v>
      </c>
    </row>
    <row r="306" spans="7:17" x14ac:dyDescent="0.25">
      <c r="G306" s="13">
        <v>1851</v>
      </c>
      <c r="H306" s="13" t="s">
        <v>595</v>
      </c>
      <c r="I306" s="13">
        <v>23025</v>
      </c>
      <c r="J306" s="13" t="s">
        <v>202</v>
      </c>
      <c r="K306" s="14">
        <v>1</v>
      </c>
      <c r="L306" s="14" t="s">
        <v>113</v>
      </c>
      <c r="Q306" t="s">
        <v>951</v>
      </c>
    </row>
    <row r="307" spans="7:17" x14ac:dyDescent="0.25">
      <c r="G307" s="13">
        <v>8480</v>
      </c>
      <c r="H307" s="13" t="s">
        <v>596</v>
      </c>
      <c r="I307" s="13">
        <v>35006</v>
      </c>
      <c r="J307" s="13" t="s">
        <v>597</v>
      </c>
      <c r="K307" s="14">
        <v>1</v>
      </c>
      <c r="L307" s="14" t="s">
        <v>113</v>
      </c>
      <c r="Q307" t="s">
        <v>953</v>
      </c>
    </row>
    <row r="308" spans="7:17" x14ac:dyDescent="0.25">
      <c r="G308" s="13">
        <v>9472</v>
      </c>
      <c r="H308" s="13" t="s">
        <v>598</v>
      </c>
      <c r="I308" s="13">
        <v>41011</v>
      </c>
      <c r="J308" s="13" t="s">
        <v>357</v>
      </c>
      <c r="K308" s="14">
        <v>1</v>
      </c>
      <c r="L308" s="14" t="s">
        <v>113</v>
      </c>
      <c r="Q308" t="s">
        <v>954</v>
      </c>
    </row>
    <row r="309" spans="7:17" x14ac:dyDescent="0.25">
      <c r="G309" s="13">
        <v>8770</v>
      </c>
      <c r="H309" s="13" t="s">
        <v>599</v>
      </c>
      <c r="I309" s="13">
        <v>36007</v>
      </c>
      <c r="J309" s="13" t="s">
        <v>600</v>
      </c>
      <c r="K309" s="14">
        <v>1</v>
      </c>
      <c r="L309" s="14" t="s">
        <v>113</v>
      </c>
      <c r="Q309" t="s">
        <v>956</v>
      </c>
    </row>
    <row r="310" spans="7:17" x14ac:dyDescent="0.25">
      <c r="G310" s="13">
        <v>1041</v>
      </c>
      <c r="H310" s="13" t="s">
        <v>601</v>
      </c>
      <c r="I310" s="13">
        <v>21004</v>
      </c>
      <c r="J310" s="13" t="s">
        <v>286</v>
      </c>
      <c r="K310" s="14">
        <v>3</v>
      </c>
      <c r="L310" s="14" t="s">
        <v>285</v>
      </c>
      <c r="Q310" t="s">
        <v>959</v>
      </c>
    </row>
    <row r="311" spans="7:17" x14ac:dyDescent="0.25">
      <c r="G311" s="13">
        <v>7801</v>
      </c>
      <c r="H311" s="13" t="s">
        <v>602</v>
      </c>
      <c r="I311" s="13">
        <v>51004</v>
      </c>
      <c r="J311" s="13" t="s">
        <v>146</v>
      </c>
      <c r="K311" s="14">
        <v>2</v>
      </c>
      <c r="L311" s="14" t="s">
        <v>122</v>
      </c>
      <c r="Q311" t="s">
        <v>961</v>
      </c>
    </row>
    <row r="312" spans="7:17" x14ac:dyDescent="0.25">
      <c r="G312" s="13">
        <v>1701</v>
      </c>
      <c r="H312" s="13" t="s">
        <v>603</v>
      </c>
      <c r="I312" s="13">
        <v>23016</v>
      </c>
      <c r="J312" s="13" t="s">
        <v>484</v>
      </c>
      <c r="K312" s="14">
        <v>1</v>
      </c>
      <c r="L312" s="14" t="s">
        <v>113</v>
      </c>
      <c r="Q312" t="s">
        <v>963</v>
      </c>
    </row>
    <row r="313" spans="7:17" x14ac:dyDescent="0.25">
      <c r="G313" s="13">
        <v>1050</v>
      </c>
      <c r="H313" s="13" t="s">
        <v>604</v>
      </c>
      <c r="I313" s="13">
        <v>21009</v>
      </c>
      <c r="J313" s="13" t="s">
        <v>605</v>
      </c>
      <c r="K313" s="14">
        <v>3</v>
      </c>
      <c r="L313" s="14" t="s">
        <v>285</v>
      </c>
      <c r="Q313" t="s">
        <v>969</v>
      </c>
    </row>
    <row r="314" spans="7:17" x14ac:dyDescent="0.25">
      <c r="G314" s="13">
        <v>1051</v>
      </c>
      <c r="H314" s="13" t="s">
        <v>604</v>
      </c>
      <c r="I314" s="13">
        <v>21004</v>
      </c>
      <c r="J314" s="13" t="s">
        <v>286</v>
      </c>
      <c r="K314" s="14">
        <v>3</v>
      </c>
      <c r="L314" s="14" t="s">
        <v>285</v>
      </c>
      <c r="Q314" t="s">
        <v>970</v>
      </c>
    </row>
    <row r="315" spans="7:17" x14ac:dyDescent="0.25">
      <c r="G315" s="13">
        <v>5354</v>
      </c>
      <c r="H315" s="13" t="s">
        <v>606</v>
      </c>
      <c r="I315" s="13">
        <v>92097</v>
      </c>
      <c r="J315" s="13" t="s">
        <v>471</v>
      </c>
      <c r="K315" s="14">
        <v>2</v>
      </c>
      <c r="L315" s="14" t="s">
        <v>122</v>
      </c>
      <c r="Q315" t="s">
        <v>979</v>
      </c>
    </row>
    <row r="316" spans="7:17" x14ac:dyDescent="0.25">
      <c r="G316" s="13">
        <v>6810</v>
      </c>
      <c r="H316" s="13" t="s">
        <v>607</v>
      </c>
      <c r="I316" s="13">
        <v>85007</v>
      </c>
      <c r="J316" s="13" t="s">
        <v>608</v>
      </c>
      <c r="K316" s="14">
        <v>2</v>
      </c>
      <c r="L316" s="14" t="s">
        <v>122</v>
      </c>
      <c r="Q316" t="s">
        <v>984</v>
      </c>
    </row>
    <row r="317" spans="7:17" x14ac:dyDescent="0.25">
      <c r="G317" s="13">
        <v>7012</v>
      </c>
      <c r="H317" s="13" t="s">
        <v>609</v>
      </c>
      <c r="I317" s="13">
        <v>53053</v>
      </c>
      <c r="J317" s="13" t="s">
        <v>330</v>
      </c>
      <c r="K317" s="14">
        <v>2</v>
      </c>
      <c r="L317" s="14" t="s">
        <v>122</v>
      </c>
      <c r="Q317" t="s">
        <v>985</v>
      </c>
    </row>
    <row r="318" spans="7:17" x14ac:dyDescent="0.25">
      <c r="G318" s="13">
        <v>4101</v>
      </c>
      <c r="H318" s="13" t="s">
        <v>610</v>
      </c>
      <c r="I318" s="13">
        <v>62096</v>
      </c>
      <c r="J318" s="13" t="s">
        <v>611</v>
      </c>
      <c r="K318" s="14">
        <v>2</v>
      </c>
      <c r="L318" s="14" t="s">
        <v>122</v>
      </c>
      <c r="Q318" t="s">
        <v>986</v>
      </c>
    </row>
    <row r="319" spans="7:17" x14ac:dyDescent="0.25">
      <c r="G319" s="13">
        <v>1090</v>
      </c>
      <c r="H319" s="13" t="s">
        <v>612</v>
      </c>
      <c r="I319" s="13">
        <v>21010</v>
      </c>
      <c r="J319" s="13" t="s">
        <v>613</v>
      </c>
      <c r="K319" s="14">
        <v>3</v>
      </c>
      <c r="L319" s="14" t="s">
        <v>285</v>
      </c>
      <c r="Q319" t="s">
        <v>987</v>
      </c>
    </row>
    <row r="320" spans="7:17" x14ac:dyDescent="0.25">
      <c r="G320" s="13">
        <v>4650</v>
      </c>
      <c r="H320" s="13" t="s">
        <v>614</v>
      </c>
      <c r="I320" s="13">
        <v>63035</v>
      </c>
      <c r="J320" s="13" t="s">
        <v>185</v>
      </c>
      <c r="K320" s="14">
        <v>2</v>
      </c>
      <c r="L320" s="14" t="s">
        <v>122</v>
      </c>
      <c r="Q320" t="s">
        <v>989</v>
      </c>
    </row>
    <row r="321" spans="7:17" x14ac:dyDescent="0.25">
      <c r="G321" s="13">
        <v>6040</v>
      </c>
      <c r="H321" s="13" t="s">
        <v>615</v>
      </c>
      <c r="I321" s="13">
        <v>52011</v>
      </c>
      <c r="J321" s="13" t="s">
        <v>318</v>
      </c>
      <c r="K321" s="14">
        <v>2</v>
      </c>
      <c r="L321" s="14" t="s">
        <v>122</v>
      </c>
      <c r="Q321" t="s">
        <v>991</v>
      </c>
    </row>
    <row r="322" spans="7:17" x14ac:dyDescent="0.25">
      <c r="G322" s="13">
        <v>6642</v>
      </c>
      <c r="H322" s="13" t="s">
        <v>616</v>
      </c>
      <c r="I322" s="13">
        <v>82036</v>
      </c>
      <c r="J322" s="13" t="s">
        <v>617</v>
      </c>
      <c r="K322" s="14">
        <v>2</v>
      </c>
      <c r="L322" s="14" t="s">
        <v>122</v>
      </c>
      <c r="Q322" t="s">
        <v>993</v>
      </c>
    </row>
    <row r="323" spans="7:17" x14ac:dyDescent="0.25">
      <c r="G323" s="13">
        <v>8870</v>
      </c>
      <c r="H323" s="13" t="s">
        <v>618</v>
      </c>
      <c r="I323" s="13">
        <v>36008</v>
      </c>
      <c r="J323" s="13" t="s">
        <v>619</v>
      </c>
      <c r="K323" s="14">
        <v>1</v>
      </c>
      <c r="L323" s="14" t="s">
        <v>113</v>
      </c>
      <c r="Q323" t="s">
        <v>994</v>
      </c>
    </row>
    <row r="324" spans="7:17" x14ac:dyDescent="0.25">
      <c r="G324" s="13">
        <v>3293</v>
      </c>
      <c r="H324" s="13" t="s">
        <v>620</v>
      </c>
      <c r="I324" s="13">
        <v>24020</v>
      </c>
      <c r="J324" s="13" t="s">
        <v>621</v>
      </c>
      <c r="K324" s="14">
        <v>1</v>
      </c>
      <c r="L324" s="14" t="s">
        <v>113</v>
      </c>
      <c r="Q324" t="s">
        <v>996</v>
      </c>
    </row>
    <row r="325" spans="7:17" x14ac:dyDescent="0.25">
      <c r="G325" s="13">
        <v>2920</v>
      </c>
      <c r="H325" s="13" t="s">
        <v>622</v>
      </c>
      <c r="I325" s="13">
        <v>11022</v>
      </c>
      <c r="J325" s="13" t="s">
        <v>623</v>
      </c>
      <c r="K325" s="14">
        <v>1</v>
      </c>
      <c r="L325" s="14" t="s">
        <v>113</v>
      </c>
      <c r="Q325" t="s">
        <v>1000</v>
      </c>
    </row>
    <row r="326" spans="7:17" x14ac:dyDescent="0.25">
      <c r="G326" s="13">
        <v>2950</v>
      </c>
      <c r="H326" s="13" t="s">
        <v>624</v>
      </c>
      <c r="I326" s="13">
        <v>11023</v>
      </c>
      <c r="J326" s="13" t="s">
        <v>625</v>
      </c>
      <c r="K326" s="14">
        <v>1</v>
      </c>
      <c r="L326" s="14" t="s">
        <v>113</v>
      </c>
      <c r="Q326" t="s">
        <v>1001</v>
      </c>
    </row>
    <row r="327" spans="7:17" x14ac:dyDescent="0.25">
      <c r="G327" s="13">
        <v>3381</v>
      </c>
      <c r="H327" s="13" t="s">
        <v>626</v>
      </c>
      <c r="I327" s="13">
        <v>24137</v>
      </c>
      <c r="J327" s="13" t="s">
        <v>162</v>
      </c>
      <c r="K327" s="14">
        <v>1</v>
      </c>
      <c r="L327" s="14" t="s">
        <v>113</v>
      </c>
      <c r="Q327" t="s">
        <v>1003</v>
      </c>
    </row>
    <row r="328" spans="7:17" x14ac:dyDescent="0.25">
      <c r="G328" s="13">
        <v>9970</v>
      </c>
      <c r="H328" s="13" t="s">
        <v>627</v>
      </c>
      <c r="I328" s="13">
        <v>43007</v>
      </c>
      <c r="J328" s="13" t="s">
        <v>628</v>
      </c>
      <c r="K328" s="14">
        <v>1</v>
      </c>
      <c r="L328" s="14" t="s">
        <v>113</v>
      </c>
      <c r="Q328" t="s">
        <v>1004</v>
      </c>
    </row>
    <row r="329" spans="7:17" x14ac:dyDescent="0.25">
      <c r="G329" s="13">
        <v>8572</v>
      </c>
      <c r="H329" s="13" t="s">
        <v>629</v>
      </c>
      <c r="I329" s="13">
        <v>34002</v>
      </c>
      <c r="J329" s="13" t="s">
        <v>630</v>
      </c>
      <c r="K329" s="14">
        <v>1</v>
      </c>
      <c r="L329" s="14" t="s">
        <v>113</v>
      </c>
      <c r="Q329" t="s">
        <v>1009</v>
      </c>
    </row>
    <row r="330" spans="7:17" x14ac:dyDescent="0.25">
      <c r="G330" s="13">
        <v>3140</v>
      </c>
      <c r="H330" s="13" t="s">
        <v>631</v>
      </c>
      <c r="I330" s="13">
        <v>24048</v>
      </c>
      <c r="J330" s="13" t="s">
        <v>632</v>
      </c>
      <c r="K330" s="14">
        <v>1</v>
      </c>
      <c r="L330" s="14" t="s">
        <v>113</v>
      </c>
      <c r="Q330" t="s">
        <v>1012</v>
      </c>
    </row>
    <row r="331" spans="7:17" x14ac:dyDescent="0.25">
      <c r="G331" s="13">
        <v>8956</v>
      </c>
      <c r="H331" s="13" t="s">
        <v>633</v>
      </c>
      <c r="I331" s="13">
        <v>33039</v>
      </c>
      <c r="J331" s="13" t="s">
        <v>375</v>
      </c>
      <c r="K331" s="14">
        <v>1</v>
      </c>
      <c r="L331" s="14" t="s">
        <v>113</v>
      </c>
      <c r="Q331" t="s">
        <v>1014</v>
      </c>
    </row>
    <row r="332" spans="7:17" x14ac:dyDescent="0.25">
      <c r="G332" s="13">
        <v>9451</v>
      </c>
      <c r="H332" s="13" t="s">
        <v>634</v>
      </c>
      <c r="I332" s="13">
        <v>41024</v>
      </c>
      <c r="J332" s="13" t="s">
        <v>523</v>
      </c>
      <c r="K332" s="14">
        <v>1</v>
      </c>
      <c r="L332" s="14" t="s">
        <v>113</v>
      </c>
      <c r="Q332" t="s">
        <v>1015</v>
      </c>
    </row>
    <row r="333" spans="7:17" x14ac:dyDescent="0.25">
      <c r="G333" s="13">
        <v>3472</v>
      </c>
      <c r="H333" s="13" t="s">
        <v>635</v>
      </c>
      <c r="I333" s="13">
        <v>24054</v>
      </c>
      <c r="J333" s="13" t="s">
        <v>570</v>
      </c>
      <c r="K333" s="14">
        <v>1</v>
      </c>
      <c r="L333" s="14" t="s">
        <v>113</v>
      </c>
      <c r="Q333" t="s">
        <v>1022</v>
      </c>
    </row>
    <row r="334" spans="7:17" x14ac:dyDescent="0.25">
      <c r="G334" s="13">
        <v>3010</v>
      </c>
      <c r="H334" s="13" t="s">
        <v>636</v>
      </c>
      <c r="I334" s="13">
        <v>24062</v>
      </c>
      <c r="J334" s="13" t="s">
        <v>559</v>
      </c>
      <c r="K334" s="14">
        <v>1</v>
      </c>
      <c r="L334" s="14" t="s">
        <v>113</v>
      </c>
      <c r="Q334" t="s">
        <v>1024</v>
      </c>
    </row>
    <row r="335" spans="7:17" x14ac:dyDescent="0.25">
      <c r="G335" s="13">
        <v>4701</v>
      </c>
      <c r="H335" s="13" t="s">
        <v>637</v>
      </c>
      <c r="I335" s="13">
        <v>63023</v>
      </c>
      <c r="J335" s="13" t="s">
        <v>412</v>
      </c>
      <c r="K335" s="14">
        <v>2</v>
      </c>
      <c r="L335" s="14" t="s">
        <v>122</v>
      </c>
      <c r="Q335" t="s">
        <v>1025</v>
      </c>
    </row>
    <row r="336" spans="7:17" x14ac:dyDescent="0.25">
      <c r="G336" s="13">
        <v>1081</v>
      </c>
      <c r="H336" s="13" t="s">
        <v>638</v>
      </c>
      <c r="I336" s="13">
        <v>21011</v>
      </c>
      <c r="J336" s="13" t="s">
        <v>639</v>
      </c>
      <c r="K336" s="14">
        <v>3</v>
      </c>
      <c r="L336" s="14" t="s">
        <v>285</v>
      </c>
      <c r="Q336" t="s">
        <v>1026</v>
      </c>
    </row>
    <row r="337" spans="7:17" x14ac:dyDescent="0.25">
      <c r="G337" s="13">
        <v>3582</v>
      </c>
      <c r="H337" s="13" t="s">
        <v>640</v>
      </c>
      <c r="I337" s="13">
        <v>71004</v>
      </c>
      <c r="J337" s="13" t="s">
        <v>218</v>
      </c>
      <c r="K337" s="14">
        <v>1</v>
      </c>
      <c r="L337" s="14" t="s">
        <v>113</v>
      </c>
      <c r="Q337" t="s">
        <v>1027</v>
      </c>
    </row>
    <row r="338" spans="7:17" x14ac:dyDescent="0.25">
      <c r="G338" s="13">
        <v>7780</v>
      </c>
      <c r="H338" s="13" t="s">
        <v>641</v>
      </c>
      <c r="I338" s="13">
        <v>54010</v>
      </c>
      <c r="J338" s="13" t="s">
        <v>242</v>
      </c>
      <c r="K338" s="14">
        <v>2</v>
      </c>
      <c r="L338" s="14" t="s">
        <v>122</v>
      </c>
      <c r="Q338" t="s">
        <v>1028</v>
      </c>
    </row>
    <row r="339" spans="7:17" x14ac:dyDescent="0.25">
      <c r="G339" s="13">
        <v>8000</v>
      </c>
      <c r="H339" s="13" t="s">
        <v>642</v>
      </c>
      <c r="I339" s="13">
        <v>31005</v>
      </c>
      <c r="J339" s="13" t="s">
        <v>643</v>
      </c>
      <c r="K339" s="14">
        <v>1</v>
      </c>
      <c r="L339" s="14" t="s">
        <v>113</v>
      </c>
      <c r="Q339" t="s">
        <v>1030</v>
      </c>
    </row>
    <row r="340" spans="7:17" x14ac:dyDescent="0.25">
      <c r="G340" s="13">
        <v>8851</v>
      </c>
      <c r="H340" s="13" t="s">
        <v>644</v>
      </c>
      <c r="I340" s="13">
        <v>37020</v>
      </c>
      <c r="J340" s="13" t="s">
        <v>148</v>
      </c>
      <c r="K340" s="14">
        <v>1</v>
      </c>
      <c r="L340" s="14" t="s">
        <v>113</v>
      </c>
      <c r="Q340" t="s">
        <v>1031</v>
      </c>
    </row>
    <row r="341" spans="7:17" x14ac:dyDescent="0.25">
      <c r="G341" s="13">
        <v>3060</v>
      </c>
      <c r="H341" s="13" t="s">
        <v>645</v>
      </c>
      <c r="I341" s="13">
        <v>24009</v>
      </c>
      <c r="J341" s="13" t="s">
        <v>646</v>
      </c>
      <c r="K341" s="14">
        <v>1</v>
      </c>
      <c r="L341" s="14" t="s">
        <v>113</v>
      </c>
      <c r="Q341" t="s">
        <v>1032</v>
      </c>
    </row>
    <row r="342" spans="7:17" x14ac:dyDescent="0.25">
      <c r="G342" s="13">
        <v>3070</v>
      </c>
      <c r="H342" s="13" t="s">
        <v>647</v>
      </c>
      <c r="I342" s="13">
        <v>24055</v>
      </c>
      <c r="J342" s="13" t="s">
        <v>405</v>
      </c>
      <c r="K342" s="14">
        <v>1</v>
      </c>
      <c r="L342" s="14" t="s">
        <v>113</v>
      </c>
      <c r="Q342" t="s">
        <v>1040</v>
      </c>
    </row>
    <row r="343" spans="7:17" x14ac:dyDescent="0.25">
      <c r="G343" s="13">
        <v>3720</v>
      </c>
      <c r="H343" s="13" t="s">
        <v>648</v>
      </c>
      <c r="I343" s="13">
        <v>73040</v>
      </c>
      <c r="J343" s="13" t="s">
        <v>487</v>
      </c>
      <c r="K343" s="14">
        <v>1</v>
      </c>
      <c r="L343" s="14" t="s">
        <v>113</v>
      </c>
      <c r="Q343" t="s">
        <v>1045</v>
      </c>
    </row>
    <row r="344" spans="7:17" x14ac:dyDescent="0.25">
      <c r="G344" s="13">
        <v>8500</v>
      </c>
      <c r="H344" s="13" t="s">
        <v>649</v>
      </c>
      <c r="I344" s="13">
        <v>34022</v>
      </c>
      <c r="J344" s="13" t="s">
        <v>112</v>
      </c>
      <c r="K344" s="14">
        <v>1</v>
      </c>
      <c r="L344" s="14" t="s">
        <v>113</v>
      </c>
      <c r="Q344" t="s">
        <v>1046</v>
      </c>
    </row>
    <row r="345" spans="7:17" x14ac:dyDescent="0.25">
      <c r="G345" s="13">
        <v>1950</v>
      </c>
      <c r="H345" s="13" t="s">
        <v>650</v>
      </c>
      <c r="I345" s="13">
        <v>23099</v>
      </c>
      <c r="J345" s="13" t="s">
        <v>651</v>
      </c>
      <c r="K345" s="14">
        <v>1</v>
      </c>
      <c r="L345" s="14" t="s">
        <v>113</v>
      </c>
      <c r="Q345" t="s">
        <v>1054</v>
      </c>
    </row>
    <row r="346" spans="7:17" x14ac:dyDescent="0.25">
      <c r="G346" s="13">
        <v>9770</v>
      </c>
      <c r="H346" s="13" t="s">
        <v>652</v>
      </c>
      <c r="I346" s="13">
        <v>45017</v>
      </c>
      <c r="J346" s="13" t="s">
        <v>653</v>
      </c>
      <c r="K346" s="14">
        <v>1</v>
      </c>
      <c r="L346" s="14" t="s">
        <v>113</v>
      </c>
      <c r="Q346" t="s">
        <v>1055</v>
      </c>
    </row>
    <row r="347" spans="7:17" x14ac:dyDescent="0.25">
      <c r="G347" s="13">
        <v>8520</v>
      </c>
      <c r="H347" s="13" t="s">
        <v>654</v>
      </c>
      <c r="I347" s="13">
        <v>34023</v>
      </c>
      <c r="J347" s="13" t="s">
        <v>655</v>
      </c>
      <c r="K347" s="14">
        <v>1</v>
      </c>
      <c r="L347" s="14" t="s">
        <v>113</v>
      </c>
      <c r="Q347" t="s">
        <v>1063</v>
      </c>
    </row>
    <row r="348" spans="7:17" x14ac:dyDescent="0.25">
      <c r="G348" s="13">
        <v>4720</v>
      </c>
      <c r="H348" s="13" t="s">
        <v>656</v>
      </c>
      <c r="I348" s="13">
        <v>63040</v>
      </c>
      <c r="J348" s="13" t="s">
        <v>537</v>
      </c>
      <c r="K348" s="14">
        <v>2</v>
      </c>
      <c r="L348" s="14" t="s">
        <v>122</v>
      </c>
      <c r="Q348" t="s">
        <v>1067</v>
      </c>
    </row>
    <row r="349" spans="7:17" x14ac:dyDescent="0.25">
      <c r="G349" s="13">
        <v>7611</v>
      </c>
      <c r="H349" s="13" t="s">
        <v>657</v>
      </c>
      <c r="I349" s="13">
        <v>57072</v>
      </c>
      <c r="J349" s="13" t="s">
        <v>658</v>
      </c>
      <c r="K349" s="14">
        <v>2</v>
      </c>
      <c r="L349" s="14" t="s">
        <v>122</v>
      </c>
      <c r="Q349" t="s">
        <v>1068</v>
      </c>
    </row>
    <row r="350" spans="7:17" x14ac:dyDescent="0.25">
      <c r="G350" s="13">
        <v>1310</v>
      </c>
      <c r="H350" s="13" t="s">
        <v>659</v>
      </c>
      <c r="I350" s="13">
        <v>25050</v>
      </c>
      <c r="J350" s="13" t="s">
        <v>660</v>
      </c>
      <c r="K350" s="14">
        <v>2</v>
      </c>
      <c r="L350" s="14" t="s">
        <v>122</v>
      </c>
      <c r="Q350" t="s">
        <v>1070</v>
      </c>
    </row>
    <row r="351" spans="7:17" x14ac:dyDescent="0.25">
      <c r="G351" s="13">
        <v>6980</v>
      </c>
      <c r="H351" s="13" t="s">
        <v>661</v>
      </c>
      <c r="I351" s="13">
        <v>83031</v>
      </c>
      <c r="J351" s="13" t="s">
        <v>499</v>
      </c>
      <c r="K351" s="14">
        <v>2</v>
      </c>
      <c r="L351" s="14" t="s">
        <v>122</v>
      </c>
      <c r="Q351" t="s">
        <v>1076</v>
      </c>
    </row>
    <row r="352" spans="7:17" x14ac:dyDescent="0.25">
      <c r="G352" s="13">
        <v>9270</v>
      </c>
      <c r="H352" s="13" t="s">
        <v>662</v>
      </c>
      <c r="I352" s="13">
        <v>42010</v>
      </c>
      <c r="J352" s="13" t="s">
        <v>663</v>
      </c>
      <c r="K352" s="14">
        <v>1</v>
      </c>
      <c r="L352" s="14" t="s">
        <v>113</v>
      </c>
      <c r="Q352" t="s">
        <v>1078</v>
      </c>
    </row>
    <row r="353" spans="7:17" x14ac:dyDescent="0.25">
      <c r="G353" s="13">
        <v>6821</v>
      </c>
      <c r="H353" s="13" t="s">
        <v>664</v>
      </c>
      <c r="I353" s="13">
        <v>85011</v>
      </c>
      <c r="J353" s="13" t="s">
        <v>321</v>
      </c>
      <c r="K353" s="14">
        <v>2</v>
      </c>
      <c r="L353" s="14" t="s">
        <v>122</v>
      </c>
      <c r="Q353" t="s">
        <v>1079</v>
      </c>
    </row>
    <row r="354" spans="7:17" x14ac:dyDescent="0.25">
      <c r="G354" s="13">
        <v>1020</v>
      </c>
      <c r="H354" s="13" t="s">
        <v>665</v>
      </c>
      <c r="I354" s="13">
        <v>21004</v>
      </c>
      <c r="J354" s="13" t="s">
        <v>286</v>
      </c>
      <c r="K354" s="14">
        <v>3</v>
      </c>
      <c r="L354" s="14" t="s">
        <v>285</v>
      </c>
      <c r="Q354" t="s">
        <v>1080</v>
      </c>
    </row>
    <row r="355" spans="7:17" x14ac:dyDescent="0.25">
      <c r="G355" s="13">
        <v>6111</v>
      </c>
      <c r="H355" s="13" t="s">
        <v>666</v>
      </c>
      <c r="I355" s="13">
        <v>52048</v>
      </c>
      <c r="J355" s="13" t="s">
        <v>667</v>
      </c>
      <c r="K355" s="14">
        <v>2</v>
      </c>
      <c r="L355" s="14" t="s">
        <v>122</v>
      </c>
      <c r="Q355" t="s">
        <v>1081</v>
      </c>
    </row>
    <row r="356" spans="7:17" x14ac:dyDescent="0.25">
      <c r="G356" s="13">
        <v>3201</v>
      </c>
      <c r="H356" s="13" t="s">
        <v>668</v>
      </c>
      <c r="I356" s="13">
        <v>24001</v>
      </c>
      <c r="J356" s="13" t="s">
        <v>452</v>
      </c>
      <c r="K356" s="14">
        <v>1</v>
      </c>
      <c r="L356" s="14" t="s">
        <v>113</v>
      </c>
      <c r="Q356" t="s">
        <v>1083</v>
      </c>
    </row>
    <row r="357" spans="7:17" x14ac:dyDescent="0.25">
      <c r="G357" s="13">
        <v>7800</v>
      </c>
      <c r="H357" s="13" t="s">
        <v>669</v>
      </c>
      <c r="I357" s="13">
        <v>51004</v>
      </c>
      <c r="J357" s="13" t="s">
        <v>146</v>
      </c>
      <c r="K357" s="14">
        <v>2</v>
      </c>
      <c r="L357" s="14" t="s">
        <v>122</v>
      </c>
      <c r="Q357" t="s">
        <v>1086</v>
      </c>
    </row>
    <row r="358" spans="7:17" x14ac:dyDescent="0.25">
      <c r="G358" s="13">
        <v>7622</v>
      </c>
      <c r="H358" s="13" t="s">
        <v>670</v>
      </c>
      <c r="I358" s="13">
        <v>57093</v>
      </c>
      <c r="J358" s="13" t="s">
        <v>592</v>
      </c>
      <c r="K358" s="14">
        <v>2</v>
      </c>
      <c r="L358" s="14" t="s">
        <v>122</v>
      </c>
      <c r="Q358" t="s">
        <v>1087</v>
      </c>
    </row>
    <row r="359" spans="7:17" x14ac:dyDescent="0.25">
      <c r="G359" s="13">
        <v>4261</v>
      </c>
      <c r="H359" s="13" t="s">
        <v>671</v>
      </c>
      <c r="I359" s="13">
        <v>64015</v>
      </c>
      <c r="J359" s="13" t="s">
        <v>672</v>
      </c>
      <c r="K359" s="14">
        <v>2</v>
      </c>
      <c r="L359" s="14" t="s">
        <v>122</v>
      </c>
      <c r="Q359" t="s">
        <v>1091</v>
      </c>
    </row>
    <row r="360" spans="7:17" x14ac:dyDescent="0.25">
      <c r="G360" s="13">
        <v>6761</v>
      </c>
      <c r="H360" s="13" t="s">
        <v>673</v>
      </c>
      <c r="I360" s="13">
        <v>85045</v>
      </c>
      <c r="J360" s="13" t="s">
        <v>674</v>
      </c>
      <c r="K360" s="14">
        <v>2</v>
      </c>
      <c r="L360" s="14" t="s">
        <v>122</v>
      </c>
      <c r="Q360" t="s">
        <v>1093</v>
      </c>
    </row>
    <row r="361" spans="7:17" x14ac:dyDescent="0.25">
      <c r="G361" s="13">
        <v>6681</v>
      </c>
      <c r="H361" s="13" t="s">
        <v>675</v>
      </c>
      <c r="I361" s="13">
        <v>82038</v>
      </c>
      <c r="J361" s="13" t="s">
        <v>676</v>
      </c>
      <c r="K361" s="14">
        <v>2</v>
      </c>
      <c r="L361" s="14" t="s">
        <v>122</v>
      </c>
      <c r="Q361" t="s">
        <v>1094</v>
      </c>
    </row>
    <row r="362" spans="7:17" x14ac:dyDescent="0.25">
      <c r="G362" s="13">
        <v>9050</v>
      </c>
      <c r="H362" s="13" t="s">
        <v>677</v>
      </c>
      <c r="I362" s="13">
        <v>44021</v>
      </c>
      <c r="J362" s="13" t="s">
        <v>379</v>
      </c>
      <c r="K362" s="14">
        <v>1</v>
      </c>
      <c r="L362" s="14" t="s">
        <v>113</v>
      </c>
      <c r="Q362" t="s">
        <v>1096</v>
      </c>
    </row>
    <row r="363" spans="7:17" x14ac:dyDescent="0.25">
      <c r="G363" s="13">
        <v>3061</v>
      </c>
      <c r="H363" s="13" t="s">
        <v>678</v>
      </c>
      <c r="I363" s="13">
        <v>24009</v>
      </c>
      <c r="J363" s="13" t="s">
        <v>646</v>
      </c>
      <c r="K363" s="14">
        <v>1</v>
      </c>
      <c r="L363" s="14" t="s">
        <v>113</v>
      </c>
      <c r="Q363" t="s">
        <v>1099</v>
      </c>
    </row>
    <row r="364" spans="7:17" x14ac:dyDescent="0.25">
      <c r="G364" s="13">
        <v>6142</v>
      </c>
      <c r="H364" s="13" t="s">
        <v>679</v>
      </c>
      <c r="I364" s="13">
        <v>52022</v>
      </c>
      <c r="J364" s="13" t="s">
        <v>433</v>
      </c>
      <c r="K364" s="14">
        <v>2</v>
      </c>
      <c r="L364" s="14" t="s">
        <v>122</v>
      </c>
      <c r="Q364" t="s">
        <v>1100</v>
      </c>
    </row>
    <row r="365" spans="7:17" x14ac:dyDescent="0.25">
      <c r="G365" s="13">
        <v>2811</v>
      </c>
      <c r="H365" s="13" t="s">
        <v>680</v>
      </c>
      <c r="I365" s="13">
        <v>12025</v>
      </c>
      <c r="J365" s="13" t="s">
        <v>520</v>
      </c>
      <c r="K365" s="14">
        <v>1</v>
      </c>
      <c r="L365" s="14" t="s">
        <v>113</v>
      </c>
      <c r="Q365" t="s">
        <v>1101</v>
      </c>
    </row>
    <row r="366" spans="7:17" x14ac:dyDescent="0.25">
      <c r="G366" s="13">
        <v>8432</v>
      </c>
      <c r="H366" s="13" t="s">
        <v>681</v>
      </c>
      <c r="I366" s="13">
        <v>35011</v>
      </c>
      <c r="J366" s="13" t="s">
        <v>682</v>
      </c>
      <c r="K366" s="14">
        <v>1</v>
      </c>
      <c r="L366" s="14" t="s">
        <v>113</v>
      </c>
      <c r="Q366" t="s">
        <v>1109</v>
      </c>
    </row>
    <row r="367" spans="7:17" x14ac:dyDescent="0.25">
      <c r="G367" s="13">
        <v>1502</v>
      </c>
      <c r="H367" s="13" t="s">
        <v>683</v>
      </c>
      <c r="I367" s="13">
        <v>23027</v>
      </c>
      <c r="J367" s="13" t="s">
        <v>295</v>
      </c>
      <c r="K367" s="14">
        <v>1</v>
      </c>
      <c r="L367" s="14" t="s">
        <v>113</v>
      </c>
      <c r="Q367" t="s">
        <v>1112</v>
      </c>
    </row>
    <row r="368" spans="7:17" x14ac:dyDescent="0.25">
      <c r="G368" s="13">
        <v>9971</v>
      </c>
      <c r="H368" s="13" t="s">
        <v>684</v>
      </c>
      <c r="I368" s="13">
        <v>43007</v>
      </c>
      <c r="J368" s="13" t="s">
        <v>628</v>
      </c>
      <c r="K368" s="14">
        <v>1</v>
      </c>
      <c r="L368" s="14" t="s">
        <v>113</v>
      </c>
      <c r="Q368" t="s">
        <v>1113</v>
      </c>
    </row>
    <row r="369" spans="7:17" x14ac:dyDescent="0.25">
      <c r="G369" s="13">
        <v>8860</v>
      </c>
      <c r="H369" s="13" t="s">
        <v>685</v>
      </c>
      <c r="I369" s="13">
        <v>34025</v>
      </c>
      <c r="J369" s="13" t="s">
        <v>686</v>
      </c>
      <c r="K369" s="14">
        <v>1</v>
      </c>
      <c r="L369" s="14" t="s">
        <v>113</v>
      </c>
      <c r="Q369" t="s">
        <v>1117</v>
      </c>
    </row>
    <row r="370" spans="7:17" x14ac:dyDescent="0.25">
      <c r="G370" s="13">
        <v>4250</v>
      </c>
      <c r="H370" s="13" t="s">
        <v>687</v>
      </c>
      <c r="I370" s="13">
        <v>64029</v>
      </c>
      <c r="J370" s="13" t="s">
        <v>351</v>
      </c>
      <c r="K370" s="14">
        <v>2</v>
      </c>
      <c r="L370" s="14" t="s">
        <v>122</v>
      </c>
      <c r="Q370" t="s">
        <v>1120</v>
      </c>
    </row>
    <row r="371" spans="7:17" x14ac:dyDescent="0.25">
      <c r="G371" s="13">
        <v>3970</v>
      </c>
      <c r="H371" s="13" t="s">
        <v>688</v>
      </c>
      <c r="I371" s="13">
        <v>71034</v>
      </c>
      <c r="J371" s="13" t="s">
        <v>531</v>
      </c>
      <c r="K371" s="14">
        <v>1</v>
      </c>
      <c r="L371" s="14" t="s">
        <v>113</v>
      </c>
      <c r="Q371" t="s">
        <v>1121</v>
      </c>
    </row>
    <row r="372" spans="7:17" x14ac:dyDescent="0.25">
      <c r="G372" s="13">
        <v>6811</v>
      </c>
      <c r="H372" s="13" t="s">
        <v>689</v>
      </c>
      <c r="I372" s="13">
        <v>85007</v>
      </c>
      <c r="J372" s="13" t="s">
        <v>608</v>
      </c>
      <c r="K372" s="14">
        <v>2</v>
      </c>
      <c r="L372" s="14" t="s">
        <v>122</v>
      </c>
      <c r="Q372" t="s">
        <v>1122</v>
      </c>
    </row>
    <row r="373" spans="7:17" x14ac:dyDescent="0.25">
      <c r="G373" s="13">
        <v>7621</v>
      </c>
      <c r="H373" s="13" t="s">
        <v>690</v>
      </c>
      <c r="I373" s="13">
        <v>57093</v>
      </c>
      <c r="J373" s="13" t="s">
        <v>592</v>
      </c>
      <c r="K373" s="14">
        <v>2</v>
      </c>
      <c r="L373" s="14" t="s">
        <v>122</v>
      </c>
      <c r="Q373" t="s">
        <v>1123</v>
      </c>
    </row>
    <row r="374" spans="7:17" x14ac:dyDescent="0.25">
      <c r="G374" s="13">
        <v>7860</v>
      </c>
      <c r="H374" s="13" t="s">
        <v>691</v>
      </c>
      <c r="I374" s="13">
        <v>55023</v>
      </c>
      <c r="J374" s="13" t="s">
        <v>365</v>
      </c>
      <c r="K374" s="14">
        <v>2</v>
      </c>
      <c r="L374" s="14" t="s">
        <v>122</v>
      </c>
      <c r="Q374" t="s">
        <v>1125</v>
      </c>
    </row>
    <row r="375" spans="7:17" x14ac:dyDescent="0.25">
      <c r="G375" s="13">
        <v>9521</v>
      </c>
      <c r="H375" s="13" t="s">
        <v>692</v>
      </c>
      <c r="I375" s="13">
        <v>41063</v>
      </c>
      <c r="J375" s="13" t="s">
        <v>693</v>
      </c>
      <c r="K375" s="14">
        <v>1</v>
      </c>
      <c r="L375" s="14" t="s">
        <v>113</v>
      </c>
      <c r="Q375" t="s">
        <v>1126</v>
      </c>
    </row>
    <row r="376" spans="7:17" x14ac:dyDescent="0.25">
      <c r="G376" s="13">
        <v>3000</v>
      </c>
      <c r="H376" s="13" t="s">
        <v>694</v>
      </c>
      <c r="I376" s="13">
        <v>24062</v>
      </c>
      <c r="J376" s="13" t="s">
        <v>559</v>
      </c>
      <c r="K376" s="14">
        <v>1</v>
      </c>
      <c r="L376" s="14" t="s">
        <v>113</v>
      </c>
      <c r="Q376" t="s">
        <v>1128</v>
      </c>
    </row>
    <row r="377" spans="7:17" x14ac:dyDescent="0.25">
      <c r="G377" s="13">
        <v>7900</v>
      </c>
      <c r="H377" s="13" t="s">
        <v>695</v>
      </c>
      <c r="I377" s="13">
        <v>57094</v>
      </c>
      <c r="J377" s="13" t="s">
        <v>316</v>
      </c>
      <c r="K377" s="14">
        <v>2</v>
      </c>
      <c r="L377" s="14" t="s">
        <v>122</v>
      </c>
      <c r="Q377" t="s">
        <v>1129</v>
      </c>
    </row>
    <row r="378" spans="7:17" x14ac:dyDescent="0.25">
      <c r="G378" s="13">
        <v>8810</v>
      </c>
      <c r="H378" s="13" t="s">
        <v>696</v>
      </c>
      <c r="I378" s="13">
        <v>36011</v>
      </c>
      <c r="J378" s="13" t="s">
        <v>697</v>
      </c>
      <c r="K378" s="14">
        <v>1</v>
      </c>
      <c r="L378" s="14" t="s">
        <v>113</v>
      </c>
      <c r="Q378" t="s">
        <v>1131</v>
      </c>
    </row>
    <row r="379" spans="7:17" x14ac:dyDescent="0.25">
      <c r="G379" s="13">
        <v>1770</v>
      </c>
      <c r="H379" s="13" t="s">
        <v>698</v>
      </c>
      <c r="I379" s="13">
        <v>23044</v>
      </c>
      <c r="J379" s="13" t="s">
        <v>699</v>
      </c>
      <c r="K379" s="14">
        <v>1</v>
      </c>
      <c r="L379" s="14" t="s">
        <v>113</v>
      </c>
      <c r="Q379" t="s">
        <v>1132</v>
      </c>
    </row>
    <row r="380" spans="7:17" x14ac:dyDescent="0.25">
      <c r="G380" s="13">
        <v>4030</v>
      </c>
      <c r="H380" s="13" t="s">
        <v>700</v>
      </c>
      <c r="I380" s="13">
        <v>62063</v>
      </c>
      <c r="J380" s="13" t="s">
        <v>136</v>
      </c>
      <c r="K380" s="14">
        <v>2</v>
      </c>
      <c r="L380" s="14" t="s">
        <v>122</v>
      </c>
      <c r="Q380" t="s">
        <v>1134</v>
      </c>
    </row>
    <row r="381" spans="7:17" x14ac:dyDescent="0.25">
      <c r="G381" s="13">
        <v>2500</v>
      </c>
      <c r="H381" s="13" t="s">
        <v>701</v>
      </c>
      <c r="I381" s="13">
        <v>12021</v>
      </c>
      <c r="J381" s="13" t="s">
        <v>702</v>
      </c>
      <c r="K381" s="14">
        <v>1</v>
      </c>
      <c r="L381" s="14" t="s">
        <v>113</v>
      </c>
      <c r="Q381" t="s">
        <v>1135</v>
      </c>
    </row>
    <row r="382" spans="7:17" x14ac:dyDescent="0.25">
      <c r="G382" s="13">
        <v>4990</v>
      </c>
      <c r="H382" s="13" t="s">
        <v>703</v>
      </c>
      <c r="I382" s="13">
        <v>63045</v>
      </c>
      <c r="J382" s="13" t="s">
        <v>704</v>
      </c>
      <c r="K382" s="14">
        <v>2</v>
      </c>
      <c r="L382" s="14" t="s">
        <v>122</v>
      </c>
      <c r="Q382" t="s">
        <v>1137</v>
      </c>
    </row>
    <row r="383" spans="7:17" x14ac:dyDescent="0.25">
      <c r="G383" s="13">
        <v>4042</v>
      </c>
      <c r="H383" s="13" t="s">
        <v>705</v>
      </c>
      <c r="I383" s="13">
        <v>62051</v>
      </c>
      <c r="J383" s="13" t="s">
        <v>547</v>
      </c>
      <c r="K383" s="14">
        <v>2</v>
      </c>
      <c r="L383" s="14" t="s">
        <v>122</v>
      </c>
      <c r="Q383" t="s">
        <v>1139</v>
      </c>
    </row>
    <row r="384" spans="7:17" x14ac:dyDescent="0.25">
      <c r="G384" s="13">
        <v>4254</v>
      </c>
      <c r="H384" s="13" t="s">
        <v>706</v>
      </c>
      <c r="I384" s="13">
        <v>64029</v>
      </c>
      <c r="J384" s="13" t="s">
        <v>351</v>
      </c>
      <c r="K384" s="14">
        <v>2</v>
      </c>
      <c r="L384" s="14" t="s">
        <v>122</v>
      </c>
      <c r="Q384" t="s">
        <v>1140</v>
      </c>
    </row>
    <row r="385" spans="7:17" x14ac:dyDescent="0.25">
      <c r="G385" s="13">
        <v>1428</v>
      </c>
      <c r="H385" s="13" t="s">
        <v>707</v>
      </c>
      <c r="I385" s="13">
        <v>25014</v>
      </c>
      <c r="J385" s="13" t="s">
        <v>276</v>
      </c>
      <c r="K385" s="14">
        <v>2</v>
      </c>
      <c r="L385" s="14" t="s">
        <v>122</v>
      </c>
      <c r="Q385" t="s">
        <v>1141</v>
      </c>
    </row>
    <row r="386" spans="7:17" x14ac:dyDescent="0.25">
      <c r="G386" s="13">
        <v>4830</v>
      </c>
      <c r="H386" s="13" t="s">
        <v>708</v>
      </c>
      <c r="I386" s="13">
        <v>63046</v>
      </c>
      <c r="J386" s="13" t="s">
        <v>238</v>
      </c>
      <c r="K386" s="14">
        <v>2</v>
      </c>
      <c r="L386" s="14" t="s">
        <v>122</v>
      </c>
      <c r="Q386" t="s">
        <v>1143</v>
      </c>
    </row>
    <row r="387" spans="7:17" x14ac:dyDescent="0.25">
      <c r="G387" s="13">
        <v>1342</v>
      </c>
      <c r="H387" s="13" t="s">
        <v>709</v>
      </c>
      <c r="I387" s="13">
        <v>25121</v>
      </c>
      <c r="J387" s="13" t="s">
        <v>309</v>
      </c>
      <c r="K387" s="14">
        <v>2</v>
      </c>
      <c r="L387" s="14" t="s">
        <v>122</v>
      </c>
      <c r="Q387" t="s">
        <v>1145</v>
      </c>
    </row>
    <row r="388" spans="7:17" x14ac:dyDescent="0.25">
      <c r="G388" s="13">
        <v>6670</v>
      </c>
      <c r="H388" s="13" t="s">
        <v>710</v>
      </c>
      <c r="I388" s="13">
        <v>82037</v>
      </c>
      <c r="J388" s="13" t="s">
        <v>200</v>
      </c>
      <c r="K388" s="14">
        <v>2</v>
      </c>
      <c r="L388" s="14" t="s">
        <v>122</v>
      </c>
      <c r="Q388" t="s">
        <v>1146</v>
      </c>
    </row>
    <row r="389" spans="7:17" x14ac:dyDescent="0.25">
      <c r="G389" s="13">
        <v>4357</v>
      </c>
      <c r="H389" s="13" t="s">
        <v>711</v>
      </c>
      <c r="I389" s="13">
        <v>64023</v>
      </c>
      <c r="J389" s="13" t="s">
        <v>712</v>
      </c>
      <c r="K389" s="14">
        <v>2</v>
      </c>
      <c r="L389" s="14" t="s">
        <v>122</v>
      </c>
      <c r="Q389" t="s">
        <v>1147</v>
      </c>
    </row>
    <row r="390" spans="7:17" x14ac:dyDescent="0.25">
      <c r="G390" s="13">
        <v>1630</v>
      </c>
      <c r="H390" s="13" t="s">
        <v>713</v>
      </c>
      <c r="I390" s="13">
        <v>23100</v>
      </c>
      <c r="J390" s="13" t="s">
        <v>714</v>
      </c>
      <c r="K390" s="14">
        <v>1</v>
      </c>
      <c r="L390" s="14" t="s">
        <v>113</v>
      </c>
      <c r="Q390" t="s">
        <v>1148</v>
      </c>
    </row>
    <row r="391" spans="7:17" x14ac:dyDescent="0.25">
      <c r="G391" s="13">
        <v>2547</v>
      </c>
      <c r="H391" s="13" t="s">
        <v>715</v>
      </c>
      <c r="I391" s="13">
        <v>11025</v>
      </c>
      <c r="J391" s="13" t="s">
        <v>716</v>
      </c>
      <c r="K391" s="14">
        <v>1</v>
      </c>
      <c r="L391" s="14" t="s">
        <v>113</v>
      </c>
      <c r="Q391" t="s">
        <v>1149</v>
      </c>
    </row>
    <row r="392" spans="7:17" x14ac:dyDescent="0.25">
      <c r="G392" s="13">
        <v>5501</v>
      </c>
      <c r="H392" s="13" t="s">
        <v>717</v>
      </c>
      <c r="I392" s="13">
        <v>91034</v>
      </c>
      <c r="J392" s="13" t="s">
        <v>437</v>
      </c>
      <c r="K392" s="14">
        <v>2</v>
      </c>
      <c r="L392" s="14" t="s">
        <v>122</v>
      </c>
      <c r="Q392" t="s">
        <v>1150</v>
      </c>
    </row>
    <row r="393" spans="7:17" x14ac:dyDescent="0.25">
      <c r="G393" s="13">
        <v>6042</v>
      </c>
      <c r="H393" s="13" t="s">
        <v>718</v>
      </c>
      <c r="I393" s="13">
        <v>52011</v>
      </c>
      <c r="J393" s="13" t="s">
        <v>318</v>
      </c>
      <c r="K393" s="14">
        <v>2</v>
      </c>
      <c r="L393" s="14" t="s">
        <v>122</v>
      </c>
      <c r="Q393" t="s">
        <v>1151</v>
      </c>
    </row>
    <row r="394" spans="7:17" x14ac:dyDescent="0.25">
      <c r="G394" s="13">
        <v>8958</v>
      </c>
      <c r="H394" s="13" t="s">
        <v>719</v>
      </c>
      <c r="I394" s="13">
        <v>33039</v>
      </c>
      <c r="J394" s="13" t="s">
        <v>375</v>
      </c>
      <c r="K394" s="14">
        <v>1</v>
      </c>
      <c r="L394" s="14" t="s">
        <v>113</v>
      </c>
      <c r="Q394" t="s">
        <v>1153</v>
      </c>
    </row>
    <row r="395" spans="7:17" x14ac:dyDescent="0.25">
      <c r="G395" s="13">
        <v>9160</v>
      </c>
      <c r="H395" s="13" t="s">
        <v>720</v>
      </c>
      <c r="I395" s="13">
        <v>46014</v>
      </c>
      <c r="J395" s="13" t="s">
        <v>721</v>
      </c>
      <c r="K395" s="14">
        <v>1</v>
      </c>
      <c r="L395" s="14" t="s">
        <v>113</v>
      </c>
      <c r="Q395" t="s">
        <v>1154</v>
      </c>
    </row>
    <row r="396" spans="7:17" x14ac:dyDescent="0.25">
      <c r="G396" s="13">
        <v>3920</v>
      </c>
      <c r="H396" s="13" t="s">
        <v>722</v>
      </c>
      <c r="I396" s="13">
        <v>72020</v>
      </c>
      <c r="J396" s="13" t="s">
        <v>723</v>
      </c>
      <c r="K396" s="14">
        <v>1</v>
      </c>
      <c r="L396" s="14" t="s">
        <v>113</v>
      </c>
      <c r="Q396" t="s">
        <v>1155</v>
      </c>
    </row>
    <row r="397" spans="7:17" x14ac:dyDescent="0.25">
      <c r="G397" s="13">
        <v>4783</v>
      </c>
      <c r="H397" s="13" t="s">
        <v>724</v>
      </c>
      <c r="I397" s="13">
        <v>63067</v>
      </c>
      <c r="J397" s="13" t="s">
        <v>345</v>
      </c>
      <c r="K397" s="14">
        <v>2</v>
      </c>
      <c r="L397" s="14" t="s">
        <v>122</v>
      </c>
      <c r="Q397" t="s">
        <v>1157</v>
      </c>
    </row>
    <row r="398" spans="7:17" x14ac:dyDescent="0.25">
      <c r="G398" s="13">
        <v>6463</v>
      </c>
      <c r="H398" s="13" t="s">
        <v>725</v>
      </c>
      <c r="I398" s="13">
        <v>56016</v>
      </c>
      <c r="J398" s="13" t="s">
        <v>726</v>
      </c>
      <c r="K398" s="14">
        <v>2</v>
      </c>
      <c r="L398" s="14" t="s">
        <v>122</v>
      </c>
      <c r="Q398" t="s">
        <v>1162</v>
      </c>
    </row>
    <row r="399" spans="7:17" x14ac:dyDescent="0.25">
      <c r="G399" s="13">
        <v>6924</v>
      </c>
      <c r="H399" s="13" t="s">
        <v>727</v>
      </c>
      <c r="I399" s="13">
        <v>84075</v>
      </c>
      <c r="J399" s="13" t="s">
        <v>313</v>
      </c>
      <c r="K399" s="14">
        <v>2</v>
      </c>
      <c r="L399" s="14" t="s">
        <v>122</v>
      </c>
      <c r="Q399" t="s">
        <v>1174</v>
      </c>
    </row>
    <row r="400" spans="7:17" x14ac:dyDescent="0.25">
      <c r="G400" s="13">
        <v>4431</v>
      </c>
      <c r="H400" s="13" t="s">
        <v>728</v>
      </c>
      <c r="I400" s="13">
        <v>62003</v>
      </c>
      <c r="J400" s="13" t="s">
        <v>140</v>
      </c>
      <c r="K400" s="14">
        <v>2</v>
      </c>
      <c r="L400" s="14" t="s">
        <v>122</v>
      </c>
      <c r="Q400" t="s">
        <v>1181</v>
      </c>
    </row>
    <row r="401" spans="7:17" x14ac:dyDescent="0.25">
      <c r="G401" s="13">
        <v>6688</v>
      </c>
      <c r="H401" s="13" t="s">
        <v>729</v>
      </c>
      <c r="I401" s="13">
        <v>82005</v>
      </c>
      <c r="J401" s="13" t="s">
        <v>222</v>
      </c>
      <c r="K401" s="14">
        <v>2</v>
      </c>
      <c r="L401" s="14" t="s">
        <v>122</v>
      </c>
      <c r="Q401" t="s">
        <v>1182</v>
      </c>
    </row>
    <row r="402" spans="7:17" x14ac:dyDescent="0.25">
      <c r="G402" s="13">
        <v>1325</v>
      </c>
      <c r="H402" s="13" t="s">
        <v>730</v>
      </c>
      <c r="I402" s="13">
        <v>25018</v>
      </c>
      <c r="J402" s="13" t="s">
        <v>731</v>
      </c>
      <c r="K402" s="14">
        <v>2</v>
      </c>
      <c r="L402" s="14" t="s">
        <v>122</v>
      </c>
      <c r="Q402" t="s">
        <v>1183</v>
      </c>
    </row>
    <row r="403" spans="7:17" x14ac:dyDescent="0.25">
      <c r="G403" s="13">
        <v>4710</v>
      </c>
      <c r="H403" s="13" t="s">
        <v>732</v>
      </c>
      <c r="I403" s="13">
        <v>63048</v>
      </c>
      <c r="J403" s="13" t="s">
        <v>733</v>
      </c>
      <c r="K403" s="14">
        <v>2</v>
      </c>
      <c r="L403" s="14" t="s">
        <v>122</v>
      </c>
      <c r="Q403" t="s">
        <v>1184</v>
      </c>
    </row>
    <row r="404" spans="7:17" x14ac:dyDescent="0.25">
      <c r="G404" s="13">
        <v>1651</v>
      </c>
      <c r="H404" s="13" t="s">
        <v>734</v>
      </c>
      <c r="I404" s="13">
        <v>23003</v>
      </c>
      <c r="J404" s="13" t="s">
        <v>130</v>
      </c>
      <c r="K404" s="14">
        <v>1</v>
      </c>
      <c r="L404" s="14" t="s">
        <v>113</v>
      </c>
      <c r="Q404" t="s">
        <v>1185</v>
      </c>
    </row>
    <row r="405" spans="7:17" x14ac:dyDescent="0.25">
      <c r="G405" s="13">
        <v>1471</v>
      </c>
      <c r="H405" s="13" t="s">
        <v>735</v>
      </c>
      <c r="I405" s="13">
        <v>25031</v>
      </c>
      <c r="J405" s="13" t="s">
        <v>454</v>
      </c>
      <c r="K405" s="14">
        <v>2</v>
      </c>
      <c r="L405" s="14" t="s">
        <v>122</v>
      </c>
      <c r="Q405" t="s">
        <v>1186</v>
      </c>
    </row>
    <row r="406" spans="7:17" x14ac:dyDescent="0.25">
      <c r="G406" s="13">
        <v>1348</v>
      </c>
      <c r="H406" s="13" t="s">
        <v>736</v>
      </c>
      <c r="I406" s="13">
        <v>25121</v>
      </c>
      <c r="J406" s="13" t="s">
        <v>309</v>
      </c>
      <c r="K406" s="14">
        <v>2</v>
      </c>
      <c r="L406" s="14" t="s">
        <v>122</v>
      </c>
      <c r="Q406" t="s">
        <v>1187</v>
      </c>
    </row>
    <row r="407" spans="7:17" x14ac:dyDescent="0.25">
      <c r="G407" s="13">
        <v>4141</v>
      </c>
      <c r="H407" s="13" t="s">
        <v>737</v>
      </c>
      <c r="I407" s="13">
        <v>62100</v>
      </c>
      <c r="J407" s="13" t="s">
        <v>738</v>
      </c>
      <c r="K407" s="14">
        <v>2</v>
      </c>
      <c r="L407" s="14" t="s">
        <v>122</v>
      </c>
      <c r="Q407" t="s">
        <v>1188</v>
      </c>
    </row>
    <row r="408" spans="7:17" x14ac:dyDescent="0.25">
      <c r="G408" s="13">
        <v>9920</v>
      </c>
      <c r="H408" s="13" t="s">
        <v>739</v>
      </c>
      <c r="I408" s="13">
        <v>44036</v>
      </c>
      <c r="J408" s="13" t="s">
        <v>740</v>
      </c>
      <c r="K408" s="14">
        <v>1</v>
      </c>
      <c r="L408" s="14" t="s">
        <v>113</v>
      </c>
      <c r="Q408" t="s">
        <v>1255</v>
      </c>
    </row>
    <row r="409" spans="7:17" x14ac:dyDescent="0.25">
      <c r="G409" s="13">
        <v>5101</v>
      </c>
      <c r="H409" s="13" t="s">
        <v>741</v>
      </c>
      <c r="I409" s="13">
        <v>92094</v>
      </c>
      <c r="J409" s="13" t="s">
        <v>206</v>
      </c>
      <c r="K409" s="14">
        <v>2</v>
      </c>
      <c r="L409" s="14" t="s">
        <v>122</v>
      </c>
      <c r="Q409" t="s">
        <v>1256</v>
      </c>
    </row>
    <row r="410" spans="7:17" x14ac:dyDescent="0.25">
      <c r="G410" s="13">
        <v>3210</v>
      </c>
      <c r="H410" s="13" t="s">
        <v>742</v>
      </c>
      <c r="I410" s="13">
        <v>24066</v>
      </c>
      <c r="J410" s="13" t="s">
        <v>240</v>
      </c>
      <c r="K410" s="14">
        <v>1</v>
      </c>
      <c r="L410" s="14" t="s">
        <v>113</v>
      </c>
      <c r="Q410" t="s">
        <v>1257</v>
      </c>
    </row>
    <row r="411" spans="7:17" x14ac:dyDescent="0.25">
      <c r="G411" s="13">
        <v>6238</v>
      </c>
      <c r="H411" s="13" t="s">
        <v>743</v>
      </c>
      <c r="I411" s="13">
        <v>52055</v>
      </c>
      <c r="J411" s="13" t="s">
        <v>744</v>
      </c>
      <c r="K411" s="14">
        <v>2</v>
      </c>
      <c r="L411" s="14" t="s">
        <v>122</v>
      </c>
      <c r="Q411" t="s">
        <v>1261</v>
      </c>
    </row>
    <row r="412" spans="7:17" x14ac:dyDescent="0.25">
      <c r="G412" s="13">
        <v>9680</v>
      </c>
      <c r="H412" s="13" t="s">
        <v>745</v>
      </c>
      <c r="I412" s="13">
        <v>45064</v>
      </c>
      <c r="J412" s="13" t="s">
        <v>746</v>
      </c>
      <c r="K412" s="14">
        <v>1</v>
      </c>
      <c r="L412" s="14" t="s">
        <v>113</v>
      </c>
      <c r="Q412" t="s">
        <v>1262</v>
      </c>
    </row>
    <row r="413" spans="7:17" x14ac:dyDescent="0.25">
      <c r="G413" s="13">
        <v>6663</v>
      </c>
      <c r="H413" s="13" t="s">
        <v>747</v>
      </c>
      <c r="I413" s="13">
        <v>82014</v>
      </c>
      <c r="J413" s="13" t="s">
        <v>748</v>
      </c>
      <c r="K413" s="14">
        <v>2</v>
      </c>
      <c r="L413" s="14" t="s">
        <v>122</v>
      </c>
      <c r="Q413" t="s">
        <v>1263</v>
      </c>
    </row>
    <row r="414" spans="7:17" x14ac:dyDescent="0.25">
      <c r="G414" s="13">
        <v>1830</v>
      </c>
      <c r="H414" s="13" t="s">
        <v>749</v>
      </c>
      <c r="I414" s="13">
        <v>23047</v>
      </c>
      <c r="J414" s="13" t="s">
        <v>367</v>
      </c>
      <c r="K414" s="14">
        <v>1</v>
      </c>
      <c r="L414" s="14" t="s">
        <v>113</v>
      </c>
      <c r="Q414" t="s">
        <v>1265</v>
      </c>
    </row>
    <row r="415" spans="7:17" x14ac:dyDescent="0.25">
      <c r="G415" s="13">
        <v>6591</v>
      </c>
      <c r="H415" s="13" t="s">
        <v>750</v>
      </c>
      <c r="I415" s="13">
        <v>56051</v>
      </c>
      <c r="J415" s="13" t="s">
        <v>193</v>
      </c>
      <c r="K415" s="14">
        <v>2</v>
      </c>
      <c r="L415" s="14" t="s">
        <v>122</v>
      </c>
      <c r="Q415" t="s">
        <v>1267</v>
      </c>
    </row>
    <row r="416" spans="7:17" x14ac:dyDescent="0.25">
      <c r="G416" s="13">
        <v>6593</v>
      </c>
      <c r="H416" s="13" t="s">
        <v>751</v>
      </c>
      <c r="I416" s="13">
        <v>56051</v>
      </c>
      <c r="J416" s="13" t="s">
        <v>193</v>
      </c>
      <c r="K416" s="14">
        <v>2</v>
      </c>
      <c r="L416" s="14" t="s">
        <v>122</v>
      </c>
      <c r="Q416" t="s">
        <v>1269</v>
      </c>
    </row>
    <row r="417" spans="7:17" x14ac:dyDescent="0.25">
      <c r="G417" s="13">
        <v>5374</v>
      </c>
      <c r="H417" s="13" t="s">
        <v>752</v>
      </c>
      <c r="I417" s="13">
        <v>91064</v>
      </c>
      <c r="J417" s="13" t="s">
        <v>753</v>
      </c>
      <c r="K417" s="14">
        <v>2</v>
      </c>
      <c r="L417" s="14" t="s">
        <v>122</v>
      </c>
      <c r="Q417" t="s">
        <v>1270</v>
      </c>
    </row>
    <row r="418" spans="7:17" x14ac:dyDescent="0.25">
      <c r="G418" s="13">
        <v>7810</v>
      </c>
      <c r="H418" s="13" t="s">
        <v>754</v>
      </c>
      <c r="I418" s="13">
        <v>51004</v>
      </c>
      <c r="J418" s="13" t="s">
        <v>146</v>
      </c>
      <c r="K418" s="14">
        <v>2</v>
      </c>
      <c r="L418" s="14" t="s">
        <v>122</v>
      </c>
      <c r="Q418" t="s">
        <v>1271</v>
      </c>
    </row>
    <row r="419" spans="7:17" x14ac:dyDescent="0.25">
      <c r="G419" s="13">
        <v>4623</v>
      </c>
      <c r="H419" s="13" t="s">
        <v>755</v>
      </c>
      <c r="I419" s="13">
        <v>62038</v>
      </c>
      <c r="J419" s="13" t="s">
        <v>428</v>
      </c>
      <c r="K419" s="14">
        <v>2</v>
      </c>
      <c r="L419" s="14" t="s">
        <v>122</v>
      </c>
      <c r="Q419" t="s">
        <v>1273</v>
      </c>
    </row>
    <row r="420" spans="7:17" x14ac:dyDescent="0.25">
      <c r="G420" s="13">
        <v>9990</v>
      </c>
      <c r="H420" s="13" t="s">
        <v>756</v>
      </c>
      <c r="I420" s="13">
        <v>43010</v>
      </c>
      <c r="J420" s="13" t="s">
        <v>124</v>
      </c>
      <c r="K420" s="14">
        <v>1</v>
      </c>
      <c r="L420" s="14" t="s">
        <v>113</v>
      </c>
      <c r="Q420" t="s">
        <v>1274</v>
      </c>
    </row>
    <row r="421" spans="7:17" x14ac:dyDescent="0.25">
      <c r="G421" s="13">
        <v>4960</v>
      </c>
      <c r="H421" s="13" t="s">
        <v>757</v>
      </c>
      <c r="I421" s="13">
        <v>63049</v>
      </c>
      <c r="J421" s="13" t="s">
        <v>758</v>
      </c>
      <c r="K421" s="14">
        <v>2</v>
      </c>
      <c r="L421" s="14" t="s">
        <v>122</v>
      </c>
      <c r="Q421" t="s">
        <v>1276</v>
      </c>
    </row>
    <row r="422" spans="7:17" x14ac:dyDescent="0.25">
      <c r="G422" s="13">
        <v>7170</v>
      </c>
      <c r="H422" s="13" t="s">
        <v>759</v>
      </c>
      <c r="I422" s="13">
        <v>52043</v>
      </c>
      <c r="J422" s="13" t="s">
        <v>760</v>
      </c>
      <c r="K422" s="14">
        <v>2</v>
      </c>
      <c r="L422" s="14" t="s">
        <v>122</v>
      </c>
      <c r="Q422" t="s">
        <v>1278</v>
      </c>
    </row>
    <row r="423" spans="7:17" x14ac:dyDescent="0.25">
      <c r="G423" s="13">
        <v>4760</v>
      </c>
      <c r="H423" s="13" t="s">
        <v>761</v>
      </c>
      <c r="I423" s="13">
        <v>63012</v>
      </c>
      <c r="J423" s="13" t="s">
        <v>762</v>
      </c>
      <c r="K423" s="14">
        <v>2</v>
      </c>
      <c r="L423" s="14" t="s">
        <v>122</v>
      </c>
      <c r="Q423" t="s">
        <v>1280</v>
      </c>
    </row>
    <row r="424" spans="7:17" x14ac:dyDescent="0.25">
      <c r="G424" s="13">
        <v>5024</v>
      </c>
      <c r="H424" s="13" t="s">
        <v>763</v>
      </c>
      <c r="I424" s="13">
        <v>92094</v>
      </c>
      <c r="J424" s="13" t="s">
        <v>206</v>
      </c>
      <c r="K424" s="14">
        <v>2</v>
      </c>
      <c r="L424" s="14" t="s">
        <v>122</v>
      </c>
      <c r="Q424" t="s">
        <v>1284</v>
      </c>
    </row>
    <row r="425" spans="7:17" x14ac:dyDescent="0.25">
      <c r="G425" s="13">
        <v>7190</v>
      </c>
      <c r="H425" s="13" t="s">
        <v>764</v>
      </c>
      <c r="I425" s="13">
        <v>55050</v>
      </c>
      <c r="J425" s="13" t="s">
        <v>384</v>
      </c>
      <c r="K425" s="14">
        <v>2</v>
      </c>
      <c r="L425" s="14" t="s">
        <v>122</v>
      </c>
      <c r="Q425" t="s">
        <v>1287</v>
      </c>
    </row>
    <row r="426" spans="7:17" x14ac:dyDescent="0.25">
      <c r="G426" s="13">
        <v>6030</v>
      </c>
      <c r="H426" s="13" t="s">
        <v>765</v>
      </c>
      <c r="I426" s="13">
        <v>52011</v>
      </c>
      <c r="J426" s="13" t="s">
        <v>318</v>
      </c>
      <c r="K426" s="14">
        <v>2</v>
      </c>
      <c r="L426" s="14" t="s">
        <v>122</v>
      </c>
      <c r="Q426" t="s">
        <v>1288</v>
      </c>
    </row>
    <row r="427" spans="7:17" x14ac:dyDescent="0.25">
      <c r="G427" s="13">
        <v>6001</v>
      </c>
      <c r="H427" s="13" t="s">
        <v>766</v>
      </c>
      <c r="I427" s="13">
        <v>52011</v>
      </c>
      <c r="J427" s="13" t="s">
        <v>318</v>
      </c>
      <c r="K427" s="14">
        <v>2</v>
      </c>
      <c r="L427" s="14" t="s">
        <v>122</v>
      </c>
      <c r="Q427" t="s">
        <v>1292</v>
      </c>
    </row>
    <row r="428" spans="7:17" x14ac:dyDescent="0.25">
      <c r="G428" s="13">
        <v>6990</v>
      </c>
      <c r="H428" s="13" t="s">
        <v>767</v>
      </c>
      <c r="I428" s="13">
        <v>83028</v>
      </c>
      <c r="J428" s="13" t="s">
        <v>768</v>
      </c>
      <c r="K428" s="14">
        <v>2</v>
      </c>
      <c r="L428" s="14" t="s">
        <v>122</v>
      </c>
      <c r="Q428" t="s">
        <v>1293</v>
      </c>
    </row>
    <row r="429" spans="7:17" x14ac:dyDescent="0.25">
      <c r="G429" s="13">
        <v>9030</v>
      </c>
      <c r="H429" s="13" t="s">
        <v>769</v>
      </c>
      <c r="I429" s="13">
        <v>44021</v>
      </c>
      <c r="J429" s="13" t="s">
        <v>379</v>
      </c>
      <c r="K429" s="14">
        <v>1</v>
      </c>
      <c r="L429" s="14" t="s">
        <v>113</v>
      </c>
      <c r="Q429" t="s">
        <v>1295</v>
      </c>
    </row>
    <row r="430" spans="7:17" x14ac:dyDescent="0.25">
      <c r="G430" s="13">
        <v>7522</v>
      </c>
      <c r="H430" s="13" t="s">
        <v>770</v>
      </c>
      <c r="I430" s="13">
        <v>57081</v>
      </c>
      <c r="J430" s="13" t="s">
        <v>195</v>
      </c>
      <c r="K430" s="14">
        <v>2</v>
      </c>
      <c r="L430" s="14" t="s">
        <v>122</v>
      </c>
      <c r="Q430" t="s">
        <v>1299</v>
      </c>
    </row>
    <row r="431" spans="7:17" x14ac:dyDescent="0.25">
      <c r="G431" s="13">
        <v>6630</v>
      </c>
      <c r="H431" s="13" t="s">
        <v>771</v>
      </c>
      <c r="I431" s="13">
        <v>81013</v>
      </c>
      <c r="J431" s="13" t="s">
        <v>772</v>
      </c>
      <c r="K431" s="14">
        <v>2</v>
      </c>
      <c r="L431" s="14" t="s">
        <v>122</v>
      </c>
      <c r="Q431" t="s">
        <v>1305</v>
      </c>
    </row>
    <row r="432" spans="7:17" x14ac:dyDescent="0.25">
      <c r="G432" s="13">
        <v>3742</v>
      </c>
      <c r="H432" s="13" t="s">
        <v>773</v>
      </c>
      <c r="I432" s="13">
        <v>73006</v>
      </c>
      <c r="J432" s="13" t="s">
        <v>568</v>
      </c>
      <c r="K432" s="14">
        <v>1</v>
      </c>
      <c r="L432" s="14" t="s">
        <v>113</v>
      </c>
      <c r="Q432" t="s">
        <v>1311</v>
      </c>
    </row>
    <row r="433" spans="7:17" x14ac:dyDescent="0.25">
      <c r="G433" s="13">
        <v>5573</v>
      </c>
      <c r="H433" s="13" t="s">
        <v>774</v>
      </c>
      <c r="I433" s="13">
        <v>91013</v>
      </c>
      <c r="J433" s="13" t="s">
        <v>431</v>
      </c>
      <c r="K433" s="14">
        <v>2</v>
      </c>
      <c r="L433" s="14" t="s">
        <v>122</v>
      </c>
      <c r="Q433" t="s">
        <v>1313</v>
      </c>
    </row>
    <row r="434" spans="7:17" x14ac:dyDescent="0.25">
      <c r="G434" s="13">
        <v>6953</v>
      </c>
      <c r="H434" s="13" t="s">
        <v>775</v>
      </c>
      <c r="I434" s="13">
        <v>83040</v>
      </c>
      <c r="J434" s="13" t="s">
        <v>181</v>
      </c>
      <c r="K434" s="14">
        <v>2</v>
      </c>
      <c r="L434" s="14" t="s">
        <v>122</v>
      </c>
      <c r="Q434" t="s">
        <v>1315</v>
      </c>
    </row>
    <row r="435" spans="7:17" x14ac:dyDescent="0.25">
      <c r="G435" s="13">
        <v>7050</v>
      </c>
      <c r="H435" s="13" t="s">
        <v>776</v>
      </c>
      <c r="I435" s="13">
        <v>53044</v>
      </c>
      <c r="J435" s="13" t="s">
        <v>777</v>
      </c>
      <c r="K435" s="14">
        <v>2</v>
      </c>
      <c r="L435" s="14" t="s">
        <v>122</v>
      </c>
      <c r="Q435" t="s">
        <v>1317</v>
      </c>
    </row>
    <row r="436" spans="7:17" x14ac:dyDescent="0.25">
      <c r="G436" s="13">
        <v>7534</v>
      </c>
      <c r="H436" s="13" t="s">
        <v>778</v>
      </c>
      <c r="I436" s="13">
        <v>57081</v>
      </c>
      <c r="J436" s="13" t="s">
        <v>195</v>
      </c>
      <c r="K436" s="14">
        <v>2</v>
      </c>
      <c r="L436" s="14" t="s">
        <v>122</v>
      </c>
      <c r="Q436" t="s">
        <v>1321</v>
      </c>
    </row>
    <row r="437" spans="7:17" x14ac:dyDescent="0.25">
      <c r="G437" s="13">
        <v>5032</v>
      </c>
      <c r="H437" s="13" t="s">
        <v>779</v>
      </c>
      <c r="I437" s="13">
        <v>92142</v>
      </c>
      <c r="J437" s="13" t="s">
        <v>478</v>
      </c>
      <c r="K437" s="14">
        <v>2</v>
      </c>
      <c r="L437" s="14" t="s">
        <v>122</v>
      </c>
      <c r="Q437" t="s">
        <v>1322</v>
      </c>
    </row>
    <row r="438" spans="7:17" x14ac:dyDescent="0.25">
      <c r="G438" s="13">
        <v>5372</v>
      </c>
      <c r="H438" s="13" t="s">
        <v>780</v>
      </c>
      <c r="I438" s="13">
        <v>91064</v>
      </c>
      <c r="J438" s="13" t="s">
        <v>753</v>
      </c>
      <c r="K438" s="14">
        <v>2</v>
      </c>
      <c r="L438" s="14" t="s">
        <v>122</v>
      </c>
      <c r="Q438" t="s">
        <v>1323</v>
      </c>
    </row>
    <row r="439" spans="7:17" x14ac:dyDescent="0.25">
      <c r="G439" s="13">
        <v>3391</v>
      </c>
      <c r="H439" s="13" t="s">
        <v>781</v>
      </c>
      <c r="I439" s="13">
        <v>24135</v>
      </c>
      <c r="J439" s="13" t="s">
        <v>782</v>
      </c>
      <c r="K439" s="14">
        <v>1</v>
      </c>
      <c r="L439" s="14" t="s">
        <v>113</v>
      </c>
      <c r="Q439" t="s">
        <v>1324</v>
      </c>
    </row>
    <row r="440" spans="7:17" x14ac:dyDescent="0.25">
      <c r="G440" s="13">
        <v>2321</v>
      </c>
      <c r="H440" s="13" t="s">
        <v>783</v>
      </c>
      <c r="I440" s="13">
        <v>13014</v>
      </c>
      <c r="J440" s="13" t="s">
        <v>581</v>
      </c>
      <c r="K440" s="14">
        <v>1</v>
      </c>
      <c r="L440" s="14" t="s">
        <v>113</v>
      </c>
      <c r="Q440" t="s">
        <v>1325</v>
      </c>
    </row>
    <row r="441" spans="7:17" x14ac:dyDescent="0.25">
      <c r="G441" s="13">
        <v>3078</v>
      </c>
      <c r="H441" s="13" t="s">
        <v>784</v>
      </c>
      <c r="I441" s="13">
        <v>24055</v>
      </c>
      <c r="J441" s="13" t="s">
        <v>405</v>
      </c>
      <c r="K441" s="14">
        <v>1</v>
      </c>
      <c r="L441" s="14" t="s">
        <v>113</v>
      </c>
      <c r="Q441" t="s">
        <v>1326</v>
      </c>
    </row>
    <row r="442" spans="7:17" x14ac:dyDescent="0.25">
      <c r="G442" s="13">
        <v>9402</v>
      </c>
      <c r="H442" s="13" t="s">
        <v>785</v>
      </c>
      <c r="I442" s="13">
        <v>41048</v>
      </c>
      <c r="J442" s="13" t="s">
        <v>156</v>
      </c>
      <c r="K442" s="14">
        <v>1</v>
      </c>
      <c r="L442" s="14" t="s">
        <v>113</v>
      </c>
      <c r="Q442" t="s">
        <v>1328</v>
      </c>
    </row>
    <row r="443" spans="7:17" x14ac:dyDescent="0.25">
      <c r="G443" s="13">
        <v>2450</v>
      </c>
      <c r="H443" s="13" t="s">
        <v>786</v>
      </c>
      <c r="I443" s="13">
        <v>13021</v>
      </c>
      <c r="J443" s="13" t="s">
        <v>787</v>
      </c>
      <c r="K443" s="14">
        <v>1</v>
      </c>
      <c r="L443" s="14" t="s">
        <v>113</v>
      </c>
      <c r="Q443" t="s">
        <v>1329</v>
      </c>
    </row>
    <row r="444" spans="7:17" x14ac:dyDescent="0.25">
      <c r="G444" s="13">
        <v>2328</v>
      </c>
      <c r="H444" s="13" t="s">
        <v>788</v>
      </c>
      <c r="I444" s="13">
        <v>13014</v>
      </c>
      <c r="J444" s="13" t="s">
        <v>581</v>
      </c>
      <c r="K444" s="14">
        <v>1</v>
      </c>
      <c r="L444" s="14" t="s">
        <v>113</v>
      </c>
      <c r="Q444" t="s">
        <v>1334</v>
      </c>
    </row>
    <row r="445" spans="7:17" x14ac:dyDescent="0.25">
      <c r="G445" s="13">
        <v>1860</v>
      </c>
      <c r="H445" s="13" t="s">
        <v>789</v>
      </c>
      <c r="I445" s="13">
        <v>23050</v>
      </c>
      <c r="J445" s="13" t="s">
        <v>790</v>
      </c>
      <c r="K445" s="14">
        <v>1</v>
      </c>
      <c r="L445" s="14" t="s">
        <v>113</v>
      </c>
      <c r="Q445" t="s">
        <v>1336</v>
      </c>
    </row>
    <row r="446" spans="7:17" x14ac:dyDescent="0.25">
      <c r="G446" s="13">
        <v>3320</v>
      </c>
      <c r="H446" s="13" t="s">
        <v>791</v>
      </c>
      <c r="I446" s="13">
        <v>24041</v>
      </c>
      <c r="J446" s="13" t="s">
        <v>792</v>
      </c>
      <c r="K446" s="14">
        <v>1</v>
      </c>
      <c r="L446" s="14" t="s">
        <v>113</v>
      </c>
      <c r="Q446" t="s">
        <v>1337</v>
      </c>
    </row>
    <row r="447" spans="7:17" x14ac:dyDescent="0.25">
      <c r="G447" s="13">
        <v>3560</v>
      </c>
      <c r="H447" s="13" t="s">
        <v>793</v>
      </c>
      <c r="I447" s="13">
        <v>71037</v>
      </c>
      <c r="J447" s="13" t="s">
        <v>794</v>
      </c>
      <c r="K447" s="14">
        <v>1</v>
      </c>
      <c r="L447" s="14" t="s">
        <v>113</v>
      </c>
      <c r="Q447" t="s">
        <v>1343</v>
      </c>
    </row>
    <row r="448" spans="7:17" x14ac:dyDescent="0.25">
      <c r="G448" s="13">
        <v>4633</v>
      </c>
      <c r="H448" s="13" t="s">
        <v>795</v>
      </c>
      <c r="I448" s="13">
        <v>62099</v>
      </c>
      <c r="J448" s="13" t="s">
        <v>307</v>
      </c>
      <c r="K448" s="14">
        <v>2</v>
      </c>
      <c r="L448" s="14" t="s">
        <v>122</v>
      </c>
      <c r="Q448" t="s">
        <v>1345</v>
      </c>
    </row>
    <row r="449" spans="7:17" x14ac:dyDescent="0.25">
      <c r="G449" s="13">
        <v>9090</v>
      </c>
      <c r="H449" s="13" t="s">
        <v>796</v>
      </c>
      <c r="I449" s="13">
        <v>44040</v>
      </c>
      <c r="J449" s="13" t="s">
        <v>797</v>
      </c>
      <c r="K449" s="14">
        <v>1</v>
      </c>
      <c r="L449" s="14" t="s">
        <v>113</v>
      </c>
      <c r="Q449" t="s">
        <v>1346</v>
      </c>
    </row>
    <row r="450" spans="7:17" x14ac:dyDescent="0.25">
      <c r="G450" s="13">
        <v>6211</v>
      </c>
      <c r="H450" s="13" t="s">
        <v>798</v>
      </c>
      <c r="I450" s="13">
        <v>52075</v>
      </c>
      <c r="J450" s="13" t="s">
        <v>799</v>
      </c>
      <c r="K450" s="14">
        <v>2</v>
      </c>
      <c r="L450" s="14" t="s">
        <v>122</v>
      </c>
      <c r="Q450" t="s">
        <v>1347</v>
      </c>
    </row>
    <row r="451" spans="7:17" x14ac:dyDescent="0.25">
      <c r="G451" s="13">
        <v>4837</v>
      </c>
      <c r="H451" s="13" t="s">
        <v>800</v>
      </c>
      <c r="I451" s="13">
        <v>63004</v>
      </c>
      <c r="J451" s="13" t="s">
        <v>801</v>
      </c>
      <c r="K451" s="14">
        <v>2</v>
      </c>
      <c r="L451" s="14" t="s">
        <v>122</v>
      </c>
      <c r="Q451" t="s">
        <v>1349</v>
      </c>
    </row>
    <row r="452" spans="7:17" x14ac:dyDescent="0.25">
      <c r="G452" s="13">
        <v>6567</v>
      </c>
      <c r="H452" s="13" t="s">
        <v>802</v>
      </c>
      <c r="I452" s="13">
        <v>56049</v>
      </c>
      <c r="J452" s="13" t="s">
        <v>803</v>
      </c>
      <c r="K452" s="14">
        <v>2</v>
      </c>
      <c r="L452" s="14" t="s">
        <v>122</v>
      </c>
      <c r="Q452" t="s">
        <v>1350</v>
      </c>
    </row>
    <row r="453" spans="7:17" x14ac:dyDescent="0.25">
      <c r="G453" s="13">
        <v>1785</v>
      </c>
      <c r="H453" s="13" t="s">
        <v>804</v>
      </c>
      <c r="I453" s="13">
        <v>23052</v>
      </c>
      <c r="J453" s="13" t="s">
        <v>805</v>
      </c>
      <c r="K453" s="14">
        <v>1</v>
      </c>
      <c r="L453" s="14" t="s">
        <v>113</v>
      </c>
      <c r="Q453" t="s">
        <v>1351</v>
      </c>
    </row>
    <row r="454" spans="7:17" x14ac:dyDescent="0.25">
      <c r="G454" s="13">
        <v>8650</v>
      </c>
      <c r="H454" s="13" t="s">
        <v>806</v>
      </c>
      <c r="I454" s="13">
        <v>32006</v>
      </c>
      <c r="J454" s="13" t="s">
        <v>807</v>
      </c>
      <c r="K454" s="14">
        <v>1</v>
      </c>
      <c r="L454" s="14" t="s">
        <v>113</v>
      </c>
      <c r="Q454" t="s">
        <v>1352</v>
      </c>
    </row>
    <row r="455" spans="7:17" x14ac:dyDescent="0.25">
      <c r="G455" s="13">
        <v>2170</v>
      </c>
      <c r="H455" s="13" t="s">
        <v>808</v>
      </c>
      <c r="I455" s="13">
        <v>11002</v>
      </c>
      <c r="J455" s="13" t="s">
        <v>144</v>
      </c>
      <c r="K455" s="14">
        <v>1</v>
      </c>
      <c r="L455" s="14" t="s">
        <v>113</v>
      </c>
      <c r="Q455" t="s">
        <v>1353</v>
      </c>
    </row>
    <row r="456" spans="7:17" x14ac:dyDescent="0.25">
      <c r="G456" s="13">
        <v>2330</v>
      </c>
      <c r="H456" s="13" t="s">
        <v>809</v>
      </c>
      <c r="I456" s="13">
        <v>13023</v>
      </c>
      <c r="J456" s="13" t="s">
        <v>810</v>
      </c>
      <c r="K456" s="14">
        <v>1</v>
      </c>
      <c r="L456" s="14" t="s">
        <v>113</v>
      </c>
      <c r="Q456" t="s">
        <v>1355</v>
      </c>
    </row>
    <row r="457" spans="7:17" x14ac:dyDescent="0.25">
      <c r="G457" s="13">
        <v>7822</v>
      </c>
      <c r="H457" s="13" t="s">
        <v>811</v>
      </c>
      <c r="I457" s="13">
        <v>51004</v>
      </c>
      <c r="J457" s="13" t="s">
        <v>146</v>
      </c>
      <c r="K457" s="14">
        <v>2</v>
      </c>
      <c r="L457" s="14" t="s">
        <v>122</v>
      </c>
      <c r="Q457" t="s">
        <v>1357</v>
      </c>
    </row>
    <row r="458" spans="7:17" x14ac:dyDescent="0.25">
      <c r="G458" s="13">
        <v>5560</v>
      </c>
      <c r="H458" s="13" t="s">
        <v>812</v>
      </c>
      <c r="I458" s="13">
        <v>91072</v>
      </c>
      <c r="J458" s="13" t="s">
        <v>305</v>
      </c>
      <c r="K458" s="14">
        <v>2</v>
      </c>
      <c r="L458" s="14" t="s">
        <v>122</v>
      </c>
      <c r="Q458" t="s">
        <v>1358</v>
      </c>
    </row>
    <row r="459" spans="7:17" x14ac:dyDescent="0.25">
      <c r="G459" s="13">
        <v>8957</v>
      </c>
      <c r="H459" s="13" t="s">
        <v>813</v>
      </c>
      <c r="I459" s="13">
        <v>33016</v>
      </c>
      <c r="J459" s="13" t="s">
        <v>814</v>
      </c>
      <c r="K459" s="14">
        <v>1</v>
      </c>
      <c r="L459" s="14" t="s">
        <v>113</v>
      </c>
      <c r="Q459" t="s">
        <v>1359</v>
      </c>
    </row>
    <row r="460" spans="7:17" x14ac:dyDescent="0.25">
      <c r="G460" s="13">
        <v>8760</v>
      </c>
      <c r="H460" s="13" t="s">
        <v>815</v>
      </c>
      <c r="I460" s="13">
        <v>37007</v>
      </c>
      <c r="J460" s="13" t="s">
        <v>816</v>
      </c>
      <c r="K460" s="14">
        <v>1</v>
      </c>
      <c r="L460" s="14" t="s">
        <v>113</v>
      </c>
      <c r="Q460" t="s">
        <v>1361</v>
      </c>
    </row>
    <row r="461" spans="7:17" x14ac:dyDescent="0.25">
      <c r="G461" s="13">
        <v>7942</v>
      </c>
      <c r="H461" s="13" t="s">
        <v>817</v>
      </c>
      <c r="I461" s="13">
        <v>51012</v>
      </c>
      <c r="J461" s="13" t="s">
        <v>164</v>
      </c>
      <c r="K461" s="14">
        <v>2</v>
      </c>
      <c r="L461" s="14" t="s">
        <v>122</v>
      </c>
      <c r="Q461" t="s">
        <v>1362</v>
      </c>
    </row>
    <row r="462" spans="7:17" x14ac:dyDescent="0.25">
      <c r="G462" s="13">
        <v>4770</v>
      </c>
      <c r="H462" s="13" t="s">
        <v>818</v>
      </c>
      <c r="I462" s="13">
        <v>63001</v>
      </c>
      <c r="J462" s="13" t="s">
        <v>533</v>
      </c>
      <c r="K462" s="14">
        <v>2</v>
      </c>
      <c r="L462" s="14" t="s">
        <v>122</v>
      </c>
      <c r="Q462" t="s">
        <v>1364</v>
      </c>
    </row>
    <row r="463" spans="7:17" x14ac:dyDescent="0.25">
      <c r="G463" s="13">
        <v>9992</v>
      </c>
      <c r="H463" s="13" t="s">
        <v>819</v>
      </c>
      <c r="I463" s="13">
        <v>43010</v>
      </c>
      <c r="J463" s="13" t="s">
        <v>124</v>
      </c>
      <c r="K463" s="14">
        <v>1</v>
      </c>
      <c r="L463" s="14" t="s">
        <v>113</v>
      </c>
      <c r="Q463" t="s">
        <v>1365</v>
      </c>
    </row>
    <row r="464" spans="7:17" x14ac:dyDescent="0.25">
      <c r="G464" s="13">
        <v>8430</v>
      </c>
      <c r="H464" s="13" t="s">
        <v>820</v>
      </c>
      <c r="I464" s="13">
        <v>35011</v>
      </c>
      <c r="J464" s="13" t="s">
        <v>682</v>
      </c>
      <c r="K464" s="14">
        <v>1</v>
      </c>
      <c r="L464" s="14" t="s">
        <v>113</v>
      </c>
      <c r="Q464" t="s">
        <v>1375</v>
      </c>
    </row>
    <row r="465" spans="7:17" x14ac:dyDescent="0.25">
      <c r="G465" s="13">
        <v>5376</v>
      </c>
      <c r="H465" s="13" t="s">
        <v>821</v>
      </c>
      <c r="I465" s="13">
        <v>91064</v>
      </c>
      <c r="J465" s="13" t="s">
        <v>753</v>
      </c>
      <c r="K465" s="14">
        <v>2</v>
      </c>
      <c r="L465" s="14" t="s">
        <v>122</v>
      </c>
      <c r="Q465" t="s">
        <v>1376</v>
      </c>
    </row>
    <row r="466" spans="7:17" x14ac:dyDescent="0.25">
      <c r="G466" s="13">
        <v>2322</v>
      </c>
      <c r="H466" s="13" t="s">
        <v>822</v>
      </c>
      <c r="I466" s="13">
        <v>13014</v>
      </c>
      <c r="J466" s="13" t="s">
        <v>581</v>
      </c>
      <c r="K466" s="14">
        <v>1</v>
      </c>
      <c r="L466" s="14" t="s">
        <v>113</v>
      </c>
      <c r="Q466" t="s">
        <v>1378</v>
      </c>
    </row>
    <row r="467" spans="7:17" x14ac:dyDescent="0.25">
      <c r="G467" s="13">
        <v>8552</v>
      </c>
      <c r="H467" s="13" t="s">
        <v>823</v>
      </c>
      <c r="I467" s="13">
        <v>34042</v>
      </c>
      <c r="J467" s="13" t="s">
        <v>518</v>
      </c>
      <c r="K467" s="14">
        <v>1</v>
      </c>
      <c r="L467" s="14" t="s">
        <v>113</v>
      </c>
      <c r="Q467" t="s">
        <v>1380</v>
      </c>
    </row>
    <row r="468" spans="7:17" x14ac:dyDescent="0.25">
      <c r="G468" s="13">
        <v>9180</v>
      </c>
      <c r="H468" s="13" t="s">
        <v>824</v>
      </c>
      <c r="I468" s="13">
        <v>44045</v>
      </c>
      <c r="J468" s="13" t="s">
        <v>825</v>
      </c>
      <c r="K468" s="14">
        <v>1</v>
      </c>
      <c r="L468" s="14" t="s">
        <v>113</v>
      </c>
      <c r="Q468" t="s">
        <v>1381</v>
      </c>
    </row>
    <row r="469" spans="7:17" x14ac:dyDescent="0.25">
      <c r="G469" s="13">
        <v>9220</v>
      </c>
      <c r="H469" s="13" t="s">
        <v>826</v>
      </c>
      <c r="I469" s="13">
        <v>42008</v>
      </c>
      <c r="J469" s="13" t="s">
        <v>827</v>
      </c>
      <c r="K469" s="14">
        <v>1</v>
      </c>
      <c r="L469" s="14" t="s">
        <v>113</v>
      </c>
      <c r="Q469" t="s">
        <v>1382</v>
      </c>
    </row>
    <row r="470" spans="7:17" x14ac:dyDescent="0.25">
      <c r="G470" s="13">
        <v>2400</v>
      </c>
      <c r="H470" s="13" t="s">
        <v>828</v>
      </c>
      <c r="I470" s="13">
        <v>13025</v>
      </c>
      <c r="J470" s="13" t="s">
        <v>829</v>
      </c>
      <c r="K470" s="14">
        <v>1</v>
      </c>
      <c r="L470" s="14" t="s">
        <v>113</v>
      </c>
      <c r="Q470" t="s">
        <v>1384</v>
      </c>
    </row>
    <row r="471" spans="7:17" x14ac:dyDescent="0.25">
      <c r="G471" s="13">
        <v>3461</v>
      </c>
      <c r="H471" s="13" t="s">
        <v>830</v>
      </c>
      <c r="I471" s="13">
        <v>24008</v>
      </c>
      <c r="J471" s="13" t="s">
        <v>204</v>
      </c>
      <c r="K471" s="14">
        <v>1</v>
      </c>
      <c r="L471" s="14" t="s">
        <v>113</v>
      </c>
      <c r="Q471" t="s">
        <v>1386</v>
      </c>
    </row>
    <row r="472" spans="7:17" x14ac:dyDescent="0.25">
      <c r="G472" s="13">
        <v>3294</v>
      </c>
      <c r="H472" s="13" t="s">
        <v>831</v>
      </c>
      <c r="I472" s="13">
        <v>24020</v>
      </c>
      <c r="J472" s="13" t="s">
        <v>621</v>
      </c>
      <c r="K472" s="14">
        <v>1</v>
      </c>
      <c r="L472" s="14" t="s">
        <v>113</v>
      </c>
      <c r="Q472" t="s">
        <v>1388</v>
      </c>
    </row>
    <row r="473" spans="7:17" x14ac:dyDescent="0.25">
      <c r="G473" s="13">
        <v>1730</v>
      </c>
      <c r="H473" s="13" t="s">
        <v>832</v>
      </c>
      <c r="I473" s="13">
        <v>23002</v>
      </c>
      <c r="J473" s="13" t="s">
        <v>833</v>
      </c>
      <c r="K473" s="14">
        <v>1</v>
      </c>
      <c r="L473" s="14" t="s">
        <v>113</v>
      </c>
      <c r="Q473" t="s">
        <v>1390</v>
      </c>
    </row>
    <row r="474" spans="7:17" x14ac:dyDescent="0.25">
      <c r="G474" s="13">
        <v>6590</v>
      </c>
      <c r="H474" s="13" t="s">
        <v>834</v>
      </c>
      <c r="I474" s="13">
        <v>56051</v>
      </c>
      <c r="J474" s="13" t="s">
        <v>193</v>
      </c>
      <c r="K474" s="14">
        <v>2</v>
      </c>
      <c r="L474" s="14" t="s">
        <v>122</v>
      </c>
      <c r="Q474" t="s">
        <v>1393</v>
      </c>
    </row>
    <row r="475" spans="7:17" x14ac:dyDescent="0.25">
      <c r="G475" s="13">
        <v>6592</v>
      </c>
      <c r="H475" s="13" t="s">
        <v>835</v>
      </c>
      <c r="I475" s="13">
        <v>56051</v>
      </c>
      <c r="J475" s="13" t="s">
        <v>193</v>
      </c>
      <c r="K475" s="14">
        <v>2</v>
      </c>
      <c r="L475" s="14" t="s">
        <v>122</v>
      </c>
      <c r="Q475" t="s">
        <v>1395</v>
      </c>
    </row>
    <row r="476" spans="7:17" x14ac:dyDescent="0.25">
      <c r="G476" s="13">
        <v>6031</v>
      </c>
      <c r="H476" s="13" t="s">
        <v>836</v>
      </c>
      <c r="I476" s="13">
        <v>52011</v>
      </c>
      <c r="J476" s="13" t="s">
        <v>318</v>
      </c>
      <c r="K476" s="14">
        <v>2</v>
      </c>
      <c r="L476" s="14" t="s">
        <v>122</v>
      </c>
      <c r="Q476" t="s">
        <v>1396</v>
      </c>
    </row>
    <row r="477" spans="7:17" x14ac:dyDescent="0.25">
      <c r="G477" s="13">
        <v>7000</v>
      </c>
      <c r="H477" s="13" t="s">
        <v>837</v>
      </c>
      <c r="I477" s="13">
        <v>53053</v>
      </c>
      <c r="J477" s="13" t="s">
        <v>330</v>
      </c>
      <c r="K477" s="14">
        <v>2</v>
      </c>
      <c r="L477" s="14" t="s">
        <v>122</v>
      </c>
      <c r="Q477" t="s">
        <v>1398</v>
      </c>
    </row>
    <row r="478" spans="7:17" x14ac:dyDescent="0.25">
      <c r="G478" s="13">
        <v>4400</v>
      </c>
      <c r="H478" s="13" t="s">
        <v>838</v>
      </c>
      <c r="I478" s="13">
        <v>62120</v>
      </c>
      <c r="J478" s="13" t="s">
        <v>839</v>
      </c>
      <c r="K478" s="14">
        <v>2</v>
      </c>
      <c r="L478" s="14" t="s">
        <v>122</v>
      </c>
      <c r="Q478" t="s">
        <v>1400</v>
      </c>
    </row>
    <row r="479" spans="7:17" x14ac:dyDescent="0.25">
      <c r="G479" s="13">
        <v>7870</v>
      </c>
      <c r="H479" s="13" t="s">
        <v>840</v>
      </c>
      <c r="I479" s="13">
        <v>53046</v>
      </c>
      <c r="J479" s="13" t="s">
        <v>841</v>
      </c>
      <c r="K479" s="14">
        <v>2</v>
      </c>
      <c r="L479" s="14" t="s">
        <v>122</v>
      </c>
      <c r="Q479" t="s">
        <v>1404</v>
      </c>
    </row>
    <row r="480" spans="7:17" x14ac:dyDescent="0.25">
      <c r="G480" s="13">
        <v>6061</v>
      </c>
      <c r="H480" s="13" t="s">
        <v>842</v>
      </c>
      <c r="I480" s="13">
        <v>52011</v>
      </c>
      <c r="J480" s="13" t="s">
        <v>318</v>
      </c>
      <c r="K480" s="14">
        <v>2</v>
      </c>
      <c r="L480" s="14" t="s">
        <v>122</v>
      </c>
      <c r="Q480" t="s">
        <v>1405</v>
      </c>
    </row>
    <row r="481" spans="7:17" x14ac:dyDescent="0.25">
      <c r="G481" s="13">
        <v>6110</v>
      </c>
      <c r="H481" s="13" t="s">
        <v>843</v>
      </c>
      <c r="I481" s="13">
        <v>52048</v>
      </c>
      <c r="J481" s="13" t="s">
        <v>667</v>
      </c>
      <c r="K481" s="14">
        <v>2</v>
      </c>
      <c r="L481" s="14" t="s">
        <v>122</v>
      </c>
      <c r="Q481" t="s">
        <v>1407</v>
      </c>
    </row>
    <row r="482" spans="7:17" x14ac:dyDescent="0.25">
      <c r="G482" s="13">
        <v>6674</v>
      </c>
      <c r="H482" s="13" t="s">
        <v>844</v>
      </c>
      <c r="I482" s="13">
        <v>82037</v>
      </c>
      <c r="J482" s="13" t="s">
        <v>200</v>
      </c>
      <c r="K482" s="14">
        <v>2</v>
      </c>
      <c r="L482" s="14" t="s">
        <v>122</v>
      </c>
      <c r="Q482" t="s">
        <v>1408</v>
      </c>
    </row>
    <row r="483" spans="7:17" x14ac:dyDescent="0.25">
      <c r="G483" s="13">
        <v>7542</v>
      </c>
      <c r="H483" s="13" t="s">
        <v>845</v>
      </c>
      <c r="I483" s="13">
        <v>57081</v>
      </c>
      <c r="J483" s="13" t="s">
        <v>195</v>
      </c>
      <c r="K483" s="14">
        <v>2</v>
      </c>
      <c r="L483" s="14" t="s">
        <v>122</v>
      </c>
      <c r="Q483" t="s">
        <v>1410</v>
      </c>
    </row>
    <row r="484" spans="7:17" x14ac:dyDescent="0.25">
      <c r="G484" s="13">
        <v>7141</v>
      </c>
      <c r="H484" s="13" t="s">
        <v>846</v>
      </c>
      <c r="I484" s="13">
        <v>56087</v>
      </c>
      <c r="J484" s="13" t="s">
        <v>847</v>
      </c>
      <c r="K484" s="14">
        <v>2</v>
      </c>
      <c r="L484" s="14" t="s">
        <v>122</v>
      </c>
      <c r="Q484" t="s">
        <v>1411</v>
      </c>
    </row>
    <row r="485" spans="7:17" x14ac:dyDescent="0.25">
      <c r="G485" s="13">
        <v>6540</v>
      </c>
      <c r="H485" s="13" t="s">
        <v>848</v>
      </c>
      <c r="I485" s="13">
        <v>56044</v>
      </c>
      <c r="J485" s="13" t="s">
        <v>229</v>
      </c>
      <c r="K485" s="14">
        <v>2</v>
      </c>
      <c r="L485" s="14" t="s">
        <v>122</v>
      </c>
      <c r="Q485" t="s">
        <v>1413</v>
      </c>
    </row>
    <row r="486" spans="7:17" x14ac:dyDescent="0.25">
      <c r="G486" s="13">
        <v>1435</v>
      </c>
      <c r="H486" s="13" t="s">
        <v>849</v>
      </c>
      <c r="I486" s="13">
        <v>25068</v>
      </c>
      <c r="J486" s="13" t="s">
        <v>850</v>
      </c>
      <c r="K486" s="14">
        <v>2</v>
      </c>
      <c r="L486" s="14" t="s">
        <v>122</v>
      </c>
      <c r="Q486" t="s">
        <v>1414</v>
      </c>
    </row>
    <row r="487" spans="7:17" x14ac:dyDescent="0.25">
      <c r="G487" s="13">
        <v>6032</v>
      </c>
      <c r="H487" s="13" t="s">
        <v>851</v>
      </c>
      <c r="I487" s="13">
        <v>52011</v>
      </c>
      <c r="J487" s="13" t="s">
        <v>318</v>
      </c>
      <c r="K487" s="14">
        <v>2</v>
      </c>
      <c r="L487" s="14" t="s">
        <v>122</v>
      </c>
      <c r="Q487" t="s">
        <v>1416</v>
      </c>
    </row>
    <row r="488" spans="7:17" x14ac:dyDescent="0.25">
      <c r="G488" s="13">
        <v>9310</v>
      </c>
      <c r="H488" s="13" t="s">
        <v>852</v>
      </c>
      <c r="I488" s="13">
        <v>41002</v>
      </c>
      <c r="J488" s="13" t="s">
        <v>115</v>
      </c>
      <c r="K488" s="14">
        <v>1</v>
      </c>
      <c r="L488" s="14" t="s">
        <v>113</v>
      </c>
      <c r="Q488" t="s">
        <v>1432</v>
      </c>
    </row>
    <row r="489" spans="7:17" x14ac:dyDescent="0.25">
      <c r="G489" s="13">
        <v>8890</v>
      </c>
      <c r="H489" s="13" t="s">
        <v>853</v>
      </c>
      <c r="I489" s="13">
        <v>36012</v>
      </c>
      <c r="J489" s="13" t="s">
        <v>854</v>
      </c>
      <c r="K489" s="14">
        <v>1</v>
      </c>
      <c r="L489" s="14" t="s">
        <v>113</v>
      </c>
      <c r="Q489" t="s">
        <v>1433</v>
      </c>
    </row>
    <row r="490" spans="7:17" x14ac:dyDescent="0.25">
      <c r="G490" s="13">
        <v>7140</v>
      </c>
      <c r="H490" s="13" t="s">
        <v>855</v>
      </c>
      <c r="I490" s="13">
        <v>56087</v>
      </c>
      <c r="J490" s="13" t="s">
        <v>847</v>
      </c>
      <c r="K490" s="14">
        <v>2</v>
      </c>
      <c r="L490" s="14" t="s">
        <v>122</v>
      </c>
      <c r="Q490" t="s">
        <v>1434</v>
      </c>
    </row>
    <row r="491" spans="7:17" x14ac:dyDescent="0.25">
      <c r="G491" s="13">
        <v>4607</v>
      </c>
      <c r="H491" s="13" t="s">
        <v>856</v>
      </c>
      <c r="I491" s="13">
        <v>62027</v>
      </c>
      <c r="J491" s="13" t="s">
        <v>857</v>
      </c>
      <c r="K491" s="14">
        <v>2</v>
      </c>
      <c r="L491" s="14" t="s">
        <v>122</v>
      </c>
      <c r="Q491" t="s">
        <v>1435</v>
      </c>
    </row>
    <row r="492" spans="7:17" x14ac:dyDescent="0.25">
      <c r="G492" s="13">
        <v>2640</v>
      </c>
      <c r="H492" s="13" t="s">
        <v>858</v>
      </c>
      <c r="I492" s="13">
        <v>11029</v>
      </c>
      <c r="J492" s="13" t="s">
        <v>859</v>
      </c>
      <c r="K492" s="14">
        <v>1</v>
      </c>
      <c r="L492" s="14" t="s">
        <v>113</v>
      </c>
      <c r="Q492" t="s">
        <v>1437</v>
      </c>
    </row>
    <row r="493" spans="7:17" x14ac:dyDescent="0.25">
      <c r="G493" s="13">
        <v>7543</v>
      </c>
      <c r="H493" s="13" t="s">
        <v>860</v>
      </c>
      <c r="I493" s="13">
        <v>57081</v>
      </c>
      <c r="J493" s="13" t="s">
        <v>195</v>
      </c>
      <c r="K493" s="14">
        <v>2</v>
      </c>
      <c r="L493" s="14" t="s">
        <v>122</v>
      </c>
      <c r="Q493" t="s">
        <v>1438</v>
      </c>
    </row>
    <row r="494" spans="7:17" x14ac:dyDescent="0.25">
      <c r="G494" s="13">
        <v>7700</v>
      </c>
      <c r="H494" s="13" t="s">
        <v>861</v>
      </c>
      <c r="I494" s="13">
        <v>54007</v>
      </c>
      <c r="J494" s="13" t="s">
        <v>373</v>
      </c>
      <c r="K494" s="14">
        <v>2</v>
      </c>
      <c r="L494" s="14" t="s">
        <v>122</v>
      </c>
      <c r="Q494" t="s">
        <v>1439</v>
      </c>
    </row>
    <row r="495" spans="7:17" x14ac:dyDescent="0.25">
      <c r="G495" s="13">
        <v>3891</v>
      </c>
      <c r="H495" s="13" t="s">
        <v>862</v>
      </c>
      <c r="I495" s="13">
        <v>71017</v>
      </c>
      <c r="J495" s="13" t="s">
        <v>863</v>
      </c>
      <c r="K495" s="14">
        <v>1</v>
      </c>
      <c r="L495" s="14" t="s">
        <v>113</v>
      </c>
      <c r="Q495" t="s">
        <v>1442</v>
      </c>
    </row>
    <row r="496" spans="7:17" x14ac:dyDescent="0.25">
      <c r="G496" s="13">
        <v>2812</v>
      </c>
      <c r="H496" s="13" t="s">
        <v>864</v>
      </c>
      <c r="I496" s="13">
        <v>12025</v>
      </c>
      <c r="J496" s="13" t="s">
        <v>520</v>
      </c>
      <c r="K496" s="14">
        <v>1</v>
      </c>
      <c r="L496" s="14" t="s">
        <v>113</v>
      </c>
      <c r="Q496" t="s">
        <v>1444</v>
      </c>
    </row>
    <row r="497" spans="7:17" x14ac:dyDescent="0.25">
      <c r="G497" s="13">
        <v>7062</v>
      </c>
      <c r="H497" s="13" t="s">
        <v>865</v>
      </c>
      <c r="I497" s="13">
        <v>55040</v>
      </c>
      <c r="J497" s="13" t="s">
        <v>866</v>
      </c>
      <c r="K497" s="14">
        <v>2</v>
      </c>
      <c r="L497" s="14" t="s">
        <v>122</v>
      </c>
      <c r="Q497" t="s">
        <v>1447</v>
      </c>
    </row>
    <row r="498" spans="7:17" x14ac:dyDescent="0.25">
      <c r="G498" s="13">
        <v>6660</v>
      </c>
      <c r="H498" s="13" t="s">
        <v>867</v>
      </c>
      <c r="I498" s="13">
        <v>82014</v>
      </c>
      <c r="J498" s="13" t="s">
        <v>748</v>
      </c>
      <c r="K498" s="14">
        <v>2</v>
      </c>
      <c r="L498" s="14" t="s">
        <v>122</v>
      </c>
      <c r="Q498" t="s">
        <v>1451</v>
      </c>
    </row>
    <row r="499" spans="7:17" x14ac:dyDescent="0.25">
      <c r="G499" s="13">
        <v>6120</v>
      </c>
      <c r="H499" s="13" t="s">
        <v>868</v>
      </c>
      <c r="I499" s="13">
        <v>56086</v>
      </c>
      <c r="J499" s="13" t="s">
        <v>869</v>
      </c>
      <c r="K499" s="14">
        <v>2</v>
      </c>
      <c r="L499" s="14" t="s">
        <v>122</v>
      </c>
      <c r="Q499" t="s">
        <v>1453</v>
      </c>
    </row>
    <row r="500" spans="7:17" x14ac:dyDescent="0.25">
      <c r="G500" s="13">
        <v>5000</v>
      </c>
      <c r="H500" s="13" t="s">
        <v>870</v>
      </c>
      <c r="I500" s="13">
        <v>92094</v>
      </c>
      <c r="J500" s="13" t="s">
        <v>206</v>
      </c>
      <c r="K500" s="14">
        <v>2</v>
      </c>
      <c r="L500" s="14" t="s">
        <v>122</v>
      </c>
      <c r="Q500" t="s">
        <v>1454</v>
      </c>
    </row>
    <row r="501" spans="7:17" x14ac:dyDescent="0.25">
      <c r="G501" s="13">
        <v>6950</v>
      </c>
      <c r="H501" s="13" t="s">
        <v>871</v>
      </c>
      <c r="I501" s="13">
        <v>83040</v>
      </c>
      <c r="J501" s="13" t="s">
        <v>181</v>
      </c>
      <c r="K501" s="14">
        <v>2</v>
      </c>
      <c r="L501" s="14" t="s">
        <v>122</v>
      </c>
      <c r="Q501" t="s">
        <v>1456</v>
      </c>
    </row>
    <row r="502" spans="7:17" x14ac:dyDescent="0.25">
      <c r="G502" s="13">
        <v>5360</v>
      </c>
      <c r="H502" s="13" t="s">
        <v>872</v>
      </c>
      <c r="I502" s="13">
        <v>91059</v>
      </c>
      <c r="J502" s="13" t="s">
        <v>121</v>
      </c>
      <c r="K502" s="14">
        <v>2</v>
      </c>
      <c r="L502" s="14" t="s">
        <v>122</v>
      </c>
      <c r="Q502" t="s">
        <v>1459</v>
      </c>
    </row>
    <row r="503" spans="7:17" x14ac:dyDescent="0.25">
      <c r="G503" s="13">
        <v>9810</v>
      </c>
      <c r="H503" s="13" t="s">
        <v>873</v>
      </c>
      <c r="I503" s="13">
        <v>44048</v>
      </c>
      <c r="J503" s="13" t="s">
        <v>874</v>
      </c>
      <c r="K503" s="14">
        <v>1</v>
      </c>
      <c r="L503" s="14" t="s">
        <v>113</v>
      </c>
      <c r="Q503" t="s">
        <v>1460</v>
      </c>
    </row>
    <row r="504" spans="7:17" x14ac:dyDescent="0.25">
      <c r="G504" s="13">
        <v>1910</v>
      </c>
      <c r="H504" s="13" t="s">
        <v>875</v>
      </c>
      <c r="I504" s="13">
        <v>23038</v>
      </c>
      <c r="J504" s="13" t="s">
        <v>876</v>
      </c>
      <c r="K504" s="14">
        <v>1</v>
      </c>
      <c r="L504" s="14" t="s">
        <v>113</v>
      </c>
      <c r="Q504" t="s">
        <v>1464</v>
      </c>
    </row>
    <row r="505" spans="7:17" x14ac:dyDescent="0.25">
      <c r="G505" s="13">
        <v>1120</v>
      </c>
      <c r="H505" s="13" t="s">
        <v>877</v>
      </c>
      <c r="I505" s="13">
        <v>21004</v>
      </c>
      <c r="J505" s="13" t="s">
        <v>286</v>
      </c>
      <c r="K505" s="14">
        <v>3</v>
      </c>
      <c r="L505" s="14" t="s">
        <v>285</v>
      </c>
      <c r="Q505" t="s">
        <v>1466</v>
      </c>
    </row>
    <row r="506" spans="7:17" x14ac:dyDescent="0.25">
      <c r="G506" s="13">
        <v>9636</v>
      </c>
      <c r="H506" s="13" t="s">
        <v>878</v>
      </c>
      <c r="I506" s="13">
        <v>45065</v>
      </c>
      <c r="J506" s="13" t="s">
        <v>879</v>
      </c>
      <c r="K506" s="14">
        <v>1</v>
      </c>
      <c r="L506" s="14" t="s">
        <v>113</v>
      </c>
      <c r="Q506" t="s">
        <v>1468</v>
      </c>
    </row>
    <row r="507" spans="7:17" x14ac:dyDescent="0.25">
      <c r="G507" s="13">
        <v>3404</v>
      </c>
      <c r="H507" s="13" t="s">
        <v>880</v>
      </c>
      <c r="I507" s="13">
        <v>24059</v>
      </c>
      <c r="J507" s="13" t="s">
        <v>881</v>
      </c>
      <c r="K507" s="14">
        <v>1</v>
      </c>
      <c r="L507" s="14" t="s">
        <v>113</v>
      </c>
      <c r="Q507" t="s">
        <v>1469</v>
      </c>
    </row>
    <row r="508" spans="7:17" x14ac:dyDescent="0.25">
      <c r="G508" s="13">
        <v>9403</v>
      </c>
      <c r="H508" s="13" t="s">
        <v>882</v>
      </c>
      <c r="I508" s="13">
        <v>41048</v>
      </c>
      <c r="J508" s="13" t="s">
        <v>156</v>
      </c>
      <c r="K508" s="14">
        <v>1</v>
      </c>
      <c r="L508" s="14" t="s">
        <v>113</v>
      </c>
      <c r="Q508" t="s">
        <v>1471</v>
      </c>
    </row>
    <row r="509" spans="7:17" x14ac:dyDescent="0.25">
      <c r="G509" s="13">
        <v>1390</v>
      </c>
      <c r="H509" s="13" t="s">
        <v>883</v>
      </c>
      <c r="I509" s="13">
        <v>25037</v>
      </c>
      <c r="J509" s="13" t="s">
        <v>884</v>
      </c>
      <c r="K509" s="14">
        <v>2</v>
      </c>
      <c r="L509" s="14" t="s">
        <v>122</v>
      </c>
      <c r="Q509" t="s">
        <v>1473</v>
      </c>
    </row>
    <row r="510" spans="7:17" x14ac:dyDescent="0.25">
      <c r="G510" s="13">
        <v>7063</v>
      </c>
      <c r="H510" s="13" t="s">
        <v>885</v>
      </c>
      <c r="I510" s="13">
        <v>55040</v>
      </c>
      <c r="J510" s="13" t="s">
        <v>866</v>
      </c>
      <c r="K510" s="14">
        <v>2</v>
      </c>
      <c r="L510" s="14" t="s">
        <v>122</v>
      </c>
      <c r="Q510" t="s">
        <v>1474</v>
      </c>
    </row>
    <row r="511" spans="7:17" x14ac:dyDescent="0.25">
      <c r="G511" s="13">
        <v>4721</v>
      </c>
      <c r="H511" s="13" t="s">
        <v>886</v>
      </c>
      <c r="I511" s="13">
        <v>63040</v>
      </c>
      <c r="J511" s="13" t="s">
        <v>537</v>
      </c>
      <c r="K511" s="14">
        <v>2</v>
      </c>
      <c r="L511" s="14" t="s">
        <v>122</v>
      </c>
      <c r="Q511" t="s">
        <v>1475</v>
      </c>
    </row>
    <row r="512" spans="7:17" x14ac:dyDescent="0.25">
      <c r="G512" s="13">
        <v>4121</v>
      </c>
      <c r="H512" s="13" t="s">
        <v>887</v>
      </c>
      <c r="I512" s="13">
        <v>62121</v>
      </c>
      <c r="J512" s="13" t="s">
        <v>888</v>
      </c>
      <c r="K512" s="14">
        <v>2</v>
      </c>
      <c r="L512" s="14" t="s">
        <v>122</v>
      </c>
      <c r="Q512" t="s">
        <v>1477</v>
      </c>
    </row>
    <row r="513" spans="7:17" x14ac:dyDescent="0.25">
      <c r="G513" s="13">
        <v>2845</v>
      </c>
      <c r="H513" s="13" t="s">
        <v>889</v>
      </c>
      <c r="I513" s="13">
        <v>11030</v>
      </c>
      <c r="J513" s="13" t="s">
        <v>890</v>
      </c>
      <c r="K513" s="14">
        <v>1</v>
      </c>
      <c r="L513" s="14" t="s">
        <v>113</v>
      </c>
      <c r="Q513" t="s">
        <v>1478</v>
      </c>
    </row>
    <row r="514" spans="7:17" x14ac:dyDescent="0.25">
      <c r="G514" s="13">
        <v>3668</v>
      </c>
      <c r="H514" s="13" t="s">
        <v>891</v>
      </c>
      <c r="I514" s="13">
        <v>71002</v>
      </c>
      <c r="J514" s="13" t="s">
        <v>154</v>
      </c>
      <c r="K514" s="14">
        <v>1</v>
      </c>
      <c r="L514" s="14" t="s">
        <v>113</v>
      </c>
      <c r="Q514" t="s">
        <v>1479</v>
      </c>
    </row>
    <row r="515" spans="7:17" x14ac:dyDescent="0.25">
      <c r="G515" s="13">
        <v>9320</v>
      </c>
      <c r="H515" s="13" t="s">
        <v>892</v>
      </c>
      <c r="I515" s="13">
        <v>41002</v>
      </c>
      <c r="J515" s="13" t="s">
        <v>115</v>
      </c>
      <c r="K515" s="14">
        <v>1</v>
      </c>
      <c r="L515" s="14" t="s">
        <v>113</v>
      </c>
      <c r="Q515" t="s">
        <v>1480</v>
      </c>
    </row>
    <row r="516" spans="7:17" x14ac:dyDescent="0.25">
      <c r="G516" s="13">
        <v>8950</v>
      </c>
      <c r="H516" s="13" t="s">
        <v>893</v>
      </c>
      <c r="I516" s="13">
        <v>33039</v>
      </c>
      <c r="J516" s="13" t="s">
        <v>375</v>
      </c>
      <c r="K516" s="14">
        <v>1</v>
      </c>
      <c r="L516" s="14" t="s">
        <v>113</v>
      </c>
      <c r="Q516" t="s">
        <v>1481</v>
      </c>
    </row>
    <row r="517" spans="7:17" x14ac:dyDescent="0.25">
      <c r="G517" s="13">
        <v>3221</v>
      </c>
      <c r="H517" s="13" t="s">
        <v>894</v>
      </c>
      <c r="I517" s="13">
        <v>24043</v>
      </c>
      <c r="J517" s="13" t="s">
        <v>895</v>
      </c>
      <c r="K517" s="14">
        <v>1</v>
      </c>
      <c r="L517" s="14" t="s">
        <v>113</v>
      </c>
      <c r="Q517" t="s">
        <v>1483</v>
      </c>
    </row>
    <row r="518" spans="7:17" x14ac:dyDescent="0.25">
      <c r="G518" s="13">
        <v>2560</v>
      </c>
      <c r="H518" s="13" t="s">
        <v>896</v>
      </c>
      <c r="I518" s="13">
        <v>12026</v>
      </c>
      <c r="J518" s="13" t="s">
        <v>897</v>
      </c>
      <c r="K518" s="14">
        <v>1</v>
      </c>
      <c r="L518" s="14" t="s">
        <v>113</v>
      </c>
      <c r="Q518" t="s">
        <v>1484</v>
      </c>
    </row>
    <row r="519" spans="7:17" x14ac:dyDescent="0.25">
      <c r="G519" s="13">
        <v>7020</v>
      </c>
      <c r="H519" s="13" t="s">
        <v>898</v>
      </c>
      <c r="I519" s="13">
        <v>53053</v>
      </c>
      <c r="J519" s="13" t="s">
        <v>330</v>
      </c>
      <c r="K519" s="14">
        <v>2</v>
      </c>
      <c r="L519" s="14" t="s">
        <v>122</v>
      </c>
      <c r="Q519" t="s">
        <v>1486</v>
      </c>
    </row>
    <row r="520" spans="7:17" x14ac:dyDescent="0.25">
      <c r="G520" s="13">
        <v>1400</v>
      </c>
      <c r="H520" s="13" t="s">
        <v>899</v>
      </c>
      <c r="I520" s="13">
        <v>25072</v>
      </c>
      <c r="J520" s="13" t="s">
        <v>189</v>
      </c>
      <c r="K520" s="14">
        <v>2</v>
      </c>
      <c r="L520" s="14" t="s">
        <v>122</v>
      </c>
      <c r="Q520" t="s">
        <v>1487</v>
      </c>
    </row>
    <row r="521" spans="7:17" x14ac:dyDescent="0.25">
      <c r="G521" s="13">
        <v>6831</v>
      </c>
      <c r="H521" s="13" t="s">
        <v>900</v>
      </c>
      <c r="I521" s="13">
        <v>84010</v>
      </c>
      <c r="J521" s="13" t="s">
        <v>210</v>
      </c>
      <c r="K521" s="14">
        <v>2</v>
      </c>
      <c r="L521" s="14" t="s">
        <v>122</v>
      </c>
      <c r="Q521" t="s">
        <v>1489</v>
      </c>
    </row>
    <row r="522" spans="7:17" x14ac:dyDescent="0.25">
      <c r="G522" s="13">
        <v>9771</v>
      </c>
      <c r="H522" s="13" t="s">
        <v>901</v>
      </c>
      <c r="I522" s="13">
        <v>45017</v>
      </c>
      <c r="J522" s="13" t="s">
        <v>653</v>
      </c>
      <c r="K522" s="14">
        <v>1</v>
      </c>
      <c r="L522" s="14" t="s">
        <v>113</v>
      </c>
      <c r="Q522" t="s">
        <v>1490</v>
      </c>
    </row>
    <row r="523" spans="7:17" x14ac:dyDescent="0.25">
      <c r="G523" s="13">
        <v>6851</v>
      </c>
      <c r="H523" s="13" t="s">
        <v>902</v>
      </c>
      <c r="I523" s="13">
        <v>84050</v>
      </c>
      <c r="J523" s="13" t="s">
        <v>421</v>
      </c>
      <c r="K523" s="14">
        <v>2</v>
      </c>
      <c r="L523" s="14" t="s">
        <v>122</v>
      </c>
      <c r="Q523" t="s">
        <v>1492</v>
      </c>
    </row>
    <row r="524" spans="7:17" x14ac:dyDescent="0.25">
      <c r="G524" s="13">
        <v>2200</v>
      </c>
      <c r="H524" s="13" t="s">
        <v>903</v>
      </c>
      <c r="I524" s="13">
        <v>13011</v>
      </c>
      <c r="J524" s="13" t="s">
        <v>904</v>
      </c>
      <c r="K524" s="14">
        <v>1</v>
      </c>
      <c r="L524" s="14" t="s">
        <v>113</v>
      </c>
      <c r="Q524" t="s">
        <v>1493</v>
      </c>
    </row>
    <row r="525" spans="7:17" x14ac:dyDescent="0.25">
      <c r="G525" s="13">
        <v>7022</v>
      </c>
      <c r="H525" s="13" t="s">
        <v>905</v>
      </c>
      <c r="I525" s="13">
        <v>53053</v>
      </c>
      <c r="J525" s="13" t="s">
        <v>330</v>
      </c>
      <c r="K525" s="14">
        <v>2</v>
      </c>
      <c r="L525" s="14" t="s">
        <v>122</v>
      </c>
      <c r="Q525" t="s">
        <v>1495</v>
      </c>
    </row>
    <row r="526" spans="7:17" x14ac:dyDescent="0.25">
      <c r="G526" s="13">
        <v>9681</v>
      </c>
      <c r="H526" s="13" t="s">
        <v>906</v>
      </c>
      <c r="I526" s="13">
        <v>45064</v>
      </c>
      <c r="J526" s="13" t="s">
        <v>746</v>
      </c>
      <c r="K526" s="14">
        <v>1</v>
      </c>
      <c r="L526" s="14" t="s">
        <v>113</v>
      </c>
      <c r="Q526" t="s">
        <v>1496</v>
      </c>
    </row>
    <row r="527" spans="7:17" x14ac:dyDescent="0.25">
      <c r="G527" s="13">
        <v>7743</v>
      </c>
      <c r="H527" s="13" t="s">
        <v>907</v>
      </c>
      <c r="I527" s="13">
        <v>57062</v>
      </c>
      <c r="J527" s="13" t="s">
        <v>539</v>
      </c>
      <c r="K527" s="14">
        <v>2</v>
      </c>
      <c r="L527" s="14" t="s">
        <v>122</v>
      </c>
      <c r="Q527" t="s">
        <v>1497</v>
      </c>
    </row>
    <row r="528" spans="7:17" x14ac:dyDescent="0.25">
      <c r="G528" s="13">
        <v>1755</v>
      </c>
      <c r="H528" s="13" t="s">
        <v>908</v>
      </c>
      <c r="I528" s="13">
        <v>23024</v>
      </c>
      <c r="J528" s="13" t="s">
        <v>909</v>
      </c>
      <c r="K528" s="14">
        <v>1</v>
      </c>
      <c r="L528" s="14" t="s">
        <v>113</v>
      </c>
      <c r="Q528" t="s">
        <v>1498</v>
      </c>
    </row>
    <row r="529" spans="7:17" x14ac:dyDescent="0.25">
      <c r="G529" s="13">
        <v>7911</v>
      </c>
      <c r="H529" s="13" t="s">
        <v>910</v>
      </c>
      <c r="I529" s="13">
        <v>51065</v>
      </c>
      <c r="J529" s="13" t="s">
        <v>911</v>
      </c>
      <c r="K529" s="14">
        <v>2</v>
      </c>
      <c r="L529" s="14" t="s">
        <v>122</v>
      </c>
      <c r="Q529" t="s">
        <v>1502</v>
      </c>
    </row>
    <row r="530" spans="7:17" x14ac:dyDescent="0.25">
      <c r="G530" s="13">
        <v>7862</v>
      </c>
      <c r="H530" s="13" t="s">
        <v>912</v>
      </c>
      <c r="I530" s="13">
        <v>55023</v>
      </c>
      <c r="J530" s="13" t="s">
        <v>365</v>
      </c>
      <c r="K530" s="14">
        <v>2</v>
      </c>
      <c r="L530" s="14" t="s">
        <v>122</v>
      </c>
      <c r="Q530" t="s">
        <v>1503</v>
      </c>
    </row>
    <row r="531" spans="7:17" x14ac:dyDescent="0.25">
      <c r="G531" s="13">
        <v>5350</v>
      </c>
      <c r="H531" s="13" t="s">
        <v>913</v>
      </c>
      <c r="I531" s="13">
        <v>92097</v>
      </c>
      <c r="J531" s="13" t="s">
        <v>471</v>
      </c>
      <c r="K531" s="14">
        <v>2</v>
      </c>
      <c r="L531" s="14" t="s">
        <v>122</v>
      </c>
      <c r="Q531" t="s">
        <v>1504</v>
      </c>
    </row>
    <row r="532" spans="7:17" x14ac:dyDescent="0.25">
      <c r="G532" s="13">
        <v>2250</v>
      </c>
      <c r="H532" s="13" t="s">
        <v>914</v>
      </c>
      <c r="I532" s="13">
        <v>13029</v>
      </c>
      <c r="J532" s="13" t="s">
        <v>915</v>
      </c>
      <c r="K532" s="14">
        <v>1</v>
      </c>
      <c r="L532" s="14" t="s">
        <v>113</v>
      </c>
      <c r="Q532" t="s">
        <v>1506</v>
      </c>
    </row>
    <row r="533" spans="7:17" x14ac:dyDescent="0.25">
      <c r="G533" s="13">
        <v>7866</v>
      </c>
      <c r="H533" s="13" t="s">
        <v>916</v>
      </c>
      <c r="I533" s="13">
        <v>55023</v>
      </c>
      <c r="J533" s="13" t="s">
        <v>365</v>
      </c>
      <c r="K533" s="14">
        <v>2</v>
      </c>
      <c r="L533" s="14" t="s">
        <v>122</v>
      </c>
      <c r="Q533" t="s">
        <v>1507</v>
      </c>
    </row>
    <row r="534" spans="7:17" x14ac:dyDescent="0.25">
      <c r="G534" s="13">
        <v>2491</v>
      </c>
      <c r="H534" s="13" t="s">
        <v>917</v>
      </c>
      <c r="I534" s="13">
        <v>13003</v>
      </c>
      <c r="J534" s="13" t="s">
        <v>179</v>
      </c>
      <c r="K534" s="14">
        <v>1</v>
      </c>
      <c r="L534" s="14" t="s">
        <v>113</v>
      </c>
      <c r="Q534" t="s">
        <v>1510</v>
      </c>
    </row>
    <row r="535" spans="7:17" x14ac:dyDescent="0.25">
      <c r="G535" s="13">
        <v>4877</v>
      </c>
      <c r="H535" s="13" t="s">
        <v>918</v>
      </c>
      <c r="I535" s="13">
        <v>63057</v>
      </c>
      <c r="J535" s="13" t="s">
        <v>919</v>
      </c>
      <c r="K535" s="14">
        <v>2</v>
      </c>
      <c r="L535" s="14" t="s">
        <v>122</v>
      </c>
      <c r="Q535" t="s">
        <v>1512</v>
      </c>
    </row>
    <row r="536" spans="7:17" x14ac:dyDescent="0.25">
      <c r="G536" s="13">
        <v>4252</v>
      </c>
      <c r="H536" s="13" t="s">
        <v>920</v>
      </c>
      <c r="I536" s="13">
        <v>64029</v>
      </c>
      <c r="J536" s="13" t="s">
        <v>351</v>
      </c>
      <c r="K536" s="14">
        <v>2</v>
      </c>
      <c r="L536" s="14" t="s">
        <v>122</v>
      </c>
      <c r="Q536" t="s">
        <v>1513</v>
      </c>
    </row>
    <row r="537" spans="7:17" x14ac:dyDescent="0.25">
      <c r="G537" s="13">
        <v>4540</v>
      </c>
      <c r="H537" s="13" t="s">
        <v>921</v>
      </c>
      <c r="I537" s="13">
        <v>61003</v>
      </c>
      <c r="J537" s="13" t="s">
        <v>922</v>
      </c>
      <c r="K537" s="14">
        <v>2</v>
      </c>
      <c r="L537" s="14" t="s">
        <v>122</v>
      </c>
      <c r="Q537" t="s">
        <v>1524</v>
      </c>
    </row>
    <row r="538" spans="7:17" x14ac:dyDescent="0.25">
      <c r="G538" s="13">
        <v>5520</v>
      </c>
      <c r="H538" s="13" t="s">
        <v>923</v>
      </c>
      <c r="I538" s="13">
        <v>91103</v>
      </c>
      <c r="J538" s="13" t="s">
        <v>419</v>
      </c>
      <c r="K538" s="14">
        <v>2</v>
      </c>
      <c r="L538" s="14" t="s">
        <v>122</v>
      </c>
      <c r="Q538" t="s">
        <v>1526</v>
      </c>
    </row>
    <row r="539" spans="7:17" x14ac:dyDescent="0.25">
      <c r="G539" s="13">
        <v>2861</v>
      </c>
      <c r="H539" s="13" t="s">
        <v>924</v>
      </c>
      <c r="I539" s="13">
        <v>12035</v>
      </c>
      <c r="J539" s="13" t="s">
        <v>925</v>
      </c>
      <c r="K539" s="14">
        <v>1</v>
      </c>
      <c r="L539" s="14" t="s">
        <v>113</v>
      </c>
      <c r="Q539" t="s">
        <v>1528</v>
      </c>
    </row>
    <row r="540" spans="7:17" x14ac:dyDescent="0.25">
      <c r="G540" s="13">
        <v>9041</v>
      </c>
      <c r="H540" s="13" t="s">
        <v>926</v>
      </c>
      <c r="I540" s="13">
        <v>44021</v>
      </c>
      <c r="J540" s="13" t="s">
        <v>379</v>
      </c>
      <c r="K540" s="14">
        <v>1</v>
      </c>
      <c r="L540" s="14" t="s">
        <v>113</v>
      </c>
      <c r="Q540" t="s">
        <v>1536</v>
      </c>
    </row>
    <row r="541" spans="7:17" x14ac:dyDescent="0.25">
      <c r="G541" s="13">
        <v>9968</v>
      </c>
      <c r="H541" s="13" t="s">
        <v>927</v>
      </c>
      <c r="I541" s="13">
        <v>43002</v>
      </c>
      <c r="J541" s="13" t="s">
        <v>158</v>
      </c>
      <c r="K541" s="14">
        <v>1</v>
      </c>
      <c r="L541" s="14" t="s">
        <v>113</v>
      </c>
      <c r="Q541" t="s">
        <v>1538</v>
      </c>
    </row>
    <row r="542" spans="7:17" x14ac:dyDescent="0.25">
      <c r="G542" s="13">
        <v>3945</v>
      </c>
      <c r="H542" s="13" t="s">
        <v>928</v>
      </c>
      <c r="I542" s="13">
        <v>71069</v>
      </c>
      <c r="J542" s="13" t="s">
        <v>929</v>
      </c>
      <c r="K542" s="14">
        <v>1</v>
      </c>
      <c r="L542" s="14" t="s">
        <v>113</v>
      </c>
      <c r="Q542" t="s">
        <v>1551</v>
      </c>
    </row>
    <row r="543" spans="7:17" x14ac:dyDescent="0.25">
      <c r="G543" s="13">
        <v>8780</v>
      </c>
      <c r="H543" s="13" t="s">
        <v>930</v>
      </c>
      <c r="I543" s="13">
        <v>37010</v>
      </c>
      <c r="J543" s="13" t="s">
        <v>931</v>
      </c>
      <c r="K543" s="14">
        <v>1</v>
      </c>
      <c r="L543" s="14" t="s">
        <v>113</v>
      </c>
      <c r="Q543" t="s">
        <v>1554</v>
      </c>
    </row>
    <row r="544" spans="7:17" x14ac:dyDescent="0.25">
      <c r="G544" s="13">
        <v>9931</v>
      </c>
      <c r="H544" s="13" t="s">
        <v>932</v>
      </c>
      <c r="I544" s="13">
        <v>44080</v>
      </c>
      <c r="J544" s="13" t="s">
        <v>933</v>
      </c>
      <c r="K544" s="14">
        <v>1</v>
      </c>
      <c r="L544" s="14" t="s">
        <v>113</v>
      </c>
      <c r="Q544" t="s">
        <v>1559</v>
      </c>
    </row>
    <row r="545" spans="7:17" x14ac:dyDescent="0.25">
      <c r="G545" s="13">
        <v>9255</v>
      </c>
      <c r="H545" s="13" t="s">
        <v>934</v>
      </c>
      <c r="I545" s="13">
        <v>42004</v>
      </c>
      <c r="J545" s="13" t="s">
        <v>935</v>
      </c>
      <c r="K545" s="14">
        <v>1</v>
      </c>
      <c r="L545" s="14" t="s">
        <v>113</v>
      </c>
      <c r="Q545" t="s">
        <v>1573</v>
      </c>
    </row>
    <row r="546" spans="7:17" x14ac:dyDescent="0.25">
      <c r="G546" s="13">
        <v>3660</v>
      </c>
      <c r="H546" s="13" t="s">
        <v>936</v>
      </c>
      <c r="I546" s="13">
        <v>71047</v>
      </c>
      <c r="J546" s="13" t="s">
        <v>937</v>
      </c>
      <c r="K546" s="14">
        <v>1</v>
      </c>
      <c r="L546" s="14" t="s">
        <v>113</v>
      </c>
      <c r="Q546" t="s">
        <v>1574</v>
      </c>
    </row>
    <row r="547" spans="7:17" x14ac:dyDescent="0.25">
      <c r="G547" s="13">
        <v>1421</v>
      </c>
      <c r="H547" s="13" t="s">
        <v>938</v>
      </c>
      <c r="I547" s="13">
        <v>25014</v>
      </c>
      <c r="J547" s="13" t="s">
        <v>276</v>
      </c>
      <c r="K547" s="14">
        <v>2</v>
      </c>
      <c r="L547" s="14" t="s">
        <v>122</v>
      </c>
      <c r="Q547" t="s">
        <v>1575</v>
      </c>
    </row>
    <row r="548" spans="7:17" x14ac:dyDescent="0.25">
      <c r="G548" s="13">
        <v>1357</v>
      </c>
      <c r="H548" s="13" t="s">
        <v>939</v>
      </c>
      <c r="I548" s="13">
        <v>25118</v>
      </c>
      <c r="J548" s="13" t="s">
        <v>940</v>
      </c>
      <c r="K548" s="14">
        <v>2</v>
      </c>
      <c r="L548" s="14" t="s">
        <v>122</v>
      </c>
      <c r="Q548" t="s">
        <v>1577</v>
      </c>
    </row>
    <row r="549" spans="7:17" x14ac:dyDescent="0.25">
      <c r="G549" s="13">
        <v>3640</v>
      </c>
      <c r="H549" s="13" t="s">
        <v>941</v>
      </c>
      <c r="I549" s="13">
        <v>72018</v>
      </c>
      <c r="J549" s="13" t="s">
        <v>942</v>
      </c>
      <c r="K549" s="14">
        <v>1</v>
      </c>
      <c r="L549" s="14" t="s">
        <v>113</v>
      </c>
      <c r="Q549" t="s">
        <v>1582</v>
      </c>
    </row>
    <row r="550" spans="7:17" x14ac:dyDescent="0.25">
      <c r="G550" s="13">
        <v>3680</v>
      </c>
      <c r="H550" s="13" t="s">
        <v>943</v>
      </c>
      <c r="I550" s="13">
        <v>72021</v>
      </c>
      <c r="J550" s="13" t="s">
        <v>944</v>
      </c>
      <c r="K550" s="14">
        <v>1</v>
      </c>
      <c r="L550" s="14" t="s">
        <v>113</v>
      </c>
      <c r="Q550" t="s">
        <v>1584</v>
      </c>
    </row>
    <row r="551" spans="7:17" x14ac:dyDescent="0.25">
      <c r="G551" s="13">
        <v>6852</v>
      </c>
      <c r="H551" s="13" t="s">
        <v>945</v>
      </c>
      <c r="I551" s="13">
        <v>84050</v>
      </c>
      <c r="J551" s="13" t="s">
        <v>421</v>
      </c>
      <c r="K551" s="14">
        <v>2</v>
      </c>
      <c r="L551" s="14" t="s">
        <v>122</v>
      </c>
      <c r="Q551" t="s">
        <v>1587</v>
      </c>
    </row>
    <row r="552" spans="7:17" x14ac:dyDescent="0.25">
      <c r="G552" s="13">
        <v>3360</v>
      </c>
      <c r="H552" s="13" t="s">
        <v>946</v>
      </c>
      <c r="I552" s="13">
        <v>24011</v>
      </c>
      <c r="J552" s="13" t="s">
        <v>947</v>
      </c>
      <c r="K552" s="14">
        <v>1</v>
      </c>
      <c r="L552" s="14" t="s">
        <v>113</v>
      </c>
      <c r="Q552" t="s">
        <v>1588</v>
      </c>
    </row>
    <row r="553" spans="7:17" x14ac:dyDescent="0.25">
      <c r="G553" s="13">
        <v>1745</v>
      </c>
      <c r="H553" s="13" t="s">
        <v>948</v>
      </c>
      <c r="I553" s="13">
        <v>23060</v>
      </c>
      <c r="J553" s="13" t="s">
        <v>949</v>
      </c>
      <c r="K553" s="14">
        <v>1</v>
      </c>
      <c r="L553" s="14" t="s">
        <v>113</v>
      </c>
      <c r="Q553" t="s">
        <v>1590</v>
      </c>
    </row>
    <row r="554" spans="7:17" x14ac:dyDescent="0.25">
      <c r="G554" s="13">
        <v>7501</v>
      </c>
      <c r="H554" s="13" t="s">
        <v>950</v>
      </c>
      <c r="I554" s="13">
        <v>57081</v>
      </c>
      <c r="J554" s="13" t="s">
        <v>195</v>
      </c>
      <c r="K554" s="14">
        <v>2</v>
      </c>
      <c r="L554" s="14" t="s">
        <v>122</v>
      </c>
      <c r="Q554" t="s">
        <v>1591</v>
      </c>
    </row>
    <row r="555" spans="7:17" x14ac:dyDescent="0.25">
      <c r="G555" s="13">
        <v>6880</v>
      </c>
      <c r="H555" s="13" t="s">
        <v>951</v>
      </c>
      <c r="I555" s="13">
        <v>84009</v>
      </c>
      <c r="J555" s="13" t="s">
        <v>952</v>
      </c>
      <c r="K555" s="14">
        <v>2</v>
      </c>
      <c r="L555" s="14" t="s">
        <v>122</v>
      </c>
      <c r="Q555" t="s">
        <v>1592</v>
      </c>
    </row>
    <row r="556" spans="7:17" x14ac:dyDescent="0.25">
      <c r="G556" s="13">
        <v>7802</v>
      </c>
      <c r="H556" s="13" t="s">
        <v>953</v>
      </c>
      <c r="I556" s="13">
        <v>51004</v>
      </c>
      <c r="J556" s="13" t="s">
        <v>146</v>
      </c>
      <c r="K556" s="14">
        <v>2</v>
      </c>
      <c r="L556" s="14" t="s">
        <v>122</v>
      </c>
      <c r="Q556" t="s">
        <v>1593</v>
      </c>
    </row>
    <row r="557" spans="7:17" x14ac:dyDescent="0.25">
      <c r="G557" s="13">
        <v>1350</v>
      </c>
      <c r="H557" s="13" t="s">
        <v>954</v>
      </c>
      <c r="I557" s="13">
        <v>25120</v>
      </c>
      <c r="J557" s="13" t="s">
        <v>955</v>
      </c>
      <c r="K557" s="14">
        <v>2</v>
      </c>
      <c r="L557" s="14" t="s">
        <v>122</v>
      </c>
      <c r="Q557" t="s">
        <v>1595</v>
      </c>
    </row>
    <row r="558" spans="7:17" x14ac:dyDescent="0.25">
      <c r="G558" s="13">
        <v>6983</v>
      </c>
      <c r="H558" s="13" t="s">
        <v>956</v>
      </c>
      <c r="I558" s="13">
        <v>83031</v>
      </c>
      <c r="J558" s="13" t="s">
        <v>499</v>
      </c>
      <c r="K558" s="14">
        <v>2</v>
      </c>
      <c r="L558" s="14" t="s">
        <v>122</v>
      </c>
      <c r="Q558" t="s">
        <v>1597</v>
      </c>
    </row>
    <row r="559" spans="7:17" x14ac:dyDescent="0.25">
      <c r="G559" s="13">
        <v>1110</v>
      </c>
      <c r="H559" s="13" t="s">
        <v>957</v>
      </c>
      <c r="I559" s="13">
        <v>21010</v>
      </c>
      <c r="J559" s="13" t="s">
        <v>613</v>
      </c>
      <c r="K559" s="14">
        <v>3</v>
      </c>
      <c r="L559" s="14" t="s">
        <v>285</v>
      </c>
      <c r="Q559" t="s">
        <v>1601</v>
      </c>
    </row>
    <row r="560" spans="7:17" x14ac:dyDescent="0.25">
      <c r="G560" s="13">
        <v>8553</v>
      </c>
      <c r="H560" s="13" t="s">
        <v>958</v>
      </c>
      <c r="I560" s="13">
        <v>34042</v>
      </c>
      <c r="J560" s="13" t="s">
        <v>518</v>
      </c>
      <c r="K560" s="14">
        <v>1</v>
      </c>
      <c r="L560" s="14" t="s">
        <v>113</v>
      </c>
      <c r="Q560" t="s">
        <v>1602</v>
      </c>
    </row>
    <row r="561" spans="7:17" x14ac:dyDescent="0.25">
      <c r="G561" s="13">
        <v>4210</v>
      </c>
      <c r="H561" s="13" t="s">
        <v>959</v>
      </c>
      <c r="I561" s="13">
        <v>61010</v>
      </c>
      <c r="J561" s="13" t="s">
        <v>960</v>
      </c>
      <c r="K561" s="14">
        <v>2</v>
      </c>
      <c r="L561" s="14" t="s">
        <v>122</v>
      </c>
      <c r="Q561" t="s">
        <v>1603</v>
      </c>
    </row>
    <row r="562" spans="7:17" x14ac:dyDescent="0.25">
      <c r="G562" s="13">
        <v>4360</v>
      </c>
      <c r="H562" s="13" t="s">
        <v>961</v>
      </c>
      <c r="I562" s="13">
        <v>64056</v>
      </c>
      <c r="J562" s="13" t="s">
        <v>962</v>
      </c>
      <c r="K562" s="14">
        <v>2</v>
      </c>
      <c r="L562" s="14" t="s">
        <v>122</v>
      </c>
      <c r="Q562" t="s">
        <v>1606</v>
      </c>
    </row>
    <row r="563" spans="7:17" x14ac:dyDescent="0.25">
      <c r="G563" s="13">
        <v>1340</v>
      </c>
      <c r="H563" s="13" t="s">
        <v>963</v>
      </c>
      <c r="I563" s="13">
        <v>25121</v>
      </c>
      <c r="J563" s="13" t="s">
        <v>309</v>
      </c>
      <c r="K563" s="14">
        <v>2</v>
      </c>
      <c r="L563" s="14" t="s">
        <v>122</v>
      </c>
      <c r="Q563" t="s">
        <v>1608</v>
      </c>
    </row>
    <row r="564" spans="7:17" x14ac:dyDescent="0.25">
      <c r="G564" s="13">
        <v>1160</v>
      </c>
      <c r="H564" s="13" t="s">
        <v>964</v>
      </c>
      <c r="I564" s="13">
        <v>21002</v>
      </c>
      <c r="J564" s="13" t="s">
        <v>965</v>
      </c>
      <c r="K564" s="14">
        <v>3</v>
      </c>
      <c r="L564" s="14" t="s">
        <v>285</v>
      </c>
      <c r="Q564" t="s">
        <v>1610</v>
      </c>
    </row>
    <row r="565" spans="7:17" x14ac:dyDescent="0.25">
      <c r="G565" s="13">
        <v>3050</v>
      </c>
      <c r="H565" s="13" t="s">
        <v>966</v>
      </c>
      <c r="I565" s="13">
        <v>24086</v>
      </c>
      <c r="J565" s="13" t="s">
        <v>245</v>
      </c>
      <c r="K565" s="14">
        <v>1</v>
      </c>
      <c r="L565" s="14" t="s">
        <v>113</v>
      </c>
      <c r="Q565" t="s">
        <v>1611</v>
      </c>
    </row>
    <row r="566" spans="7:17" x14ac:dyDescent="0.25">
      <c r="G566" s="13">
        <v>2360</v>
      </c>
      <c r="H566" s="13" t="s">
        <v>967</v>
      </c>
      <c r="I566" s="13">
        <v>13031</v>
      </c>
      <c r="J566" s="13" t="s">
        <v>968</v>
      </c>
      <c r="K566" s="14">
        <v>1</v>
      </c>
      <c r="L566" s="14" t="s">
        <v>113</v>
      </c>
      <c r="Q566" t="s">
        <v>1612</v>
      </c>
    </row>
    <row r="567" spans="7:17" x14ac:dyDescent="0.25">
      <c r="G567" s="13">
        <v>4102</v>
      </c>
      <c r="H567" s="13" t="s">
        <v>969</v>
      </c>
      <c r="I567" s="13">
        <v>62096</v>
      </c>
      <c r="J567" s="13" t="s">
        <v>611</v>
      </c>
      <c r="K567" s="14">
        <v>2</v>
      </c>
      <c r="L567" s="14" t="s">
        <v>122</v>
      </c>
      <c r="Q567" t="s">
        <v>1614</v>
      </c>
    </row>
    <row r="568" spans="7:17" x14ac:dyDescent="0.25">
      <c r="G568" s="13">
        <v>4680</v>
      </c>
      <c r="H568" s="13" t="s">
        <v>970</v>
      </c>
      <c r="I568" s="13">
        <v>62079</v>
      </c>
      <c r="J568" s="13" t="s">
        <v>494</v>
      </c>
      <c r="K568" s="14">
        <v>2</v>
      </c>
      <c r="L568" s="14" t="s">
        <v>122</v>
      </c>
      <c r="Q568" t="s">
        <v>1616</v>
      </c>
    </row>
    <row r="569" spans="7:17" x14ac:dyDescent="0.25">
      <c r="G569" s="13">
        <v>9406</v>
      </c>
      <c r="H569" s="13" t="s">
        <v>971</v>
      </c>
      <c r="I569" s="13">
        <v>41048</v>
      </c>
      <c r="J569" s="13" t="s">
        <v>156</v>
      </c>
      <c r="K569" s="14">
        <v>1</v>
      </c>
      <c r="L569" s="14" t="s">
        <v>113</v>
      </c>
      <c r="Q569" t="s">
        <v>1617</v>
      </c>
    </row>
    <row r="570" spans="7:17" x14ac:dyDescent="0.25">
      <c r="G570" s="13">
        <v>3321</v>
      </c>
      <c r="H570" s="13" t="s">
        <v>972</v>
      </c>
      <c r="I570" s="13">
        <v>24041</v>
      </c>
      <c r="J570" s="13" t="s">
        <v>792</v>
      </c>
      <c r="K570" s="14">
        <v>1</v>
      </c>
      <c r="L570" s="14" t="s">
        <v>113</v>
      </c>
      <c r="Q570" t="s">
        <v>1618</v>
      </c>
    </row>
    <row r="571" spans="7:17" x14ac:dyDescent="0.25">
      <c r="G571" s="13">
        <v>8582</v>
      </c>
      <c r="H571" s="13" t="s">
        <v>973</v>
      </c>
      <c r="I571" s="13">
        <v>34003</v>
      </c>
      <c r="J571" s="13" t="s">
        <v>173</v>
      </c>
      <c r="K571" s="14">
        <v>1</v>
      </c>
      <c r="L571" s="14" t="s">
        <v>113</v>
      </c>
      <c r="Q571" t="s">
        <v>1620</v>
      </c>
    </row>
    <row r="572" spans="7:17" x14ac:dyDescent="0.25">
      <c r="G572" s="13">
        <v>3090</v>
      </c>
      <c r="H572" s="13" t="s">
        <v>974</v>
      </c>
      <c r="I572" s="13">
        <v>23062</v>
      </c>
      <c r="J572" s="13" t="s">
        <v>975</v>
      </c>
      <c r="K572" s="14">
        <v>1</v>
      </c>
      <c r="L572" s="14" t="s">
        <v>113</v>
      </c>
      <c r="Q572" t="s">
        <v>1622</v>
      </c>
    </row>
    <row r="573" spans="7:17" x14ac:dyDescent="0.25">
      <c r="G573" s="13">
        <v>3900</v>
      </c>
      <c r="H573" s="13" t="s">
        <v>976</v>
      </c>
      <c r="I573" s="13">
        <v>72029</v>
      </c>
      <c r="J573" s="13" t="s">
        <v>977</v>
      </c>
      <c r="K573" s="14">
        <v>1</v>
      </c>
      <c r="L573" s="14" t="s">
        <v>113</v>
      </c>
      <c r="Q573" t="s">
        <v>1623</v>
      </c>
    </row>
    <row r="574" spans="7:17" x14ac:dyDescent="0.25">
      <c r="G574" s="13">
        <v>3583</v>
      </c>
      <c r="H574" s="13" t="s">
        <v>978</v>
      </c>
      <c r="I574" s="13">
        <v>71004</v>
      </c>
      <c r="J574" s="13" t="s">
        <v>218</v>
      </c>
      <c r="K574" s="14">
        <v>1</v>
      </c>
      <c r="L574" s="14" t="s">
        <v>113</v>
      </c>
      <c r="Q574" t="s">
        <v>1625</v>
      </c>
    </row>
    <row r="575" spans="7:17" x14ac:dyDescent="0.25">
      <c r="G575" s="13">
        <v>6850</v>
      </c>
      <c r="H575" s="13" t="s">
        <v>979</v>
      </c>
      <c r="I575" s="13">
        <v>84050</v>
      </c>
      <c r="J575" s="13" t="s">
        <v>421</v>
      </c>
      <c r="K575" s="14">
        <v>2</v>
      </c>
      <c r="L575" s="14" t="s">
        <v>122</v>
      </c>
      <c r="Q575" t="s">
        <v>1627</v>
      </c>
    </row>
    <row r="576" spans="7:17" x14ac:dyDescent="0.25">
      <c r="G576" s="13">
        <v>9661</v>
      </c>
      <c r="H576" s="13" t="s">
        <v>980</v>
      </c>
      <c r="I576" s="13">
        <v>45059</v>
      </c>
      <c r="J576" s="13" t="s">
        <v>981</v>
      </c>
      <c r="K576" s="14">
        <v>1</v>
      </c>
      <c r="L576" s="14" t="s">
        <v>113</v>
      </c>
      <c r="Q576" t="s">
        <v>1633</v>
      </c>
    </row>
    <row r="577" spans="7:17" x14ac:dyDescent="0.25">
      <c r="G577" s="13">
        <v>3212</v>
      </c>
      <c r="H577" s="13" t="s">
        <v>982</v>
      </c>
      <c r="I577" s="13">
        <v>24066</v>
      </c>
      <c r="J577" s="13" t="s">
        <v>240</v>
      </c>
      <c r="K577" s="14">
        <v>1</v>
      </c>
      <c r="L577" s="14" t="s">
        <v>113</v>
      </c>
      <c r="Q577" t="s">
        <v>1634</v>
      </c>
    </row>
    <row r="578" spans="7:17" x14ac:dyDescent="0.25">
      <c r="G578" s="13">
        <v>1670</v>
      </c>
      <c r="H578" s="13" t="s">
        <v>983</v>
      </c>
      <c r="I578" s="13">
        <v>23064</v>
      </c>
      <c r="J578" s="13" t="s">
        <v>198</v>
      </c>
      <c r="K578" s="14">
        <v>1</v>
      </c>
      <c r="L578" s="14" t="s">
        <v>113</v>
      </c>
      <c r="Q578" t="s">
        <v>1635</v>
      </c>
    </row>
    <row r="579" spans="7:17" x14ac:dyDescent="0.25">
      <c r="G579" s="13">
        <v>7640</v>
      </c>
      <c r="H579" s="13" t="s">
        <v>984</v>
      </c>
      <c r="I579" s="13">
        <v>57003</v>
      </c>
      <c r="J579" s="13" t="s">
        <v>291</v>
      </c>
      <c r="K579" s="14">
        <v>2</v>
      </c>
      <c r="L579" s="14" t="s">
        <v>122</v>
      </c>
      <c r="Q579" t="s">
        <v>1636</v>
      </c>
    </row>
    <row r="580" spans="7:17" x14ac:dyDescent="0.25">
      <c r="G580" s="13">
        <v>7600</v>
      </c>
      <c r="H580" s="13" t="s">
        <v>985</v>
      </c>
      <c r="I580" s="13">
        <v>57064</v>
      </c>
      <c r="J580" s="13" t="s">
        <v>252</v>
      </c>
      <c r="K580" s="14">
        <v>2</v>
      </c>
      <c r="L580" s="14" t="s">
        <v>122</v>
      </c>
      <c r="Q580" t="s">
        <v>1638</v>
      </c>
    </row>
    <row r="581" spans="7:17" x14ac:dyDescent="0.25">
      <c r="G581" s="13">
        <v>5352</v>
      </c>
      <c r="H581" s="13" t="s">
        <v>986</v>
      </c>
      <c r="I581" s="13">
        <v>92097</v>
      </c>
      <c r="J581" s="13" t="s">
        <v>471</v>
      </c>
      <c r="K581" s="14">
        <v>2</v>
      </c>
      <c r="L581" s="14" t="s">
        <v>122</v>
      </c>
      <c r="Q581" t="s">
        <v>1639</v>
      </c>
    </row>
    <row r="582" spans="7:17" x14ac:dyDescent="0.25">
      <c r="G582" s="13">
        <v>7850</v>
      </c>
      <c r="H582" s="13" t="s">
        <v>987</v>
      </c>
      <c r="I582" s="13">
        <v>55010</v>
      </c>
      <c r="J582" s="13" t="s">
        <v>988</v>
      </c>
      <c r="K582" s="14">
        <v>2</v>
      </c>
      <c r="L582" s="14" t="s">
        <v>122</v>
      </c>
      <c r="Q582" t="s">
        <v>1641</v>
      </c>
    </row>
    <row r="583" spans="7:17" x14ac:dyDescent="0.25">
      <c r="G583" s="13">
        <v>5555</v>
      </c>
      <c r="H583" s="13" t="s">
        <v>989</v>
      </c>
      <c r="I583" s="13">
        <v>91015</v>
      </c>
      <c r="J583" s="13" t="s">
        <v>990</v>
      </c>
      <c r="K583" s="14">
        <v>2</v>
      </c>
      <c r="L583" s="14" t="s">
        <v>122</v>
      </c>
      <c r="Q583" t="s">
        <v>1642</v>
      </c>
    </row>
    <row r="584" spans="7:17" x14ac:dyDescent="0.25">
      <c r="G584" s="13">
        <v>7181</v>
      </c>
      <c r="H584" s="13" t="s">
        <v>991</v>
      </c>
      <c r="I584" s="13">
        <v>52063</v>
      </c>
      <c r="J584" s="13" t="s">
        <v>992</v>
      </c>
      <c r="K584" s="14">
        <v>2</v>
      </c>
      <c r="L584" s="14" t="s">
        <v>122</v>
      </c>
      <c r="Q584" t="s">
        <v>1650</v>
      </c>
    </row>
    <row r="585" spans="7:17" x14ac:dyDescent="0.25">
      <c r="G585" s="13">
        <v>6692</v>
      </c>
      <c r="H585" s="13" t="s">
        <v>993</v>
      </c>
      <c r="I585" s="13">
        <v>82032</v>
      </c>
      <c r="J585" s="13" t="s">
        <v>476</v>
      </c>
      <c r="K585" s="14">
        <v>2</v>
      </c>
      <c r="L585" s="14" t="s">
        <v>122</v>
      </c>
      <c r="Q585" t="s">
        <v>1651</v>
      </c>
    </row>
    <row r="586" spans="7:17" x14ac:dyDescent="0.25">
      <c r="G586" s="13">
        <v>7160</v>
      </c>
      <c r="H586" s="13" t="s">
        <v>994</v>
      </c>
      <c r="I586" s="13">
        <v>52010</v>
      </c>
      <c r="J586" s="13" t="s">
        <v>995</v>
      </c>
      <c r="K586" s="14">
        <v>2</v>
      </c>
      <c r="L586" s="14" t="s">
        <v>122</v>
      </c>
      <c r="Q586" t="s">
        <v>1652</v>
      </c>
    </row>
    <row r="587" spans="7:17" x14ac:dyDescent="0.25">
      <c r="G587" s="13">
        <v>6240</v>
      </c>
      <c r="H587" s="13" t="s">
        <v>996</v>
      </c>
      <c r="I587" s="13">
        <v>52018</v>
      </c>
      <c r="J587" s="13" t="s">
        <v>997</v>
      </c>
      <c r="K587" s="14">
        <v>2</v>
      </c>
      <c r="L587" s="14" t="s">
        <v>122</v>
      </c>
      <c r="Q587" t="s">
        <v>1656</v>
      </c>
    </row>
    <row r="588" spans="7:17" x14ac:dyDescent="0.25">
      <c r="G588" s="13">
        <v>8740</v>
      </c>
      <c r="H588" s="13" t="s">
        <v>998</v>
      </c>
      <c r="I588" s="13">
        <v>37011</v>
      </c>
      <c r="J588" s="13" t="s">
        <v>999</v>
      </c>
      <c r="K588" s="14">
        <v>1</v>
      </c>
      <c r="L588" s="14" t="s">
        <v>113</v>
      </c>
      <c r="Q588" t="s">
        <v>1659</v>
      </c>
    </row>
    <row r="589" spans="7:17" x14ac:dyDescent="0.25">
      <c r="G589" s="13">
        <v>4122</v>
      </c>
      <c r="H589" s="13" t="s">
        <v>1000</v>
      </c>
      <c r="I589" s="13">
        <v>62121</v>
      </c>
      <c r="J589" s="13" t="s">
        <v>888</v>
      </c>
      <c r="K589" s="14">
        <v>2</v>
      </c>
      <c r="L589" s="14" t="s">
        <v>122</v>
      </c>
      <c r="Q589" t="s">
        <v>1664</v>
      </c>
    </row>
    <row r="590" spans="7:17" x14ac:dyDescent="0.25">
      <c r="G590" s="13">
        <v>1380</v>
      </c>
      <c r="H590" s="13" t="s">
        <v>1001</v>
      </c>
      <c r="I590" s="13">
        <v>25119</v>
      </c>
      <c r="J590" s="13" t="s">
        <v>1002</v>
      </c>
      <c r="K590" s="14">
        <v>2</v>
      </c>
      <c r="L590" s="14" t="s">
        <v>122</v>
      </c>
      <c r="Q590" t="s">
        <v>1689</v>
      </c>
    </row>
    <row r="591" spans="7:17" x14ac:dyDescent="0.25">
      <c r="G591" s="13">
        <v>7782</v>
      </c>
      <c r="H591" s="13" t="s">
        <v>1003</v>
      </c>
      <c r="I591" s="13">
        <v>54010</v>
      </c>
      <c r="J591" s="13" t="s">
        <v>242</v>
      </c>
      <c r="K591" s="14">
        <v>2</v>
      </c>
      <c r="L591" s="14" t="s">
        <v>122</v>
      </c>
      <c r="Q591" t="s">
        <v>1690</v>
      </c>
    </row>
    <row r="592" spans="7:17" x14ac:dyDescent="0.25">
      <c r="G592" s="13">
        <v>4850</v>
      </c>
      <c r="H592" s="13" t="s">
        <v>1004</v>
      </c>
      <c r="I592" s="13">
        <v>63088</v>
      </c>
      <c r="J592" s="13" t="s">
        <v>577</v>
      </c>
      <c r="K592" s="14">
        <v>2</v>
      </c>
      <c r="L592" s="14" t="s">
        <v>122</v>
      </c>
      <c r="Q592" t="s">
        <v>1698</v>
      </c>
    </row>
    <row r="593" spans="7:17" x14ac:dyDescent="0.25">
      <c r="G593" s="13">
        <v>9880</v>
      </c>
      <c r="H593" s="13" t="s">
        <v>1005</v>
      </c>
      <c r="I593" s="13">
        <v>44001</v>
      </c>
      <c r="J593" s="13" t="s">
        <v>208</v>
      </c>
      <c r="K593" s="14">
        <v>1</v>
      </c>
      <c r="L593" s="14" t="s">
        <v>113</v>
      </c>
      <c r="Q593" t="s">
        <v>1699</v>
      </c>
    </row>
    <row r="594" spans="7:17" x14ac:dyDescent="0.25">
      <c r="G594" s="13">
        <v>8920</v>
      </c>
      <c r="H594" s="13" t="s">
        <v>1006</v>
      </c>
      <c r="I594" s="13">
        <v>33040</v>
      </c>
      <c r="J594" s="13" t="s">
        <v>1007</v>
      </c>
      <c r="K594" s="14">
        <v>1</v>
      </c>
      <c r="L594" s="14" t="s">
        <v>113</v>
      </c>
      <c r="Q594" t="s">
        <v>1700</v>
      </c>
    </row>
    <row r="595" spans="7:17" x14ac:dyDescent="0.25">
      <c r="G595" s="13">
        <v>9401</v>
      </c>
      <c r="H595" s="13" t="s">
        <v>1008</v>
      </c>
      <c r="I595" s="13">
        <v>41048</v>
      </c>
      <c r="J595" s="13" t="s">
        <v>156</v>
      </c>
      <c r="K595" s="14">
        <v>1</v>
      </c>
      <c r="L595" s="14" t="s">
        <v>113</v>
      </c>
      <c r="Q595" t="s">
        <v>1703</v>
      </c>
    </row>
    <row r="596" spans="7:17" x14ac:dyDescent="0.25">
      <c r="G596" s="13">
        <v>5574</v>
      </c>
      <c r="H596" s="13" t="s">
        <v>1009</v>
      </c>
      <c r="I596" s="13">
        <v>91013</v>
      </c>
      <c r="J596" s="13" t="s">
        <v>431</v>
      </c>
      <c r="K596" s="14">
        <v>2</v>
      </c>
      <c r="L596" s="14" t="s">
        <v>122</v>
      </c>
      <c r="Q596" t="s">
        <v>1705</v>
      </c>
    </row>
    <row r="597" spans="7:17" x14ac:dyDescent="0.25">
      <c r="G597" s="13">
        <v>2382</v>
      </c>
      <c r="H597" s="13" t="s">
        <v>1010</v>
      </c>
      <c r="I597" s="13">
        <v>13035</v>
      </c>
      <c r="J597" s="13" t="s">
        <v>1011</v>
      </c>
      <c r="K597" s="14">
        <v>1</v>
      </c>
      <c r="L597" s="14" t="s">
        <v>113</v>
      </c>
      <c r="Q597" t="s">
        <v>1717</v>
      </c>
    </row>
    <row r="598" spans="7:17" x14ac:dyDescent="0.25">
      <c r="G598" s="13">
        <v>6929</v>
      </c>
      <c r="H598" s="13" t="s">
        <v>1012</v>
      </c>
      <c r="I598" s="13">
        <v>84016</v>
      </c>
      <c r="J598" s="13" t="s">
        <v>1013</v>
      </c>
      <c r="K598" s="14">
        <v>2</v>
      </c>
      <c r="L598" s="14" t="s">
        <v>122</v>
      </c>
      <c r="Q598" t="s">
        <v>1722</v>
      </c>
    </row>
    <row r="599" spans="7:17" x14ac:dyDescent="0.25">
      <c r="G599" s="13">
        <v>4171</v>
      </c>
      <c r="H599" s="13" t="s">
        <v>1014</v>
      </c>
      <c r="I599" s="13">
        <v>62026</v>
      </c>
      <c r="J599" s="13" t="s">
        <v>333</v>
      </c>
      <c r="K599" s="14">
        <v>2</v>
      </c>
      <c r="L599" s="14" t="s">
        <v>122</v>
      </c>
      <c r="Q599" t="s">
        <v>1723</v>
      </c>
    </row>
    <row r="600" spans="7:17" x14ac:dyDescent="0.25">
      <c r="G600" s="13">
        <v>5660</v>
      </c>
      <c r="H600" s="13" t="s">
        <v>1015</v>
      </c>
      <c r="I600" s="13">
        <v>93014</v>
      </c>
      <c r="J600" s="13" t="s">
        <v>1016</v>
      </c>
      <c r="K600" s="14">
        <v>2</v>
      </c>
      <c r="L600" s="14" t="s">
        <v>122</v>
      </c>
      <c r="Q600" t="s">
        <v>1729</v>
      </c>
    </row>
    <row r="601" spans="7:17" x14ac:dyDescent="0.25">
      <c r="G601" s="13">
        <v>2242</v>
      </c>
      <c r="H601" s="13" t="s">
        <v>1017</v>
      </c>
      <c r="I601" s="13">
        <v>11054</v>
      </c>
      <c r="J601" s="13" t="s">
        <v>1018</v>
      </c>
      <c r="K601" s="14">
        <v>1</v>
      </c>
      <c r="L601" s="14" t="s">
        <v>113</v>
      </c>
      <c r="Q601" t="s">
        <v>1733</v>
      </c>
    </row>
    <row r="602" spans="7:17" x14ac:dyDescent="0.25">
      <c r="G602" s="13">
        <v>2243</v>
      </c>
      <c r="H602" s="13" t="s">
        <v>1019</v>
      </c>
      <c r="I602" s="13">
        <v>11054</v>
      </c>
      <c r="J602" s="13" t="s">
        <v>1018</v>
      </c>
      <c r="K602" s="14">
        <v>1</v>
      </c>
      <c r="L602" s="14" t="s">
        <v>113</v>
      </c>
      <c r="Q602" t="s">
        <v>1735</v>
      </c>
    </row>
    <row r="603" spans="7:17" x14ac:dyDescent="0.25">
      <c r="G603" s="13">
        <v>2580</v>
      </c>
      <c r="H603" s="13" t="s">
        <v>1020</v>
      </c>
      <c r="I603" s="13">
        <v>12029</v>
      </c>
      <c r="J603" s="13" t="s">
        <v>1021</v>
      </c>
      <c r="K603" s="14">
        <v>1</v>
      </c>
      <c r="L603" s="14" t="s">
        <v>113</v>
      </c>
      <c r="Q603" t="s">
        <v>1739</v>
      </c>
    </row>
    <row r="604" spans="7:17" x14ac:dyDescent="0.25">
      <c r="G604" s="13">
        <v>4610</v>
      </c>
      <c r="H604" s="13" t="s">
        <v>1022</v>
      </c>
      <c r="I604" s="13">
        <v>62015</v>
      </c>
      <c r="J604" s="13" t="s">
        <v>1023</v>
      </c>
      <c r="K604" s="14">
        <v>2</v>
      </c>
      <c r="L604" s="14" t="s">
        <v>122</v>
      </c>
      <c r="Q604" t="s">
        <v>1749</v>
      </c>
    </row>
    <row r="605" spans="7:17" x14ac:dyDescent="0.25">
      <c r="G605" s="13">
        <v>7972</v>
      </c>
      <c r="H605" s="13" t="s">
        <v>1024</v>
      </c>
      <c r="I605" s="13">
        <v>51008</v>
      </c>
      <c r="J605" s="13" t="s">
        <v>213</v>
      </c>
      <c r="K605" s="14">
        <v>2</v>
      </c>
      <c r="L605" s="14" t="s">
        <v>122</v>
      </c>
      <c r="Q605" t="s">
        <v>1763</v>
      </c>
    </row>
    <row r="606" spans="7:17" x14ac:dyDescent="0.25">
      <c r="G606" s="13">
        <v>7040</v>
      </c>
      <c r="H606" s="13" t="s">
        <v>1025</v>
      </c>
      <c r="I606" s="13">
        <v>53084</v>
      </c>
      <c r="J606" s="13" t="s">
        <v>512</v>
      </c>
      <c r="K606" s="14">
        <v>2</v>
      </c>
      <c r="L606" s="14" t="s">
        <v>122</v>
      </c>
      <c r="Q606" t="s">
        <v>1764</v>
      </c>
    </row>
    <row r="607" spans="7:17" x14ac:dyDescent="0.25">
      <c r="G607" s="13">
        <v>7380</v>
      </c>
      <c r="H607" s="13" t="s">
        <v>1026</v>
      </c>
      <c r="I607" s="13">
        <v>53068</v>
      </c>
      <c r="J607" s="13" t="s">
        <v>169</v>
      </c>
      <c r="K607" s="14">
        <v>2</v>
      </c>
      <c r="L607" s="14" t="s">
        <v>122</v>
      </c>
      <c r="Q607" t="s">
        <v>1765</v>
      </c>
    </row>
    <row r="608" spans="7:17" x14ac:dyDescent="0.25">
      <c r="G608" s="13">
        <v>6792</v>
      </c>
      <c r="H608" s="13" t="s">
        <v>1027</v>
      </c>
      <c r="I608" s="13">
        <v>81004</v>
      </c>
      <c r="J608" s="13" t="s">
        <v>160</v>
      </c>
      <c r="K608" s="14">
        <v>2</v>
      </c>
      <c r="L608" s="14" t="s">
        <v>122</v>
      </c>
      <c r="Q608" t="s">
        <v>1767</v>
      </c>
    </row>
    <row r="609" spans="7:17" x14ac:dyDescent="0.25">
      <c r="G609" s="13">
        <v>4287</v>
      </c>
      <c r="H609" s="13" t="s">
        <v>1028</v>
      </c>
      <c r="I609" s="13">
        <v>64047</v>
      </c>
      <c r="J609" s="13" t="s">
        <v>1029</v>
      </c>
      <c r="K609" s="14">
        <v>2</v>
      </c>
      <c r="L609" s="14" t="s">
        <v>122</v>
      </c>
      <c r="Q609" t="s">
        <v>1769</v>
      </c>
    </row>
    <row r="610" spans="7:17" x14ac:dyDescent="0.25">
      <c r="G610" s="13">
        <v>4730</v>
      </c>
      <c r="H610" s="13" t="s">
        <v>1030</v>
      </c>
      <c r="I610" s="13">
        <v>63061</v>
      </c>
      <c r="J610" s="13" t="s">
        <v>417</v>
      </c>
      <c r="K610" s="14">
        <v>2</v>
      </c>
      <c r="L610" s="14" t="s">
        <v>122</v>
      </c>
      <c r="Q610" t="s">
        <v>1770</v>
      </c>
    </row>
    <row r="611" spans="7:17" x14ac:dyDescent="0.25">
      <c r="G611" s="13">
        <v>6532</v>
      </c>
      <c r="H611" s="13" t="s">
        <v>1031</v>
      </c>
      <c r="I611" s="13">
        <v>56078</v>
      </c>
      <c r="J611" s="13" t="s">
        <v>231</v>
      </c>
      <c r="K611" s="14">
        <v>2</v>
      </c>
      <c r="L611" s="14" t="s">
        <v>122</v>
      </c>
      <c r="Q611" t="s">
        <v>1798</v>
      </c>
    </row>
    <row r="612" spans="7:17" x14ac:dyDescent="0.25">
      <c r="G612" s="13">
        <v>1367</v>
      </c>
      <c r="H612" s="13" t="s">
        <v>1032</v>
      </c>
      <c r="I612" s="13">
        <v>25122</v>
      </c>
      <c r="J612" s="13" t="s">
        <v>1033</v>
      </c>
      <c r="K612" s="14">
        <v>2</v>
      </c>
      <c r="L612" s="14" t="s">
        <v>122</v>
      </c>
    </row>
    <row r="613" spans="7:17" x14ac:dyDescent="0.25">
      <c r="G613" s="13">
        <v>1880</v>
      </c>
      <c r="H613" s="13" t="s">
        <v>1034</v>
      </c>
      <c r="I613" s="13">
        <v>23039</v>
      </c>
      <c r="J613" s="13" t="s">
        <v>1035</v>
      </c>
      <c r="K613" s="14">
        <v>1</v>
      </c>
      <c r="L613" s="14" t="s">
        <v>113</v>
      </c>
    </row>
    <row r="614" spans="7:17" x14ac:dyDescent="0.25">
      <c r="G614" s="13">
        <v>2230</v>
      </c>
      <c r="H614" s="13" t="s">
        <v>1036</v>
      </c>
      <c r="I614" s="13">
        <v>13013</v>
      </c>
      <c r="J614" s="13" t="s">
        <v>1037</v>
      </c>
      <c r="K614" s="14">
        <v>1</v>
      </c>
      <c r="L614" s="14" t="s">
        <v>113</v>
      </c>
    </row>
    <row r="615" spans="7:17" x14ac:dyDescent="0.25">
      <c r="G615" s="13">
        <v>8301</v>
      </c>
      <c r="H615" s="13" t="s">
        <v>1038</v>
      </c>
      <c r="I615" s="13">
        <v>31043</v>
      </c>
      <c r="J615" s="13" t="s">
        <v>1039</v>
      </c>
      <c r="K615" s="14">
        <v>1</v>
      </c>
      <c r="L615" s="14" t="s">
        <v>113</v>
      </c>
    </row>
    <row r="616" spans="7:17" x14ac:dyDescent="0.25">
      <c r="G616" s="13">
        <v>6043</v>
      </c>
      <c r="H616" s="13" t="s">
        <v>1040</v>
      </c>
      <c r="I616" s="13">
        <v>52011</v>
      </c>
      <c r="J616" s="13" t="s">
        <v>318</v>
      </c>
      <c r="K616" s="14">
        <v>2</v>
      </c>
      <c r="L616" s="14" t="s">
        <v>122</v>
      </c>
    </row>
    <row r="617" spans="7:17" x14ac:dyDescent="0.25">
      <c r="G617" s="13">
        <v>3470</v>
      </c>
      <c r="H617" s="13" t="s">
        <v>1041</v>
      </c>
      <c r="I617" s="13">
        <v>24054</v>
      </c>
      <c r="J617" s="13" t="s">
        <v>570</v>
      </c>
      <c r="K617" s="14">
        <v>1</v>
      </c>
      <c r="L617" s="14" t="s">
        <v>113</v>
      </c>
    </row>
    <row r="618" spans="7:17" x14ac:dyDescent="0.25">
      <c r="G618" s="13">
        <v>2520</v>
      </c>
      <c r="H618" s="13" t="s">
        <v>1042</v>
      </c>
      <c r="I618" s="13">
        <v>11035</v>
      </c>
      <c r="J618" s="13" t="s">
        <v>1043</v>
      </c>
      <c r="K618" s="14">
        <v>1</v>
      </c>
      <c r="L618" s="14" t="s">
        <v>113</v>
      </c>
    </row>
    <row r="619" spans="7:17" x14ac:dyDescent="0.25">
      <c r="G619" s="13">
        <v>2380</v>
      </c>
      <c r="H619" s="13" t="s">
        <v>1044</v>
      </c>
      <c r="I619" s="13">
        <v>13035</v>
      </c>
      <c r="J619" s="13" t="s">
        <v>1011</v>
      </c>
      <c r="K619" s="14">
        <v>1</v>
      </c>
      <c r="L619" s="14" t="s">
        <v>113</v>
      </c>
    </row>
    <row r="620" spans="7:17" x14ac:dyDescent="0.25">
      <c r="G620" s="13">
        <v>7804</v>
      </c>
      <c r="H620" s="13" t="s">
        <v>1045</v>
      </c>
      <c r="I620" s="13">
        <v>51004</v>
      </c>
      <c r="J620" s="13" t="s">
        <v>146</v>
      </c>
      <c r="K620" s="14">
        <v>2</v>
      </c>
      <c r="L620" s="14" t="s">
        <v>122</v>
      </c>
    </row>
    <row r="621" spans="7:17" x14ac:dyDescent="0.25">
      <c r="G621" s="13">
        <v>1430</v>
      </c>
      <c r="H621" s="13" t="s">
        <v>1046</v>
      </c>
      <c r="I621" s="13">
        <v>25123</v>
      </c>
      <c r="J621" s="13" t="s">
        <v>1047</v>
      </c>
      <c r="K621" s="14">
        <v>2</v>
      </c>
      <c r="L621" s="14" t="s">
        <v>122</v>
      </c>
    </row>
    <row r="622" spans="7:17" x14ac:dyDescent="0.25">
      <c r="G622" s="13">
        <v>3621</v>
      </c>
      <c r="H622" s="13" t="s">
        <v>1048</v>
      </c>
      <c r="I622" s="13">
        <v>73042</v>
      </c>
      <c r="J622" s="13" t="s">
        <v>1049</v>
      </c>
      <c r="K622" s="14">
        <v>1</v>
      </c>
      <c r="L622" s="14" t="s">
        <v>113</v>
      </c>
    </row>
    <row r="623" spans="7:17" x14ac:dyDescent="0.25">
      <c r="G623" s="13">
        <v>8930</v>
      </c>
      <c r="H623" s="13" t="s">
        <v>1050</v>
      </c>
      <c r="I623" s="13">
        <v>34027</v>
      </c>
      <c r="J623" s="13" t="s">
        <v>1051</v>
      </c>
      <c r="K623" s="14">
        <v>1</v>
      </c>
      <c r="L623" s="14" t="s">
        <v>113</v>
      </c>
    </row>
    <row r="624" spans="7:17" x14ac:dyDescent="0.25">
      <c r="G624" s="13">
        <v>3791</v>
      </c>
      <c r="H624" s="13" t="s">
        <v>1052</v>
      </c>
      <c r="I624" s="13">
        <v>73109</v>
      </c>
      <c r="J624" s="13" t="s">
        <v>1053</v>
      </c>
      <c r="K624" s="14">
        <v>1</v>
      </c>
      <c r="L624" s="14" t="s">
        <v>113</v>
      </c>
    </row>
    <row r="625" spans="7:12" x14ac:dyDescent="0.25">
      <c r="G625" s="13">
        <v>4350</v>
      </c>
      <c r="H625" s="13" t="s">
        <v>1054</v>
      </c>
      <c r="I625" s="13">
        <v>64063</v>
      </c>
      <c r="J625" s="13" t="s">
        <v>563</v>
      </c>
      <c r="K625" s="14">
        <v>2</v>
      </c>
      <c r="L625" s="14" t="s">
        <v>122</v>
      </c>
    </row>
    <row r="626" spans="7:12" x14ac:dyDescent="0.25">
      <c r="G626" s="13">
        <v>6987</v>
      </c>
      <c r="H626" s="13" t="s">
        <v>1055</v>
      </c>
      <c r="I626" s="13">
        <v>83044</v>
      </c>
      <c r="J626" s="13" t="s">
        <v>1056</v>
      </c>
      <c r="K626" s="14">
        <v>2</v>
      </c>
      <c r="L626" s="14" t="s">
        <v>122</v>
      </c>
    </row>
    <row r="627" spans="7:12" x14ac:dyDescent="0.25">
      <c r="G627" s="13">
        <v>8647</v>
      </c>
      <c r="H627" s="13" t="s">
        <v>1057</v>
      </c>
      <c r="I627" s="13">
        <v>32030</v>
      </c>
      <c r="J627" s="13" t="s">
        <v>1058</v>
      </c>
      <c r="K627" s="14">
        <v>1</v>
      </c>
      <c r="L627" s="14" t="s">
        <v>113</v>
      </c>
    </row>
    <row r="628" spans="7:12" x14ac:dyDescent="0.25">
      <c r="G628" s="13">
        <v>8970</v>
      </c>
      <c r="H628" s="13" t="s">
        <v>1059</v>
      </c>
      <c r="I628" s="13">
        <v>33021</v>
      </c>
      <c r="J628" s="13" t="s">
        <v>1060</v>
      </c>
      <c r="K628" s="14">
        <v>1</v>
      </c>
      <c r="L628" s="14" t="s">
        <v>113</v>
      </c>
    </row>
    <row r="629" spans="7:12" x14ac:dyDescent="0.25">
      <c r="G629" s="13">
        <v>3950</v>
      </c>
      <c r="H629" s="13" t="s">
        <v>1061</v>
      </c>
      <c r="I629" s="13">
        <v>72003</v>
      </c>
      <c r="J629" s="13" t="s">
        <v>1062</v>
      </c>
      <c r="K629" s="14">
        <v>1</v>
      </c>
      <c r="L629" s="14" t="s">
        <v>113</v>
      </c>
    </row>
    <row r="630" spans="7:12" x14ac:dyDescent="0.25">
      <c r="G630" s="13">
        <v>7134</v>
      </c>
      <c r="H630" s="13" t="s">
        <v>1063</v>
      </c>
      <c r="I630" s="13">
        <v>56011</v>
      </c>
      <c r="J630" s="13" t="s">
        <v>280</v>
      </c>
      <c r="K630" s="14">
        <v>2</v>
      </c>
      <c r="L630" s="14" t="s">
        <v>122</v>
      </c>
    </row>
    <row r="631" spans="7:12" x14ac:dyDescent="0.25">
      <c r="G631" s="13">
        <v>9551</v>
      </c>
      <c r="H631" s="13" t="s">
        <v>1064</v>
      </c>
      <c r="I631" s="13">
        <v>41027</v>
      </c>
      <c r="J631" s="13" t="s">
        <v>266</v>
      </c>
      <c r="K631" s="14">
        <v>1</v>
      </c>
      <c r="L631" s="14" t="s">
        <v>113</v>
      </c>
    </row>
    <row r="632" spans="7:12" x14ac:dyDescent="0.25">
      <c r="G632" s="13">
        <v>2470</v>
      </c>
      <c r="H632" s="13" t="s">
        <v>1065</v>
      </c>
      <c r="I632" s="13">
        <v>13036</v>
      </c>
      <c r="J632" s="13" t="s">
        <v>1066</v>
      </c>
      <c r="K632" s="14">
        <v>1</v>
      </c>
      <c r="L632" s="14" t="s">
        <v>113</v>
      </c>
    </row>
    <row r="633" spans="7:12" x14ac:dyDescent="0.25">
      <c r="G633" s="13">
        <v>4621</v>
      </c>
      <c r="H633" s="13" t="s">
        <v>1067</v>
      </c>
      <c r="I633" s="13">
        <v>62038</v>
      </c>
      <c r="J633" s="13" t="s">
        <v>428</v>
      </c>
      <c r="K633" s="14">
        <v>2</v>
      </c>
      <c r="L633" s="14" t="s">
        <v>122</v>
      </c>
    </row>
    <row r="634" spans="7:12" x14ac:dyDescent="0.25">
      <c r="G634" s="13">
        <v>4790</v>
      </c>
      <c r="H634" s="13" t="s">
        <v>1068</v>
      </c>
      <c r="I634" s="13">
        <v>63087</v>
      </c>
      <c r="J634" s="13" t="s">
        <v>1069</v>
      </c>
      <c r="K634" s="14">
        <v>2</v>
      </c>
      <c r="L634" s="14" t="s">
        <v>122</v>
      </c>
    </row>
    <row r="635" spans="7:12" x14ac:dyDescent="0.25">
      <c r="G635" s="13">
        <v>6464</v>
      </c>
      <c r="H635" s="13" t="s">
        <v>1070</v>
      </c>
      <c r="I635" s="13">
        <v>56016</v>
      </c>
      <c r="J635" s="13" t="s">
        <v>726</v>
      </c>
      <c r="K635" s="14">
        <v>2</v>
      </c>
      <c r="L635" s="14" t="s">
        <v>122</v>
      </c>
    </row>
    <row r="636" spans="7:12" x14ac:dyDescent="0.25">
      <c r="G636" s="13">
        <v>2310</v>
      </c>
      <c r="H636" s="13" t="s">
        <v>1071</v>
      </c>
      <c r="I636" s="13">
        <v>13037</v>
      </c>
      <c r="J636" s="13" t="s">
        <v>1072</v>
      </c>
      <c r="K636" s="14">
        <v>1</v>
      </c>
      <c r="L636" s="14" t="s">
        <v>113</v>
      </c>
    </row>
    <row r="637" spans="7:12" x14ac:dyDescent="0.25">
      <c r="G637" s="13">
        <v>2820</v>
      </c>
      <c r="H637" s="13" t="s">
        <v>1073</v>
      </c>
      <c r="I637" s="13">
        <v>12005</v>
      </c>
      <c r="J637" s="13" t="s">
        <v>1074</v>
      </c>
      <c r="K637" s="14">
        <v>1</v>
      </c>
      <c r="L637" s="14" t="s">
        <v>113</v>
      </c>
    </row>
    <row r="638" spans="7:12" x14ac:dyDescent="0.25">
      <c r="G638" s="13">
        <v>3202</v>
      </c>
      <c r="H638" s="13" t="s">
        <v>1075</v>
      </c>
      <c r="I638" s="13">
        <v>24001</v>
      </c>
      <c r="J638" s="13" t="s">
        <v>452</v>
      </c>
      <c r="K638" s="14">
        <v>1</v>
      </c>
      <c r="L638" s="14" t="s">
        <v>113</v>
      </c>
    </row>
    <row r="639" spans="7:12" x14ac:dyDescent="0.25">
      <c r="G639" s="13">
        <v>5170</v>
      </c>
      <c r="H639" s="13" t="s">
        <v>1076</v>
      </c>
      <c r="I639" s="13">
        <v>92101</v>
      </c>
      <c r="J639" s="13" t="s">
        <v>1077</v>
      </c>
      <c r="K639" s="14">
        <v>2</v>
      </c>
      <c r="L639" s="14" t="s">
        <v>122</v>
      </c>
    </row>
    <row r="640" spans="7:12" x14ac:dyDescent="0.25">
      <c r="G640" s="13">
        <v>1330</v>
      </c>
      <c r="H640" s="13" t="s">
        <v>1078</v>
      </c>
      <c r="I640" s="13">
        <v>25091</v>
      </c>
      <c r="J640" s="13" t="s">
        <v>459</v>
      </c>
      <c r="K640" s="14">
        <v>2</v>
      </c>
      <c r="L640" s="14" t="s">
        <v>122</v>
      </c>
    </row>
    <row r="641" spans="7:12" x14ac:dyDescent="0.25">
      <c r="G641" s="13">
        <v>6830</v>
      </c>
      <c r="H641" s="13" t="s">
        <v>1079</v>
      </c>
      <c r="I641" s="13">
        <v>84010</v>
      </c>
      <c r="J641" s="13" t="s">
        <v>210</v>
      </c>
      <c r="K641" s="14">
        <v>2</v>
      </c>
      <c r="L641" s="14" t="s">
        <v>122</v>
      </c>
    </row>
    <row r="642" spans="7:12" x14ac:dyDescent="0.25">
      <c r="G642" s="13">
        <v>4761</v>
      </c>
      <c r="H642" s="13" t="s">
        <v>1080</v>
      </c>
      <c r="I642" s="13">
        <v>63012</v>
      </c>
      <c r="J642" s="13" t="s">
        <v>762</v>
      </c>
      <c r="K642" s="14">
        <v>2</v>
      </c>
      <c r="L642" s="14" t="s">
        <v>122</v>
      </c>
    </row>
    <row r="643" spans="7:12" x14ac:dyDescent="0.25">
      <c r="G643" s="13">
        <v>4000</v>
      </c>
      <c r="H643" s="13" t="s">
        <v>1081</v>
      </c>
      <c r="I643" s="13">
        <v>62063</v>
      </c>
      <c r="J643" s="13" t="s">
        <v>136</v>
      </c>
      <c r="K643" s="14">
        <v>2</v>
      </c>
      <c r="L643" s="14" t="s">
        <v>122</v>
      </c>
    </row>
    <row r="644" spans="7:12" x14ac:dyDescent="0.25">
      <c r="G644" s="13">
        <v>8972</v>
      </c>
      <c r="H644" s="13" t="s">
        <v>1082</v>
      </c>
      <c r="I644" s="13">
        <v>33021</v>
      </c>
      <c r="J644" s="13" t="s">
        <v>1060</v>
      </c>
      <c r="K644" s="14">
        <v>1</v>
      </c>
      <c r="L644" s="14" t="s">
        <v>113</v>
      </c>
    </row>
    <row r="645" spans="7:12" x14ac:dyDescent="0.25">
      <c r="G645" s="13">
        <v>7387</v>
      </c>
      <c r="H645" s="13" t="s">
        <v>1083</v>
      </c>
      <c r="I645" s="13">
        <v>53083</v>
      </c>
      <c r="J645" s="13" t="s">
        <v>1084</v>
      </c>
      <c r="K645" s="14">
        <v>2</v>
      </c>
      <c r="L645" s="14" t="s">
        <v>122</v>
      </c>
    </row>
    <row r="646" spans="7:12" x14ac:dyDescent="0.25">
      <c r="G646" s="13">
        <v>8510</v>
      </c>
      <c r="H646" s="13" t="s">
        <v>1085</v>
      </c>
      <c r="I646" s="13">
        <v>34022</v>
      </c>
      <c r="J646" s="13" t="s">
        <v>112</v>
      </c>
      <c r="K646" s="14">
        <v>1</v>
      </c>
      <c r="L646" s="14" t="s">
        <v>113</v>
      </c>
    </row>
    <row r="647" spans="7:12" x14ac:dyDescent="0.25">
      <c r="G647" s="13">
        <v>4624</v>
      </c>
      <c r="H647" s="13" t="s">
        <v>1086</v>
      </c>
      <c r="I647" s="13">
        <v>62038</v>
      </c>
      <c r="J647" s="13" t="s">
        <v>428</v>
      </c>
      <c r="K647" s="14">
        <v>2</v>
      </c>
      <c r="L647" s="14" t="s">
        <v>122</v>
      </c>
    </row>
    <row r="648" spans="7:12" x14ac:dyDescent="0.25">
      <c r="G648" s="13">
        <v>7623</v>
      </c>
      <c r="H648" s="13" t="s">
        <v>1087</v>
      </c>
      <c r="I648" s="13">
        <v>57093</v>
      </c>
      <c r="J648" s="13" t="s">
        <v>592</v>
      </c>
      <c r="K648" s="14">
        <v>2</v>
      </c>
      <c r="L648" s="14" t="s">
        <v>122</v>
      </c>
    </row>
    <row r="649" spans="7:12" x14ac:dyDescent="0.25">
      <c r="G649" s="13">
        <v>9600</v>
      </c>
      <c r="H649" s="13" t="s">
        <v>1088</v>
      </c>
      <c r="I649" s="13">
        <v>45041</v>
      </c>
      <c r="J649" s="13" t="s">
        <v>1089</v>
      </c>
      <c r="K649" s="14">
        <v>1</v>
      </c>
      <c r="L649" s="14" t="s">
        <v>113</v>
      </c>
    </row>
    <row r="650" spans="7:12" x14ac:dyDescent="0.25">
      <c r="G650" s="13">
        <v>9932</v>
      </c>
      <c r="H650" s="13" t="s">
        <v>1090</v>
      </c>
      <c r="I650" s="13">
        <v>44080</v>
      </c>
      <c r="J650" s="13" t="s">
        <v>933</v>
      </c>
      <c r="K650" s="14">
        <v>1</v>
      </c>
      <c r="L650" s="14" t="s">
        <v>113</v>
      </c>
    </row>
    <row r="651" spans="7:12" x14ac:dyDescent="0.25">
      <c r="G651" s="13">
        <v>6250</v>
      </c>
      <c r="H651" s="13" t="s">
        <v>1091</v>
      </c>
      <c r="I651" s="13">
        <v>52074</v>
      </c>
      <c r="J651" s="13" t="s">
        <v>1092</v>
      </c>
      <c r="K651" s="14">
        <v>2</v>
      </c>
      <c r="L651" s="14" t="s">
        <v>122</v>
      </c>
    </row>
    <row r="652" spans="7:12" x14ac:dyDescent="0.25">
      <c r="G652" s="13">
        <v>1331</v>
      </c>
      <c r="H652" s="13" t="s">
        <v>1093</v>
      </c>
      <c r="I652" s="13">
        <v>25091</v>
      </c>
      <c r="J652" s="13" t="s">
        <v>459</v>
      </c>
      <c r="K652" s="14">
        <v>2</v>
      </c>
      <c r="L652" s="14" t="s">
        <v>122</v>
      </c>
    </row>
    <row r="653" spans="7:12" x14ac:dyDescent="0.25">
      <c r="G653" s="13">
        <v>4257</v>
      </c>
      <c r="H653" s="13" t="s">
        <v>1094</v>
      </c>
      <c r="I653" s="13">
        <v>64008</v>
      </c>
      <c r="J653" s="13" t="s">
        <v>1095</v>
      </c>
      <c r="K653" s="14">
        <v>2</v>
      </c>
      <c r="L653" s="14" t="s">
        <v>122</v>
      </c>
    </row>
    <row r="654" spans="7:12" x14ac:dyDescent="0.25">
      <c r="G654" s="13">
        <v>4120</v>
      </c>
      <c r="H654" s="13" t="s">
        <v>1096</v>
      </c>
      <c r="I654" s="13">
        <v>62121</v>
      </c>
      <c r="J654" s="13" t="s">
        <v>888</v>
      </c>
      <c r="K654" s="14">
        <v>2</v>
      </c>
      <c r="L654" s="14" t="s">
        <v>122</v>
      </c>
    </row>
    <row r="655" spans="7:12" x14ac:dyDescent="0.25">
      <c r="G655" s="13">
        <v>3110</v>
      </c>
      <c r="H655" s="13" t="s">
        <v>1097</v>
      </c>
      <c r="I655" s="13">
        <v>24094</v>
      </c>
      <c r="J655" s="13" t="s">
        <v>1098</v>
      </c>
      <c r="K655" s="14">
        <v>1</v>
      </c>
      <c r="L655" s="14" t="s">
        <v>113</v>
      </c>
    </row>
    <row r="656" spans="7:12" x14ac:dyDescent="0.25">
      <c r="G656" s="13">
        <v>7601</v>
      </c>
      <c r="H656" s="13" t="s">
        <v>1099</v>
      </c>
      <c r="I656" s="13">
        <v>57064</v>
      </c>
      <c r="J656" s="13" t="s">
        <v>252</v>
      </c>
      <c r="K656" s="14">
        <v>2</v>
      </c>
      <c r="L656" s="14" t="s">
        <v>122</v>
      </c>
    </row>
    <row r="657" spans="7:12" x14ac:dyDescent="0.25">
      <c r="G657" s="13">
        <v>6044</v>
      </c>
      <c r="H657" s="13" t="s">
        <v>1100</v>
      </c>
      <c r="I657" s="13">
        <v>52011</v>
      </c>
      <c r="J657" s="13" t="s">
        <v>318</v>
      </c>
      <c r="K657" s="14">
        <v>2</v>
      </c>
      <c r="L657" s="14" t="s">
        <v>122</v>
      </c>
    </row>
    <row r="658" spans="7:12" x14ac:dyDescent="0.25">
      <c r="G658" s="13">
        <v>1315</v>
      </c>
      <c r="H658" s="13" t="s">
        <v>1101</v>
      </c>
      <c r="I658" s="13">
        <v>25043</v>
      </c>
      <c r="J658" s="13" t="s">
        <v>1102</v>
      </c>
      <c r="K658" s="14">
        <v>2</v>
      </c>
      <c r="L658" s="14" t="s">
        <v>122</v>
      </c>
    </row>
    <row r="659" spans="7:12" x14ac:dyDescent="0.25">
      <c r="G659" s="13">
        <v>2870</v>
      </c>
      <c r="H659" s="13" t="s">
        <v>1103</v>
      </c>
      <c r="I659" s="13">
        <v>12030</v>
      </c>
      <c r="J659" s="13" t="s">
        <v>1104</v>
      </c>
      <c r="K659" s="14">
        <v>1</v>
      </c>
      <c r="L659" s="14" t="s">
        <v>113</v>
      </c>
    </row>
    <row r="660" spans="7:12" x14ac:dyDescent="0.25">
      <c r="G660" s="13">
        <v>1601</v>
      </c>
      <c r="H660" s="13" t="s">
        <v>1105</v>
      </c>
      <c r="I660" s="13">
        <v>23077</v>
      </c>
      <c r="J660" s="13" t="s">
        <v>1106</v>
      </c>
      <c r="K660" s="14">
        <v>1</v>
      </c>
      <c r="L660" s="14" t="s">
        <v>113</v>
      </c>
    </row>
    <row r="661" spans="7:12" x14ac:dyDescent="0.25">
      <c r="G661" s="13">
        <v>8755</v>
      </c>
      <c r="H661" s="13" t="s">
        <v>1107</v>
      </c>
      <c r="I661" s="13">
        <v>37012</v>
      </c>
      <c r="J661" s="13" t="s">
        <v>1108</v>
      </c>
      <c r="K661" s="14">
        <v>1</v>
      </c>
      <c r="L661" s="14" t="s">
        <v>113</v>
      </c>
    </row>
    <row r="662" spans="7:12" x14ac:dyDescent="0.25">
      <c r="G662" s="13">
        <v>6724</v>
      </c>
      <c r="H662" s="13" t="s">
        <v>1109</v>
      </c>
      <c r="I662" s="13">
        <v>85046</v>
      </c>
      <c r="J662" s="13" t="s">
        <v>138</v>
      </c>
      <c r="K662" s="14">
        <v>2</v>
      </c>
      <c r="L662" s="14" t="s">
        <v>122</v>
      </c>
    </row>
    <row r="663" spans="7:12" x14ac:dyDescent="0.25">
      <c r="G663" s="13">
        <v>8800</v>
      </c>
      <c r="H663" s="13" t="s">
        <v>1110</v>
      </c>
      <c r="I663" s="13">
        <v>36015</v>
      </c>
      <c r="J663" s="13" t="s">
        <v>1111</v>
      </c>
      <c r="K663" s="14">
        <v>1</v>
      </c>
      <c r="L663" s="14" t="s">
        <v>113</v>
      </c>
    </row>
    <row r="664" spans="7:12" x14ac:dyDescent="0.25">
      <c r="G664" s="13">
        <v>7610</v>
      </c>
      <c r="H664" s="13" t="s">
        <v>1112</v>
      </c>
      <c r="I664" s="13">
        <v>57072</v>
      </c>
      <c r="J664" s="13" t="s">
        <v>658</v>
      </c>
      <c r="K664" s="14">
        <v>2</v>
      </c>
      <c r="L664" s="14" t="s">
        <v>122</v>
      </c>
    </row>
    <row r="665" spans="7:12" x14ac:dyDescent="0.25">
      <c r="G665" s="13">
        <v>7540</v>
      </c>
      <c r="H665" s="13" t="s">
        <v>1113</v>
      </c>
      <c r="I665" s="13">
        <v>57081</v>
      </c>
      <c r="J665" s="13" t="s">
        <v>195</v>
      </c>
      <c r="K665" s="14">
        <v>2</v>
      </c>
      <c r="L665" s="14" t="s">
        <v>122</v>
      </c>
    </row>
    <row r="666" spans="7:12" x14ac:dyDescent="0.25">
      <c r="G666" s="13">
        <v>3454</v>
      </c>
      <c r="H666" s="13" t="s">
        <v>1114</v>
      </c>
      <c r="I666" s="13">
        <v>24028</v>
      </c>
      <c r="J666" s="13" t="s">
        <v>480</v>
      </c>
      <c r="K666" s="14">
        <v>1</v>
      </c>
      <c r="L666" s="14" t="s">
        <v>113</v>
      </c>
    </row>
    <row r="667" spans="7:12" x14ac:dyDescent="0.25">
      <c r="G667" s="13">
        <v>9150</v>
      </c>
      <c r="H667" s="13" t="s">
        <v>1115</v>
      </c>
      <c r="I667" s="13">
        <v>46013</v>
      </c>
      <c r="J667" s="13" t="s">
        <v>1116</v>
      </c>
      <c r="K667" s="14">
        <v>1</v>
      </c>
      <c r="L667" s="14" t="s">
        <v>113</v>
      </c>
    </row>
    <row r="668" spans="7:12" x14ac:dyDescent="0.25">
      <c r="G668" s="13">
        <v>7750</v>
      </c>
      <c r="H668" s="13" t="s">
        <v>1117</v>
      </c>
      <c r="I668" s="13">
        <v>57095</v>
      </c>
      <c r="J668" s="13" t="s">
        <v>1118</v>
      </c>
      <c r="K668" s="14">
        <v>2</v>
      </c>
      <c r="L668" s="14" t="s">
        <v>122</v>
      </c>
    </row>
    <row r="669" spans="7:12" x14ac:dyDescent="0.25">
      <c r="G669" s="13">
        <v>3798</v>
      </c>
      <c r="H669" s="13" t="s">
        <v>1119</v>
      </c>
      <c r="I669" s="13">
        <v>73109</v>
      </c>
      <c r="J669" s="13" t="s">
        <v>1053</v>
      </c>
      <c r="K669" s="14">
        <v>1</v>
      </c>
      <c r="L669" s="14" t="s">
        <v>113</v>
      </c>
    </row>
    <row r="670" spans="7:12" x14ac:dyDescent="0.25">
      <c r="G670" s="13">
        <v>7010</v>
      </c>
      <c r="H670" s="13" t="s">
        <v>1120</v>
      </c>
      <c r="I670" s="13">
        <v>53053</v>
      </c>
      <c r="J670" s="13" t="s">
        <v>330</v>
      </c>
      <c r="K670" s="14">
        <v>2</v>
      </c>
      <c r="L670" s="14" t="s">
        <v>122</v>
      </c>
    </row>
    <row r="671" spans="7:12" x14ac:dyDescent="0.25">
      <c r="G671" s="13">
        <v>6221</v>
      </c>
      <c r="H671" s="13" t="s">
        <v>1121</v>
      </c>
      <c r="I671" s="13">
        <v>52021</v>
      </c>
      <c r="J671" s="13" t="s">
        <v>293</v>
      </c>
      <c r="K671" s="14">
        <v>2</v>
      </c>
      <c r="L671" s="14" t="s">
        <v>122</v>
      </c>
    </row>
    <row r="672" spans="7:12" x14ac:dyDescent="0.25">
      <c r="G672" s="13">
        <v>4606</v>
      </c>
      <c r="H672" s="13" t="s">
        <v>1122</v>
      </c>
      <c r="I672" s="13">
        <v>62027</v>
      </c>
      <c r="J672" s="13" t="s">
        <v>857</v>
      </c>
      <c r="K672" s="14">
        <v>2</v>
      </c>
      <c r="L672" s="14" t="s">
        <v>122</v>
      </c>
    </row>
    <row r="673" spans="7:12" x14ac:dyDescent="0.25">
      <c r="G673" s="13">
        <v>5620</v>
      </c>
      <c r="H673" s="13" t="s">
        <v>1123</v>
      </c>
      <c r="I673" s="13">
        <v>93022</v>
      </c>
      <c r="J673" s="13" t="s">
        <v>1124</v>
      </c>
      <c r="K673" s="14">
        <v>2</v>
      </c>
      <c r="L673" s="14" t="s">
        <v>122</v>
      </c>
    </row>
    <row r="674" spans="7:12" x14ac:dyDescent="0.25">
      <c r="G674" s="13">
        <v>7034</v>
      </c>
      <c r="H674" s="13" t="s">
        <v>1125</v>
      </c>
      <c r="I674" s="13">
        <v>53053</v>
      </c>
      <c r="J674" s="13" t="s">
        <v>330</v>
      </c>
      <c r="K674" s="14">
        <v>2</v>
      </c>
      <c r="L674" s="14" t="s">
        <v>122</v>
      </c>
    </row>
    <row r="675" spans="7:12" x14ac:dyDescent="0.25">
      <c r="G675" s="13">
        <v>5081</v>
      </c>
      <c r="H675" s="13" t="s">
        <v>1126</v>
      </c>
      <c r="I675" s="13">
        <v>92141</v>
      </c>
      <c r="J675" s="13" t="s">
        <v>1127</v>
      </c>
      <c r="K675" s="14">
        <v>2</v>
      </c>
      <c r="L675" s="14" t="s">
        <v>122</v>
      </c>
    </row>
    <row r="676" spans="7:12" x14ac:dyDescent="0.25">
      <c r="G676" s="13">
        <v>6820</v>
      </c>
      <c r="H676" s="13" t="s">
        <v>1128</v>
      </c>
      <c r="I676" s="13">
        <v>85011</v>
      </c>
      <c r="J676" s="13" t="s">
        <v>321</v>
      </c>
      <c r="K676" s="14">
        <v>2</v>
      </c>
      <c r="L676" s="14" t="s">
        <v>122</v>
      </c>
    </row>
    <row r="677" spans="7:12" x14ac:dyDescent="0.25">
      <c r="G677" s="13">
        <v>4470</v>
      </c>
      <c r="H677" s="13" t="s">
        <v>1129</v>
      </c>
      <c r="I677" s="13">
        <v>64065</v>
      </c>
      <c r="J677" s="13" t="s">
        <v>1130</v>
      </c>
      <c r="K677" s="14">
        <v>2</v>
      </c>
      <c r="L677" s="14" t="s">
        <v>122</v>
      </c>
    </row>
    <row r="678" spans="7:12" x14ac:dyDescent="0.25">
      <c r="G678" s="13">
        <v>5640</v>
      </c>
      <c r="H678" s="13" t="s">
        <v>1131</v>
      </c>
      <c r="I678" s="13">
        <v>92087</v>
      </c>
      <c r="J678" s="13" t="s">
        <v>400</v>
      </c>
      <c r="K678" s="14">
        <v>2</v>
      </c>
      <c r="L678" s="14" t="s">
        <v>122</v>
      </c>
    </row>
    <row r="679" spans="7:12" x14ac:dyDescent="0.25">
      <c r="G679" s="13">
        <v>1450</v>
      </c>
      <c r="H679" s="13" t="s">
        <v>1132</v>
      </c>
      <c r="I679" s="13">
        <v>25117</v>
      </c>
      <c r="J679" s="13" t="s">
        <v>1133</v>
      </c>
      <c r="K679" s="14">
        <v>2</v>
      </c>
      <c r="L679" s="14" t="s">
        <v>122</v>
      </c>
    </row>
    <row r="680" spans="7:12" x14ac:dyDescent="0.25">
      <c r="G680" s="13">
        <v>7330</v>
      </c>
      <c r="H680" s="13" t="s">
        <v>1134</v>
      </c>
      <c r="I680" s="13">
        <v>53070</v>
      </c>
      <c r="J680" s="13" t="s">
        <v>187</v>
      </c>
      <c r="K680" s="14">
        <v>2</v>
      </c>
      <c r="L680" s="14" t="s">
        <v>122</v>
      </c>
    </row>
    <row r="681" spans="7:12" x14ac:dyDescent="0.25">
      <c r="G681" s="13">
        <v>7730</v>
      </c>
      <c r="H681" s="13" t="s">
        <v>1135</v>
      </c>
      <c r="I681" s="13">
        <v>57027</v>
      </c>
      <c r="J681" s="13" t="s">
        <v>1136</v>
      </c>
      <c r="K681" s="14">
        <v>2</v>
      </c>
      <c r="L681" s="14" t="s">
        <v>122</v>
      </c>
    </row>
    <row r="682" spans="7:12" x14ac:dyDescent="0.25">
      <c r="G682" s="13">
        <v>6747</v>
      </c>
      <c r="H682" s="13" t="s">
        <v>1137</v>
      </c>
      <c r="I682" s="13">
        <v>85034</v>
      </c>
      <c r="J682" s="13" t="s">
        <v>1138</v>
      </c>
      <c r="K682" s="14">
        <v>2</v>
      </c>
      <c r="L682" s="14" t="s">
        <v>122</v>
      </c>
    </row>
    <row r="683" spans="7:12" x14ac:dyDescent="0.25">
      <c r="G683" s="13">
        <v>5003</v>
      </c>
      <c r="H683" s="13" t="s">
        <v>1139</v>
      </c>
      <c r="I683" s="13">
        <v>92094</v>
      </c>
      <c r="J683" s="13" t="s">
        <v>206</v>
      </c>
      <c r="K683" s="14">
        <v>2</v>
      </c>
      <c r="L683" s="14" t="s">
        <v>122</v>
      </c>
    </row>
    <row r="684" spans="7:12" x14ac:dyDescent="0.25">
      <c r="G684" s="13">
        <v>6762</v>
      </c>
      <c r="H684" s="13" t="s">
        <v>1140</v>
      </c>
      <c r="I684" s="13">
        <v>85045</v>
      </c>
      <c r="J684" s="13" t="s">
        <v>674</v>
      </c>
      <c r="K684" s="14">
        <v>2</v>
      </c>
      <c r="L684" s="14" t="s">
        <v>122</v>
      </c>
    </row>
    <row r="685" spans="7:12" x14ac:dyDescent="0.25">
      <c r="G685" s="13">
        <v>6800</v>
      </c>
      <c r="H685" s="13" t="s">
        <v>1141</v>
      </c>
      <c r="I685" s="13">
        <v>84077</v>
      </c>
      <c r="J685" s="13" t="s">
        <v>1142</v>
      </c>
      <c r="K685" s="14">
        <v>2</v>
      </c>
      <c r="L685" s="14" t="s">
        <v>122</v>
      </c>
    </row>
    <row r="686" spans="7:12" x14ac:dyDescent="0.25">
      <c r="G686" s="13">
        <v>4672</v>
      </c>
      <c r="H686" s="13" t="s">
        <v>1143</v>
      </c>
      <c r="I686" s="13">
        <v>62119</v>
      </c>
      <c r="J686" s="13" t="s">
        <v>1144</v>
      </c>
      <c r="K686" s="14">
        <v>2</v>
      </c>
      <c r="L686" s="14" t="s">
        <v>122</v>
      </c>
    </row>
    <row r="687" spans="7:12" x14ac:dyDescent="0.25">
      <c r="G687" s="13">
        <v>7912</v>
      </c>
      <c r="H687" s="13" t="s">
        <v>1145</v>
      </c>
      <c r="I687" s="13">
        <v>51065</v>
      </c>
      <c r="J687" s="13" t="s">
        <v>911</v>
      </c>
      <c r="K687" s="14">
        <v>2</v>
      </c>
      <c r="L687" s="14" t="s">
        <v>122</v>
      </c>
    </row>
    <row r="688" spans="7:12" x14ac:dyDescent="0.25">
      <c r="G688" s="13">
        <v>5002</v>
      </c>
      <c r="H688" s="13" t="s">
        <v>1146</v>
      </c>
      <c r="I688" s="13">
        <v>92094</v>
      </c>
      <c r="J688" s="13" t="s">
        <v>206</v>
      </c>
      <c r="K688" s="14">
        <v>2</v>
      </c>
      <c r="L688" s="14" t="s">
        <v>122</v>
      </c>
    </row>
    <row r="689" spans="7:12" x14ac:dyDescent="0.25">
      <c r="G689" s="13">
        <v>7030</v>
      </c>
      <c r="H689" s="13" t="s">
        <v>1147</v>
      </c>
      <c r="I689" s="13">
        <v>53053</v>
      </c>
      <c r="J689" s="13" t="s">
        <v>330</v>
      </c>
      <c r="K689" s="14">
        <v>2</v>
      </c>
      <c r="L689" s="14" t="s">
        <v>122</v>
      </c>
    </row>
    <row r="690" spans="7:12" x14ac:dyDescent="0.25">
      <c r="G690" s="13">
        <v>4671</v>
      </c>
      <c r="H690" s="13" t="s">
        <v>1148</v>
      </c>
      <c r="I690" s="13">
        <v>62119</v>
      </c>
      <c r="J690" s="13" t="s">
        <v>1144</v>
      </c>
      <c r="K690" s="14">
        <v>2</v>
      </c>
      <c r="L690" s="14" t="s">
        <v>122</v>
      </c>
    </row>
    <row r="691" spans="7:12" x14ac:dyDescent="0.25">
      <c r="G691" s="13">
        <v>6982</v>
      </c>
      <c r="H691" s="13" t="s">
        <v>1149</v>
      </c>
      <c r="I691" s="13">
        <v>83031</v>
      </c>
      <c r="J691" s="13" t="s">
        <v>499</v>
      </c>
      <c r="K691" s="14">
        <v>2</v>
      </c>
      <c r="L691" s="14" t="s">
        <v>122</v>
      </c>
    </row>
    <row r="692" spans="7:12" x14ac:dyDescent="0.25">
      <c r="G692" s="13">
        <v>4780</v>
      </c>
      <c r="H692" s="13" t="s">
        <v>1150</v>
      </c>
      <c r="I692" s="13">
        <v>63067</v>
      </c>
      <c r="J692" s="13" t="s">
        <v>345</v>
      </c>
      <c r="K692" s="14">
        <v>2</v>
      </c>
      <c r="L692" s="14" t="s">
        <v>122</v>
      </c>
    </row>
    <row r="693" spans="7:12" x14ac:dyDescent="0.25">
      <c r="G693" s="13">
        <v>7080</v>
      </c>
      <c r="H693" s="13" t="s">
        <v>1151</v>
      </c>
      <c r="I693" s="13">
        <v>53028</v>
      </c>
      <c r="J693" s="13" t="s">
        <v>1152</v>
      </c>
      <c r="K693" s="14">
        <v>2</v>
      </c>
      <c r="L693" s="14" t="s">
        <v>122</v>
      </c>
    </row>
    <row r="694" spans="7:12" x14ac:dyDescent="0.25">
      <c r="G694" s="13">
        <v>6542</v>
      </c>
      <c r="H694" s="13" t="s">
        <v>1153</v>
      </c>
      <c r="I694" s="13">
        <v>56044</v>
      </c>
      <c r="J694" s="13" t="s">
        <v>229</v>
      </c>
      <c r="K694" s="14">
        <v>2</v>
      </c>
      <c r="L694" s="14" t="s">
        <v>122</v>
      </c>
    </row>
    <row r="695" spans="7:12" x14ac:dyDescent="0.25">
      <c r="G695" s="13">
        <v>5330</v>
      </c>
      <c r="H695" s="13" t="s">
        <v>1154</v>
      </c>
      <c r="I695" s="13">
        <v>92006</v>
      </c>
      <c r="J695" s="13" t="s">
        <v>339</v>
      </c>
      <c r="K695" s="14">
        <v>2</v>
      </c>
      <c r="L695" s="14" t="s">
        <v>122</v>
      </c>
    </row>
    <row r="696" spans="7:12" x14ac:dyDescent="0.25">
      <c r="G696" s="13">
        <v>4845</v>
      </c>
      <c r="H696" s="13" t="s">
        <v>1155</v>
      </c>
      <c r="I696" s="13">
        <v>63038</v>
      </c>
      <c r="J696" s="13" t="s">
        <v>1156</v>
      </c>
      <c r="K696" s="14">
        <v>2</v>
      </c>
      <c r="L696" s="14" t="s">
        <v>122</v>
      </c>
    </row>
    <row r="697" spans="7:12" x14ac:dyDescent="0.25">
      <c r="G697" s="13">
        <v>5030</v>
      </c>
      <c r="H697" s="13" t="s">
        <v>1157</v>
      </c>
      <c r="I697" s="13">
        <v>92142</v>
      </c>
      <c r="J697" s="13" t="s">
        <v>478</v>
      </c>
      <c r="K697" s="14">
        <v>2</v>
      </c>
      <c r="L697" s="14" t="s">
        <v>122</v>
      </c>
    </row>
    <row r="698" spans="7:12" x14ac:dyDescent="0.25">
      <c r="G698" s="13">
        <v>1030</v>
      </c>
      <c r="H698" s="13" t="s">
        <v>1158</v>
      </c>
      <c r="I698" s="13">
        <v>21015</v>
      </c>
      <c r="J698" s="13" t="s">
        <v>1159</v>
      </c>
      <c r="K698" s="14">
        <v>3</v>
      </c>
      <c r="L698" s="14" t="s">
        <v>285</v>
      </c>
    </row>
    <row r="699" spans="7:12" x14ac:dyDescent="0.25">
      <c r="G699" s="13">
        <v>3732</v>
      </c>
      <c r="H699" s="13" t="s">
        <v>1160</v>
      </c>
      <c r="I699" s="13">
        <v>73032</v>
      </c>
      <c r="J699" s="13" t="s">
        <v>1161</v>
      </c>
      <c r="K699" s="14">
        <v>1</v>
      </c>
      <c r="L699" s="14" t="s">
        <v>113</v>
      </c>
    </row>
    <row r="700" spans="7:12" x14ac:dyDescent="0.25">
      <c r="G700" s="13">
        <v>5364</v>
      </c>
      <c r="H700" s="13" t="s">
        <v>1162</v>
      </c>
      <c r="I700" s="13">
        <v>91059</v>
      </c>
      <c r="J700" s="13" t="s">
        <v>121</v>
      </c>
      <c r="K700" s="14">
        <v>2</v>
      </c>
      <c r="L700" s="14" t="s">
        <v>122</v>
      </c>
    </row>
    <row r="701" spans="7:12" x14ac:dyDescent="0.25">
      <c r="G701" s="13">
        <v>9820</v>
      </c>
      <c r="H701" s="13" t="s">
        <v>1163</v>
      </c>
      <c r="I701" s="13">
        <v>44043</v>
      </c>
      <c r="J701" s="13" t="s">
        <v>1164</v>
      </c>
      <c r="K701" s="14">
        <v>1</v>
      </c>
      <c r="L701" s="14" t="s">
        <v>113</v>
      </c>
    </row>
    <row r="702" spans="7:12" x14ac:dyDescent="0.25">
      <c r="G702" s="13">
        <v>9860</v>
      </c>
      <c r="H702" s="13" t="s">
        <v>1165</v>
      </c>
      <c r="I702" s="13">
        <v>44052</v>
      </c>
      <c r="J702" s="13" t="s">
        <v>1166</v>
      </c>
      <c r="K702" s="14">
        <v>1</v>
      </c>
      <c r="L702" s="14" t="s">
        <v>113</v>
      </c>
    </row>
    <row r="703" spans="7:12" x14ac:dyDescent="0.25">
      <c r="G703" s="13">
        <v>2627</v>
      </c>
      <c r="H703" s="13" t="s">
        <v>1167</v>
      </c>
      <c r="I703" s="13">
        <v>11038</v>
      </c>
      <c r="J703" s="13" t="s">
        <v>1168</v>
      </c>
      <c r="K703" s="14">
        <v>1</v>
      </c>
      <c r="L703" s="14" t="s">
        <v>113</v>
      </c>
    </row>
    <row r="704" spans="7:12" x14ac:dyDescent="0.25">
      <c r="G704" s="13">
        <v>1703</v>
      </c>
      <c r="H704" s="13" t="s">
        <v>1169</v>
      </c>
      <c r="I704" s="13">
        <v>23016</v>
      </c>
      <c r="J704" s="13" t="s">
        <v>484</v>
      </c>
      <c r="K704" s="14">
        <v>1</v>
      </c>
      <c r="L704" s="14" t="s">
        <v>113</v>
      </c>
    </row>
    <row r="705" spans="7:12" x14ac:dyDescent="0.25">
      <c r="G705" s="13">
        <v>3270</v>
      </c>
      <c r="H705" s="13" t="s">
        <v>1170</v>
      </c>
      <c r="I705" s="13">
        <v>24134</v>
      </c>
      <c r="J705" s="13" t="s">
        <v>1171</v>
      </c>
      <c r="K705" s="14">
        <v>1</v>
      </c>
      <c r="L705" s="14" t="s">
        <v>113</v>
      </c>
    </row>
    <row r="706" spans="7:12" x14ac:dyDescent="0.25">
      <c r="G706" s="13">
        <v>2970</v>
      </c>
      <c r="H706" s="13" t="s">
        <v>1172</v>
      </c>
      <c r="I706" s="13">
        <v>11039</v>
      </c>
      <c r="J706" s="13" t="s">
        <v>1173</v>
      </c>
      <c r="K706" s="14">
        <v>1</v>
      </c>
      <c r="L706" s="14" t="s">
        <v>113</v>
      </c>
    </row>
    <row r="707" spans="7:12" x14ac:dyDescent="0.25">
      <c r="G707" s="13">
        <v>4782</v>
      </c>
      <c r="H707" s="13" t="s">
        <v>1174</v>
      </c>
      <c r="I707" s="13">
        <v>63067</v>
      </c>
      <c r="J707" s="13" t="s">
        <v>345</v>
      </c>
      <c r="K707" s="14">
        <v>2</v>
      </c>
      <c r="L707" s="14" t="s">
        <v>122</v>
      </c>
    </row>
    <row r="708" spans="7:12" x14ac:dyDescent="0.25">
      <c r="G708" s="13">
        <v>9688</v>
      </c>
      <c r="H708" s="13" t="s">
        <v>1175</v>
      </c>
      <c r="I708" s="13">
        <v>45064</v>
      </c>
      <c r="J708" s="13" t="s">
        <v>746</v>
      </c>
      <c r="K708" s="14">
        <v>1</v>
      </c>
      <c r="L708" s="14" t="s">
        <v>113</v>
      </c>
    </row>
    <row r="709" spans="7:12" x14ac:dyDescent="0.25">
      <c r="G709" s="13">
        <v>2900</v>
      </c>
      <c r="H709" s="13" t="s">
        <v>1176</v>
      </c>
      <c r="I709" s="13">
        <v>11040</v>
      </c>
      <c r="J709" s="13" t="s">
        <v>1177</v>
      </c>
      <c r="K709" s="14">
        <v>1</v>
      </c>
      <c r="L709" s="14" t="s">
        <v>113</v>
      </c>
    </row>
    <row r="710" spans="7:12" x14ac:dyDescent="0.25">
      <c r="G710" s="13">
        <v>2223</v>
      </c>
      <c r="H710" s="13" t="s">
        <v>1178</v>
      </c>
      <c r="I710" s="13">
        <v>12014</v>
      </c>
      <c r="J710" s="13" t="s">
        <v>254</v>
      </c>
      <c r="K710" s="14">
        <v>1</v>
      </c>
      <c r="L710" s="14" t="s">
        <v>113</v>
      </c>
    </row>
    <row r="711" spans="7:12" x14ac:dyDescent="0.25">
      <c r="G711" s="13">
        <v>3540</v>
      </c>
      <c r="H711" s="13" t="s">
        <v>1179</v>
      </c>
      <c r="I711" s="13">
        <v>71024</v>
      </c>
      <c r="J711" s="13" t="s">
        <v>1180</v>
      </c>
      <c r="K711" s="14">
        <v>1</v>
      </c>
      <c r="L711" s="14" t="s">
        <v>113</v>
      </c>
    </row>
    <row r="712" spans="7:12" x14ac:dyDescent="0.25">
      <c r="G712" s="13">
        <v>5361</v>
      </c>
      <c r="H712" s="13" t="s">
        <v>1181</v>
      </c>
      <c r="I712" s="13">
        <v>91059</v>
      </c>
      <c r="J712" s="13" t="s">
        <v>121</v>
      </c>
      <c r="K712" s="14">
        <v>2</v>
      </c>
      <c r="L712" s="14" t="s">
        <v>122</v>
      </c>
    </row>
    <row r="713" spans="7:12" x14ac:dyDescent="0.25">
      <c r="G713" s="13">
        <v>6781</v>
      </c>
      <c r="H713" s="13" t="s">
        <v>1182</v>
      </c>
      <c r="I713" s="13">
        <v>81015</v>
      </c>
      <c r="J713" s="13" t="s">
        <v>492</v>
      </c>
      <c r="K713" s="14">
        <v>2</v>
      </c>
      <c r="L713" s="14" t="s">
        <v>122</v>
      </c>
    </row>
    <row r="714" spans="7:12" x14ac:dyDescent="0.25">
      <c r="G714" s="13">
        <v>6596</v>
      </c>
      <c r="H714" s="13" t="s">
        <v>1183</v>
      </c>
      <c r="I714" s="13">
        <v>56051</v>
      </c>
      <c r="J714" s="13" t="s">
        <v>193</v>
      </c>
      <c r="K714" s="14">
        <v>2</v>
      </c>
      <c r="L714" s="14" t="s">
        <v>122</v>
      </c>
    </row>
    <row r="715" spans="7:12" x14ac:dyDescent="0.25">
      <c r="G715" s="13">
        <v>7180</v>
      </c>
      <c r="H715" s="13" t="s">
        <v>1184</v>
      </c>
      <c r="I715" s="13">
        <v>52063</v>
      </c>
      <c r="J715" s="13" t="s">
        <v>992</v>
      </c>
      <c r="K715" s="14">
        <v>2</v>
      </c>
      <c r="L715" s="14" t="s">
        <v>122</v>
      </c>
    </row>
    <row r="716" spans="7:12" x14ac:dyDescent="0.25">
      <c r="G716" s="13">
        <v>6832</v>
      </c>
      <c r="H716" s="13" t="s">
        <v>1185</v>
      </c>
      <c r="I716" s="13">
        <v>84010</v>
      </c>
      <c r="J716" s="13" t="s">
        <v>210</v>
      </c>
      <c r="K716" s="14">
        <v>2</v>
      </c>
      <c r="L716" s="14" t="s">
        <v>122</v>
      </c>
    </row>
    <row r="717" spans="7:12" x14ac:dyDescent="0.25">
      <c r="G717" s="13">
        <v>4100</v>
      </c>
      <c r="H717" s="13" t="s">
        <v>1186</v>
      </c>
      <c r="I717" s="13">
        <v>62096</v>
      </c>
      <c r="J717" s="13" t="s">
        <v>611</v>
      </c>
      <c r="K717" s="14">
        <v>2</v>
      </c>
      <c r="L717" s="14" t="s">
        <v>122</v>
      </c>
    </row>
    <row r="718" spans="7:12" x14ac:dyDescent="0.25">
      <c r="G718" s="13">
        <v>5521</v>
      </c>
      <c r="H718" s="13" t="s">
        <v>1187</v>
      </c>
      <c r="I718" s="13">
        <v>91103</v>
      </c>
      <c r="J718" s="13" t="s">
        <v>419</v>
      </c>
      <c r="K718" s="14">
        <v>2</v>
      </c>
      <c r="L718" s="14" t="s">
        <v>122</v>
      </c>
    </row>
    <row r="719" spans="7:12" x14ac:dyDescent="0.25">
      <c r="G719" s="13">
        <v>6750</v>
      </c>
      <c r="H719" s="13" t="s">
        <v>1188</v>
      </c>
      <c r="I719" s="13">
        <v>85026</v>
      </c>
      <c r="J719" s="13" t="s">
        <v>1189</v>
      </c>
      <c r="K719" s="14">
        <v>2</v>
      </c>
      <c r="L719" s="14" t="s">
        <v>122</v>
      </c>
    </row>
    <row r="720" spans="7:12" x14ac:dyDescent="0.25">
      <c r="G720" s="13">
        <v>8340</v>
      </c>
      <c r="H720" s="13" t="s">
        <v>1190</v>
      </c>
      <c r="I720" s="13">
        <v>31006</v>
      </c>
      <c r="J720" s="13" t="s">
        <v>1191</v>
      </c>
      <c r="K720" s="14">
        <v>1</v>
      </c>
      <c r="L720" s="14" t="s">
        <v>113</v>
      </c>
    </row>
    <row r="721" spans="7:12" x14ac:dyDescent="0.25">
      <c r="G721" s="13">
        <v>9112</v>
      </c>
      <c r="H721" s="13" t="s">
        <v>1192</v>
      </c>
      <c r="I721" s="13">
        <v>46021</v>
      </c>
      <c r="J721" s="13" t="s">
        <v>215</v>
      </c>
      <c r="K721" s="14">
        <v>1</v>
      </c>
      <c r="L721" s="14" t="s">
        <v>113</v>
      </c>
    </row>
    <row r="722" spans="7:12" x14ac:dyDescent="0.25">
      <c r="G722" s="13">
        <v>1082</v>
      </c>
      <c r="H722" s="13" t="s">
        <v>1193</v>
      </c>
      <c r="I722" s="13">
        <v>21003</v>
      </c>
      <c r="J722" s="13" t="s">
        <v>1194</v>
      </c>
      <c r="K722" s="14">
        <v>3</v>
      </c>
      <c r="L722" s="14" t="s">
        <v>285</v>
      </c>
    </row>
    <row r="723" spans="7:12" x14ac:dyDescent="0.25">
      <c r="G723" s="13">
        <v>3040</v>
      </c>
      <c r="H723" s="13" t="s">
        <v>1195</v>
      </c>
      <c r="I723" s="13">
        <v>24045</v>
      </c>
      <c r="J723" s="13" t="s">
        <v>1196</v>
      </c>
      <c r="K723" s="14">
        <v>1</v>
      </c>
      <c r="L723" s="14" t="s">
        <v>113</v>
      </c>
    </row>
    <row r="724" spans="7:12" x14ac:dyDescent="0.25">
      <c r="G724" s="13">
        <v>2890</v>
      </c>
      <c r="H724" s="13" t="s">
        <v>1197</v>
      </c>
      <c r="I724" s="13">
        <v>12034</v>
      </c>
      <c r="J724" s="13" t="s">
        <v>1198</v>
      </c>
      <c r="K724" s="14">
        <v>1</v>
      </c>
      <c r="L724" s="14" t="s">
        <v>113</v>
      </c>
    </row>
    <row r="725" spans="7:12" x14ac:dyDescent="0.25">
      <c r="G725" s="13">
        <v>9040</v>
      </c>
      <c r="H725" s="13" t="s">
        <v>1199</v>
      </c>
      <c r="I725" s="13">
        <v>44021</v>
      </c>
      <c r="J725" s="13" t="s">
        <v>379</v>
      </c>
      <c r="K725" s="14">
        <v>1</v>
      </c>
      <c r="L725" s="14" t="s">
        <v>113</v>
      </c>
    </row>
    <row r="726" spans="7:12" x14ac:dyDescent="0.25">
      <c r="G726" s="13">
        <v>8554</v>
      </c>
      <c r="H726" s="13" t="s">
        <v>1200</v>
      </c>
      <c r="I726" s="13">
        <v>34042</v>
      </c>
      <c r="J726" s="13" t="s">
        <v>518</v>
      </c>
      <c r="K726" s="14">
        <v>1</v>
      </c>
      <c r="L726" s="14" t="s">
        <v>113</v>
      </c>
    </row>
    <row r="727" spans="7:12" x14ac:dyDescent="0.25">
      <c r="G727" s="13">
        <v>9051</v>
      </c>
      <c r="H727" s="13" t="s">
        <v>1201</v>
      </c>
      <c r="I727" s="13">
        <v>44021</v>
      </c>
      <c r="J727" s="13" t="s">
        <v>379</v>
      </c>
      <c r="K727" s="14">
        <v>1</v>
      </c>
      <c r="L727" s="14" t="s">
        <v>113</v>
      </c>
    </row>
    <row r="728" spans="7:12" x14ac:dyDescent="0.25">
      <c r="G728" s="13">
        <v>8793</v>
      </c>
      <c r="H728" s="13" t="s">
        <v>1202</v>
      </c>
      <c r="I728" s="13">
        <v>34040</v>
      </c>
      <c r="J728" s="13" t="s">
        <v>226</v>
      </c>
      <c r="K728" s="14">
        <v>1</v>
      </c>
      <c r="L728" s="14" t="s">
        <v>113</v>
      </c>
    </row>
    <row r="729" spans="7:12" x14ac:dyDescent="0.25">
      <c r="G729" s="13">
        <v>8880</v>
      </c>
      <c r="H729" s="13" t="s">
        <v>1203</v>
      </c>
      <c r="I729" s="13">
        <v>36010</v>
      </c>
      <c r="J729" s="13" t="s">
        <v>1204</v>
      </c>
      <c r="K729" s="14">
        <v>1</v>
      </c>
      <c r="L729" s="14" t="s">
        <v>113</v>
      </c>
    </row>
    <row r="730" spans="7:12" x14ac:dyDescent="0.25">
      <c r="G730" s="13">
        <v>1640</v>
      </c>
      <c r="H730" s="13" t="s">
        <v>1205</v>
      </c>
      <c r="I730" s="13">
        <v>23101</v>
      </c>
      <c r="J730" s="13" t="s">
        <v>1206</v>
      </c>
      <c r="K730" s="14">
        <v>1</v>
      </c>
      <c r="L730" s="14" t="s">
        <v>113</v>
      </c>
    </row>
    <row r="731" spans="7:12" x14ac:dyDescent="0.25">
      <c r="G731" s="13">
        <v>1060</v>
      </c>
      <c r="H731" s="13" t="s">
        <v>1207</v>
      </c>
      <c r="I731" s="13">
        <v>21013</v>
      </c>
      <c r="J731" s="13" t="s">
        <v>1208</v>
      </c>
      <c r="K731" s="14">
        <v>3</v>
      </c>
      <c r="L731" s="14" t="s">
        <v>285</v>
      </c>
    </row>
    <row r="732" spans="7:12" x14ac:dyDescent="0.25">
      <c r="G732" s="13">
        <v>9200</v>
      </c>
      <c r="H732" s="13" t="s">
        <v>1209</v>
      </c>
      <c r="I732" s="13">
        <v>42006</v>
      </c>
      <c r="J732" s="13" t="s">
        <v>1210</v>
      </c>
      <c r="K732" s="14">
        <v>1</v>
      </c>
      <c r="L732" s="14" t="s">
        <v>113</v>
      </c>
    </row>
    <row r="733" spans="7:12" x14ac:dyDescent="0.25">
      <c r="G733" s="13">
        <v>3910</v>
      </c>
      <c r="H733" s="13" t="s">
        <v>1211</v>
      </c>
      <c r="I733" s="13">
        <v>72025</v>
      </c>
      <c r="J733" s="13" t="s">
        <v>1212</v>
      </c>
      <c r="K733" s="14">
        <v>1</v>
      </c>
      <c r="L733" s="14" t="s">
        <v>113</v>
      </c>
    </row>
    <row r="734" spans="7:12" x14ac:dyDescent="0.25">
      <c r="G734" s="13">
        <v>8900</v>
      </c>
      <c r="H734" s="13" t="s">
        <v>1213</v>
      </c>
      <c r="I734" s="13">
        <v>33011</v>
      </c>
      <c r="J734" s="13" t="s">
        <v>396</v>
      </c>
      <c r="K734" s="14">
        <v>1</v>
      </c>
      <c r="L734" s="14" t="s">
        <v>113</v>
      </c>
    </row>
    <row r="735" spans="7:12" x14ac:dyDescent="0.25">
      <c r="G735" s="13">
        <v>9982</v>
      </c>
      <c r="H735" s="13" t="s">
        <v>1214</v>
      </c>
      <c r="I735" s="13">
        <v>43014</v>
      </c>
      <c r="J735" s="13" t="s">
        <v>1215</v>
      </c>
      <c r="K735" s="14">
        <v>1</v>
      </c>
      <c r="L735" s="14" t="s">
        <v>113</v>
      </c>
    </row>
    <row r="736" spans="7:12" x14ac:dyDescent="0.25">
      <c r="G736" s="13">
        <v>1080</v>
      </c>
      <c r="H736" s="13" t="s">
        <v>1216</v>
      </c>
      <c r="I736" s="13">
        <v>21012</v>
      </c>
      <c r="J736" s="13" t="s">
        <v>1217</v>
      </c>
      <c r="K736" s="14">
        <v>3</v>
      </c>
      <c r="L736" s="14" t="s">
        <v>285</v>
      </c>
    </row>
    <row r="737" spans="7:12" x14ac:dyDescent="0.25">
      <c r="G737" s="13">
        <v>1210</v>
      </c>
      <c r="H737" s="13" t="s">
        <v>1218</v>
      </c>
      <c r="I737" s="13">
        <v>21014</v>
      </c>
      <c r="J737" s="13" t="s">
        <v>1219</v>
      </c>
      <c r="K737" s="14">
        <v>3</v>
      </c>
      <c r="L737" s="14" t="s">
        <v>285</v>
      </c>
    </row>
    <row r="738" spans="7:12" x14ac:dyDescent="0.25">
      <c r="G738" s="13">
        <v>8730</v>
      </c>
      <c r="H738" s="13" t="s">
        <v>1220</v>
      </c>
      <c r="I738" s="13">
        <v>31003</v>
      </c>
      <c r="J738" s="13" t="s">
        <v>1221</v>
      </c>
      <c r="K738" s="14">
        <v>1</v>
      </c>
      <c r="L738" s="14" t="s">
        <v>113</v>
      </c>
    </row>
    <row r="739" spans="7:12" x14ac:dyDescent="0.25">
      <c r="G739" s="13">
        <v>8620</v>
      </c>
      <c r="H739" s="13" t="s">
        <v>1222</v>
      </c>
      <c r="I739" s="13">
        <v>38016</v>
      </c>
      <c r="J739" s="13" t="s">
        <v>1223</v>
      </c>
      <c r="K739" s="14">
        <v>1</v>
      </c>
      <c r="L739" s="14" t="s">
        <v>113</v>
      </c>
    </row>
    <row r="740" spans="7:12" x14ac:dyDescent="0.25">
      <c r="G740" s="13">
        <v>3051</v>
      </c>
      <c r="H740" s="13" t="s">
        <v>1224</v>
      </c>
      <c r="I740" s="13">
        <v>24086</v>
      </c>
      <c r="J740" s="13" t="s">
        <v>245</v>
      </c>
      <c r="K740" s="14">
        <v>1</v>
      </c>
      <c r="L740" s="14" t="s">
        <v>113</v>
      </c>
    </row>
    <row r="741" spans="7:12" x14ac:dyDescent="0.25">
      <c r="G741" s="13">
        <v>2860</v>
      </c>
      <c r="H741" s="13" t="s">
        <v>1225</v>
      </c>
      <c r="I741" s="13">
        <v>12035</v>
      </c>
      <c r="J741" s="13" t="s">
        <v>925</v>
      </c>
      <c r="K741" s="14">
        <v>1</v>
      </c>
      <c r="L741" s="14" t="s">
        <v>113</v>
      </c>
    </row>
    <row r="742" spans="7:12" x14ac:dyDescent="0.25">
      <c r="G742" s="13">
        <v>1742</v>
      </c>
      <c r="H742" s="13" t="s">
        <v>1226</v>
      </c>
      <c r="I742" s="13">
        <v>23086</v>
      </c>
      <c r="J742" s="13" t="s">
        <v>1227</v>
      </c>
      <c r="K742" s="14">
        <v>1</v>
      </c>
      <c r="L742" s="14" t="s">
        <v>113</v>
      </c>
    </row>
    <row r="743" spans="7:12" x14ac:dyDescent="0.25">
      <c r="G743" s="13">
        <v>8310</v>
      </c>
      <c r="H743" s="13" t="s">
        <v>1228</v>
      </c>
      <c r="I743" s="13">
        <v>31005</v>
      </c>
      <c r="J743" s="13" t="s">
        <v>643</v>
      </c>
      <c r="K743" s="14">
        <v>1</v>
      </c>
      <c r="L743" s="14" t="s">
        <v>113</v>
      </c>
    </row>
    <row r="744" spans="7:12" x14ac:dyDescent="0.25">
      <c r="G744" s="13">
        <v>9042</v>
      </c>
      <c r="H744" s="13" t="s">
        <v>1229</v>
      </c>
      <c r="I744" s="13">
        <v>44021</v>
      </c>
      <c r="J744" s="13" t="s">
        <v>379</v>
      </c>
      <c r="K744" s="14">
        <v>1</v>
      </c>
      <c r="L744" s="14" t="s">
        <v>113</v>
      </c>
    </row>
    <row r="745" spans="7:12" x14ac:dyDescent="0.25">
      <c r="G745" s="13">
        <v>3500</v>
      </c>
      <c r="H745" s="13" t="s">
        <v>1230</v>
      </c>
      <c r="I745" s="13">
        <v>71022</v>
      </c>
      <c r="J745" s="13" t="s">
        <v>1231</v>
      </c>
      <c r="K745" s="14">
        <v>1</v>
      </c>
      <c r="L745" s="14" t="s">
        <v>113</v>
      </c>
    </row>
    <row r="746" spans="7:12" x14ac:dyDescent="0.25">
      <c r="G746" s="13">
        <v>9980</v>
      </c>
      <c r="H746" s="13" t="s">
        <v>1232</v>
      </c>
      <c r="I746" s="13">
        <v>43014</v>
      </c>
      <c r="J746" s="13" t="s">
        <v>1215</v>
      </c>
      <c r="K746" s="14">
        <v>1</v>
      </c>
      <c r="L746" s="14" t="s">
        <v>113</v>
      </c>
    </row>
    <row r="747" spans="7:12" x14ac:dyDescent="0.25">
      <c r="G747" s="13">
        <v>2960</v>
      </c>
      <c r="H747" s="13" t="s">
        <v>1233</v>
      </c>
      <c r="I747" s="13">
        <v>11009</v>
      </c>
      <c r="J747" s="13" t="s">
        <v>1234</v>
      </c>
      <c r="K747" s="14">
        <v>1</v>
      </c>
      <c r="L747" s="14" t="s">
        <v>113</v>
      </c>
    </row>
    <row r="748" spans="7:12" x14ac:dyDescent="0.25">
      <c r="G748" s="13">
        <v>9981</v>
      </c>
      <c r="H748" s="13" t="s">
        <v>1235</v>
      </c>
      <c r="I748" s="13">
        <v>43014</v>
      </c>
      <c r="J748" s="13" t="s">
        <v>1215</v>
      </c>
      <c r="K748" s="14">
        <v>1</v>
      </c>
      <c r="L748" s="14" t="s">
        <v>113</v>
      </c>
    </row>
    <row r="749" spans="7:12" x14ac:dyDescent="0.25">
      <c r="G749" s="13">
        <v>9667</v>
      </c>
      <c r="H749" s="13" t="s">
        <v>1236</v>
      </c>
      <c r="I749" s="13">
        <v>45062</v>
      </c>
      <c r="J749" s="13" t="s">
        <v>1237</v>
      </c>
      <c r="K749" s="14">
        <v>1</v>
      </c>
      <c r="L749" s="14" t="s">
        <v>113</v>
      </c>
    </row>
    <row r="750" spans="7:12" x14ac:dyDescent="0.25">
      <c r="G750" s="13">
        <v>9570</v>
      </c>
      <c r="H750" s="13" t="s">
        <v>1238</v>
      </c>
      <c r="I750" s="13">
        <v>45063</v>
      </c>
      <c r="J750" s="13" t="s">
        <v>525</v>
      </c>
      <c r="K750" s="14">
        <v>1</v>
      </c>
      <c r="L750" s="14" t="s">
        <v>113</v>
      </c>
    </row>
    <row r="751" spans="7:12" x14ac:dyDescent="0.25">
      <c r="G751" s="13">
        <v>9830</v>
      </c>
      <c r="H751" s="13" t="s">
        <v>1239</v>
      </c>
      <c r="I751" s="13">
        <v>44064</v>
      </c>
      <c r="J751" s="13" t="s">
        <v>362</v>
      </c>
      <c r="K751" s="14">
        <v>1</v>
      </c>
      <c r="L751" s="14" t="s">
        <v>113</v>
      </c>
    </row>
    <row r="752" spans="7:12" x14ac:dyDescent="0.25">
      <c r="G752" s="13">
        <v>1750</v>
      </c>
      <c r="H752" s="13" t="s">
        <v>1240</v>
      </c>
      <c r="I752" s="13">
        <v>23104</v>
      </c>
      <c r="J752" s="13" t="s">
        <v>1241</v>
      </c>
      <c r="K752" s="14">
        <v>1</v>
      </c>
      <c r="L752" s="14" t="s">
        <v>113</v>
      </c>
    </row>
    <row r="753" spans="7:12" x14ac:dyDescent="0.25">
      <c r="G753" s="13">
        <v>9572</v>
      </c>
      <c r="H753" s="13" t="s">
        <v>1242</v>
      </c>
      <c r="I753" s="13">
        <v>45063</v>
      </c>
      <c r="J753" s="13" t="s">
        <v>525</v>
      </c>
      <c r="K753" s="14">
        <v>1</v>
      </c>
      <c r="L753" s="14" t="s">
        <v>113</v>
      </c>
    </row>
    <row r="754" spans="7:12" x14ac:dyDescent="0.25">
      <c r="G754" s="13">
        <v>8200</v>
      </c>
      <c r="H754" s="13" t="s">
        <v>1243</v>
      </c>
      <c r="I754" s="13">
        <v>31005</v>
      </c>
      <c r="J754" s="13" t="s">
        <v>643</v>
      </c>
      <c r="K754" s="14">
        <v>1</v>
      </c>
      <c r="L754" s="14" t="s">
        <v>113</v>
      </c>
    </row>
    <row r="755" spans="7:12" x14ac:dyDescent="0.25">
      <c r="G755" s="13">
        <v>9100</v>
      </c>
      <c r="H755" s="13" t="s">
        <v>1244</v>
      </c>
      <c r="I755" s="13">
        <v>46021</v>
      </c>
      <c r="J755" s="13" t="s">
        <v>215</v>
      </c>
      <c r="K755" s="14">
        <v>1</v>
      </c>
      <c r="L755" s="14" t="s">
        <v>113</v>
      </c>
    </row>
    <row r="756" spans="7:12" x14ac:dyDescent="0.25">
      <c r="G756" s="13">
        <v>9170</v>
      </c>
      <c r="H756" s="13" t="s">
        <v>1245</v>
      </c>
      <c r="I756" s="13">
        <v>46020</v>
      </c>
      <c r="J756" s="13" t="s">
        <v>1246</v>
      </c>
      <c r="K756" s="14">
        <v>1</v>
      </c>
      <c r="L756" s="14" t="s">
        <v>113</v>
      </c>
    </row>
    <row r="757" spans="7:12" x14ac:dyDescent="0.25">
      <c r="G757" s="13">
        <v>1541</v>
      </c>
      <c r="H757" s="13" t="s">
        <v>1247</v>
      </c>
      <c r="I757" s="13">
        <v>23032</v>
      </c>
      <c r="J757" s="13" t="s">
        <v>544</v>
      </c>
      <c r="K757" s="14">
        <v>1</v>
      </c>
      <c r="L757" s="14" t="s">
        <v>113</v>
      </c>
    </row>
    <row r="758" spans="7:12" x14ac:dyDescent="0.25">
      <c r="G758" s="13">
        <v>1600</v>
      </c>
      <c r="H758" s="13" t="s">
        <v>1248</v>
      </c>
      <c r="I758" s="13">
        <v>23077</v>
      </c>
      <c r="J758" s="13" t="s">
        <v>1106</v>
      </c>
      <c r="K758" s="14">
        <v>1</v>
      </c>
      <c r="L758" s="14" t="s">
        <v>113</v>
      </c>
    </row>
    <row r="759" spans="7:12" x14ac:dyDescent="0.25">
      <c r="G759" s="13">
        <v>3220</v>
      </c>
      <c r="H759" s="13" t="s">
        <v>1249</v>
      </c>
      <c r="I759" s="13">
        <v>24043</v>
      </c>
      <c r="J759" s="13" t="s">
        <v>895</v>
      </c>
      <c r="K759" s="14">
        <v>1</v>
      </c>
      <c r="L759" s="14" t="s">
        <v>113</v>
      </c>
    </row>
    <row r="760" spans="7:12" x14ac:dyDescent="0.25">
      <c r="G760" s="13">
        <v>3792</v>
      </c>
      <c r="H760" s="13" t="s">
        <v>1250</v>
      </c>
      <c r="I760" s="13">
        <v>73109</v>
      </c>
      <c r="J760" s="13" t="s">
        <v>1053</v>
      </c>
      <c r="K760" s="14">
        <v>1</v>
      </c>
      <c r="L760" s="14" t="s">
        <v>113</v>
      </c>
    </row>
    <row r="761" spans="7:12" x14ac:dyDescent="0.25">
      <c r="G761" s="13">
        <v>8690</v>
      </c>
      <c r="H761" s="13" t="s">
        <v>1251</v>
      </c>
      <c r="I761" s="13">
        <v>38002</v>
      </c>
      <c r="J761" s="13" t="s">
        <v>1252</v>
      </c>
      <c r="K761" s="14">
        <v>1</v>
      </c>
      <c r="L761" s="14" t="s">
        <v>113</v>
      </c>
    </row>
    <row r="762" spans="7:12" x14ac:dyDescent="0.25">
      <c r="G762" s="13">
        <v>1932</v>
      </c>
      <c r="H762" s="13" t="s">
        <v>1253</v>
      </c>
      <c r="I762" s="13">
        <v>23094</v>
      </c>
      <c r="J762" s="13" t="s">
        <v>284</v>
      </c>
      <c r="K762" s="14">
        <v>1</v>
      </c>
      <c r="L762" s="14" t="s">
        <v>113</v>
      </c>
    </row>
    <row r="763" spans="7:12" x14ac:dyDescent="0.25">
      <c r="G763" s="13">
        <v>1700</v>
      </c>
      <c r="H763" s="13" t="s">
        <v>1254</v>
      </c>
      <c r="I763" s="13">
        <v>23016</v>
      </c>
      <c r="J763" s="13" t="s">
        <v>484</v>
      </c>
      <c r="K763" s="14">
        <v>1</v>
      </c>
      <c r="L763" s="14" t="s">
        <v>113</v>
      </c>
    </row>
    <row r="764" spans="7:12" x14ac:dyDescent="0.25">
      <c r="G764" s="13">
        <v>4851</v>
      </c>
      <c r="H764" s="13" t="s">
        <v>1255</v>
      </c>
      <c r="I764" s="13">
        <v>63088</v>
      </c>
      <c r="J764" s="13" t="s">
        <v>577</v>
      </c>
      <c r="K764" s="14">
        <v>2</v>
      </c>
      <c r="L764" s="14" t="s">
        <v>122</v>
      </c>
    </row>
    <row r="765" spans="7:12" x14ac:dyDescent="0.25">
      <c r="G765" s="13">
        <v>7332</v>
      </c>
      <c r="H765" s="13" t="s">
        <v>1256</v>
      </c>
      <c r="I765" s="13">
        <v>53070</v>
      </c>
      <c r="J765" s="13" t="s">
        <v>187</v>
      </c>
      <c r="K765" s="14">
        <v>2</v>
      </c>
      <c r="L765" s="14" t="s">
        <v>122</v>
      </c>
    </row>
    <row r="766" spans="7:12" x14ac:dyDescent="0.25">
      <c r="G766" s="13">
        <v>6470</v>
      </c>
      <c r="H766" s="13" t="s">
        <v>1257</v>
      </c>
      <c r="I766" s="13">
        <v>56088</v>
      </c>
      <c r="J766" s="13" t="s">
        <v>1258</v>
      </c>
      <c r="K766" s="14">
        <v>2</v>
      </c>
      <c r="L766" s="14" t="s">
        <v>122</v>
      </c>
    </row>
    <row r="767" spans="7:12" x14ac:dyDescent="0.25">
      <c r="G767" s="13">
        <v>9940</v>
      </c>
      <c r="H767" s="13" t="s">
        <v>1259</v>
      </c>
      <c r="I767" s="13">
        <v>44019</v>
      </c>
      <c r="J767" s="13" t="s">
        <v>1260</v>
      </c>
      <c r="K767" s="14">
        <v>1</v>
      </c>
      <c r="L767" s="14" t="s">
        <v>113</v>
      </c>
    </row>
    <row r="768" spans="7:12" x14ac:dyDescent="0.25">
      <c r="G768" s="13">
        <v>4450</v>
      </c>
      <c r="H768" s="13" t="s">
        <v>1261</v>
      </c>
      <c r="I768" s="13">
        <v>62060</v>
      </c>
      <c r="J768" s="13" t="s">
        <v>423</v>
      </c>
      <c r="K768" s="14">
        <v>2</v>
      </c>
      <c r="L768" s="14" t="s">
        <v>122</v>
      </c>
    </row>
    <row r="769" spans="7:12" x14ac:dyDescent="0.25">
      <c r="G769" s="13">
        <v>7060</v>
      </c>
      <c r="H769" s="13" t="s">
        <v>1262</v>
      </c>
      <c r="I769" s="13">
        <v>55040</v>
      </c>
      <c r="J769" s="13" t="s">
        <v>866</v>
      </c>
      <c r="K769" s="14">
        <v>2</v>
      </c>
      <c r="L769" s="14" t="s">
        <v>122</v>
      </c>
    </row>
    <row r="770" spans="7:12" x14ac:dyDescent="0.25">
      <c r="G770" s="13">
        <v>4861</v>
      </c>
      <c r="H770" s="13" t="s">
        <v>1263</v>
      </c>
      <c r="I770" s="13">
        <v>63058</v>
      </c>
      <c r="J770" s="13" t="s">
        <v>1264</v>
      </c>
      <c r="K770" s="14">
        <v>2</v>
      </c>
      <c r="L770" s="14" t="s">
        <v>122</v>
      </c>
    </row>
    <row r="771" spans="7:12" x14ac:dyDescent="0.25">
      <c r="G771" s="13">
        <v>6560</v>
      </c>
      <c r="H771" s="13" t="s">
        <v>1265</v>
      </c>
      <c r="I771" s="13">
        <v>56022</v>
      </c>
      <c r="J771" s="13" t="s">
        <v>1266</v>
      </c>
      <c r="K771" s="14">
        <v>2</v>
      </c>
      <c r="L771" s="14" t="s">
        <v>122</v>
      </c>
    </row>
    <row r="772" spans="7:12" x14ac:dyDescent="0.25">
      <c r="G772" s="13">
        <v>5340</v>
      </c>
      <c r="H772" s="13" t="s">
        <v>1267</v>
      </c>
      <c r="I772" s="13">
        <v>92054</v>
      </c>
      <c r="J772" s="13" t="s">
        <v>1268</v>
      </c>
      <c r="K772" s="14">
        <v>2</v>
      </c>
      <c r="L772" s="14" t="s">
        <v>122</v>
      </c>
    </row>
    <row r="773" spans="7:12" x14ac:dyDescent="0.25">
      <c r="G773" s="13">
        <v>5333</v>
      </c>
      <c r="H773" s="13" t="s">
        <v>1269</v>
      </c>
      <c r="I773" s="13">
        <v>92006</v>
      </c>
      <c r="J773" s="13" t="s">
        <v>339</v>
      </c>
      <c r="K773" s="14">
        <v>2</v>
      </c>
      <c r="L773" s="14" t="s">
        <v>122</v>
      </c>
    </row>
    <row r="774" spans="7:12" x14ac:dyDescent="0.25">
      <c r="G774" s="13">
        <v>5503</v>
      </c>
      <c r="H774" s="13" t="s">
        <v>1270</v>
      </c>
      <c r="I774" s="13">
        <v>91034</v>
      </c>
      <c r="J774" s="13" t="s">
        <v>437</v>
      </c>
      <c r="K774" s="14">
        <v>2</v>
      </c>
      <c r="L774" s="14" t="s">
        <v>122</v>
      </c>
    </row>
    <row r="775" spans="7:12" x14ac:dyDescent="0.25">
      <c r="G775" s="13">
        <v>4920</v>
      </c>
      <c r="H775" s="13" t="s">
        <v>1271</v>
      </c>
      <c r="I775" s="13">
        <v>62009</v>
      </c>
      <c r="J775" s="13" t="s">
        <v>1272</v>
      </c>
      <c r="K775" s="14">
        <v>2</v>
      </c>
      <c r="L775" s="14" t="s">
        <v>122</v>
      </c>
    </row>
    <row r="776" spans="7:12" x14ac:dyDescent="0.25">
      <c r="G776" s="13">
        <v>6182</v>
      </c>
      <c r="H776" s="13" t="s">
        <v>1273</v>
      </c>
      <c r="I776" s="13">
        <v>52015</v>
      </c>
      <c r="J776" s="13" t="s">
        <v>337</v>
      </c>
      <c r="K776" s="14">
        <v>2</v>
      </c>
      <c r="L776" s="14" t="s">
        <v>122</v>
      </c>
    </row>
    <row r="777" spans="7:12" x14ac:dyDescent="0.25">
      <c r="G777" s="13">
        <v>5590</v>
      </c>
      <c r="H777" s="13" t="s">
        <v>1274</v>
      </c>
      <c r="I777" s="13">
        <v>91030</v>
      </c>
      <c r="J777" s="13" t="s">
        <v>1275</v>
      </c>
      <c r="K777" s="14">
        <v>2</v>
      </c>
      <c r="L777" s="14" t="s">
        <v>122</v>
      </c>
    </row>
    <row r="778" spans="7:12" x14ac:dyDescent="0.25">
      <c r="G778" s="13">
        <v>6997</v>
      </c>
      <c r="H778" s="13" t="s">
        <v>1276</v>
      </c>
      <c r="I778" s="13">
        <v>83013</v>
      </c>
      <c r="J778" s="13" t="s">
        <v>1277</v>
      </c>
      <c r="K778" s="14">
        <v>2</v>
      </c>
      <c r="L778" s="14" t="s">
        <v>122</v>
      </c>
    </row>
    <row r="779" spans="7:12" x14ac:dyDescent="0.25">
      <c r="G779" s="13">
        <v>5150</v>
      </c>
      <c r="H779" s="13" t="s">
        <v>1278</v>
      </c>
      <c r="I779" s="13">
        <v>92045</v>
      </c>
      <c r="J779" s="13" t="s">
        <v>1279</v>
      </c>
      <c r="K779" s="14">
        <v>2</v>
      </c>
      <c r="L779" s="14" t="s">
        <v>122</v>
      </c>
    </row>
    <row r="780" spans="7:12" x14ac:dyDescent="0.25">
      <c r="G780" s="13">
        <v>4900</v>
      </c>
      <c r="H780" s="13" t="s">
        <v>1280</v>
      </c>
      <c r="I780" s="13">
        <v>63072</v>
      </c>
      <c r="J780" s="13" t="s">
        <v>1281</v>
      </c>
      <c r="K780" s="14">
        <v>2</v>
      </c>
      <c r="L780" s="14" t="s">
        <v>122</v>
      </c>
    </row>
    <row r="781" spans="7:12" x14ac:dyDescent="0.25">
      <c r="G781" s="13">
        <v>3510</v>
      </c>
      <c r="H781" s="13" t="s">
        <v>1282</v>
      </c>
      <c r="I781" s="13">
        <v>71022</v>
      </c>
      <c r="J781" s="13" t="s">
        <v>1231</v>
      </c>
      <c r="K781" s="14">
        <v>1</v>
      </c>
      <c r="L781" s="14" t="s">
        <v>113</v>
      </c>
    </row>
    <row r="782" spans="7:12" x14ac:dyDescent="0.25">
      <c r="G782" s="13">
        <v>8433</v>
      </c>
      <c r="H782" s="13" t="s">
        <v>1283</v>
      </c>
      <c r="I782" s="13">
        <v>35011</v>
      </c>
      <c r="J782" s="13" t="s">
        <v>682</v>
      </c>
      <c r="K782" s="14">
        <v>1</v>
      </c>
      <c r="L782" s="14" t="s">
        <v>113</v>
      </c>
    </row>
    <row r="783" spans="7:12" x14ac:dyDescent="0.25">
      <c r="G783" s="13">
        <v>7032</v>
      </c>
      <c r="H783" s="13" t="s">
        <v>1284</v>
      </c>
      <c r="I783" s="13">
        <v>53053</v>
      </c>
      <c r="J783" s="13" t="s">
        <v>330</v>
      </c>
      <c r="K783" s="14">
        <v>2</v>
      </c>
      <c r="L783" s="14" t="s">
        <v>122</v>
      </c>
    </row>
    <row r="784" spans="7:12" x14ac:dyDescent="0.25">
      <c r="G784" s="13">
        <v>8587</v>
      </c>
      <c r="H784" s="13" t="s">
        <v>1285</v>
      </c>
      <c r="I784" s="13">
        <v>34043</v>
      </c>
      <c r="J784" s="13" t="s">
        <v>1286</v>
      </c>
      <c r="K784" s="14">
        <v>1</v>
      </c>
      <c r="L784" s="14" t="s">
        <v>113</v>
      </c>
    </row>
    <row r="785" spans="7:12" x14ac:dyDescent="0.25">
      <c r="G785" s="13">
        <v>4140</v>
      </c>
      <c r="H785" s="13" t="s">
        <v>1287</v>
      </c>
      <c r="I785" s="13">
        <v>62100</v>
      </c>
      <c r="J785" s="13" t="s">
        <v>738</v>
      </c>
      <c r="K785" s="14">
        <v>2</v>
      </c>
      <c r="L785" s="14" t="s">
        <v>122</v>
      </c>
    </row>
    <row r="786" spans="7:12" x14ac:dyDescent="0.25">
      <c r="G786" s="13">
        <v>5190</v>
      </c>
      <c r="H786" s="13" t="s">
        <v>1288</v>
      </c>
      <c r="I786" s="13">
        <v>92140</v>
      </c>
      <c r="J786" s="13" t="s">
        <v>1289</v>
      </c>
      <c r="K786" s="14">
        <v>2</v>
      </c>
      <c r="L786" s="14" t="s">
        <v>122</v>
      </c>
    </row>
    <row r="787" spans="7:12" x14ac:dyDescent="0.25">
      <c r="G787" s="13">
        <v>2940</v>
      </c>
      <c r="H787" s="13" t="s">
        <v>1290</v>
      </c>
      <c r="I787" s="13">
        <v>11044</v>
      </c>
      <c r="J787" s="13" t="s">
        <v>1291</v>
      </c>
      <c r="K787" s="14">
        <v>1</v>
      </c>
      <c r="L787" s="14" t="s">
        <v>113</v>
      </c>
    </row>
    <row r="788" spans="7:12" x14ac:dyDescent="0.25">
      <c r="G788" s="13">
        <v>7973</v>
      </c>
      <c r="H788" s="13" t="s">
        <v>1292</v>
      </c>
      <c r="I788" s="13">
        <v>51008</v>
      </c>
      <c r="J788" s="13" t="s">
        <v>213</v>
      </c>
      <c r="K788" s="14">
        <v>2</v>
      </c>
      <c r="L788" s="14" t="s">
        <v>122</v>
      </c>
    </row>
    <row r="789" spans="7:12" x14ac:dyDescent="0.25">
      <c r="G789" s="13">
        <v>5646</v>
      </c>
      <c r="H789" s="13" t="s">
        <v>1293</v>
      </c>
      <c r="I789" s="13">
        <v>92087</v>
      </c>
      <c r="J789" s="13" t="s">
        <v>400</v>
      </c>
      <c r="K789" s="14">
        <v>2</v>
      </c>
      <c r="L789" s="14" t="s">
        <v>122</v>
      </c>
    </row>
    <row r="790" spans="7:12" x14ac:dyDescent="0.25">
      <c r="G790" s="13">
        <v>8691</v>
      </c>
      <c r="H790" s="13" t="s">
        <v>1294</v>
      </c>
      <c r="I790" s="13">
        <v>38002</v>
      </c>
      <c r="J790" s="13" t="s">
        <v>1252</v>
      </c>
      <c r="K790" s="14">
        <v>1</v>
      </c>
      <c r="L790" s="14" t="s">
        <v>113</v>
      </c>
    </row>
    <row r="791" spans="7:12" x14ac:dyDescent="0.25">
      <c r="G791" s="13">
        <v>4970</v>
      </c>
      <c r="H791" s="13" t="s">
        <v>1295</v>
      </c>
      <c r="I791" s="13">
        <v>63073</v>
      </c>
      <c r="J791" s="13" t="s">
        <v>1296</v>
      </c>
      <c r="K791" s="14">
        <v>2</v>
      </c>
      <c r="L791" s="14" t="s">
        <v>122</v>
      </c>
    </row>
    <row r="792" spans="7:12" x14ac:dyDescent="0.25">
      <c r="G792" s="13">
        <v>1840</v>
      </c>
      <c r="H792" s="13" t="s">
        <v>1297</v>
      </c>
      <c r="I792" s="13">
        <v>23045</v>
      </c>
      <c r="J792" s="13" t="s">
        <v>1298</v>
      </c>
      <c r="K792" s="14">
        <v>1</v>
      </c>
      <c r="L792" s="14" t="s">
        <v>113</v>
      </c>
    </row>
    <row r="793" spans="7:12" x14ac:dyDescent="0.25">
      <c r="G793" s="13">
        <v>7090</v>
      </c>
      <c r="H793" s="13" t="s">
        <v>1299</v>
      </c>
      <c r="I793" s="13">
        <v>55004</v>
      </c>
      <c r="J793" s="13" t="s">
        <v>1300</v>
      </c>
      <c r="K793" s="14">
        <v>2</v>
      </c>
      <c r="L793" s="14" t="s">
        <v>122</v>
      </c>
    </row>
    <row r="794" spans="7:12" x14ac:dyDescent="0.25">
      <c r="G794" s="13">
        <v>1820</v>
      </c>
      <c r="H794" s="13" t="s">
        <v>1301</v>
      </c>
      <c r="I794" s="13">
        <v>23081</v>
      </c>
      <c r="J794" s="13" t="s">
        <v>1302</v>
      </c>
      <c r="K794" s="14">
        <v>1</v>
      </c>
      <c r="L794" s="14" t="s">
        <v>113</v>
      </c>
    </row>
    <row r="795" spans="7:12" x14ac:dyDescent="0.25">
      <c r="G795" s="13">
        <v>9190</v>
      </c>
      <c r="H795" s="13" t="s">
        <v>1303</v>
      </c>
      <c r="I795" s="13">
        <v>46024</v>
      </c>
      <c r="J795" s="13" t="s">
        <v>1304</v>
      </c>
      <c r="K795" s="14">
        <v>1</v>
      </c>
      <c r="L795" s="14" t="s">
        <v>113</v>
      </c>
    </row>
    <row r="796" spans="7:12" x14ac:dyDescent="0.25">
      <c r="G796" s="13">
        <v>4801</v>
      </c>
      <c r="H796" s="13" t="s">
        <v>1305</v>
      </c>
      <c r="I796" s="13">
        <v>63079</v>
      </c>
      <c r="J796" s="13" t="s">
        <v>556</v>
      </c>
      <c r="K796" s="14">
        <v>2</v>
      </c>
      <c r="L796" s="14" t="s">
        <v>122</v>
      </c>
    </row>
    <row r="797" spans="7:12" x14ac:dyDescent="0.25">
      <c r="G797" s="13">
        <v>1933</v>
      </c>
      <c r="H797" s="13" t="s">
        <v>1306</v>
      </c>
      <c r="I797" s="13">
        <v>23094</v>
      </c>
      <c r="J797" s="13" t="s">
        <v>284</v>
      </c>
      <c r="K797" s="14">
        <v>1</v>
      </c>
      <c r="L797" s="14" t="s">
        <v>113</v>
      </c>
    </row>
    <row r="798" spans="7:12" x14ac:dyDescent="0.25">
      <c r="G798" s="13">
        <v>3512</v>
      </c>
      <c r="H798" s="13" t="s">
        <v>1307</v>
      </c>
      <c r="I798" s="13">
        <v>71022</v>
      </c>
      <c r="J798" s="13" t="s">
        <v>1231</v>
      </c>
      <c r="K798" s="14">
        <v>1</v>
      </c>
      <c r="L798" s="14" t="s">
        <v>113</v>
      </c>
    </row>
    <row r="799" spans="7:12" x14ac:dyDescent="0.25">
      <c r="G799" s="13">
        <v>3650</v>
      </c>
      <c r="H799" s="13" t="s">
        <v>1308</v>
      </c>
      <c r="I799" s="13">
        <v>72041</v>
      </c>
      <c r="J799" s="13" t="s">
        <v>1309</v>
      </c>
      <c r="K799" s="14">
        <v>1</v>
      </c>
      <c r="L799" s="14" t="s">
        <v>113</v>
      </c>
    </row>
    <row r="800" spans="7:12" x14ac:dyDescent="0.25">
      <c r="G800" s="13">
        <v>3511</v>
      </c>
      <c r="H800" s="13" t="s">
        <v>1310</v>
      </c>
      <c r="I800" s="13">
        <v>71022</v>
      </c>
      <c r="J800" s="13" t="s">
        <v>1231</v>
      </c>
      <c r="K800" s="14">
        <v>1</v>
      </c>
      <c r="L800" s="14" t="s">
        <v>113</v>
      </c>
    </row>
    <row r="801" spans="7:12" x14ac:dyDescent="0.25">
      <c r="G801" s="13">
        <v>4987</v>
      </c>
      <c r="H801" s="13" t="s">
        <v>1311</v>
      </c>
      <c r="I801" s="13">
        <v>63075</v>
      </c>
      <c r="J801" s="13" t="s">
        <v>1312</v>
      </c>
      <c r="K801" s="14">
        <v>2</v>
      </c>
      <c r="L801" s="14" t="s">
        <v>122</v>
      </c>
    </row>
    <row r="802" spans="7:12" x14ac:dyDescent="0.25">
      <c r="G802" s="13">
        <v>6887</v>
      </c>
      <c r="H802" s="13" t="s">
        <v>1313</v>
      </c>
      <c r="I802" s="13">
        <v>84029</v>
      </c>
      <c r="J802" s="13" t="s">
        <v>1314</v>
      </c>
      <c r="K802" s="14">
        <v>2</v>
      </c>
      <c r="L802" s="14" t="s">
        <v>122</v>
      </c>
    </row>
    <row r="803" spans="7:12" x14ac:dyDescent="0.25">
      <c r="G803" s="13">
        <v>6511</v>
      </c>
      <c r="H803" s="13" t="s">
        <v>1315</v>
      </c>
      <c r="I803" s="13">
        <v>56005</v>
      </c>
      <c r="J803" s="13" t="s">
        <v>1316</v>
      </c>
      <c r="K803" s="14">
        <v>2</v>
      </c>
      <c r="L803" s="14" t="s">
        <v>122</v>
      </c>
    </row>
    <row r="804" spans="7:12" x14ac:dyDescent="0.25">
      <c r="G804" s="13">
        <v>7110</v>
      </c>
      <c r="H804" s="13" t="s">
        <v>1317</v>
      </c>
      <c r="I804" s="13">
        <v>55022</v>
      </c>
      <c r="J804" s="13" t="s">
        <v>1318</v>
      </c>
      <c r="K804" s="14">
        <v>2</v>
      </c>
      <c r="L804" s="14" t="s">
        <v>122</v>
      </c>
    </row>
    <row r="805" spans="7:12" x14ac:dyDescent="0.25">
      <c r="G805" s="13">
        <v>1760</v>
      </c>
      <c r="H805" s="13" t="s">
        <v>1319</v>
      </c>
      <c r="I805" s="13">
        <v>23097</v>
      </c>
      <c r="J805" s="13" t="s">
        <v>260</v>
      </c>
      <c r="K805" s="14">
        <v>1</v>
      </c>
      <c r="L805" s="14" t="s">
        <v>113</v>
      </c>
    </row>
    <row r="806" spans="7:12" x14ac:dyDescent="0.25">
      <c r="G806" s="13">
        <v>1853</v>
      </c>
      <c r="H806" s="13" t="s">
        <v>1320</v>
      </c>
      <c r="I806" s="13">
        <v>23025</v>
      </c>
      <c r="J806" s="13" t="s">
        <v>202</v>
      </c>
      <c r="K806" s="14">
        <v>1</v>
      </c>
      <c r="L806" s="14" t="s">
        <v>113</v>
      </c>
    </row>
    <row r="807" spans="7:12" x14ac:dyDescent="0.25">
      <c r="G807" s="13">
        <v>6812</v>
      </c>
      <c r="H807" s="13" t="s">
        <v>1321</v>
      </c>
      <c r="I807" s="13">
        <v>85007</v>
      </c>
      <c r="J807" s="13" t="s">
        <v>608</v>
      </c>
      <c r="K807" s="14">
        <v>2</v>
      </c>
      <c r="L807" s="14" t="s">
        <v>122</v>
      </c>
    </row>
    <row r="808" spans="7:12" x14ac:dyDescent="0.25">
      <c r="G808" s="13">
        <v>6661</v>
      </c>
      <c r="H808" s="13" t="s">
        <v>1322</v>
      </c>
      <c r="I808" s="13">
        <v>82014</v>
      </c>
      <c r="J808" s="13" t="s">
        <v>748</v>
      </c>
      <c r="K808" s="14">
        <v>2</v>
      </c>
      <c r="L808" s="14" t="s">
        <v>122</v>
      </c>
    </row>
    <row r="809" spans="7:12" x14ac:dyDescent="0.25">
      <c r="G809" s="13">
        <v>7618</v>
      </c>
      <c r="H809" s="13" t="s">
        <v>1323</v>
      </c>
      <c r="I809" s="13">
        <v>57072</v>
      </c>
      <c r="J809" s="13" t="s">
        <v>658</v>
      </c>
      <c r="K809" s="14">
        <v>2</v>
      </c>
      <c r="L809" s="14" t="s">
        <v>122</v>
      </c>
    </row>
    <row r="810" spans="7:12" x14ac:dyDescent="0.25">
      <c r="G810" s="13">
        <v>4163</v>
      </c>
      <c r="H810" s="13" t="s">
        <v>1324</v>
      </c>
      <c r="I810" s="13">
        <v>61079</v>
      </c>
      <c r="J810" s="13" t="s">
        <v>142</v>
      </c>
      <c r="K810" s="14">
        <v>2</v>
      </c>
      <c r="L810" s="14" t="s">
        <v>122</v>
      </c>
    </row>
    <row r="811" spans="7:12" x14ac:dyDescent="0.25">
      <c r="G811" s="13">
        <v>6662</v>
      </c>
      <c r="H811" s="13" t="s">
        <v>1325</v>
      </c>
      <c r="I811" s="13">
        <v>82014</v>
      </c>
      <c r="J811" s="13" t="s">
        <v>748</v>
      </c>
      <c r="K811" s="14">
        <v>2</v>
      </c>
      <c r="L811" s="14" t="s">
        <v>122</v>
      </c>
    </row>
    <row r="812" spans="7:12" x14ac:dyDescent="0.25">
      <c r="G812" s="13">
        <v>6927</v>
      </c>
      <c r="H812" s="13" t="s">
        <v>1326</v>
      </c>
      <c r="I812" s="13">
        <v>84068</v>
      </c>
      <c r="J812" s="13" t="s">
        <v>1327</v>
      </c>
      <c r="K812" s="14">
        <v>2</v>
      </c>
      <c r="L812" s="14" t="s">
        <v>122</v>
      </c>
    </row>
    <row r="813" spans="7:12" x14ac:dyDescent="0.25">
      <c r="G813" s="13">
        <v>7520</v>
      </c>
      <c r="H813" s="13" t="s">
        <v>1328</v>
      </c>
      <c r="I813" s="13">
        <v>57081</v>
      </c>
      <c r="J813" s="13" t="s">
        <v>195</v>
      </c>
      <c r="K813" s="14">
        <v>2</v>
      </c>
      <c r="L813" s="14" t="s">
        <v>122</v>
      </c>
    </row>
    <row r="814" spans="7:12" x14ac:dyDescent="0.25">
      <c r="G814" s="13">
        <v>6970</v>
      </c>
      <c r="H814" s="13" t="s">
        <v>1329</v>
      </c>
      <c r="I814" s="13">
        <v>83049</v>
      </c>
      <c r="J814" s="13" t="s">
        <v>311</v>
      </c>
      <c r="K814" s="14">
        <v>2</v>
      </c>
      <c r="L814" s="14" t="s">
        <v>122</v>
      </c>
    </row>
    <row r="815" spans="7:12" x14ac:dyDescent="0.25">
      <c r="G815" s="13">
        <v>1790</v>
      </c>
      <c r="H815" s="13" t="s">
        <v>1330</v>
      </c>
      <c r="I815" s="13">
        <v>23105</v>
      </c>
      <c r="J815" s="13" t="s">
        <v>1331</v>
      </c>
      <c r="K815" s="14">
        <v>1</v>
      </c>
      <c r="L815" s="14" t="s">
        <v>113</v>
      </c>
    </row>
    <row r="816" spans="7:12" x14ac:dyDescent="0.25">
      <c r="G816" s="13">
        <v>2840</v>
      </c>
      <c r="H816" s="13" t="s">
        <v>1332</v>
      </c>
      <c r="I816" s="13">
        <v>11037</v>
      </c>
      <c r="J816" s="13" t="s">
        <v>1333</v>
      </c>
      <c r="K816" s="14">
        <v>1</v>
      </c>
      <c r="L816" s="14" t="s">
        <v>113</v>
      </c>
    </row>
    <row r="817" spans="7:12" x14ac:dyDescent="0.25">
      <c r="G817" s="13">
        <v>6813</v>
      </c>
      <c r="H817" s="13" t="s">
        <v>1334</v>
      </c>
      <c r="I817" s="13">
        <v>85007</v>
      </c>
      <c r="J817" s="13" t="s">
        <v>608</v>
      </c>
      <c r="K817" s="14">
        <v>2</v>
      </c>
      <c r="L817" s="14" t="s">
        <v>122</v>
      </c>
    </row>
    <row r="818" spans="7:12" x14ac:dyDescent="0.25">
      <c r="G818" s="13">
        <v>1740</v>
      </c>
      <c r="H818" s="13" t="s">
        <v>1335</v>
      </c>
      <c r="I818" s="13">
        <v>23086</v>
      </c>
      <c r="J818" s="13" t="s">
        <v>1227</v>
      </c>
      <c r="K818" s="14">
        <v>1</v>
      </c>
      <c r="L818" s="14" t="s">
        <v>113</v>
      </c>
    </row>
    <row r="819" spans="7:12" x14ac:dyDescent="0.25">
      <c r="G819" s="13">
        <v>7333</v>
      </c>
      <c r="H819" s="13" t="s">
        <v>1336</v>
      </c>
      <c r="I819" s="13">
        <v>53070</v>
      </c>
      <c r="J819" s="13" t="s">
        <v>187</v>
      </c>
      <c r="K819" s="14">
        <v>2</v>
      </c>
      <c r="L819" s="14" t="s">
        <v>122</v>
      </c>
    </row>
    <row r="820" spans="7:12" x14ac:dyDescent="0.25">
      <c r="G820" s="13">
        <v>4560</v>
      </c>
      <c r="H820" s="13" t="s">
        <v>1337</v>
      </c>
      <c r="I820" s="13">
        <v>61012</v>
      </c>
      <c r="J820" s="13" t="s">
        <v>1338</v>
      </c>
      <c r="K820" s="14">
        <v>2</v>
      </c>
      <c r="L820" s="14" t="s">
        <v>122</v>
      </c>
    </row>
    <row r="821" spans="7:12" x14ac:dyDescent="0.25">
      <c r="G821" s="13">
        <v>3980</v>
      </c>
      <c r="H821" s="13" t="s">
        <v>1339</v>
      </c>
      <c r="I821" s="13">
        <v>71057</v>
      </c>
      <c r="J821" s="13" t="s">
        <v>1340</v>
      </c>
      <c r="K821" s="14">
        <v>1</v>
      </c>
      <c r="L821" s="14" t="s">
        <v>113</v>
      </c>
    </row>
    <row r="822" spans="7:12" x14ac:dyDescent="0.25">
      <c r="G822" s="13">
        <v>3272</v>
      </c>
      <c r="H822" s="13" t="s">
        <v>1341</v>
      </c>
      <c r="I822" s="13">
        <v>24134</v>
      </c>
      <c r="J822" s="13" t="s">
        <v>1171</v>
      </c>
      <c r="K822" s="14">
        <v>1</v>
      </c>
      <c r="L822" s="14" t="s">
        <v>113</v>
      </c>
    </row>
    <row r="823" spans="7:12" x14ac:dyDescent="0.25">
      <c r="G823" s="13">
        <v>3793</v>
      </c>
      <c r="H823" s="13" t="s">
        <v>1342</v>
      </c>
      <c r="I823" s="13">
        <v>73109</v>
      </c>
      <c r="J823" s="13" t="s">
        <v>1053</v>
      </c>
      <c r="K823" s="14">
        <v>1</v>
      </c>
      <c r="L823" s="14" t="s">
        <v>113</v>
      </c>
    </row>
    <row r="824" spans="7:12" x14ac:dyDescent="0.25">
      <c r="G824" s="13">
        <v>4910</v>
      </c>
      <c r="H824" s="13" t="s">
        <v>1343</v>
      </c>
      <c r="I824" s="13">
        <v>63076</v>
      </c>
      <c r="J824" s="13" t="s">
        <v>1344</v>
      </c>
      <c r="K824" s="14">
        <v>2</v>
      </c>
      <c r="L824" s="14" t="s">
        <v>122</v>
      </c>
    </row>
    <row r="825" spans="7:12" x14ac:dyDescent="0.25">
      <c r="G825" s="13">
        <v>7901</v>
      </c>
      <c r="H825" s="13" t="s">
        <v>1345</v>
      </c>
      <c r="I825" s="13">
        <v>57094</v>
      </c>
      <c r="J825" s="13" t="s">
        <v>316</v>
      </c>
      <c r="K825" s="14">
        <v>2</v>
      </c>
      <c r="L825" s="14" t="s">
        <v>122</v>
      </c>
    </row>
    <row r="826" spans="7:12" x14ac:dyDescent="0.25">
      <c r="G826" s="13">
        <v>7061</v>
      </c>
      <c r="H826" s="13" t="s">
        <v>1346</v>
      </c>
      <c r="I826" s="13">
        <v>55040</v>
      </c>
      <c r="J826" s="13" t="s">
        <v>866</v>
      </c>
      <c r="K826" s="14">
        <v>2</v>
      </c>
      <c r="L826" s="14" t="s">
        <v>122</v>
      </c>
    </row>
    <row r="827" spans="7:12" x14ac:dyDescent="0.25">
      <c r="G827" s="13">
        <v>4890</v>
      </c>
      <c r="H827" s="13" t="s">
        <v>1347</v>
      </c>
      <c r="I827" s="13">
        <v>63089</v>
      </c>
      <c r="J827" s="13" t="s">
        <v>1348</v>
      </c>
      <c r="K827" s="14">
        <v>2</v>
      </c>
      <c r="L827" s="14" t="s">
        <v>122</v>
      </c>
    </row>
    <row r="828" spans="7:12" x14ac:dyDescent="0.25">
      <c r="G828" s="13">
        <v>7533</v>
      </c>
      <c r="H828" s="13" t="s">
        <v>1349</v>
      </c>
      <c r="I828" s="13">
        <v>57081</v>
      </c>
      <c r="J828" s="13" t="s">
        <v>195</v>
      </c>
      <c r="K828" s="14">
        <v>2</v>
      </c>
      <c r="L828" s="14" t="s">
        <v>122</v>
      </c>
    </row>
    <row r="829" spans="7:12" x14ac:dyDescent="0.25">
      <c r="G829" s="13">
        <v>1402</v>
      </c>
      <c r="H829" s="13" t="s">
        <v>1350</v>
      </c>
      <c r="I829" s="13">
        <v>25072</v>
      </c>
      <c r="J829" s="13" t="s">
        <v>189</v>
      </c>
      <c r="K829" s="14">
        <v>2</v>
      </c>
      <c r="L829" s="14" t="s">
        <v>122</v>
      </c>
    </row>
    <row r="830" spans="7:12" x14ac:dyDescent="0.25">
      <c r="G830" s="13">
        <v>6500</v>
      </c>
      <c r="H830" s="13" t="s">
        <v>1351</v>
      </c>
      <c r="I830" s="13">
        <v>56005</v>
      </c>
      <c r="J830" s="13" t="s">
        <v>1316</v>
      </c>
      <c r="K830" s="14">
        <v>2</v>
      </c>
      <c r="L830" s="14" t="s">
        <v>122</v>
      </c>
    </row>
    <row r="831" spans="7:12" x14ac:dyDescent="0.25">
      <c r="G831" s="13">
        <v>4791</v>
      </c>
      <c r="H831" s="13" t="s">
        <v>1352</v>
      </c>
      <c r="I831" s="13">
        <v>63087</v>
      </c>
      <c r="J831" s="13" t="s">
        <v>1069</v>
      </c>
      <c r="K831" s="14">
        <v>2</v>
      </c>
      <c r="L831" s="14" t="s">
        <v>122</v>
      </c>
    </row>
    <row r="832" spans="7:12" x14ac:dyDescent="0.25">
      <c r="G832" s="13">
        <v>1360</v>
      </c>
      <c r="H832" s="13" t="s">
        <v>1353</v>
      </c>
      <c r="I832" s="13">
        <v>25084</v>
      </c>
      <c r="J832" s="13" t="s">
        <v>1354</v>
      </c>
      <c r="K832" s="14">
        <v>2</v>
      </c>
      <c r="L832" s="14" t="s">
        <v>122</v>
      </c>
    </row>
    <row r="833" spans="7:12" x14ac:dyDescent="0.25">
      <c r="G833" s="13">
        <v>7830</v>
      </c>
      <c r="H833" s="13" t="s">
        <v>1355</v>
      </c>
      <c r="I833" s="13">
        <v>55039</v>
      </c>
      <c r="J833" s="13" t="s">
        <v>1356</v>
      </c>
      <c r="K833" s="14">
        <v>2</v>
      </c>
      <c r="L833" s="14" t="s">
        <v>122</v>
      </c>
    </row>
    <row r="834" spans="7:12" x14ac:dyDescent="0.25">
      <c r="G834" s="13">
        <v>6536</v>
      </c>
      <c r="H834" s="13" t="s">
        <v>1357</v>
      </c>
      <c r="I834" s="13">
        <v>56078</v>
      </c>
      <c r="J834" s="13" t="s">
        <v>231</v>
      </c>
      <c r="K834" s="14">
        <v>2</v>
      </c>
      <c r="L834" s="14" t="s">
        <v>122</v>
      </c>
    </row>
    <row r="835" spans="7:12" x14ac:dyDescent="0.25">
      <c r="G835" s="13">
        <v>6530</v>
      </c>
      <c r="H835" s="13" t="s">
        <v>1358</v>
      </c>
      <c r="I835" s="13">
        <v>56078</v>
      </c>
      <c r="J835" s="13" t="s">
        <v>231</v>
      </c>
      <c r="K835" s="14">
        <v>2</v>
      </c>
      <c r="L835" s="14" t="s">
        <v>122</v>
      </c>
    </row>
    <row r="836" spans="7:12" x14ac:dyDescent="0.25">
      <c r="G836" s="13">
        <v>7350</v>
      </c>
      <c r="H836" s="13" t="s">
        <v>1359</v>
      </c>
      <c r="I836" s="13">
        <v>53039</v>
      </c>
      <c r="J836" s="13" t="s">
        <v>1360</v>
      </c>
      <c r="K836" s="14">
        <v>2</v>
      </c>
      <c r="L836" s="14" t="s">
        <v>122</v>
      </c>
    </row>
    <row r="837" spans="7:12" x14ac:dyDescent="0.25">
      <c r="G837" s="13">
        <v>5621</v>
      </c>
      <c r="H837" s="13" t="s">
        <v>1361</v>
      </c>
      <c r="I837" s="13">
        <v>93022</v>
      </c>
      <c r="J837" s="13" t="s">
        <v>1124</v>
      </c>
      <c r="K837" s="14">
        <v>2</v>
      </c>
      <c r="L837" s="14" t="s">
        <v>122</v>
      </c>
    </row>
    <row r="838" spans="7:12" x14ac:dyDescent="0.25">
      <c r="G838" s="13">
        <v>5651</v>
      </c>
      <c r="H838" s="13" t="s">
        <v>1362</v>
      </c>
      <c r="I838" s="13">
        <v>93088</v>
      </c>
      <c r="J838" s="13" t="s">
        <v>1363</v>
      </c>
      <c r="K838" s="14">
        <v>2</v>
      </c>
      <c r="L838" s="14" t="s">
        <v>122</v>
      </c>
    </row>
    <row r="839" spans="7:12" x14ac:dyDescent="0.25">
      <c r="G839" s="13">
        <v>5502</v>
      </c>
      <c r="H839" s="13" t="s">
        <v>1364</v>
      </c>
      <c r="I839" s="13">
        <v>91034</v>
      </c>
      <c r="J839" s="13" t="s">
        <v>437</v>
      </c>
      <c r="K839" s="14">
        <v>2</v>
      </c>
      <c r="L839" s="14" t="s">
        <v>122</v>
      </c>
    </row>
    <row r="840" spans="7:12" x14ac:dyDescent="0.25">
      <c r="G840" s="13">
        <v>4367</v>
      </c>
      <c r="H840" s="13" t="s">
        <v>1365</v>
      </c>
      <c r="I840" s="13">
        <v>64021</v>
      </c>
      <c r="J840" s="13" t="s">
        <v>1366</v>
      </c>
      <c r="K840" s="14">
        <v>2</v>
      </c>
      <c r="L840" s="14" t="s">
        <v>122</v>
      </c>
    </row>
    <row r="841" spans="7:12" x14ac:dyDescent="0.25">
      <c r="G841" s="13">
        <v>8573</v>
      </c>
      <c r="H841" s="13" t="s">
        <v>1367</v>
      </c>
      <c r="I841" s="13">
        <v>34002</v>
      </c>
      <c r="J841" s="13" t="s">
        <v>630</v>
      </c>
      <c r="K841" s="14">
        <v>1</v>
      </c>
      <c r="L841" s="14" t="s">
        <v>113</v>
      </c>
    </row>
    <row r="842" spans="7:12" x14ac:dyDescent="0.25">
      <c r="G842" s="13">
        <v>2460</v>
      </c>
      <c r="H842" s="13" t="s">
        <v>1368</v>
      </c>
      <c r="I842" s="13">
        <v>13017</v>
      </c>
      <c r="J842" s="13" t="s">
        <v>1369</v>
      </c>
      <c r="K842" s="14">
        <v>1</v>
      </c>
      <c r="L842" s="14" t="s">
        <v>113</v>
      </c>
    </row>
    <row r="843" spans="7:12" x14ac:dyDescent="0.25">
      <c r="G843" s="13">
        <v>9140</v>
      </c>
      <c r="H843" s="13" t="s">
        <v>1370</v>
      </c>
      <c r="I843" s="13">
        <v>46025</v>
      </c>
      <c r="J843" s="13" t="s">
        <v>1371</v>
      </c>
      <c r="K843" s="14">
        <v>1</v>
      </c>
      <c r="L843" s="14" t="s">
        <v>113</v>
      </c>
    </row>
    <row r="844" spans="7:12" x14ac:dyDescent="0.25">
      <c r="G844" s="13">
        <v>8700</v>
      </c>
      <c r="H844" s="13" t="s">
        <v>1372</v>
      </c>
      <c r="I844" s="13">
        <v>37015</v>
      </c>
      <c r="J844" s="13" t="s">
        <v>1373</v>
      </c>
      <c r="K844" s="14">
        <v>1</v>
      </c>
      <c r="L844" s="14" t="s">
        <v>113</v>
      </c>
    </row>
    <row r="845" spans="7:12" x14ac:dyDescent="0.25">
      <c r="G845" s="13">
        <v>3390</v>
      </c>
      <c r="H845" s="13" t="s">
        <v>1374</v>
      </c>
      <c r="I845" s="13">
        <v>24135</v>
      </c>
      <c r="J845" s="13" t="s">
        <v>782</v>
      </c>
      <c r="K845" s="14">
        <v>1</v>
      </c>
      <c r="L845" s="14" t="s">
        <v>113</v>
      </c>
    </row>
    <row r="846" spans="7:12" x14ac:dyDescent="0.25">
      <c r="G846" s="13">
        <v>4630</v>
      </c>
      <c r="H846" s="13" t="s">
        <v>1375</v>
      </c>
      <c r="I846" s="13">
        <v>62099</v>
      </c>
      <c r="J846" s="13" t="s">
        <v>307</v>
      </c>
      <c r="K846" s="14">
        <v>2</v>
      </c>
      <c r="L846" s="14" t="s">
        <v>122</v>
      </c>
    </row>
    <row r="847" spans="7:12" x14ac:dyDescent="0.25">
      <c r="G847" s="13">
        <v>4500</v>
      </c>
      <c r="H847" s="13" t="s">
        <v>1376</v>
      </c>
      <c r="I847" s="13">
        <v>61031</v>
      </c>
      <c r="J847" s="13" t="s">
        <v>1377</v>
      </c>
      <c r="K847" s="14">
        <v>2</v>
      </c>
      <c r="L847" s="14" t="s">
        <v>122</v>
      </c>
    </row>
    <row r="848" spans="7:12" x14ac:dyDescent="0.25">
      <c r="G848" s="13">
        <v>4130</v>
      </c>
      <c r="H848" s="13" t="s">
        <v>1378</v>
      </c>
      <c r="I848" s="13">
        <v>62032</v>
      </c>
      <c r="J848" s="13" t="s">
        <v>1379</v>
      </c>
      <c r="K848" s="14">
        <v>2</v>
      </c>
      <c r="L848" s="14" t="s">
        <v>122</v>
      </c>
    </row>
    <row r="849" spans="7:12" x14ac:dyDescent="0.25">
      <c r="G849" s="13">
        <v>6680</v>
      </c>
      <c r="H849" s="13" t="s">
        <v>1380</v>
      </c>
      <c r="I849" s="13">
        <v>82038</v>
      </c>
      <c r="J849" s="13" t="s">
        <v>676</v>
      </c>
      <c r="K849" s="14">
        <v>2</v>
      </c>
      <c r="L849" s="14" t="s">
        <v>122</v>
      </c>
    </row>
    <row r="850" spans="7:12" x14ac:dyDescent="0.25">
      <c r="G850" s="13">
        <v>4420</v>
      </c>
      <c r="H850" s="13" t="s">
        <v>1381</v>
      </c>
      <c r="I850" s="13">
        <v>62093</v>
      </c>
      <c r="J850" s="13" t="s">
        <v>215</v>
      </c>
      <c r="K850" s="14">
        <v>2</v>
      </c>
      <c r="L850" s="14" t="s">
        <v>122</v>
      </c>
    </row>
    <row r="851" spans="7:12" x14ac:dyDescent="0.25">
      <c r="G851" s="13">
        <v>5380</v>
      </c>
      <c r="H851" s="13" t="s">
        <v>1382</v>
      </c>
      <c r="I851" s="13">
        <v>92138</v>
      </c>
      <c r="J851" s="13" t="s">
        <v>1383</v>
      </c>
      <c r="K851" s="14">
        <v>2</v>
      </c>
      <c r="L851" s="14" t="s">
        <v>122</v>
      </c>
    </row>
    <row r="852" spans="7:12" x14ac:dyDescent="0.25">
      <c r="G852" s="13">
        <v>4557</v>
      </c>
      <c r="H852" s="13" t="s">
        <v>1384</v>
      </c>
      <c r="I852" s="13">
        <v>61081</v>
      </c>
      <c r="J852" s="13" t="s">
        <v>1385</v>
      </c>
      <c r="K852" s="14">
        <v>2</v>
      </c>
      <c r="L852" s="14" t="s">
        <v>122</v>
      </c>
    </row>
    <row r="853" spans="7:12" x14ac:dyDescent="0.25">
      <c r="G853" s="13">
        <v>6637</v>
      </c>
      <c r="H853" s="13" t="s">
        <v>1386</v>
      </c>
      <c r="I853" s="13">
        <v>82009</v>
      </c>
      <c r="J853" s="13" t="s">
        <v>1387</v>
      </c>
      <c r="K853" s="14">
        <v>2</v>
      </c>
      <c r="L853" s="14" t="s">
        <v>122</v>
      </c>
    </row>
    <row r="854" spans="7:12" x14ac:dyDescent="0.25">
      <c r="G854" s="13">
        <v>6730</v>
      </c>
      <c r="H854" s="13" t="s">
        <v>1388</v>
      </c>
      <c r="I854" s="13">
        <v>85039</v>
      </c>
      <c r="J854" s="13" t="s">
        <v>1389</v>
      </c>
      <c r="K854" s="14">
        <v>2</v>
      </c>
      <c r="L854" s="14" t="s">
        <v>122</v>
      </c>
    </row>
    <row r="855" spans="7:12" x14ac:dyDescent="0.25">
      <c r="G855" s="13">
        <v>6700</v>
      </c>
      <c r="H855" s="13" t="s">
        <v>1390</v>
      </c>
      <c r="I855" s="13">
        <v>81001</v>
      </c>
      <c r="J855" s="13" t="s">
        <v>171</v>
      </c>
      <c r="K855" s="14">
        <v>2</v>
      </c>
      <c r="L855" s="14" t="s">
        <v>122</v>
      </c>
    </row>
    <row r="856" spans="7:12" x14ac:dyDescent="0.25">
      <c r="G856" s="13">
        <v>3960</v>
      </c>
      <c r="H856" s="13" t="s">
        <v>1391</v>
      </c>
      <c r="I856" s="13">
        <v>72004</v>
      </c>
      <c r="J856" s="13" t="s">
        <v>1392</v>
      </c>
      <c r="K856" s="14">
        <v>1</v>
      </c>
      <c r="L856" s="14" t="s">
        <v>113</v>
      </c>
    </row>
    <row r="857" spans="7:12" x14ac:dyDescent="0.25">
      <c r="G857" s="13">
        <v>7951</v>
      </c>
      <c r="H857" s="13" t="s">
        <v>1393</v>
      </c>
      <c r="I857" s="13">
        <v>51014</v>
      </c>
      <c r="J857" s="13" t="s">
        <v>1394</v>
      </c>
      <c r="K857" s="14">
        <v>2</v>
      </c>
      <c r="L857" s="14" t="s">
        <v>122</v>
      </c>
    </row>
    <row r="858" spans="7:12" x14ac:dyDescent="0.25">
      <c r="G858" s="13">
        <v>7950</v>
      </c>
      <c r="H858" s="13" t="s">
        <v>1395</v>
      </c>
      <c r="I858" s="13">
        <v>51014</v>
      </c>
      <c r="J858" s="13" t="s">
        <v>1394</v>
      </c>
      <c r="K858" s="14">
        <v>2</v>
      </c>
      <c r="L858" s="14" t="s">
        <v>122</v>
      </c>
    </row>
    <row r="859" spans="7:12" x14ac:dyDescent="0.25">
      <c r="G859" s="13">
        <v>5140</v>
      </c>
      <c r="H859" s="13" t="s">
        <v>1396</v>
      </c>
      <c r="I859" s="13">
        <v>92114</v>
      </c>
      <c r="J859" s="13" t="s">
        <v>1397</v>
      </c>
      <c r="K859" s="14">
        <v>2</v>
      </c>
      <c r="L859" s="14" t="s">
        <v>122</v>
      </c>
    </row>
    <row r="860" spans="7:12" x14ac:dyDescent="0.25">
      <c r="G860" s="13">
        <v>6717</v>
      </c>
      <c r="H860" s="13" t="s">
        <v>1398</v>
      </c>
      <c r="I860" s="13">
        <v>81003</v>
      </c>
      <c r="J860" s="13" t="s">
        <v>1399</v>
      </c>
      <c r="K860" s="14">
        <v>2</v>
      </c>
      <c r="L860" s="14" t="s">
        <v>122</v>
      </c>
    </row>
    <row r="861" spans="7:12" x14ac:dyDescent="0.25">
      <c r="G861" s="13">
        <v>6767</v>
      </c>
      <c r="H861" s="13" t="s">
        <v>1400</v>
      </c>
      <c r="I861" s="13">
        <v>85047</v>
      </c>
      <c r="J861" s="13" t="s">
        <v>1401</v>
      </c>
      <c r="K861" s="14">
        <v>2</v>
      </c>
      <c r="L861" s="14" t="s">
        <v>122</v>
      </c>
    </row>
    <row r="862" spans="7:12" x14ac:dyDescent="0.25">
      <c r="G862" s="13">
        <v>8820</v>
      </c>
      <c r="H862" s="13" t="s">
        <v>1402</v>
      </c>
      <c r="I862" s="13">
        <v>31033</v>
      </c>
      <c r="J862" s="13" t="s">
        <v>1403</v>
      </c>
      <c r="K862" s="14">
        <v>1</v>
      </c>
      <c r="L862" s="14" t="s">
        <v>113</v>
      </c>
    </row>
    <row r="863" spans="7:12" x14ac:dyDescent="0.25">
      <c r="G863" s="13">
        <v>4263</v>
      </c>
      <c r="H863" s="13" t="s">
        <v>1404</v>
      </c>
      <c r="I863" s="13">
        <v>64015</v>
      </c>
      <c r="J863" s="13" t="s">
        <v>672</v>
      </c>
      <c r="K863" s="14">
        <v>2</v>
      </c>
      <c r="L863" s="14" t="s">
        <v>122</v>
      </c>
    </row>
    <row r="864" spans="7:12" x14ac:dyDescent="0.25">
      <c r="G864" s="13">
        <v>1320</v>
      </c>
      <c r="H864" s="13" t="s">
        <v>1405</v>
      </c>
      <c r="I864" s="13">
        <v>25005</v>
      </c>
      <c r="J864" s="13" t="s">
        <v>1406</v>
      </c>
      <c r="K864" s="14">
        <v>2</v>
      </c>
      <c r="L864" s="14" t="s">
        <v>122</v>
      </c>
    </row>
    <row r="865" spans="7:12" x14ac:dyDescent="0.25">
      <c r="G865" s="13">
        <v>7500</v>
      </c>
      <c r="H865" s="13" t="s">
        <v>1407</v>
      </c>
      <c r="I865" s="13">
        <v>57081</v>
      </c>
      <c r="J865" s="13" t="s">
        <v>195</v>
      </c>
      <c r="K865" s="14">
        <v>2</v>
      </c>
      <c r="L865" s="14" t="s">
        <v>122</v>
      </c>
    </row>
    <row r="866" spans="7:12" x14ac:dyDescent="0.25">
      <c r="G866" s="13">
        <v>6840</v>
      </c>
      <c r="H866" s="13" t="s">
        <v>1408</v>
      </c>
      <c r="I866" s="13">
        <v>84043</v>
      </c>
      <c r="J866" s="13" t="s">
        <v>1409</v>
      </c>
      <c r="K866" s="14">
        <v>2</v>
      </c>
      <c r="L866" s="14" t="s">
        <v>122</v>
      </c>
    </row>
    <row r="867" spans="7:12" x14ac:dyDescent="0.25">
      <c r="G867" s="13">
        <v>6183</v>
      </c>
      <c r="H867" s="13" t="s">
        <v>1410</v>
      </c>
      <c r="I867" s="13">
        <v>52015</v>
      </c>
      <c r="J867" s="13" t="s">
        <v>337</v>
      </c>
      <c r="K867" s="14">
        <v>2</v>
      </c>
      <c r="L867" s="14" t="s">
        <v>122</v>
      </c>
    </row>
    <row r="868" spans="7:12" x14ac:dyDescent="0.25">
      <c r="G868" s="13">
        <v>4670</v>
      </c>
      <c r="H868" s="13" t="s">
        <v>1411</v>
      </c>
      <c r="I868" s="13">
        <v>62119</v>
      </c>
      <c r="J868" s="13" t="s">
        <v>1144</v>
      </c>
      <c r="K868" s="14">
        <v>2</v>
      </c>
      <c r="L868" s="14" t="s">
        <v>122</v>
      </c>
    </row>
    <row r="869" spans="7:12" x14ac:dyDescent="0.25">
      <c r="G869" s="13">
        <v>3120</v>
      </c>
      <c r="H869" s="13" t="s">
        <v>1412</v>
      </c>
      <c r="I869" s="13">
        <v>24109</v>
      </c>
      <c r="J869" s="13" t="s">
        <v>175</v>
      </c>
      <c r="K869" s="14">
        <v>1</v>
      </c>
      <c r="L869" s="14" t="s">
        <v>113</v>
      </c>
    </row>
    <row r="870" spans="7:12" x14ac:dyDescent="0.25">
      <c r="G870" s="13">
        <v>7100</v>
      </c>
      <c r="H870" s="13" t="s">
        <v>1413</v>
      </c>
      <c r="I870" s="13">
        <v>55022</v>
      </c>
      <c r="J870" s="13" t="s">
        <v>1318</v>
      </c>
      <c r="K870" s="14">
        <v>2</v>
      </c>
      <c r="L870" s="14" t="s">
        <v>122</v>
      </c>
    </row>
    <row r="871" spans="7:12" x14ac:dyDescent="0.25">
      <c r="G871" s="13">
        <v>4870</v>
      </c>
      <c r="H871" s="13" t="s">
        <v>1414</v>
      </c>
      <c r="I871" s="13">
        <v>62122</v>
      </c>
      <c r="J871" s="13" t="s">
        <v>1415</v>
      </c>
      <c r="K871" s="14">
        <v>2</v>
      </c>
      <c r="L871" s="14" t="s">
        <v>122</v>
      </c>
    </row>
    <row r="872" spans="7:12" x14ac:dyDescent="0.25">
      <c r="G872" s="13">
        <v>1480</v>
      </c>
      <c r="H872" s="13" t="s">
        <v>1416</v>
      </c>
      <c r="I872" s="13">
        <v>25105</v>
      </c>
      <c r="J872" s="13" t="s">
        <v>1417</v>
      </c>
      <c r="K872" s="14">
        <v>2</v>
      </c>
      <c r="L872" s="14" t="s">
        <v>122</v>
      </c>
    </row>
    <row r="873" spans="7:12" x14ac:dyDescent="0.25">
      <c r="G873" s="13">
        <v>2300</v>
      </c>
      <c r="H873" s="13" t="s">
        <v>1418</v>
      </c>
      <c r="I873" s="13">
        <v>13040</v>
      </c>
      <c r="J873" s="13" t="s">
        <v>1419</v>
      </c>
      <c r="K873" s="14">
        <v>1</v>
      </c>
      <c r="L873" s="14" t="s">
        <v>113</v>
      </c>
    </row>
    <row r="874" spans="7:12" x14ac:dyDescent="0.25">
      <c r="G874" s="13">
        <v>3631</v>
      </c>
      <c r="H874" s="13" t="s">
        <v>1420</v>
      </c>
      <c r="I874" s="13">
        <v>73107</v>
      </c>
      <c r="J874" s="13" t="s">
        <v>1421</v>
      </c>
      <c r="K874" s="14">
        <v>1</v>
      </c>
      <c r="L874" s="14" t="s">
        <v>113</v>
      </c>
    </row>
    <row r="875" spans="7:12" x14ac:dyDescent="0.25">
      <c r="G875" s="13">
        <v>9290</v>
      </c>
      <c r="H875" s="13" t="s">
        <v>1422</v>
      </c>
      <c r="I875" s="13">
        <v>42003</v>
      </c>
      <c r="J875" s="13" t="s">
        <v>1423</v>
      </c>
      <c r="K875" s="14">
        <v>1</v>
      </c>
      <c r="L875" s="14" t="s">
        <v>113</v>
      </c>
    </row>
    <row r="876" spans="7:12" x14ac:dyDescent="0.25">
      <c r="G876" s="13">
        <v>8370</v>
      </c>
      <c r="H876" s="13" t="s">
        <v>1424</v>
      </c>
      <c r="I876" s="13">
        <v>31004</v>
      </c>
      <c r="J876" s="13" t="s">
        <v>1425</v>
      </c>
      <c r="K876" s="14">
        <v>1</v>
      </c>
      <c r="L876" s="14" t="s">
        <v>113</v>
      </c>
    </row>
    <row r="877" spans="7:12" x14ac:dyDescent="0.25">
      <c r="G877" s="13">
        <v>1180</v>
      </c>
      <c r="H877" s="13" t="s">
        <v>1426</v>
      </c>
      <c r="I877" s="13">
        <v>21016</v>
      </c>
      <c r="J877" s="13" t="s">
        <v>1427</v>
      </c>
      <c r="K877" s="14">
        <v>3</v>
      </c>
      <c r="L877" s="14" t="s">
        <v>285</v>
      </c>
    </row>
    <row r="878" spans="7:12" x14ac:dyDescent="0.25">
      <c r="G878" s="13">
        <v>3832</v>
      </c>
      <c r="H878" s="13" t="s">
        <v>1428</v>
      </c>
      <c r="I878" s="13">
        <v>73098</v>
      </c>
      <c r="J878" s="13" t="s">
        <v>551</v>
      </c>
      <c r="K878" s="14">
        <v>1</v>
      </c>
      <c r="L878" s="14" t="s">
        <v>113</v>
      </c>
    </row>
    <row r="879" spans="7:12" x14ac:dyDescent="0.25">
      <c r="G879" s="13">
        <v>9910</v>
      </c>
      <c r="H879" s="13" t="s">
        <v>1429</v>
      </c>
      <c r="I879" s="13">
        <v>44029</v>
      </c>
      <c r="J879" s="13" t="s">
        <v>1430</v>
      </c>
      <c r="K879" s="14">
        <v>1</v>
      </c>
      <c r="L879" s="14" t="s">
        <v>113</v>
      </c>
    </row>
    <row r="880" spans="7:12" x14ac:dyDescent="0.25">
      <c r="G880" s="13">
        <v>3054</v>
      </c>
      <c r="H880" s="13" t="s">
        <v>1431</v>
      </c>
      <c r="I880" s="13">
        <v>24086</v>
      </c>
      <c r="J880" s="13" t="s">
        <v>245</v>
      </c>
      <c r="K880" s="14">
        <v>1</v>
      </c>
      <c r="L880" s="14" t="s">
        <v>113</v>
      </c>
    </row>
    <row r="881" spans="7:12" x14ac:dyDescent="0.25">
      <c r="G881" s="13">
        <v>6741</v>
      </c>
      <c r="H881" s="13" t="s">
        <v>1432</v>
      </c>
      <c r="I881" s="13">
        <v>85009</v>
      </c>
      <c r="J881" s="13" t="s">
        <v>299</v>
      </c>
      <c r="K881" s="14">
        <v>2</v>
      </c>
      <c r="L881" s="14" t="s">
        <v>122</v>
      </c>
    </row>
    <row r="882" spans="7:12" x14ac:dyDescent="0.25">
      <c r="G882" s="13">
        <v>7536</v>
      </c>
      <c r="H882" s="13" t="s">
        <v>1433</v>
      </c>
      <c r="I882" s="13">
        <v>57081</v>
      </c>
      <c r="J882" s="13" t="s">
        <v>195</v>
      </c>
      <c r="K882" s="14">
        <v>2</v>
      </c>
      <c r="L882" s="14" t="s">
        <v>122</v>
      </c>
    </row>
    <row r="883" spans="7:12" x14ac:dyDescent="0.25">
      <c r="G883" s="13">
        <v>6462</v>
      </c>
      <c r="H883" s="13" t="s">
        <v>1434</v>
      </c>
      <c r="I883" s="13">
        <v>56016</v>
      </c>
      <c r="J883" s="13" t="s">
        <v>726</v>
      </c>
      <c r="K883" s="14">
        <v>2</v>
      </c>
      <c r="L883" s="14" t="s">
        <v>122</v>
      </c>
    </row>
    <row r="884" spans="7:12" x14ac:dyDescent="0.25">
      <c r="G884" s="13">
        <v>6960</v>
      </c>
      <c r="H884" s="13" t="s">
        <v>1435</v>
      </c>
      <c r="I884" s="13">
        <v>83055</v>
      </c>
      <c r="J884" s="13" t="s">
        <v>1436</v>
      </c>
      <c r="K884" s="14">
        <v>2</v>
      </c>
      <c r="L884" s="14" t="s">
        <v>122</v>
      </c>
    </row>
    <row r="885" spans="7:12" x14ac:dyDescent="0.25">
      <c r="G885" s="13">
        <v>4051</v>
      </c>
      <c r="H885" s="13" t="s">
        <v>1437</v>
      </c>
      <c r="I885" s="13">
        <v>62022</v>
      </c>
      <c r="J885" s="13" t="s">
        <v>191</v>
      </c>
      <c r="K885" s="14">
        <v>2</v>
      </c>
      <c r="L885" s="14" t="s">
        <v>122</v>
      </c>
    </row>
    <row r="886" spans="7:12" x14ac:dyDescent="0.25">
      <c r="G886" s="13">
        <v>6640</v>
      </c>
      <c r="H886" s="13" t="s">
        <v>1438</v>
      </c>
      <c r="I886" s="13">
        <v>82036</v>
      </c>
      <c r="J886" s="13" t="s">
        <v>617</v>
      </c>
      <c r="K886" s="14">
        <v>2</v>
      </c>
      <c r="L886" s="14" t="s">
        <v>122</v>
      </c>
    </row>
    <row r="887" spans="7:12" x14ac:dyDescent="0.25">
      <c r="G887" s="13">
        <v>5020</v>
      </c>
      <c r="H887" s="13" t="s">
        <v>1439</v>
      </c>
      <c r="I887" s="13">
        <v>92094</v>
      </c>
      <c r="J887" s="13" t="s">
        <v>206</v>
      </c>
      <c r="K887" s="14">
        <v>2</v>
      </c>
      <c r="L887" s="14" t="s">
        <v>122</v>
      </c>
    </row>
    <row r="888" spans="7:12" x14ac:dyDescent="0.25">
      <c r="G888" s="13">
        <v>2431</v>
      </c>
      <c r="H888" s="13" t="s">
        <v>1440</v>
      </c>
      <c r="I888" s="13">
        <v>13053</v>
      </c>
      <c r="J888" s="13" t="s">
        <v>1441</v>
      </c>
      <c r="K888" s="14">
        <v>1</v>
      </c>
      <c r="L888" s="14" t="s">
        <v>113</v>
      </c>
    </row>
    <row r="889" spans="7:12" x14ac:dyDescent="0.25">
      <c r="G889" s="13">
        <v>7760</v>
      </c>
      <c r="H889" s="13" t="s">
        <v>1442</v>
      </c>
      <c r="I889" s="13">
        <v>57018</v>
      </c>
      <c r="J889" s="13" t="s">
        <v>1443</v>
      </c>
      <c r="K889" s="14">
        <v>2</v>
      </c>
      <c r="L889" s="14" t="s">
        <v>122</v>
      </c>
    </row>
    <row r="890" spans="7:12" x14ac:dyDescent="0.25">
      <c r="G890" s="13">
        <v>5060</v>
      </c>
      <c r="H890" s="13" t="s">
        <v>1444</v>
      </c>
      <c r="I890" s="13">
        <v>92137</v>
      </c>
      <c r="J890" s="13" t="s">
        <v>1445</v>
      </c>
      <c r="K890" s="14">
        <v>2</v>
      </c>
      <c r="L890" s="14" t="s">
        <v>122</v>
      </c>
    </row>
    <row r="891" spans="7:12" x14ac:dyDescent="0.25">
      <c r="G891" s="13">
        <v>3620</v>
      </c>
      <c r="H891" s="13" t="s">
        <v>1446</v>
      </c>
      <c r="I891" s="13">
        <v>73042</v>
      </c>
      <c r="J891" s="13" t="s">
        <v>1049</v>
      </c>
      <c r="K891" s="14">
        <v>1</v>
      </c>
      <c r="L891" s="14" t="s">
        <v>113</v>
      </c>
    </row>
    <row r="892" spans="7:12" x14ac:dyDescent="0.25">
      <c r="G892" s="13">
        <v>7120</v>
      </c>
      <c r="H892" s="13" t="s">
        <v>1447</v>
      </c>
      <c r="I892" s="13">
        <v>56085</v>
      </c>
      <c r="J892" s="13" t="s">
        <v>1448</v>
      </c>
      <c r="K892" s="14">
        <v>2</v>
      </c>
      <c r="L892" s="14" t="s">
        <v>122</v>
      </c>
    </row>
    <row r="893" spans="7:12" x14ac:dyDescent="0.25">
      <c r="G893" s="13">
        <v>3806</v>
      </c>
      <c r="H893" s="13" t="s">
        <v>1449</v>
      </c>
      <c r="I893" s="13">
        <v>71053</v>
      </c>
      <c r="J893" s="13" t="s">
        <v>1450</v>
      </c>
      <c r="K893" s="14">
        <v>1</v>
      </c>
      <c r="L893" s="14" t="s">
        <v>113</v>
      </c>
    </row>
    <row r="894" spans="7:12" x14ac:dyDescent="0.25">
      <c r="G894" s="13">
        <v>4460</v>
      </c>
      <c r="H894" s="13" t="s">
        <v>1451</v>
      </c>
      <c r="I894" s="13">
        <v>62118</v>
      </c>
      <c r="J894" s="13" t="s">
        <v>1452</v>
      </c>
      <c r="K894" s="14">
        <v>2</v>
      </c>
      <c r="L894" s="14" t="s">
        <v>122</v>
      </c>
    </row>
    <row r="895" spans="7:12" x14ac:dyDescent="0.25">
      <c r="G895" s="13">
        <v>6440</v>
      </c>
      <c r="H895" s="13" t="s">
        <v>1453</v>
      </c>
      <c r="I895" s="13">
        <v>56029</v>
      </c>
      <c r="J895" s="13" t="s">
        <v>403</v>
      </c>
      <c r="K895" s="14">
        <v>2</v>
      </c>
      <c r="L895" s="14" t="s">
        <v>122</v>
      </c>
    </row>
    <row r="896" spans="7:12" x14ac:dyDescent="0.25">
      <c r="G896" s="13">
        <v>4537</v>
      </c>
      <c r="H896" s="13" t="s">
        <v>1454</v>
      </c>
      <c r="I896" s="13">
        <v>61063</v>
      </c>
      <c r="J896" s="13" t="s">
        <v>1455</v>
      </c>
      <c r="K896" s="14">
        <v>2</v>
      </c>
      <c r="L896" s="14" t="s">
        <v>122</v>
      </c>
    </row>
    <row r="897" spans="7:12" x14ac:dyDescent="0.25">
      <c r="G897" s="13">
        <v>5370</v>
      </c>
      <c r="H897" s="13" t="s">
        <v>1456</v>
      </c>
      <c r="I897" s="13">
        <v>91064</v>
      </c>
      <c r="J897" s="13" t="s">
        <v>753</v>
      </c>
      <c r="K897" s="14">
        <v>2</v>
      </c>
      <c r="L897" s="14" t="s">
        <v>122</v>
      </c>
    </row>
    <row r="898" spans="7:12" x14ac:dyDescent="0.25">
      <c r="G898" s="13">
        <v>9130</v>
      </c>
      <c r="H898" s="13" t="s">
        <v>1457</v>
      </c>
      <c r="I898" s="13">
        <v>46003</v>
      </c>
      <c r="J898" s="13" t="s">
        <v>1458</v>
      </c>
      <c r="K898" s="14">
        <v>1</v>
      </c>
      <c r="L898" s="14" t="s">
        <v>113</v>
      </c>
    </row>
    <row r="899" spans="7:12" x14ac:dyDescent="0.25">
      <c r="G899" s="13">
        <v>4800</v>
      </c>
      <c r="H899" s="13" t="s">
        <v>1459</v>
      </c>
      <c r="I899" s="13">
        <v>63079</v>
      </c>
      <c r="J899" s="13" t="s">
        <v>556</v>
      </c>
      <c r="K899" s="14">
        <v>2</v>
      </c>
      <c r="L899" s="14" t="s">
        <v>122</v>
      </c>
    </row>
    <row r="900" spans="7:12" x14ac:dyDescent="0.25">
      <c r="G900" s="13">
        <v>6870</v>
      </c>
      <c r="H900" s="13" t="s">
        <v>1460</v>
      </c>
      <c r="I900" s="13">
        <v>84059</v>
      </c>
      <c r="J900" s="13" t="s">
        <v>1461</v>
      </c>
      <c r="K900" s="14">
        <v>2</v>
      </c>
      <c r="L900" s="14" t="s">
        <v>122</v>
      </c>
    </row>
    <row r="901" spans="7:12" x14ac:dyDescent="0.25">
      <c r="G901" s="13">
        <v>3870</v>
      </c>
      <c r="H901" s="13" t="s">
        <v>1462</v>
      </c>
      <c r="I901" s="13">
        <v>73022</v>
      </c>
      <c r="J901" s="13" t="s">
        <v>1463</v>
      </c>
      <c r="K901" s="14">
        <v>1</v>
      </c>
      <c r="L901" s="14" t="s">
        <v>113</v>
      </c>
    </row>
    <row r="902" spans="7:12" x14ac:dyDescent="0.25">
      <c r="G902" s="13">
        <v>5300</v>
      </c>
      <c r="H902" s="13" t="s">
        <v>1464</v>
      </c>
      <c r="I902" s="13">
        <v>92003</v>
      </c>
      <c r="J902" s="13" t="s">
        <v>1465</v>
      </c>
      <c r="K902" s="14">
        <v>2</v>
      </c>
      <c r="L902" s="14" t="s">
        <v>122</v>
      </c>
    </row>
    <row r="903" spans="7:12" x14ac:dyDescent="0.25">
      <c r="G903" s="13">
        <v>7538</v>
      </c>
      <c r="H903" s="13" t="s">
        <v>1466</v>
      </c>
      <c r="I903" s="13">
        <v>57081</v>
      </c>
      <c r="J903" s="13" t="s">
        <v>195</v>
      </c>
      <c r="K903" s="14">
        <v>2</v>
      </c>
      <c r="L903" s="14" t="s">
        <v>122</v>
      </c>
    </row>
    <row r="904" spans="7:12" x14ac:dyDescent="0.25">
      <c r="G904" s="13">
        <v>8570</v>
      </c>
      <c r="H904" s="13" t="s">
        <v>1467</v>
      </c>
      <c r="I904" s="13">
        <v>34002</v>
      </c>
      <c r="J904" s="13" t="s">
        <v>630</v>
      </c>
      <c r="K904" s="14">
        <v>1</v>
      </c>
      <c r="L904" s="14" t="s">
        <v>113</v>
      </c>
    </row>
    <row r="905" spans="7:12" x14ac:dyDescent="0.25">
      <c r="G905" s="13">
        <v>6690</v>
      </c>
      <c r="H905" s="13" t="s">
        <v>1468</v>
      </c>
      <c r="I905" s="13">
        <v>82032</v>
      </c>
      <c r="J905" s="13" t="s">
        <v>476</v>
      </c>
      <c r="K905" s="14">
        <v>2</v>
      </c>
      <c r="L905" s="14" t="s">
        <v>122</v>
      </c>
    </row>
    <row r="906" spans="7:12" x14ac:dyDescent="0.25">
      <c r="G906" s="13">
        <v>4317</v>
      </c>
      <c r="H906" s="13" t="s">
        <v>1469</v>
      </c>
      <c r="I906" s="13">
        <v>64076</v>
      </c>
      <c r="J906" s="13" t="s">
        <v>1470</v>
      </c>
      <c r="K906" s="14">
        <v>2</v>
      </c>
      <c r="L906" s="14" t="s">
        <v>122</v>
      </c>
    </row>
    <row r="907" spans="7:12" x14ac:dyDescent="0.25">
      <c r="G907" s="13">
        <v>4577</v>
      </c>
      <c r="H907" s="13" t="s">
        <v>1471</v>
      </c>
      <c r="I907" s="13">
        <v>61041</v>
      </c>
      <c r="J907" s="13" t="s">
        <v>1472</v>
      </c>
      <c r="K907" s="14">
        <v>2</v>
      </c>
      <c r="L907" s="14" t="s">
        <v>122</v>
      </c>
    </row>
    <row r="908" spans="7:12" x14ac:dyDescent="0.25">
      <c r="G908" s="13">
        <v>6230</v>
      </c>
      <c r="H908" s="13" t="s">
        <v>1473</v>
      </c>
      <c r="I908" s="13">
        <v>52055</v>
      </c>
      <c r="J908" s="13" t="s">
        <v>744</v>
      </c>
      <c r="K908" s="14">
        <v>2</v>
      </c>
      <c r="L908" s="14" t="s">
        <v>122</v>
      </c>
    </row>
    <row r="909" spans="7:12" x14ac:dyDescent="0.25">
      <c r="G909" s="13">
        <v>1472</v>
      </c>
      <c r="H909" s="13" t="s">
        <v>1474</v>
      </c>
      <c r="I909" s="13">
        <v>25031</v>
      </c>
      <c r="J909" s="13" t="s">
        <v>454</v>
      </c>
      <c r="K909" s="14">
        <v>2</v>
      </c>
      <c r="L909" s="14" t="s">
        <v>122</v>
      </c>
    </row>
    <row r="910" spans="7:12" x14ac:dyDescent="0.25">
      <c r="G910" s="13">
        <v>6890</v>
      </c>
      <c r="H910" s="13" t="s">
        <v>1475</v>
      </c>
      <c r="I910" s="13">
        <v>84035</v>
      </c>
      <c r="J910" s="13" t="s">
        <v>1476</v>
      </c>
      <c r="K910" s="14">
        <v>2</v>
      </c>
      <c r="L910" s="14" t="s">
        <v>122</v>
      </c>
    </row>
    <row r="911" spans="7:12" x14ac:dyDescent="0.25">
      <c r="G911" s="13">
        <v>4260</v>
      </c>
      <c r="H911" s="13" t="s">
        <v>1477</v>
      </c>
      <c r="I911" s="13">
        <v>64015</v>
      </c>
      <c r="J911" s="13" t="s">
        <v>672</v>
      </c>
      <c r="K911" s="14">
        <v>2</v>
      </c>
      <c r="L911" s="14" t="s">
        <v>122</v>
      </c>
    </row>
    <row r="912" spans="7:12" x14ac:dyDescent="0.25">
      <c r="G912" s="13">
        <v>7322</v>
      </c>
      <c r="H912" s="13" t="s">
        <v>1478</v>
      </c>
      <c r="I912" s="13">
        <v>51009</v>
      </c>
      <c r="J912" s="13" t="s">
        <v>220</v>
      </c>
      <c r="K912" s="14">
        <v>2</v>
      </c>
      <c r="L912" s="14" t="s">
        <v>122</v>
      </c>
    </row>
    <row r="913" spans="7:12" x14ac:dyDescent="0.25">
      <c r="G913" s="13">
        <v>7334</v>
      </c>
      <c r="H913" s="13" t="s">
        <v>1479</v>
      </c>
      <c r="I913" s="13">
        <v>53070</v>
      </c>
      <c r="J913" s="13" t="s">
        <v>187</v>
      </c>
      <c r="K913" s="14">
        <v>2</v>
      </c>
      <c r="L913" s="14" t="s">
        <v>122</v>
      </c>
    </row>
    <row r="914" spans="7:12" x14ac:dyDescent="0.25">
      <c r="G914" s="13">
        <v>4161</v>
      </c>
      <c r="H914" s="13" t="s">
        <v>1480</v>
      </c>
      <c r="I914" s="13">
        <v>61079</v>
      </c>
      <c r="J914" s="13" t="s">
        <v>142</v>
      </c>
      <c r="K914" s="14">
        <v>2</v>
      </c>
      <c r="L914" s="14" t="s">
        <v>122</v>
      </c>
    </row>
    <row r="915" spans="7:12" x14ac:dyDescent="0.25">
      <c r="G915" s="13">
        <v>5630</v>
      </c>
      <c r="H915" s="13" t="s">
        <v>1481</v>
      </c>
      <c r="I915" s="13">
        <v>93010</v>
      </c>
      <c r="J915" s="13" t="s">
        <v>1482</v>
      </c>
      <c r="K915" s="14">
        <v>2</v>
      </c>
      <c r="L915" s="14" t="s">
        <v>122</v>
      </c>
    </row>
    <row r="916" spans="7:12" x14ac:dyDescent="0.25">
      <c r="G916" s="13">
        <v>6823</v>
      </c>
      <c r="H916" s="13" t="s">
        <v>1483</v>
      </c>
      <c r="I916" s="13">
        <v>85011</v>
      </c>
      <c r="J916" s="13" t="s">
        <v>321</v>
      </c>
      <c r="K916" s="14">
        <v>2</v>
      </c>
      <c r="L916" s="14" t="s">
        <v>122</v>
      </c>
    </row>
    <row r="917" spans="7:12" x14ac:dyDescent="0.25">
      <c r="G917" s="13">
        <v>6769</v>
      </c>
      <c r="H917" s="13" t="s">
        <v>1484</v>
      </c>
      <c r="I917" s="13">
        <v>85024</v>
      </c>
      <c r="J917" s="13" t="s">
        <v>1485</v>
      </c>
      <c r="K917" s="14">
        <v>2</v>
      </c>
      <c r="L917" s="14" t="s">
        <v>122</v>
      </c>
    </row>
    <row r="918" spans="7:12" x14ac:dyDescent="0.25">
      <c r="G918" s="13">
        <v>6460</v>
      </c>
      <c r="H918" s="13" t="s">
        <v>1486</v>
      </c>
      <c r="I918" s="13">
        <v>56016</v>
      </c>
      <c r="J918" s="13" t="s">
        <v>726</v>
      </c>
      <c r="K918" s="14">
        <v>2</v>
      </c>
      <c r="L918" s="14" t="s">
        <v>122</v>
      </c>
    </row>
    <row r="919" spans="7:12" x14ac:dyDescent="0.25">
      <c r="G919" s="13">
        <v>1495</v>
      </c>
      <c r="H919" s="13" t="s">
        <v>1487</v>
      </c>
      <c r="I919" s="13">
        <v>25107</v>
      </c>
      <c r="J919" s="13" t="s">
        <v>1488</v>
      </c>
      <c r="K919" s="14">
        <v>2</v>
      </c>
      <c r="L919" s="14" t="s">
        <v>122</v>
      </c>
    </row>
    <row r="920" spans="7:12" x14ac:dyDescent="0.25">
      <c r="G920" s="13">
        <v>4340</v>
      </c>
      <c r="H920" s="13" t="s">
        <v>1489</v>
      </c>
      <c r="I920" s="13">
        <v>62006</v>
      </c>
      <c r="J920" s="13" t="s">
        <v>575</v>
      </c>
      <c r="K920" s="14">
        <v>2</v>
      </c>
      <c r="L920" s="14" t="s">
        <v>122</v>
      </c>
    </row>
    <row r="921" spans="7:12" x14ac:dyDescent="0.25">
      <c r="G921" s="13">
        <v>6280</v>
      </c>
      <c r="H921" s="13" t="s">
        <v>1490</v>
      </c>
      <c r="I921" s="13">
        <v>52025</v>
      </c>
      <c r="J921" s="13" t="s">
        <v>1491</v>
      </c>
      <c r="K921" s="14">
        <v>2</v>
      </c>
      <c r="L921" s="14" t="s">
        <v>122</v>
      </c>
    </row>
    <row r="922" spans="7:12" x14ac:dyDescent="0.25">
      <c r="G922" s="13">
        <v>7812</v>
      </c>
      <c r="H922" s="13" t="s">
        <v>1492</v>
      </c>
      <c r="I922" s="13">
        <v>51004</v>
      </c>
      <c r="J922" s="13" t="s">
        <v>146</v>
      </c>
      <c r="K922" s="14">
        <v>2</v>
      </c>
      <c r="L922" s="14" t="s">
        <v>122</v>
      </c>
    </row>
    <row r="923" spans="7:12" x14ac:dyDescent="0.25">
      <c r="G923" s="13">
        <v>6941</v>
      </c>
      <c r="H923" s="13" t="s">
        <v>1493</v>
      </c>
      <c r="I923" s="13">
        <v>83012</v>
      </c>
      <c r="J923" s="13" t="s">
        <v>1494</v>
      </c>
      <c r="K923" s="14">
        <v>2</v>
      </c>
      <c r="L923" s="14" t="s">
        <v>122</v>
      </c>
    </row>
    <row r="924" spans="7:12" x14ac:dyDescent="0.25">
      <c r="G924" s="13">
        <v>7031</v>
      </c>
      <c r="H924" s="13" t="s">
        <v>1495</v>
      </c>
      <c r="I924" s="13">
        <v>53053</v>
      </c>
      <c r="J924" s="13" t="s">
        <v>330</v>
      </c>
      <c r="K924" s="14">
        <v>2</v>
      </c>
      <c r="L924" s="14" t="s">
        <v>122</v>
      </c>
    </row>
    <row r="925" spans="7:12" x14ac:dyDescent="0.25">
      <c r="G925" s="13">
        <v>4453</v>
      </c>
      <c r="H925" s="13" t="s">
        <v>1496</v>
      </c>
      <c r="I925" s="13">
        <v>62060</v>
      </c>
      <c r="J925" s="13" t="s">
        <v>423</v>
      </c>
      <c r="K925" s="14">
        <v>2</v>
      </c>
      <c r="L925" s="14" t="s">
        <v>122</v>
      </c>
    </row>
    <row r="926" spans="7:12" x14ac:dyDescent="0.25">
      <c r="G926" s="13">
        <v>6740</v>
      </c>
      <c r="H926" s="13" t="s">
        <v>1497</v>
      </c>
      <c r="I926" s="13">
        <v>85009</v>
      </c>
      <c r="J926" s="13" t="s">
        <v>299</v>
      </c>
      <c r="K926" s="14">
        <v>2</v>
      </c>
      <c r="L926" s="14" t="s">
        <v>122</v>
      </c>
    </row>
    <row r="927" spans="7:12" x14ac:dyDescent="0.25">
      <c r="G927" s="13">
        <v>7070</v>
      </c>
      <c r="H927" s="13" t="s">
        <v>1498</v>
      </c>
      <c r="I927" s="13">
        <v>55035</v>
      </c>
      <c r="J927" s="13" t="s">
        <v>1499</v>
      </c>
      <c r="K927" s="14">
        <v>2</v>
      </c>
      <c r="L927" s="14" t="s">
        <v>122</v>
      </c>
    </row>
    <row r="928" spans="7:12" x14ac:dyDescent="0.25">
      <c r="G928" s="13">
        <v>1800</v>
      </c>
      <c r="H928" s="13" t="s">
        <v>1500</v>
      </c>
      <c r="I928" s="13">
        <v>23088</v>
      </c>
      <c r="J928" s="13" t="s">
        <v>303</v>
      </c>
      <c r="K928" s="14">
        <v>1</v>
      </c>
      <c r="L928" s="14" t="s">
        <v>113</v>
      </c>
    </row>
    <row r="929" spans="7:12" x14ac:dyDescent="0.25">
      <c r="G929" s="13">
        <v>9921</v>
      </c>
      <c r="H929" s="13" t="s">
        <v>1501</v>
      </c>
      <c r="I929" s="13">
        <v>44036</v>
      </c>
      <c r="J929" s="13" t="s">
        <v>740</v>
      </c>
      <c r="K929" s="14">
        <v>1</v>
      </c>
      <c r="L929" s="14" t="s">
        <v>113</v>
      </c>
    </row>
    <row r="930" spans="7:12" x14ac:dyDescent="0.25">
      <c r="G930" s="13">
        <v>6461</v>
      </c>
      <c r="H930" s="13" t="s">
        <v>1502</v>
      </c>
      <c r="I930" s="13">
        <v>56016</v>
      </c>
      <c r="J930" s="13" t="s">
        <v>726</v>
      </c>
      <c r="K930" s="14">
        <v>2</v>
      </c>
      <c r="L930" s="14" t="s">
        <v>122</v>
      </c>
    </row>
    <row r="931" spans="7:12" x14ac:dyDescent="0.25">
      <c r="G931" s="13">
        <v>1460</v>
      </c>
      <c r="H931" s="13" t="s">
        <v>1503</v>
      </c>
      <c r="I931" s="13">
        <v>25044</v>
      </c>
      <c r="J931" s="13" t="s">
        <v>510</v>
      </c>
      <c r="K931" s="14">
        <v>2</v>
      </c>
      <c r="L931" s="14" t="s">
        <v>122</v>
      </c>
    </row>
    <row r="932" spans="7:12" x14ac:dyDescent="0.25">
      <c r="G932" s="13">
        <v>5670</v>
      </c>
      <c r="H932" s="13" t="s">
        <v>1504</v>
      </c>
      <c r="I932" s="13">
        <v>93090</v>
      </c>
      <c r="J932" s="13" t="s">
        <v>1505</v>
      </c>
      <c r="K932" s="14">
        <v>2</v>
      </c>
      <c r="L932" s="14" t="s">
        <v>122</v>
      </c>
    </row>
    <row r="933" spans="7:12" x14ac:dyDescent="0.25">
      <c r="G933" s="13">
        <v>6760</v>
      </c>
      <c r="H933" s="13" t="s">
        <v>1506</v>
      </c>
      <c r="I933" s="13">
        <v>85045</v>
      </c>
      <c r="J933" s="13" t="s">
        <v>674</v>
      </c>
      <c r="K933" s="14">
        <v>2</v>
      </c>
      <c r="L933" s="14" t="s">
        <v>122</v>
      </c>
    </row>
    <row r="934" spans="7:12" x14ac:dyDescent="0.25">
      <c r="G934" s="13">
        <v>4600</v>
      </c>
      <c r="H934" s="13" t="s">
        <v>1507</v>
      </c>
      <c r="I934" s="13">
        <v>62108</v>
      </c>
      <c r="J934" s="13" t="s">
        <v>152</v>
      </c>
      <c r="K934" s="14">
        <v>2</v>
      </c>
      <c r="L934" s="14" t="s">
        <v>122</v>
      </c>
    </row>
    <row r="935" spans="7:12" x14ac:dyDescent="0.25">
      <c r="G935" s="13">
        <v>3300</v>
      </c>
      <c r="H935" s="13" t="s">
        <v>1508</v>
      </c>
      <c r="I935" s="13">
        <v>24107</v>
      </c>
      <c r="J935" s="13" t="s">
        <v>1509</v>
      </c>
      <c r="K935" s="14">
        <v>1</v>
      </c>
      <c r="L935" s="14" t="s">
        <v>113</v>
      </c>
    </row>
    <row r="936" spans="7:12" x14ac:dyDescent="0.25">
      <c r="G936" s="13">
        <v>5070</v>
      </c>
      <c r="H936" s="13" t="s">
        <v>1510</v>
      </c>
      <c r="I936" s="13">
        <v>92048</v>
      </c>
      <c r="J936" s="13" t="s">
        <v>1511</v>
      </c>
      <c r="K936" s="14">
        <v>2</v>
      </c>
      <c r="L936" s="14" t="s">
        <v>122</v>
      </c>
    </row>
    <row r="937" spans="7:12" x14ac:dyDescent="0.25">
      <c r="G937" s="13">
        <v>4683</v>
      </c>
      <c r="H937" s="13" t="s">
        <v>1512</v>
      </c>
      <c r="I937" s="13">
        <v>62079</v>
      </c>
      <c r="J937" s="13" t="s">
        <v>494</v>
      </c>
      <c r="K937" s="14">
        <v>2</v>
      </c>
      <c r="L937" s="14" t="s">
        <v>122</v>
      </c>
    </row>
    <row r="938" spans="7:12" x14ac:dyDescent="0.25">
      <c r="G938" s="13">
        <v>6833</v>
      </c>
      <c r="H938" s="13" t="s">
        <v>1513</v>
      </c>
      <c r="I938" s="13">
        <v>84010</v>
      </c>
      <c r="J938" s="13" t="s">
        <v>210</v>
      </c>
      <c r="K938" s="14">
        <v>2</v>
      </c>
      <c r="L938" s="14" t="s">
        <v>122</v>
      </c>
    </row>
    <row r="939" spans="7:12" x14ac:dyDescent="0.25">
      <c r="G939" s="13">
        <v>8908</v>
      </c>
      <c r="H939" s="13" t="s">
        <v>1514</v>
      </c>
      <c r="I939" s="13">
        <v>33011</v>
      </c>
      <c r="J939" s="13" t="s">
        <v>396</v>
      </c>
      <c r="K939" s="14">
        <v>1</v>
      </c>
      <c r="L939" s="14" t="s">
        <v>113</v>
      </c>
    </row>
    <row r="940" spans="7:12" x14ac:dyDescent="0.25">
      <c r="G940" s="13">
        <v>9420</v>
      </c>
      <c r="H940" s="13" t="s">
        <v>1515</v>
      </c>
      <c r="I940" s="13">
        <v>41082</v>
      </c>
      <c r="J940" s="13" t="s">
        <v>1516</v>
      </c>
      <c r="K940" s="14">
        <v>1</v>
      </c>
      <c r="L940" s="14" t="s">
        <v>113</v>
      </c>
    </row>
    <row r="941" spans="7:12" x14ac:dyDescent="0.25">
      <c r="G941" s="13">
        <v>1602</v>
      </c>
      <c r="H941" s="13" t="s">
        <v>1517</v>
      </c>
      <c r="I941" s="13">
        <v>23077</v>
      </c>
      <c r="J941" s="13" t="s">
        <v>1106</v>
      </c>
      <c r="K941" s="14">
        <v>1</v>
      </c>
      <c r="L941" s="14" t="s">
        <v>113</v>
      </c>
    </row>
    <row r="942" spans="7:12" x14ac:dyDescent="0.25">
      <c r="G942" s="13">
        <v>3724</v>
      </c>
      <c r="H942" s="13" t="s">
        <v>1518</v>
      </c>
      <c r="I942" s="13">
        <v>73040</v>
      </c>
      <c r="J942" s="13" t="s">
        <v>487</v>
      </c>
      <c r="K942" s="14">
        <v>1</v>
      </c>
      <c r="L942" s="14" t="s">
        <v>113</v>
      </c>
    </row>
    <row r="943" spans="7:12" x14ac:dyDescent="0.25">
      <c r="G943" s="13">
        <v>3721</v>
      </c>
      <c r="H943" s="13" t="s">
        <v>1519</v>
      </c>
      <c r="I943" s="13">
        <v>73040</v>
      </c>
      <c r="J943" s="13" t="s">
        <v>487</v>
      </c>
      <c r="K943" s="14">
        <v>1</v>
      </c>
      <c r="L943" s="14" t="s">
        <v>113</v>
      </c>
    </row>
    <row r="944" spans="7:12" x14ac:dyDescent="0.25">
      <c r="G944" s="13">
        <v>2340</v>
      </c>
      <c r="H944" s="13" t="s">
        <v>1520</v>
      </c>
      <c r="I944" s="13">
        <v>13004</v>
      </c>
      <c r="J944" s="13" t="s">
        <v>1521</v>
      </c>
      <c r="K944" s="14">
        <v>1</v>
      </c>
      <c r="L944" s="14" t="s">
        <v>113</v>
      </c>
    </row>
    <row r="945" spans="7:12" x14ac:dyDescent="0.25">
      <c r="G945" s="13">
        <v>8421</v>
      </c>
      <c r="H945" s="13" t="s">
        <v>1522</v>
      </c>
      <c r="I945" s="13">
        <v>35029</v>
      </c>
      <c r="J945" s="13" t="s">
        <v>1523</v>
      </c>
      <c r="K945" s="14">
        <v>1</v>
      </c>
      <c r="L945" s="14" t="s">
        <v>113</v>
      </c>
    </row>
    <row r="946" spans="7:12" x14ac:dyDescent="0.25">
      <c r="G946" s="13">
        <v>7880</v>
      </c>
      <c r="H946" s="13" t="s">
        <v>1524</v>
      </c>
      <c r="I946" s="13">
        <v>51019</v>
      </c>
      <c r="J946" s="13" t="s">
        <v>1525</v>
      </c>
      <c r="K946" s="14">
        <v>2</v>
      </c>
      <c r="L946" s="14" t="s">
        <v>122</v>
      </c>
    </row>
    <row r="947" spans="7:12" x14ac:dyDescent="0.25">
      <c r="G947" s="13">
        <v>5600</v>
      </c>
      <c r="H947" s="13" t="s">
        <v>1526</v>
      </c>
      <c r="I947" s="13">
        <v>93056</v>
      </c>
      <c r="J947" s="13" t="s">
        <v>1527</v>
      </c>
      <c r="K947" s="14">
        <v>2</v>
      </c>
      <c r="L947" s="14" t="s">
        <v>122</v>
      </c>
    </row>
    <row r="948" spans="7:12" x14ac:dyDescent="0.25">
      <c r="G948" s="13">
        <v>5680</v>
      </c>
      <c r="H948" s="13" t="s">
        <v>1528</v>
      </c>
      <c r="I948" s="13">
        <v>93018</v>
      </c>
      <c r="J948" s="13" t="s">
        <v>1529</v>
      </c>
      <c r="K948" s="14">
        <v>2</v>
      </c>
      <c r="L948" s="14" t="s">
        <v>122</v>
      </c>
    </row>
    <row r="949" spans="7:12" x14ac:dyDescent="0.25">
      <c r="G949" s="13">
        <v>3790</v>
      </c>
      <c r="H949" s="13" t="s">
        <v>1530</v>
      </c>
      <c r="I949" s="13">
        <v>73109</v>
      </c>
      <c r="J949" s="13" t="s">
        <v>1053</v>
      </c>
      <c r="K949" s="14">
        <v>1</v>
      </c>
      <c r="L949" s="14" t="s">
        <v>113</v>
      </c>
    </row>
    <row r="950" spans="7:12" x14ac:dyDescent="0.25">
      <c r="G950" s="13">
        <v>1570</v>
      </c>
      <c r="H950" s="13" t="s">
        <v>1531</v>
      </c>
      <c r="I950" s="13">
        <v>23023</v>
      </c>
      <c r="J950" s="13" t="s">
        <v>1532</v>
      </c>
      <c r="K950" s="14">
        <v>1</v>
      </c>
      <c r="L950" s="14" t="s">
        <v>113</v>
      </c>
    </row>
    <row r="951" spans="7:12" x14ac:dyDescent="0.25">
      <c r="G951" s="13">
        <v>9400</v>
      </c>
      <c r="H951" s="13" t="s">
        <v>1533</v>
      </c>
      <c r="I951" s="13">
        <v>41048</v>
      </c>
      <c r="J951" s="13" t="s">
        <v>156</v>
      </c>
      <c r="K951" s="14">
        <v>1</v>
      </c>
      <c r="L951" s="14" t="s">
        <v>113</v>
      </c>
    </row>
    <row r="952" spans="7:12" x14ac:dyDescent="0.25">
      <c r="G952" s="13">
        <v>3840</v>
      </c>
      <c r="H952" s="13" t="s">
        <v>1534</v>
      </c>
      <c r="I952" s="13">
        <v>73009</v>
      </c>
      <c r="J952" s="13" t="s">
        <v>1535</v>
      </c>
      <c r="K952" s="14">
        <v>1</v>
      </c>
      <c r="L952" s="14" t="s">
        <v>113</v>
      </c>
    </row>
    <row r="953" spans="7:12" x14ac:dyDescent="0.25">
      <c r="G953" s="13">
        <v>4347</v>
      </c>
      <c r="H953" s="13" t="s">
        <v>1536</v>
      </c>
      <c r="I953" s="13">
        <v>64025</v>
      </c>
      <c r="J953" s="13" t="s">
        <v>1537</v>
      </c>
      <c r="K953" s="14">
        <v>2</v>
      </c>
      <c r="L953" s="14" t="s">
        <v>122</v>
      </c>
    </row>
    <row r="954" spans="7:12" x14ac:dyDescent="0.25">
      <c r="G954" s="13">
        <v>4451</v>
      </c>
      <c r="H954" s="13" t="s">
        <v>1538</v>
      </c>
      <c r="I954" s="13">
        <v>62060</v>
      </c>
      <c r="J954" s="13" t="s">
        <v>423</v>
      </c>
      <c r="K954" s="14">
        <v>2</v>
      </c>
      <c r="L954" s="14" t="s">
        <v>122</v>
      </c>
    </row>
    <row r="955" spans="7:12" x14ac:dyDescent="0.25">
      <c r="G955" s="13">
        <v>2290</v>
      </c>
      <c r="H955" s="13" t="s">
        <v>1539</v>
      </c>
      <c r="I955" s="13">
        <v>13044</v>
      </c>
      <c r="J955" s="13" t="s">
        <v>1540</v>
      </c>
      <c r="K955" s="14">
        <v>1</v>
      </c>
      <c r="L955" s="14" t="s">
        <v>113</v>
      </c>
    </row>
    <row r="956" spans="7:12" x14ac:dyDescent="0.25">
      <c r="G956" s="13">
        <v>3890</v>
      </c>
      <c r="H956" s="13" t="s">
        <v>1541</v>
      </c>
      <c r="I956" s="13">
        <v>71017</v>
      </c>
      <c r="J956" s="13" t="s">
        <v>863</v>
      </c>
      <c r="K956" s="14">
        <v>1</v>
      </c>
      <c r="L956" s="14" t="s">
        <v>113</v>
      </c>
    </row>
    <row r="957" spans="7:12" x14ac:dyDescent="0.25">
      <c r="G957" s="13">
        <v>1190</v>
      </c>
      <c r="H957" s="13" t="s">
        <v>1542</v>
      </c>
      <c r="I957" s="13">
        <v>21007</v>
      </c>
      <c r="J957" s="13" t="s">
        <v>1543</v>
      </c>
      <c r="K957" s="14">
        <v>3</v>
      </c>
      <c r="L957" s="14" t="s">
        <v>285</v>
      </c>
    </row>
    <row r="958" spans="7:12" x14ac:dyDescent="0.25">
      <c r="G958" s="13">
        <v>2430</v>
      </c>
      <c r="H958" s="13" t="s">
        <v>1544</v>
      </c>
      <c r="I958" s="13">
        <v>13053</v>
      </c>
      <c r="J958" s="13" t="s">
        <v>1441</v>
      </c>
      <c r="K958" s="14">
        <v>1</v>
      </c>
      <c r="L958" s="14" t="s">
        <v>113</v>
      </c>
    </row>
    <row r="959" spans="7:12" x14ac:dyDescent="0.25">
      <c r="G959" s="13">
        <v>2350</v>
      </c>
      <c r="H959" s="13" t="s">
        <v>1545</v>
      </c>
      <c r="I959" s="13">
        <v>13046</v>
      </c>
      <c r="J959" s="13" t="s">
        <v>1546</v>
      </c>
      <c r="K959" s="14">
        <v>1</v>
      </c>
      <c r="L959" s="14" t="s">
        <v>113</v>
      </c>
    </row>
    <row r="960" spans="7:12" x14ac:dyDescent="0.25">
      <c r="G960" s="13">
        <v>9850</v>
      </c>
      <c r="H960" s="13" t="s">
        <v>1547</v>
      </c>
      <c r="I960" s="13">
        <v>44049</v>
      </c>
      <c r="J960" s="13" t="s">
        <v>1548</v>
      </c>
      <c r="K960" s="14">
        <v>1</v>
      </c>
      <c r="L960" s="14" t="s">
        <v>113</v>
      </c>
    </row>
    <row r="961" spans="7:12" x14ac:dyDescent="0.25">
      <c r="G961" s="13">
        <v>3080</v>
      </c>
      <c r="H961" s="13" t="s">
        <v>1549</v>
      </c>
      <c r="I961" s="13">
        <v>24104</v>
      </c>
      <c r="J961" s="13" t="s">
        <v>1550</v>
      </c>
      <c r="K961" s="14">
        <v>1</v>
      </c>
      <c r="L961" s="14" t="s">
        <v>113</v>
      </c>
    </row>
    <row r="962" spans="7:12" x14ac:dyDescent="0.25">
      <c r="G962" s="13">
        <v>4041</v>
      </c>
      <c r="H962" s="13" t="s">
        <v>1551</v>
      </c>
      <c r="I962" s="13">
        <v>62051</v>
      </c>
      <c r="J962" s="13" t="s">
        <v>547</v>
      </c>
      <c r="K962" s="14">
        <v>2</v>
      </c>
      <c r="L962" s="14" t="s">
        <v>122</v>
      </c>
    </row>
    <row r="963" spans="7:12" x14ac:dyDescent="0.25">
      <c r="G963" s="13">
        <v>9120</v>
      </c>
      <c r="H963" s="13" t="s">
        <v>1552</v>
      </c>
      <c r="I963" s="13">
        <v>46003</v>
      </c>
      <c r="J963" s="13" t="s">
        <v>1458</v>
      </c>
      <c r="K963" s="14">
        <v>1</v>
      </c>
      <c r="L963" s="14" t="s">
        <v>113</v>
      </c>
    </row>
    <row r="964" spans="7:12" x14ac:dyDescent="0.25">
      <c r="G964" s="13">
        <v>2531</v>
      </c>
      <c r="H964" s="13" t="s">
        <v>1553</v>
      </c>
      <c r="I964" s="13">
        <v>11004</v>
      </c>
      <c r="J964" s="13" t="s">
        <v>247</v>
      </c>
      <c r="K964" s="14">
        <v>1</v>
      </c>
      <c r="L964" s="14" t="s">
        <v>113</v>
      </c>
    </row>
    <row r="965" spans="7:12" x14ac:dyDescent="0.25">
      <c r="G965" s="13">
        <v>5550</v>
      </c>
      <c r="H965" s="13" t="s">
        <v>1554</v>
      </c>
      <c r="I965" s="13">
        <v>91143</v>
      </c>
      <c r="J965" s="13" t="s">
        <v>1555</v>
      </c>
      <c r="K965" s="14">
        <v>2</v>
      </c>
      <c r="L965" s="14" t="s">
        <v>122</v>
      </c>
    </row>
    <row r="966" spans="7:12" x14ac:dyDescent="0.25">
      <c r="G966" s="13">
        <v>3630</v>
      </c>
      <c r="H966" s="13" t="s">
        <v>1556</v>
      </c>
      <c r="I966" s="13">
        <v>73107</v>
      </c>
      <c r="J966" s="13" t="s">
        <v>1421</v>
      </c>
      <c r="K966" s="14">
        <v>1</v>
      </c>
      <c r="L966" s="14" t="s">
        <v>113</v>
      </c>
    </row>
    <row r="967" spans="7:12" x14ac:dyDescent="0.25">
      <c r="G967" s="13">
        <v>9890</v>
      </c>
      <c r="H967" s="13" t="s">
        <v>1557</v>
      </c>
      <c r="I967" s="13">
        <v>44020</v>
      </c>
      <c r="J967" s="13" t="s">
        <v>1558</v>
      </c>
      <c r="K967" s="14">
        <v>1</v>
      </c>
      <c r="L967" s="14" t="s">
        <v>113</v>
      </c>
    </row>
    <row r="968" spans="7:12" x14ac:dyDescent="0.25">
      <c r="G968" s="13">
        <v>4570</v>
      </c>
      <c r="H968" s="13" t="s">
        <v>1559</v>
      </c>
      <c r="I968" s="13">
        <v>61039</v>
      </c>
      <c r="J968" s="13" t="s">
        <v>1560</v>
      </c>
      <c r="K968" s="14">
        <v>2</v>
      </c>
      <c r="L968" s="14" t="s">
        <v>122</v>
      </c>
    </row>
    <row r="969" spans="7:12" x14ac:dyDescent="0.25">
      <c r="G969" s="13">
        <v>3473</v>
      </c>
      <c r="H969" s="13" t="s">
        <v>1561</v>
      </c>
      <c r="I969" s="13">
        <v>24054</v>
      </c>
      <c r="J969" s="13" t="s">
        <v>570</v>
      </c>
      <c r="K969" s="14">
        <v>1</v>
      </c>
      <c r="L969" s="14" t="s">
        <v>113</v>
      </c>
    </row>
    <row r="970" spans="7:12" x14ac:dyDescent="0.25">
      <c r="G970" s="13">
        <v>8020</v>
      </c>
      <c r="H970" s="13" t="s">
        <v>1562</v>
      </c>
      <c r="I970" s="13">
        <v>31022</v>
      </c>
      <c r="J970" s="13" t="s">
        <v>1563</v>
      </c>
      <c r="K970" s="14">
        <v>1</v>
      </c>
      <c r="L970" s="14" t="s">
        <v>113</v>
      </c>
    </row>
    <row r="971" spans="7:12" x14ac:dyDescent="0.25">
      <c r="G971" s="13">
        <v>2550</v>
      </c>
      <c r="H971" s="13" t="s">
        <v>1564</v>
      </c>
      <c r="I971" s="13">
        <v>11024</v>
      </c>
      <c r="J971" s="13" t="s">
        <v>1565</v>
      </c>
      <c r="K971" s="14">
        <v>1</v>
      </c>
      <c r="L971" s="14" t="s">
        <v>113</v>
      </c>
    </row>
    <row r="972" spans="7:12" x14ac:dyDescent="0.25">
      <c r="G972" s="13">
        <v>8581</v>
      </c>
      <c r="H972" s="13" t="s">
        <v>1566</v>
      </c>
      <c r="I972" s="13">
        <v>34003</v>
      </c>
      <c r="J972" s="13" t="s">
        <v>173</v>
      </c>
      <c r="K972" s="14">
        <v>1</v>
      </c>
      <c r="L972" s="14" t="s">
        <v>113</v>
      </c>
    </row>
    <row r="973" spans="7:12" x14ac:dyDescent="0.25">
      <c r="G973" s="13">
        <v>9950</v>
      </c>
      <c r="H973" s="13" t="s">
        <v>1567</v>
      </c>
      <c r="I973" s="13">
        <v>44072</v>
      </c>
      <c r="J973" s="13" t="s">
        <v>1568</v>
      </c>
      <c r="K973" s="14">
        <v>1</v>
      </c>
      <c r="L973" s="14" t="s">
        <v>113</v>
      </c>
    </row>
    <row r="974" spans="7:12" x14ac:dyDescent="0.25">
      <c r="G974" s="13">
        <v>9250</v>
      </c>
      <c r="H974" s="13" t="s">
        <v>1569</v>
      </c>
      <c r="I974" s="13">
        <v>42023</v>
      </c>
      <c r="J974" s="13" t="s">
        <v>1570</v>
      </c>
      <c r="K974" s="14">
        <v>1</v>
      </c>
      <c r="L974" s="14" t="s">
        <v>113</v>
      </c>
    </row>
    <row r="975" spans="7:12" x14ac:dyDescent="0.25">
      <c r="G975" s="13">
        <v>9185</v>
      </c>
      <c r="H975" s="13" t="s">
        <v>1571</v>
      </c>
      <c r="I975" s="13">
        <v>44073</v>
      </c>
      <c r="J975" s="13" t="s">
        <v>1572</v>
      </c>
      <c r="K975" s="14">
        <v>1</v>
      </c>
      <c r="L975" s="14" t="s">
        <v>113</v>
      </c>
    </row>
    <row r="976" spans="7:12" x14ac:dyDescent="0.25">
      <c r="G976" s="13">
        <v>7971</v>
      </c>
      <c r="H976" s="13" t="s">
        <v>1573</v>
      </c>
      <c r="I976" s="13">
        <v>51008</v>
      </c>
      <c r="J976" s="13" t="s">
        <v>213</v>
      </c>
      <c r="K976" s="14">
        <v>2</v>
      </c>
      <c r="L976" s="14" t="s">
        <v>122</v>
      </c>
    </row>
    <row r="977" spans="7:12" x14ac:dyDescent="0.25">
      <c r="G977" s="13">
        <v>6223</v>
      </c>
      <c r="H977" s="13" t="s">
        <v>1574</v>
      </c>
      <c r="I977" s="13">
        <v>52021</v>
      </c>
      <c r="J977" s="13" t="s">
        <v>293</v>
      </c>
      <c r="K977" s="14">
        <v>2</v>
      </c>
      <c r="L977" s="14" t="s">
        <v>122</v>
      </c>
    </row>
    <row r="978" spans="7:12" x14ac:dyDescent="0.25">
      <c r="G978" s="13">
        <v>6900</v>
      </c>
      <c r="H978" s="13" t="s">
        <v>1575</v>
      </c>
      <c r="I978" s="13">
        <v>83034</v>
      </c>
      <c r="J978" s="13" t="s">
        <v>1576</v>
      </c>
      <c r="K978" s="14">
        <v>2</v>
      </c>
      <c r="L978" s="14" t="s">
        <v>122</v>
      </c>
    </row>
    <row r="979" spans="7:12" x14ac:dyDescent="0.25">
      <c r="G979" s="13">
        <v>5377</v>
      </c>
      <c r="H979" s="13" t="s">
        <v>1577</v>
      </c>
      <c r="I979" s="13">
        <v>91120</v>
      </c>
      <c r="J979" s="13" t="s">
        <v>1578</v>
      </c>
      <c r="K979" s="14">
        <v>2</v>
      </c>
      <c r="L979" s="14" t="s">
        <v>122</v>
      </c>
    </row>
    <row r="980" spans="7:12" x14ac:dyDescent="0.25">
      <c r="G980" s="13">
        <v>8720</v>
      </c>
      <c r="H980" s="13" t="s">
        <v>1579</v>
      </c>
      <c r="I980" s="13">
        <v>37002</v>
      </c>
      <c r="J980" s="13" t="s">
        <v>1580</v>
      </c>
      <c r="K980" s="14">
        <v>1</v>
      </c>
      <c r="L980" s="14" t="s">
        <v>113</v>
      </c>
    </row>
    <row r="981" spans="7:12" x14ac:dyDescent="0.25">
      <c r="G981" s="13">
        <v>2800</v>
      </c>
      <c r="H981" s="13" t="s">
        <v>1581</v>
      </c>
      <c r="I981" s="13">
        <v>12025</v>
      </c>
      <c r="J981" s="13" t="s">
        <v>520</v>
      </c>
      <c r="K981" s="14">
        <v>1</v>
      </c>
      <c r="L981" s="14" t="s">
        <v>113</v>
      </c>
    </row>
    <row r="982" spans="7:12" x14ac:dyDescent="0.25">
      <c r="G982" s="13">
        <v>1457</v>
      </c>
      <c r="H982" s="13" t="s">
        <v>1582</v>
      </c>
      <c r="I982" s="13">
        <v>25124</v>
      </c>
      <c r="J982" s="13" t="s">
        <v>1583</v>
      </c>
      <c r="K982" s="14">
        <v>2</v>
      </c>
      <c r="L982" s="14" t="s">
        <v>122</v>
      </c>
    </row>
    <row r="983" spans="7:12" x14ac:dyDescent="0.25">
      <c r="G983" s="13">
        <v>4711</v>
      </c>
      <c r="H983" s="13" t="s">
        <v>1584</v>
      </c>
      <c r="I983" s="13">
        <v>63048</v>
      </c>
      <c r="J983" s="13" t="s">
        <v>733</v>
      </c>
      <c r="K983" s="14">
        <v>2</v>
      </c>
      <c r="L983" s="14" t="s">
        <v>122</v>
      </c>
    </row>
    <row r="984" spans="7:12" x14ac:dyDescent="0.25">
      <c r="G984" s="13">
        <v>3740</v>
      </c>
      <c r="H984" s="13" t="s">
        <v>1585</v>
      </c>
      <c r="I984" s="13">
        <v>73006</v>
      </c>
      <c r="J984" s="13" t="s">
        <v>568</v>
      </c>
      <c r="K984" s="14">
        <v>1</v>
      </c>
      <c r="L984" s="14" t="s">
        <v>113</v>
      </c>
    </row>
    <row r="985" spans="7:12" x14ac:dyDescent="0.25">
      <c r="G985" s="13">
        <v>1741</v>
      </c>
      <c r="H985" s="13" t="s">
        <v>1586</v>
      </c>
      <c r="I985" s="13">
        <v>23086</v>
      </c>
      <c r="J985" s="13" t="s">
        <v>1227</v>
      </c>
      <c r="K985" s="14">
        <v>1</v>
      </c>
      <c r="L985" s="14" t="s">
        <v>113</v>
      </c>
    </row>
    <row r="986" spans="7:12" x14ac:dyDescent="0.25">
      <c r="G986" s="13">
        <v>4020</v>
      </c>
      <c r="H986" s="13" t="s">
        <v>1587</v>
      </c>
      <c r="I986" s="13">
        <v>62063</v>
      </c>
      <c r="J986" s="13" t="s">
        <v>136</v>
      </c>
      <c r="K986" s="14">
        <v>2</v>
      </c>
      <c r="L986" s="14" t="s">
        <v>122</v>
      </c>
    </row>
    <row r="987" spans="7:12" x14ac:dyDescent="0.25">
      <c r="G987" s="13">
        <v>6224</v>
      </c>
      <c r="H987" s="13" t="s">
        <v>1588</v>
      </c>
      <c r="I987" s="13">
        <v>52021</v>
      </c>
      <c r="J987" s="13" t="s">
        <v>293</v>
      </c>
      <c r="K987" s="14">
        <v>2</v>
      </c>
      <c r="L987" s="14" t="s">
        <v>122</v>
      </c>
    </row>
    <row r="988" spans="7:12" x14ac:dyDescent="0.25">
      <c r="G988" s="13">
        <v>3400</v>
      </c>
      <c r="H988" s="13" t="s">
        <v>1589</v>
      </c>
      <c r="I988" s="13">
        <v>24059</v>
      </c>
      <c r="J988" s="13" t="s">
        <v>881</v>
      </c>
      <c r="K988" s="14">
        <v>1</v>
      </c>
      <c r="L988" s="14" t="s">
        <v>113</v>
      </c>
    </row>
    <row r="989" spans="7:12" x14ac:dyDescent="0.25">
      <c r="G989" s="13">
        <v>6220</v>
      </c>
      <c r="H989" s="13" t="s">
        <v>1590</v>
      </c>
      <c r="I989" s="13">
        <v>52021</v>
      </c>
      <c r="J989" s="13" t="s">
        <v>293</v>
      </c>
      <c r="K989" s="14">
        <v>2</v>
      </c>
      <c r="L989" s="14" t="s">
        <v>122</v>
      </c>
    </row>
    <row r="990" spans="7:12" x14ac:dyDescent="0.25">
      <c r="G990" s="13">
        <v>5564</v>
      </c>
      <c r="H990" s="13" t="s">
        <v>1591</v>
      </c>
      <c r="I990" s="13">
        <v>91072</v>
      </c>
      <c r="J990" s="13" t="s">
        <v>305</v>
      </c>
      <c r="K990" s="14">
        <v>2</v>
      </c>
      <c r="L990" s="14" t="s">
        <v>122</v>
      </c>
    </row>
    <row r="991" spans="7:12" x14ac:dyDescent="0.25">
      <c r="G991" s="13">
        <v>4980</v>
      </c>
      <c r="H991" s="13" t="s">
        <v>1592</v>
      </c>
      <c r="I991" s="13">
        <v>63086</v>
      </c>
      <c r="J991" s="13" t="s">
        <v>183</v>
      </c>
      <c r="K991" s="14">
        <v>2</v>
      </c>
      <c r="L991" s="14" t="s">
        <v>122</v>
      </c>
    </row>
    <row r="992" spans="7:12" x14ac:dyDescent="0.25">
      <c r="G992" s="13">
        <v>7861</v>
      </c>
      <c r="H992" s="13" t="s">
        <v>1593</v>
      </c>
      <c r="I992" s="13">
        <v>55023</v>
      </c>
      <c r="J992" s="13" t="s">
        <v>365</v>
      </c>
      <c r="K992" s="14">
        <v>2</v>
      </c>
      <c r="L992" s="14" t="s">
        <v>122</v>
      </c>
    </row>
    <row r="993" spans="7:12" x14ac:dyDescent="0.25">
      <c r="G993" s="13">
        <v>9772</v>
      </c>
      <c r="H993" s="13" t="s">
        <v>1594</v>
      </c>
      <c r="I993" s="13">
        <v>45017</v>
      </c>
      <c r="J993" s="13" t="s">
        <v>653</v>
      </c>
      <c r="K993" s="14">
        <v>1</v>
      </c>
      <c r="L993" s="14" t="s">
        <v>113</v>
      </c>
    </row>
    <row r="994" spans="7:12" x14ac:dyDescent="0.25">
      <c r="G994" s="13">
        <v>4280</v>
      </c>
      <c r="H994" s="13" t="s">
        <v>1595</v>
      </c>
      <c r="I994" s="13">
        <v>64034</v>
      </c>
      <c r="J994" s="13" t="s">
        <v>1596</v>
      </c>
      <c r="K994" s="14">
        <v>2</v>
      </c>
      <c r="L994" s="14" t="s">
        <v>122</v>
      </c>
    </row>
    <row r="995" spans="7:12" x14ac:dyDescent="0.25">
      <c r="G995" s="13">
        <v>4520</v>
      </c>
      <c r="H995" s="13" t="s">
        <v>1597</v>
      </c>
      <c r="I995" s="13">
        <v>61072</v>
      </c>
      <c r="J995" s="13" t="s">
        <v>1598</v>
      </c>
      <c r="K995" s="14">
        <v>2</v>
      </c>
      <c r="L995" s="14" t="s">
        <v>122</v>
      </c>
    </row>
    <row r="996" spans="7:12" x14ac:dyDescent="0.25">
      <c r="G996" s="13">
        <v>9340</v>
      </c>
      <c r="H996" s="13" t="s">
        <v>1599</v>
      </c>
      <c r="I996" s="13">
        <v>41034</v>
      </c>
      <c r="J996" s="13" t="s">
        <v>1600</v>
      </c>
      <c r="K996" s="14">
        <v>1</v>
      </c>
      <c r="L996" s="14" t="s">
        <v>113</v>
      </c>
    </row>
    <row r="997" spans="7:12" x14ac:dyDescent="0.25">
      <c r="G997" s="13">
        <v>7548</v>
      </c>
      <c r="H997" s="13" t="s">
        <v>1601</v>
      </c>
      <c r="I997" s="13">
        <v>57081</v>
      </c>
      <c r="J997" s="13" t="s">
        <v>195</v>
      </c>
      <c r="K997" s="14">
        <v>2</v>
      </c>
      <c r="L997" s="14" t="s">
        <v>122</v>
      </c>
    </row>
    <row r="998" spans="7:12" x14ac:dyDescent="0.25">
      <c r="G998" s="13">
        <v>7740</v>
      </c>
      <c r="H998" s="13" t="s">
        <v>1602</v>
      </c>
      <c r="I998" s="13">
        <v>57062</v>
      </c>
      <c r="J998" s="13" t="s">
        <v>539</v>
      </c>
      <c r="K998" s="14">
        <v>2</v>
      </c>
      <c r="L998" s="14" t="s">
        <v>122</v>
      </c>
    </row>
    <row r="999" spans="7:12" x14ac:dyDescent="0.25">
      <c r="G999" s="13">
        <v>6600</v>
      </c>
      <c r="H999" s="13" t="s">
        <v>1603</v>
      </c>
      <c r="I999" s="13">
        <v>82003</v>
      </c>
      <c r="J999" s="13" t="s">
        <v>1604</v>
      </c>
      <c r="K999" s="14">
        <v>2</v>
      </c>
      <c r="L999" s="14" t="s">
        <v>122</v>
      </c>
    </row>
    <row r="1000" spans="7:12" x14ac:dyDescent="0.25">
      <c r="G1000" s="13">
        <v>8790</v>
      </c>
      <c r="H1000" s="13" t="s">
        <v>1605</v>
      </c>
      <c r="I1000" s="13">
        <v>34040</v>
      </c>
      <c r="J1000" s="13" t="s">
        <v>226</v>
      </c>
      <c r="K1000" s="14">
        <v>1</v>
      </c>
      <c r="L1000" s="14" t="s">
        <v>113</v>
      </c>
    </row>
    <row r="1001" spans="7:12" x14ac:dyDescent="0.25">
      <c r="G1001" s="13">
        <v>4300</v>
      </c>
      <c r="H1001" s="13" t="s">
        <v>1606</v>
      </c>
      <c r="I1001" s="13">
        <v>64074</v>
      </c>
      <c r="J1001" s="13" t="s">
        <v>1607</v>
      </c>
      <c r="K1001" s="14">
        <v>2</v>
      </c>
      <c r="L1001" s="14" t="s">
        <v>122</v>
      </c>
    </row>
    <row r="1002" spans="7:12" x14ac:dyDescent="0.25">
      <c r="G1002" s="13">
        <v>5310</v>
      </c>
      <c r="H1002" s="13" t="s">
        <v>1608</v>
      </c>
      <c r="I1002" s="13">
        <v>92035</v>
      </c>
      <c r="J1002" s="13" t="s">
        <v>1609</v>
      </c>
      <c r="K1002" s="14">
        <v>2</v>
      </c>
      <c r="L1002" s="14" t="s">
        <v>122</v>
      </c>
    </row>
    <row r="1003" spans="7:12" x14ac:dyDescent="0.25">
      <c r="G1003" s="13">
        <v>4217</v>
      </c>
      <c r="H1003" s="13" t="s">
        <v>1610</v>
      </c>
      <c r="I1003" s="13">
        <v>61028</v>
      </c>
      <c r="J1003" s="13" t="s">
        <v>343</v>
      </c>
      <c r="K1003" s="14">
        <v>2</v>
      </c>
      <c r="L1003" s="14" t="s">
        <v>122</v>
      </c>
    </row>
    <row r="1004" spans="7:12" x14ac:dyDescent="0.25">
      <c r="G1004" s="13">
        <v>5080</v>
      </c>
      <c r="H1004" s="13" t="s">
        <v>1611</v>
      </c>
      <c r="I1004" s="13">
        <v>92141</v>
      </c>
      <c r="J1004" s="13" t="s">
        <v>1127</v>
      </c>
      <c r="K1004" s="14">
        <v>2</v>
      </c>
      <c r="L1004" s="14" t="s">
        <v>122</v>
      </c>
    </row>
    <row r="1005" spans="7:12" x14ac:dyDescent="0.25">
      <c r="G1005" s="13">
        <v>5537</v>
      </c>
      <c r="H1005" s="13" t="s">
        <v>1612</v>
      </c>
      <c r="I1005" s="13">
        <v>91005</v>
      </c>
      <c r="J1005" s="13" t="s">
        <v>1613</v>
      </c>
      <c r="K1005" s="14">
        <v>2</v>
      </c>
      <c r="L1005" s="14" t="s">
        <v>122</v>
      </c>
    </row>
    <row r="1006" spans="7:12" x14ac:dyDescent="0.25">
      <c r="G1006" s="13">
        <v>4530</v>
      </c>
      <c r="H1006" s="13" t="s">
        <v>1614</v>
      </c>
      <c r="I1006" s="13">
        <v>61068</v>
      </c>
      <c r="J1006" s="13" t="s">
        <v>1615</v>
      </c>
      <c r="K1006" s="14">
        <v>2</v>
      </c>
      <c r="L1006" s="14" t="s">
        <v>122</v>
      </c>
    </row>
    <row r="1007" spans="7:12" x14ac:dyDescent="0.25">
      <c r="G1007" s="13">
        <v>7784</v>
      </c>
      <c r="H1007" s="13" t="s">
        <v>1616</v>
      </c>
      <c r="I1007" s="13">
        <v>54010</v>
      </c>
      <c r="J1007" s="13" t="s">
        <v>242</v>
      </c>
      <c r="K1007" s="14">
        <v>2</v>
      </c>
      <c r="L1007" s="14" t="s">
        <v>122</v>
      </c>
    </row>
    <row r="1008" spans="7:12" x14ac:dyDescent="0.25">
      <c r="G1008" s="13">
        <v>4608</v>
      </c>
      <c r="H1008" s="13" t="s">
        <v>1617</v>
      </c>
      <c r="I1008" s="13">
        <v>62027</v>
      </c>
      <c r="J1008" s="13" t="s">
        <v>857</v>
      </c>
      <c r="K1008" s="14">
        <v>2</v>
      </c>
      <c r="L1008" s="14" t="s">
        <v>122</v>
      </c>
    </row>
    <row r="1009" spans="7:12" x14ac:dyDescent="0.25">
      <c r="G1009" s="13">
        <v>4590</v>
      </c>
      <c r="H1009" s="13" t="s">
        <v>1618</v>
      </c>
      <c r="I1009" s="13">
        <v>61048</v>
      </c>
      <c r="J1009" s="13" t="s">
        <v>1619</v>
      </c>
      <c r="K1009" s="14">
        <v>2</v>
      </c>
      <c r="L1009" s="14" t="s">
        <v>122</v>
      </c>
    </row>
    <row r="1010" spans="7:12" x14ac:dyDescent="0.25">
      <c r="G1010" s="13">
        <v>7340</v>
      </c>
      <c r="H1010" s="13" t="s">
        <v>1620</v>
      </c>
      <c r="I1010" s="13">
        <v>53082</v>
      </c>
      <c r="J1010" s="13" t="s">
        <v>1621</v>
      </c>
      <c r="K1010" s="14">
        <v>2</v>
      </c>
      <c r="L1010" s="14" t="s">
        <v>122</v>
      </c>
    </row>
    <row r="1011" spans="7:12" x14ac:dyDescent="0.25">
      <c r="G1011" s="13">
        <v>7604</v>
      </c>
      <c r="H1011" s="13" t="s">
        <v>1622</v>
      </c>
      <c r="I1011" s="13">
        <v>57064</v>
      </c>
      <c r="J1011" s="13" t="s">
        <v>252</v>
      </c>
      <c r="K1011" s="14">
        <v>2</v>
      </c>
      <c r="L1011" s="14" t="s">
        <v>122</v>
      </c>
    </row>
    <row r="1012" spans="7:12" x14ac:dyDescent="0.25">
      <c r="G1012" s="13">
        <v>7390</v>
      </c>
      <c r="H1012" s="13" t="s">
        <v>1623</v>
      </c>
      <c r="I1012" s="13">
        <v>53065</v>
      </c>
      <c r="J1012" s="13" t="s">
        <v>1624</v>
      </c>
      <c r="K1012" s="14">
        <v>2</v>
      </c>
      <c r="L1012" s="14" t="s">
        <v>122</v>
      </c>
    </row>
    <row r="1013" spans="7:12" x14ac:dyDescent="0.25">
      <c r="G1013" s="13">
        <v>4219</v>
      </c>
      <c r="H1013" s="13" t="s">
        <v>1625</v>
      </c>
      <c r="I1013" s="13">
        <v>64075</v>
      </c>
      <c r="J1013" s="13" t="s">
        <v>1626</v>
      </c>
      <c r="K1013" s="14">
        <v>2</v>
      </c>
      <c r="L1013" s="14" t="s">
        <v>122</v>
      </c>
    </row>
    <row r="1014" spans="7:12" x14ac:dyDescent="0.25">
      <c r="G1014" s="13">
        <v>1410</v>
      </c>
      <c r="H1014" s="13" t="s">
        <v>1627</v>
      </c>
      <c r="I1014" s="13">
        <v>25110</v>
      </c>
      <c r="J1014" s="13" t="s">
        <v>1628</v>
      </c>
      <c r="K1014" s="14">
        <v>2</v>
      </c>
      <c r="L1014" s="14" t="s">
        <v>122</v>
      </c>
    </row>
    <row r="1015" spans="7:12" x14ac:dyDescent="0.25">
      <c r="G1015" s="13">
        <v>1170</v>
      </c>
      <c r="H1015" s="13" t="s">
        <v>1629</v>
      </c>
      <c r="I1015" s="13">
        <v>21017</v>
      </c>
      <c r="J1015" s="13" t="s">
        <v>1630</v>
      </c>
      <c r="K1015" s="14">
        <v>3</v>
      </c>
      <c r="L1015" s="14" t="s">
        <v>285</v>
      </c>
    </row>
    <row r="1016" spans="7:12" x14ac:dyDescent="0.25">
      <c r="G1016" s="13">
        <v>9988</v>
      </c>
      <c r="H1016" s="13" t="s">
        <v>1631</v>
      </c>
      <c r="I1016" s="13">
        <v>43014</v>
      </c>
      <c r="J1016" s="13" t="s">
        <v>1215</v>
      </c>
      <c r="K1016" s="14">
        <v>1</v>
      </c>
      <c r="L1016" s="14" t="s">
        <v>113</v>
      </c>
    </row>
    <row r="1017" spans="7:12" x14ac:dyDescent="0.25">
      <c r="G1017" s="13">
        <v>8978</v>
      </c>
      <c r="H1017" s="13" t="s">
        <v>1632</v>
      </c>
      <c r="I1017" s="13">
        <v>33021</v>
      </c>
      <c r="J1017" s="13" t="s">
        <v>1060</v>
      </c>
      <c r="K1017" s="14">
        <v>1</v>
      </c>
      <c r="L1017" s="14" t="s">
        <v>113</v>
      </c>
    </row>
    <row r="1018" spans="7:12" x14ac:dyDescent="0.25">
      <c r="G1018" s="13">
        <v>7910</v>
      </c>
      <c r="H1018" s="13" t="s">
        <v>1633</v>
      </c>
      <c r="I1018" s="13">
        <v>51065</v>
      </c>
      <c r="J1018" s="13" t="s">
        <v>911</v>
      </c>
      <c r="K1018" s="14">
        <v>2</v>
      </c>
      <c r="L1018" s="14" t="s">
        <v>122</v>
      </c>
    </row>
    <row r="1019" spans="7:12" x14ac:dyDescent="0.25">
      <c r="G1019" s="13">
        <v>7131</v>
      </c>
      <c r="H1019" s="13" t="s">
        <v>1634</v>
      </c>
      <c r="I1019" s="13">
        <v>56011</v>
      </c>
      <c r="J1019" s="13" t="s">
        <v>280</v>
      </c>
      <c r="K1019" s="14">
        <v>2</v>
      </c>
      <c r="L1019" s="14" t="s">
        <v>122</v>
      </c>
    </row>
    <row r="1020" spans="7:12" x14ac:dyDescent="0.25">
      <c r="G1020" s="13">
        <v>5540</v>
      </c>
      <c r="H1020" s="13" t="s">
        <v>1635</v>
      </c>
      <c r="I1020" s="13">
        <v>91142</v>
      </c>
      <c r="J1020" s="13" t="s">
        <v>126</v>
      </c>
      <c r="K1020" s="14">
        <v>2</v>
      </c>
      <c r="L1020" s="14" t="s">
        <v>122</v>
      </c>
    </row>
    <row r="1021" spans="7:12" x14ac:dyDescent="0.25">
      <c r="G1021" s="13">
        <v>1440</v>
      </c>
      <c r="H1021" s="13" t="s">
        <v>1636</v>
      </c>
      <c r="I1021" s="13">
        <v>25015</v>
      </c>
      <c r="J1021" s="13" t="s">
        <v>1637</v>
      </c>
      <c r="K1021" s="14">
        <v>2</v>
      </c>
      <c r="L1021" s="14" t="s">
        <v>122</v>
      </c>
    </row>
    <row r="1022" spans="7:12" x14ac:dyDescent="0.25">
      <c r="G1022" s="13">
        <v>1300</v>
      </c>
      <c r="H1022" s="13" t="s">
        <v>1638</v>
      </c>
      <c r="I1022" s="13">
        <v>25112</v>
      </c>
      <c r="J1022" s="13" t="s">
        <v>233</v>
      </c>
      <c r="K1022" s="14">
        <v>2</v>
      </c>
      <c r="L1022" s="14" t="s">
        <v>122</v>
      </c>
    </row>
    <row r="1023" spans="7:12" x14ac:dyDescent="0.25">
      <c r="G1023" s="13">
        <v>5580</v>
      </c>
      <c r="H1023" s="13" t="s">
        <v>1639</v>
      </c>
      <c r="I1023" s="13">
        <v>91114</v>
      </c>
      <c r="J1023" s="13" t="s">
        <v>1640</v>
      </c>
      <c r="K1023" s="14">
        <v>2</v>
      </c>
      <c r="L1023" s="14" t="s">
        <v>122</v>
      </c>
    </row>
    <row r="1024" spans="7:12" x14ac:dyDescent="0.25">
      <c r="G1024" s="13">
        <v>6210</v>
      </c>
      <c r="H1024" s="13" t="s">
        <v>1641</v>
      </c>
      <c r="I1024" s="13">
        <v>52075</v>
      </c>
      <c r="J1024" s="13" t="s">
        <v>799</v>
      </c>
      <c r="K1024" s="14">
        <v>2</v>
      </c>
      <c r="L1024" s="14" t="s">
        <v>122</v>
      </c>
    </row>
    <row r="1025" spans="7:12" x14ac:dyDescent="0.25">
      <c r="G1025" s="13">
        <v>1474</v>
      </c>
      <c r="H1025" s="13" t="s">
        <v>1642</v>
      </c>
      <c r="I1025" s="13">
        <v>25031</v>
      </c>
      <c r="J1025" s="13" t="s">
        <v>454</v>
      </c>
      <c r="K1025" s="14">
        <v>2</v>
      </c>
      <c r="L1025" s="14" t="s">
        <v>122</v>
      </c>
    </row>
    <row r="1026" spans="7:12" x14ac:dyDescent="0.25">
      <c r="G1026" s="13">
        <v>3290</v>
      </c>
      <c r="H1026" s="13" t="s">
        <v>1643</v>
      </c>
      <c r="I1026" s="13">
        <v>24020</v>
      </c>
      <c r="J1026" s="13" t="s">
        <v>621</v>
      </c>
      <c r="K1026" s="14">
        <v>1</v>
      </c>
      <c r="L1026" s="14" t="s">
        <v>113</v>
      </c>
    </row>
    <row r="1027" spans="7:12" x14ac:dyDescent="0.25">
      <c r="G1027" s="13">
        <v>2275</v>
      </c>
      <c r="H1027" s="13" t="s">
        <v>1644</v>
      </c>
      <c r="I1027" s="13">
        <v>13019</v>
      </c>
      <c r="J1027" s="13" t="s">
        <v>1645</v>
      </c>
      <c r="K1027" s="14">
        <v>1</v>
      </c>
      <c r="L1027" s="14" t="s">
        <v>113</v>
      </c>
    </row>
    <row r="1028" spans="7:12" x14ac:dyDescent="0.25">
      <c r="G1028" s="13">
        <v>2381</v>
      </c>
      <c r="H1028" s="13" t="s">
        <v>1646</v>
      </c>
      <c r="I1028" s="13">
        <v>13035</v>
      </c>
      <c r="J1028" s="13" t="s">
        <v>1011</v>
      </c>
      <c r="K1028" s="14">
        <v>1</v>
      </c>
      <c r="L1028" s="14" t="s">
        <v>113</v>
      </c>
    </row>
    <row r="1029" spans="7:12" x14ac:dyDescent="0.25">
      <c r="G1029" s="13">
        <v>1982</v>
      </c>
      <c r="H1029" s="13" t="s">
        <v>1647</v>
      </c>
      <c r="I1029" s="13">
        <v>23096</v>
      </c>
      <c r="J1029" s="13" t="s">
        <v>572</v>
      </c>
      <c r="K1029" s="14">
        <v>1</v>
      </c>
      <c r="L1029" s="14" t="s">
        <v>113</v>
      </c>
    </row>
    <row r="1030" spans="7:12" x14ac:dyDescent="0.25">
      <c r="G1030" s="13">
        <v>2880</v>
      </c>
      <c r="H1030" s="13" t="s">
        <v>1648</v>
      </c>
      <c r="I1030" s="13">
        <v>12007</v>
      </c>
      <c r="J1030" s="13" t="s">
        <v>1649</v>
      </c>
      <c r="K1030" s="14">
        <v>1</v>
      </c>
      <c r="L1030" s="14" t="s">
        <v>113</v>
      </c>
    </row>
    <row r="1031" spans="7:12" x14ac:dyDescent="0.25">
      <c r="G1031" s="13">
        <v>4860</v>
      </c>
      <c r="H1031" s="13" t="s">
        <v>1650</v>
      </c>
      <c r="I1031" s="13">
        <v>63058</v>
      </c>
      <c r="J1031" s="13" t="s">
        <v>1264</v>
      </c>
      <c r="K1031" s="14">
        <v>2</v>
      </c>
      <c r="L1031" s="14" t="s">
        <v>122</v>
      </c>
    </row>
    <row r="1032" spans="7:12" x14ac:dyDescent="0.25">
      <c r="G1032" s="13">
        <v>5523</v>
      </c>
      <c r="H1032" s="13" t="s">
        <v>1651</v>
      </c>
      <c r="I1032" s="13">
        <v>91103</v>
      </c>
      <c r="J1032" s="13" t="s">
        <v>419</v>
      </c>
      <c r="K1032" s="14">
        <v>2</v>
      </c>
      <c r="L1032" s="14" t="s">
        <v>122</v>
      </c>
    </row>
    <row r="1033" spans="7:12" x14ac:dyDescent="0.25">
      <c r="G1033" s="13">
        <v>4950</v>
      </c>
      <c r="H1033" s="13" t="s">
        <v>1652</v>
      </c>
      <c r="I1033" s="13">
        <v>63080</v>
      </c>
      <c r="J1033" s="13" t="s">
        <v>1653</v>
      </c>
      <c r="K1033" s="14">
        <v>2</v>
      </c>
      <c r="L1033" s="14" t="s">
        <v>122</v>
      </c>
    </row>
    <row r="1034" spans="7:12" x14ac:dyDescent="0.25">
      <c r="G1034" s="13">
        <v>9700</v>
      </c>
      <c r="H1034" s="13" t="s">
        <v>1654</v>
      </c>
      <c r="I1034" s="13">
        <v>45035</v>
      </c>
      <c r="J1034" s="13" t="s">
        <v>1655</v>
      </c>
      <c r="K1034" s="14">
        <v>1</v>
      </c>
      <c r="L1034" s="14" t="s">
        <v>113</v>
      </c>
    </row>
    <row r="1035" spans="7:12" x14ac:dyDescent="0.25">
      <c r="G1035" s="13">
        <v>4840</v>
      </c>
      <c r="H1035" s="13" t="s">
        <v>1656</v>
      </c>
      <c r="I1035" s="13">
        <v>63084</v>
      </c>
      <c r="J1035" s="13" t="s">
        <v>529</v>
      </c>
      <c r="K1035" s="14">
        <v>2</v>
      </c>
      <c r="L1035" s="14" t="s">
        <v>122</v>
      </c>
    </row>
    <row r="1036" spans="7:12" x14ac:dyDescent="0.25">
      <c r="G1036" s="13">
        <v>9473</v>
      </c>
      <c r="H1036" s="13" t="s">
        <v>1657</v>
      </c>
      <c r="I1036" s="13">
        <v>41011</v>
      </c>
      <c r="J1036" s="13" t="s">
        <v>357</v>
      </c>
      <c r="K1036" s="14">
        <v>1</v>
      </c>
      <c r="L1036" s="14" t="s">
        <v>113</v>
      </c>
    </row>
    <row r="1037" spans="7:12" x14ac:dyDescent="0.25">
      <c r="G1037" s="13">
        <v>3830</v>
      </c>
      <c r="H1037" s="13" t="s">
        <v>1658</v>
      </c>
      <c r="I1037" s="13">
        <v>73098</v>
      </c>
      <c r="J1037" s="13" t="s">
        <v>551</v>
      </c>
      <c r="K1037" s="14">
        <v>1</v>
      </c>
      <c r="L1037" s="14" t="s">
        <v>113</v>
      </c>
    </row>
    <row r="1038" spans="7:12" x14ac:dyDescent="0.25">
      <c r="G1038" s="13">
        <v>6920</v>
      </c>
      <c r="H1038" s="13" t="s">
        <v>1659</v>
      </c>
      <c r="I1038" s="13">
        <v>84075</v>
      </c>
      <c r="J1038" s="13" t="s">
        <v>313</v>
      </c>
      <c r="K1038" s="14">
        <v>2</v>
      </c>
      <c r="L1038" s="14" t="s">
        <v>122</v>
      </c>
    </row>
    <row r="1039" spans="7:12" x14ac:dyDescent="0.25">
      <c r="G1039" s="13">
        <v>1780</v>
      </c>
      <c r="H1039" s="13" t="s">
        <v>1660</v>
      </c>
      <c r="I1039" s="13">
        <v>23102</v>
      </c>
      <c r="J1039" s="13" t="s">
        <v>1661</v>
      </c>
      <c r="K1039" s="14">
        <v>1</v>
      </c>
      <c r="L1039" s="14" t="s">
        <v>113</v>
      </c>
    </row>
    <row r="1040" spans="7:12" x14ac:dyDescent="0.25">
      <c r="G1040" s="13">
        <v>8420</v>
      </c>
      <c r="H1040" s="13" t="s">
        <v>1662</v>
      </c>
      <c r="I1040" s="13">
        <v>35029</v>
      </c>
      <c r="J1040" s="13" t="s">
        <v>1523</v>
      </c>
      <c r="K1040" s="14">
        <v>1</v>
      </c>
      <c r="L1040" s="14" t="s">
        <v>113</v>
      </c>
    </row>
    <row r="1041" spans="7:12" x14ac:dyDescent="0.25">
      <c r="G1041" s="13">
        <v>3118</v>
      </c>
      <c r="H1041" s="13" t="s">
        <v>1663</v>
      </c>
      <c r="I1041" s="13">
        <v>24094</v>
      </c>
      <c r="J1041" s="13" t="s">
        <v>1098</v>
      </c>
      <c r="K1041" s="14">
        <v>1</v>
      </c>
      <c r="L1041" s="14" t="s">
        <v>113</v>
      </c>
    </row>
    <row r="1042" spans="7:12" x14ac:dyDescent="0.25">
      <c r="G1042" s="13">
        <v>6940</v>
      </c>
      <c r="H1042" s="13" t="s">
        <v>1664</v>
      </c>
      <c r="I1042" s="13">
        <v>83012</v>
      </c>
      <c r="J1042" s="13" t="s">
        <v>1494</v>
      </c>
      <c r="K1042" s="14">
        <v>2</v>
      </c>
      <c r="L1042" s="14" t="s">
        <v>122</v>
      </c>
    </row>
    <row r="1043" spans="7:12" x14ac:dyDescent="0.25">
      <c r="G1043" s="13">
        <v>3730</v>
      </c>
      <c r="H1043" s="13" t="s">
        <v>1665</v>
      </c>
      <c r="I1043" s="13">
        <v>73032</v>
      </c>
      <c r="J1043" s="13" t="s">
        <v>1161</v>
      </c>
      <c r="K1043" s="14">
        <v>1</v>
      </c>
      <c r="L1043" s="14" t="s">
        <v>113</v>
      </c>
    </row>
    <row r="1044" spans="7:12" x14ac:dyDescent="0.25">
      <c r="G1044" s="13">
        <v>8940</v>
      </c>
      <c r="H1044" s="13" t="s">
        <v>1666</v>
      </c>
      <c r="I1044" s="13">
        <v>33029</v>
      </c>
      <c r="J1044" s="13" t="s">
        <v>1667</v>
      </c>
      <c r="K1044" s="14">
        <v>1</v>
      </c>
      <c r="L1044" s="14" t="s">
        <v>113</v>
      </c>
    </row>
    <row r="1045" spans="7:12" x14ac:dyDescent="0.25">
      <c r="G1045" s="13">
        <v>3150</v>
      </c>
      <c r="H1045" s="13" t="s">
        <v>1668</v>
      </c>
      <c r="I1045" s="13">
        <v>24033</v>
      </c>
      <c r="J1045" s="13" t="s">
        <v>1669</v>
      </c>
      <c r="K1045" s="14">
        <v>1</v>
      </c>
      <c r="L1045" s="14" t="s">
        <v>113</v>
      </c>
    </row>
    <row r="1046" spans="7:12" x14ac:dyDescent="0.25">
      <c r="G1046" s="13">
        <v>8434</v>
      </c>
      <c r="H1046" s="13" t="s">
        <v>1670</v>
      </c>
      <c r="I1046" s="13">
        <v>35011</v>
      </c>
      <c r="J1046" s="13" t="s">
        <v>682</v>
      </c>
      <c r="K1046" s="14">
        <v>1</v>
      </c>
      <c r="L1046" s="14" t="s">
        <v>113</v>
      </c>
    </row>
    <row r="1047" spans="7:12" x14ac:dyDescent="0.25">
      <c r="G1047" s="13">
        <v>8300</v>
      </c>
      <c r="H1047" s="13" t="s">
        <v>1671</v>
      </c>
      <c r="I1047" s="13">
        <v>31043</v>
      </c>
      <c r="J1047" s="13" t="s">
        <v>1039</v>
      </c>
      <c r="K1047" s="14">
        <v>1</v>
      </c>
      <c r="L1047" s="14" t="s">
        <v>113</v>
      </c>
    </row>
    <row r="1048" spans="7:12" x14ac:dyDescent="0.25">
      <c r="G1048" s="13">
        <v>8460</v>
      </c>
      <c r="H1048" s="13" t="s">
        <v>1672</v>
      </c>
      <c r="I1048" s="13">
        <v>35014</v>
      </c>
      <c r="J1048" s="13" t="s">
        <v>1673</v>
      </c>
      <c r="K1048" s="14">
        <v>1</v>
      </c>
      <c r="L1048" s="14" t="s">
        <v>113</v>
      </c>
    </row>
    <row r="1049" spans="7:12" x14ac:dyDescent="0.25">
      <c r="G1049" s="13">
        <v>2390</v>
      </c>
      <c r="H1049" s="13" t="s">
        <v>1674</v>
      </c>
      <c r="I1049" s="13">
        <v>11057</v>
      </c>
      <c r="J1049" s="13" t="s">
        <v>1675</v>
      </c>
      <c r="K1049" s="14">
        <v>1</v>
      </c>
      <c r="L1049" s="14" t="s">
        <v>113</v>
      </c>
    </row>
    <row r="1050" spans="7:12" x14ac:dyDescent="0.25">
      <c r="G1050" s="13">
        <v>2235</v>
      </c>
      <c r="H1050" s="13" t="s">
        <v>1676</v>
      </c>
      <c r="I1050" s="13">
        <v>13016</v>
      </c>
      <c r="J1050" s="13" t="s">
        <v>1677</v>
      </c>
      <c r="K1050" s="14">
        <v>1</v>
      </c>
      <c r="L1050" s="14" t="s">
        <v>113</v>
      </c>
    </row>
    <row r="1051" spans="7:12" x14ac:dyDescent="0.25">
      <c r="G1051" s="13">
        <v>8954</v>
      </c>
      <c r="H1051" s="13" t="s">
        <v>1678</v>
      </c>
      <c r="I1051" s="13">
        <v>33039</v>
      </c>
      <c r="J1051" s="13" t="s">
        <v>375</v>
      </c>
      <c r="K1051" s="14">
        <v>1</v>
      </c>
      <c r="L1051" s="14" t="s">
        <v>113</v>
      </c>
    </row>
    <row r="1052" spans="7:12" x14ac:dyDescent="0.25">
      <c r="G1052" s="13">
        <v>8840</v>
      </c>
      <c r="H1052" s="13" t="s">
        <v>1679</v>
      </c>
      <c r="I1052" s="13">
        <v>36019</v>
      </c>
      <c r="J1052" s="13" t="s">
        <v>1680</v>
      </c>
      <c r="K1052" s="14">
        <v>1</v>
      </c>
      <c r="L1052" s="14" t="s">
        <v>113</v>
      </c>
    </row>
    <row r="1053" spans="7:12" x14ac:dyDescent="0.25">
      <c r="G1053" s="13">
        <v>9230</v>
      </c>
      <c r="H1053" s="13" t="s">
        <v>1681</v>
      </c>
      <c r="I1053" s="13">
        <v>42025</v>
      </c>
      <c r="J1053" s="13" t="s">
        <v>1682</v>
      </c>
      <c r="K1053" s="14">
        <v>1</v>
      </c>
      <c r="L1053" s="14" t="s">
        <v>113</v>
      </c>
    </row>
    <row r="1054" spans="7:12" x14ac:dyDescent="0.25">
      <c r="G1054" s="13">
        <v>8560</v>
      </c>
      <c r="H1054" s="13" t="s">
        <v>1683</v>
      </c>
      <c r="I1054" s="13">
        <v>34041</v>
      </c>
      <c r="J1054" s="13" t="s">
        <v>1684</v>
      </c>
      <c r="K1054" s="14">
        <v>1</v>
      </c>
      <c r="L1054" s="14" t="s">
        <v>113</v>
      </c>
    </row>
    <row r="1055" spans="7:12" x14ac:dyDescent="0.25">
      <c r="G1055" s="13">
        <v>3111</v>
      </c>
      <c r="H1055" s="13" t="s">
        <v>1685</v>
      </c>
      <c r="I1055" s="13">
        <v>24094</v>
      </c>
      <c r="J1055" s="13" t="s">
        <v>1098</v>
      </c>
      <c r="K1055" s="14">
        <v>1</v>
      </c>
      <c r="L1055" s="14" t="s">
        <v>113</v>
      </c>
    </row>
    <row r="1056" spans="7:12" x14ac:dyDescent="0.25">
      <c r="G1056" s="13">
        <v>1970</v>
      </c>
      <c r="H1056" s="13" t="s">
        <v>1686</v>
      </c>
      <c r="I1056" s="13">
        <v>23103</v>
      </c>
      <c r="J1056" s="13" t="s">
        <v>1687</v>
      </c>
      <c r="K1056" s="14">
        <v>1</v>
      </c>
      <c r="L1056" s="14" t="s">
        <v>113</v>
      </c>
    </row>
    <row r="1057" spans="7:12" x14ac:dyDescent="0.25">
      <c r="G1057" s="13">
        <v>3401</v>
      </c>
      <c r="H1057" s="13" t="s">
        <v>1688</v>
      </c>
      <c r="I1057" s="13">
        <v>24059</v>
      </c>
      <c r="J1057" s="13" t="s">
        <v>881</v>
      </c>
      <c r="K1057" s="14">
        <v>1</v>
      </c>
      <c r="L1057" s="14" t="s">
        <v>113</v>
      </c>
    </row>
    <row r="1058" spans="7:12" x14ac:dyDescent="0.25">
      <c r="G1058" s="13">
        <v>7620</v>
      </c>
      <c r="H1058" s="13" t="s">
        <v>1689</v>
      </c>
      <c r="I1058" s="13">
        <v>57093</v>
      </c>
      <c r="J1058" s="13" t="s">
        <v>592</v>
      </c>
      <c r="K1058" s="14">
        <v>2</v>
      </c>
      <c r="L1058" s="14" t="s">
        <v>122</v>
      </c>
    </row>
    <row r="1059" spans="7:12" x14ac:dyDescent="0.25">
      <c r="G1059" s="13">
        <v>6666</v>
      </c>
      <c r="H1059" s="13" t="s">
        <v>1690</v>
      </c>
      <c r="I1059" s="13">
        <v>82014</v>
      </c>
      <c r="J1059" s="13" t="s">
        <v>748</v>
      </c>
      <c r="K1059" s="14">
        <v>2</v>
      </c>
      <c r="L1059" s="14" t="s">
        <v>122</v>
      </c>
    </row>
    <row r="1060" spans="7:12" x14ac:dyDescent="0.25">
      <c r="G1060" s="13">
        <v>9260</v>
      </c>
      <c r="H1060" s="13" t="s">
        <v>1691</v>
      </c>
      <c r="I1060" s="13">
        <v>42026</v>
      </c>
      <c r="J1060" s="13" t="s">
        <v>1692</v>
      </c>
      <c r="K1060" s="14">
        <v>1</v>
      </c>
      <c r="L1060" s="14" t="s">
        <v>113</v>
      </c>
    </row>
    <row r="1061" spans="7:12" x14ac:dyDescent="0.25">
      <c r="G1061" s="13">
        <v>3700</v>
      </c>
      <c r="H1061" s="13" t="s">
        <v>1693</v>
      </c>
      <c r="I1061" s="13">
        <v>73083</v>
      </c>
      <c r="J1061" s="13" t="s">
        <v>1694</v>
      </c>
      <c r="K1061" s="14">
        <v>1</v>
      </c>
      <c r="L1061" s="14" t="s">
        <v>113</v>
      </c>
    </row>
    <row r="1062" spans="7:12" x14ac:dyDescent="0.25">
      <c r="G1062" s="13">
        <v>2222</v>
      </c>
      <c r="H1062" s="13" t="s">
        <v>1695</v>
      </c>
      <c r="I1062" s="13">
        <v>12014</v>
      </c>
      <c r="J1062" s="13" t="s">
        <v>254</v>
      </c>
      <c r="K1062" s="14">
        <v>1</v>
      </c>
      <c r="L1062" s="14" t="s">
        <v>113</v>
      </c>
    </row>
    <row r="1063" spans="7:12" x14ac:dyDescent="0.25">
      <c r="G1063" s="13">
        <v>8710</v>
      </c>
      <c r="H1063" s="13" t="s">
        <v>1696</v>
      </c>
      <c r="I1063" s="13">
        <v>37017</v>
      </c>
      <c r="J1063" s="13" t="s">
        <v>1697</v>
      </c>
      <c r="K1063" s="14">
        <v>1</v>
      </c>
      <c r="L1063" s="14" t="s">
        <v>113</v>
      </c>
    </row>
    <row r="1064" spans="7:12" x14ac:dyDescent="0.25">
      <c r="G1064" s="13">
        <v>5100</v>
      </c>
      <c r="H1064" s="13" t="s">
        <v>1698</v>
      </c>
      <c r="I1064" s="13">
        <v>92094</v>
      </c>
      <c r="J1064" s="13" t="s">
        <v>206</v>
      </c>
      <c r="K1064" s="14">
        <v>2</v>
      </c>
      <c r="L1064" s="14" t="s">
        <v>122</v>
      </c>
    </row>
    <row r="1065" spans="7:12" x14ac:dyDescent="0.25">
      <c r="G1065" s="13">
        <v>7608</v>
      </c>
      <c r="H1065" s="13" t="s">
        <v>1699</v>
      </c>
      <c r="I1065" s="13">
        <v>57064</v>
      </c>
      <c r="J1065" s="13" t="s">
        <v>252</v>
      </c>
      <c r="K1065" s="14">
        <v>2</v>
      </c>
      <c r="L1065" s="14" t="s">
        <v>122</v>
      </c>
    </row>
    <row r="1066" spans="7:12" x14ac:dyDescent="0.25">
      <c r="G1066" s="13">
        <v>5571</v>
      </c>
      <c r="H1066" s="13" t="s">
        <v>1700</v>
      </c>
      <c r="I1066" s="13">
        <v>91013</v>
      </c>
      <c r="J1066" s="13" t="s">
        <v>431</v>
      </c>
      <c r="K1066" s="14">
        <v>2</v>
      </c>
      <c r="L1066" s="14" t="s">
        <v>122</v>
      </c>
    </row>
    <row r="1067" spans="7:12" x14ac:dyDescent="0.25">
      <c r="G1067" s="13">
        <v>9280</v>
      </c>
      <c r="H1067" s="13" t="s">
        <v>1701</v>
      </c>
      <c r="I1067" s="13">
        <v>42011</v>
      </c>
      <c r="J1067" s="13" t="s">
        <v>1702</v>
      </c>
      <c r="K1067" s="14">
        <v>1</v>
      </c>
      <c r="L1067" s="14" t="s">
        <v>113</v>
      </c>
    </row>
    <row r="1068" spans="7:12" x14ac:dyDescent="0.25">
      <c r="G1068" s="13">
        <v>7370</v>
      </c>
      <c r="H1068" s="13" t="s">
        <v>1703</v>
      </c>
      <c r="I1068" s="13">
        <v>53020</v>
      </c>
      <c r="J1068" s="13" t="s">
        <v>1704</v>
      </c>
      <c r="K1068" s="14">
        <v>2</v>
      </c>
      <c r="L1068" s="14" t="s">
        <v>122</v>
      </c>
    </row>
    <row r="1069" spans="7:12" x14ac:dyDescent="0.25">
      <c r="G1069" s="13">
        <v>4452</v>
      </c>
      <c r="H1069" s="13" t="s">
        <v>1705</v>
      </c>
      <c r="I1069" s="13">
        <v>62060</v>
      </c>
      <c r="J1069" s="13" t="s">
        <v>423</v>
      </c>
      <c r="K1069" s="14">
        <v>2</v>
      </c>
      <c r="L1069" s="14" t="s">
        <v>122</v>
      </c>
    </row>
    <row r="1070" spans="7:12" x14ac:dyDescent="0.25">
      <c r="G1070" s="13">
        <v>3990</v>
      </c>
      <c r="H1070" s="13" t="s">
        <v>1706</v>
      </c>
      <c r="I1070" s="13">
        <v>72030</v>
      </c>
      <c r="J1070" s="13" t="s">
        <v>1707</v>
      </c>
      <c r="K1070" s="14">
        <v>1</v>
      </c>
      <c r="L1070" s="14" t="s">
        <v>113</v>
      </c>
    </row>
    <row r="1071" spans="7:12" x14ac:dyDescent="0.25">
      <c r="G1071" s="13">
        <v>3850</v>
      </c>
      <c r="H1071" s="13" t="s">
        <v>1708</v>
      </c>
      <c r="I1071" s="13">
        <v>71045</v>
      </c>
      <c r="J1071" s="13" t="s">
        <v>1709</v>
      </c>
      <c r="K1071" s="14">
        <v>1</v>
      </c>
      <c r="L1071" s="14" t="s">
        <v>113</v>
      </c>
    </row>
    <row r="1072" spans="7:12" x14ac:dyDescent="0.25">
      <c r="G1072" s="13">
        <v>3018</v>
      </c>
      <c r="H1072" s="13" t="s">
        <v>1710</v>
      </c>
      <c r="I1072" s="13">
        <v>24062</v>
      </c>
      <c r="J1072" s="13" t="s">
        <v>559</v>
      </c>
      <c r="K1072" s="14">
        <v>1</v>
      </c>
      <c r="L1072" s="14" t="s">
        <v>113</v>
      </c>
    </row>
    <row r="1073" spans="7:12" x14ac:dyDescent="0.25">
      <c r="G1073" s="13">
        <v>2110</v>
      </c>
      <c r="H1073" s="13" t="s">
        <v>1711</v>
      </c>
      <c r="I1073" s="13">
        <v>11050</v>
      </c>
      <c r="J1073" s="13" t="s">
        <v>1712</v>
      </c>
      <c r="K1073" s="14">
        <v>1</v>
      </c>
      <c r="L1073" s="14" t="s">
        <v>113</v>
      </c>
    </row>
    <row r="1074" spans="7:12" x14ac:dyDescent="0.25">
      <c r="G1074" s="13">
        <v>3670</v>
      </c>
      <c r="H1074" s="13" t="s">
        <v>1713</v>
      </c>
      <c r="I1074" s="13">
        <v>72040</v>
      </c>
      <c r="J1074" s="13" t="s">
        <v>1714</v>
      </c>
      <c r="K1074" s="14">
        <v>1</v>
      </c>
      <c r="L1074" s="14" t="s">
        <v>113</v>
      </c>
    </row>
    <row r="1075" spans="7:12" x14ac:dyDescent="0.25">
      <c r="G1075" s="13">
        <v>8953</v>
      </c>
      <c r="H1075" s="13" t="s">
        <v>1715</v>
      </c>
      <c r="I1075" s="13">
        <v>33039</v>
      </c>
      <c r="J1075" s="13" t="s">
        <v>375</v>
      </c>
      <c r="K1075" s="14">
        <v>1</v>
      </c>
      <c r="L1075" s="14" t="s">
        <v>113</v>
      </c>
    </row>
    <row r="1076" spans="7:12" x14ac:dyDescent="0.25">
      <c r="G1076" s="13">
        <v>3803</v>
      </c>
      <c r="H1076" s="13" t="s">
        <v>1716</v>
      </c>
      <c r="I1076" s="13">
        <v>71053</v>
      </c>
      <c r="J1076" s="13" t="s">
        <v>1450</v>
      </c>
      <c r="K1076" s="14">
        <v>1</v>
      </c>
      <c r="L1076" s="14" t="s">
        <v>113</v>
      </c>
    </row>
    <row r="1077" spans="7:12" x14ac:dyDescent="0.25">
      <c r="G1077" s="13">
        <v>7904</v>
      </c>
      <c r="H1077" s="13" t="s">
        <v>1717</v>
      </c>
      <c r="I1077" s="13">
        <v>57094</v>
      </c>
      <c r="J1077" s="13" t="s">
        <v>316</v>
      </c>
      <c r="K1077" s="14">
        <v>2</v>
      </c>
      <c r="L1077" s="14" t="s">
        <v>122</v>
      </c>
    </row>
    <row r="1078" spans="7:12" x14ac:dyDescent="0.25">
      <c r="G1078" s="13">
        <v>3370</v>
      </c>
      <c r="H1078" s="13" t="s">
        <v>1718</v>
      </c>
      <c r="I1078" s="13">
        <v>24016</v>
      </c>
      <c r="J1078" s="13" t="s">
        <v>1719</v>
      </c>
      <c r="K1078" s="14">
        <v>1</v>
      </c>
      <c r="L1078" s="14" t="s">
        <v>113</v>
      </c>
    </row>
    <row r="1079" spans="7:12" x14ac:dyDescent="0.25">
      <c r="G1079" s="13">
        <v>2830</v>
      </c>
      <c r="H1079" s="13" t="s">
        <v>1720</v>
      </c>
      <c r="I1079" s="13">
        <v>12040</v>
      </c>
      <c r="J1079" s="13" t="s">
        <v>1721</v>
      </c>
      <c r="K1079" s="14">
        <v>1</v>
      </c>
      <c r="L1079" s="14" t="s">
        <v>113</v>
      </c>
    </row>
    <row r="1080" spans="7:12" x14ac:dyDescent="0.25">
      <c r="G1080" s="13">
        <v>7506</v>
      </c>
      <c r="H1080" s="13" t="s">
        <v>1722</v>
      </c>
      <c r="I1080" s="13">
        <v>57081</v>
      </c>
      <c r="J1080" s="13" t="s">
        <v>195</v>
      </c>
      <c r="K1080" s="14">
        <v>2</v>
      </c>
      <c r="L1080" s="14" t="s">
        <v>122</v>
      </c>
    </row>
    <row r="1081" spans="7:12" x14ac:dyDescent="0.25">
      <c r="G1081" s="13">
        <v>5575</v>
      </c>
      <c r="H1081" s="13" t="s">
        <v>1723</v>
      </c>
      <c r="I1081" s="13">
        <v>91054</v>
      </c>
      <c r="J1081" s="13" t="s">
        <v>1724</v>
      </c>
      <c r="K1081" s="14">
        <v>2</v>
      </c>
      <c r="L1081" s="14" t="s">
        <v>122</v>
      </c>
    </row>
    <row r="1082" spans="7:12" x14ac:dyDescent="0.25">
      <c r="G1082" s="13">
        <v>2610</v>
      </c>
      <c r="H1082" s="13" t="s">
        <v>1725</v>
      </c>
      <c r="I1082" s="13">
        <v>11002</v>
      </c>
      <c r="J1082" s="13" t="s">
        <v>144</v>
      </c>
      <c r="K1082" s="14">
        <v>1</v>
      </c>
      <c r="L1082" s="14" t="s">
        <v>113</v>
      </c>
    </row>
    <row r="1083" spans="7:12" x14ac:dyDescent="0.25">
      <c r="G1083" s="13">
        <v>3012</v>
      </c>
      <c r="H1083" s="13" t="s">
        <v>1726</v>
      </c>
      <c r="I1083" s="13">
        <v>24062</v>
      </c>
      <c r="J1083" s="13" t="s">
        <v>559</v>
      </c>
      <c r="K1083" s="14">
        <v>1</v>
      </c>
      <c r="L1083" s="14" t="s">
        <v>113</v>
      </c>
    </row>
    <row r="1084" spans="7:12" x14ac:dyDescent="0.25">
      <c r="G1084" s="13">
        <v>8431</v>
      </c>
      <c r="H1084" s="13" t="s">
        <v>1727</v>
      </c>
      <c r="I1084" s="13">
        <v>35011</v>
      </c>
      <c r="J1084" s="13" t="s">
        <v>682</v>
      </c>
      <c r="K1084" s="14">
        <v>1</v>
      </c>
      <c r="L1084" s="14" t="s">
        <v>113</v>
      </c>
    </row>
    <row r="1085" spans="7:12" x14ac:dyDescent="0.25">
      <c r="G1085" s="13">
        <v>3501</v>
      </c>
      <c r="H1085" s="13" t="s">
        <v>1728</v>
      </c>
      <c r="I1085" s="13">
        <v>71022</v>
      </c>
      <c r="J1085" s="13" t="s">
        <v>1231</v>
      </c>
      <c r="K1085" s="14">
        <v>1</v>
      </c>
      <c r="L1085" s="14" t="s">
        <v>113</v>
      </c>
    </row>
    <row r="1086" spans="7:12" x14ac:dyDescent="0.25">
      <c r="G1086" s="13">
        <v>5570</v>
      </c>
      <c r="H1086" s="13" t="s">
        <v>1729</v>
      </c>
      <c r="I1086" s="13">
        <v>91013</v>
      </c>
      <c r="J1086" s="13" t="s">
        <v>431</v>
      </c>
      <c r="K1086" s="14">
        <v>2</v>
      </c>
      <c r="L1086" s="14" t="s">
        <v>122</v>
      </c>
    </row>
    <row r="1087" spans="7:12" x14ac:dyDescent="0.25">
      <c r="G1087" s="13">
        <v>3020</v>
      </c>
      <c r="H1087" s="13" t="s">
        <v>1730</v>
      </c>
      <c r="I1087" s="13">
        <v>24038</v>
      </c>
      <c r="J1087" s="13" t="s">
        <v>1731</v>
      </c>
      <c r="K1087" s="14">
        <v>1</v>
      </c>
      <c r="L1087" s="14" t="s">
        <v>113</v>
      </c>
    </row>
    <row r="1088" spans="7:12" x14ac:dyDescent="0.25">
      <c r="G1088" s="13">
        <v>3722</v>
      </c>
      <c r="H1088" s="13" t="s">
        <v>1732</v>
      </c>
      <c r="I1088" s="13">
        <v>73040</v>
      </c>
      <c r="J1088" s="13" t="s">
        <v>487</v>
      </c>
      <c r="K1088" s="14">
        <v>1</v>
      </c>
      <c r="L1088" s="14" t="s">
        <v>113</v>
      </c>
    </row>
    <row r="1089" spans="7:12" x14ac:dyDescent="0.25">
      <c r="G1089" s="13">
        <v>6860</v>
      </c>
      <c r="H1089" s="13" t="s">
        <v>1733</v>
      </c>
      <c r="I1089" s="13">
        <v>84033</v>
      </c>
      <c r="J1089" s="13" t="s">
        <v>1734</v>
      </c>
      <c r="K1089" s="14">
        <v>2</v>
      </c>
      <c r="L1089" s="14" t="s">
        <v>122</v>
      </c>
    </row>
    <row r="1090" spans="7:12" x14ac:dyDescent="0.25">
      <c r="G1090" s="13">
        <v>7890</v>
      </c>
      <c r="H1090" s="13" t="s">
        <v>1735</v>
      </c>
      <c r="I1090" s="13">
        <v>51017</v>
      </c>
      <c r="J1090" s="13" t="s">
        <v>1736</v>
      </c>
      <c r="K1090" s="14">
        <v>2</v>
      </c>
      <c r="L1090" s="14" t="s">
        <v>122</v>
      </c>
    </row>
    <row r="1091" spans="7:12" x14ac:dyDescent="0.25">
      <c r="G1091" s="13">
        <v>8640</v>
      </c>
      <c r="H1091" s="13" t="s">
        <v>1737</v>
      </c>
      <c r="I1091" s="13">
        <v>33041</v>
      </c>
      <c r="J1091" s="13" t="s">
        <v>1738</v>
      </c>
      <c r="K1091" s="14">
        <v>1</v>
      </c>
      <c r="L1091" s="14" t="s">
        <v>113</v>
      </c>
    </row>
    <row r="1092" spans="7:12" x14ac:dyDescent="0.25">
      <c r="G1092" s="13">
        <v>6780</v>
      </c>
      <c r="H1092" s="13" t="s">
        <v>1739</v>
      </c>
      <c r="I1092" s="13">
        <v>81015</v>
      </c>
      <c r="J1092" s="13" t="s">
        <v>492</v>
      </c>
      <c r="K1092" s="14">
        <v>2</v>
      </c>
      <c r="L1092" s="14" t="s">
        <v>122</v>
      </c>
    </row>
    <row r="1093" spans="7:12" x14ac:dyDescent="0.25">
      <c r="G1093" s="13">
        <v>1200</v>
      </c>
      <c r="H1093" s="13" t="s">
        <v>1740</v>
      </c>
      <c r="I1093" s="13">
        <v>21018</v>
      </c>
      <c r="J1093" s="13" t="s">
        <v>1741</v>
      </c>
      <c r="K1093" s="14">
        <v>3</v>
      </c>
      <c r="L1093" s="14" t="s">
        <v>285</v>
      </c>
    </row>
    <row r="1094" spans="7:12" x14ac:dyDescent="0.25">
      <c r="G1094" s="13">
        <v>1150</v>
      </c>
      <c r="H1094" s="13" t="s">
        <v>1742</v>
      </c>
      <c r="I1094" s="13">
        <v>21019</v>
      </c>
      <c r="J1094" s="13" t="s">
        <v>1743</v>
      </c>
      <c r="K1094" s="14">
        <v>3</v>
      </c>
      <c r="L1094" s="14" t="s">
        <v>285</v>
      </c>
    </row>
    <row r="1095" spans="7:12" x14ac:dyDescent="0.25">
      <c r="G1095" s="13">
        <v>1861</v>
      </c>
      <c r="H1095" s="13" t="s">
        <v>1744</v>
      </c>
      <c r="I1095" s="13">
        <v>23050</v>
      </c>
      <c r="J1095" s="13" t="s">
        <v>790</v>
      </c>
      <c r="K1095" s="14">
        <v>1</v>
      </c>
      <c r="L1095" s="14" t="s">
        <v>113</v>
      </c>
    </row>
    <row r="1096" spans="7:12" x14ac:dyDescent="0.25">
      <c r="G1096" s="13">
        <v>2160</v>
      </c>
      <c r="H1096" s="13" t="s">
        <v>1745</v>
      </c>
      <c r="I1096" s="13">
        <v>11052</v>
      </c>
      <c r="J1096" s="13" t="s">
        <v>1746</v>
      </c>
      <c r="K1096" s="14">
        <v>1</v>
      </c>
      <c r="L1096" s="14" t="s">
        <v>113</v>
      </c>
    </row>
    <row r="1097" spans="7:12" x14ac:dyDescent="0.25">
      <c r="G1097" s="13">
        <v>3350</v>
      </c>
      <c r="H1097" s="13" t="s">
        <v>1747</v>
      </c>
      <c r="I1097" s="13">
        <v>24133</v>
      </c>
      <c r="J1097" s="13" t="s">
        <v>1748</v>
      </c>
      <c r="K1097" s="14">
        <v>1</v>
      </c>
      <c r="L1097" s="14" t="s">
        <v>113</v>
      </c>
    </row>
    <row r="1098" spans="7:12" x14ac:dyDescent="0.25">
      <c r="G1098" s="13">
        <v>4690</v>
      </c>
      <c r="H1098" s="13" t="s">
        <v>1749</v>
      </c>
      <c r="I1098" s="13">
        <v>62011</v>
      </c>
      <c r="J1098" s="13" t="s">
        <v>1750</v>
      </c>
      <c r="K1098" s="14">
        <v>2</v>
      </c>
      <c r="L1098" s="14" t="s">
        <v>122</v>
      </c>
    </row>
    <row r="1099" spans="7:12" x14ac:dyDescent="0.25">
      <c r="G1099" s="13">
        <v>9032</v>
      </c>
      <c r="H1099" s="13" t="s">
        <v>1751</v>
      </c>
      <c r="I1099" s="13">
        <v>44021</v>
      </c>
      <c r="J1099" s="13" t="s">
        <v>379</v>
      </c>
      <c r="K1099" s="14">
        <v>1</v>
      </c>
      <c r="L1099" s="14" t="s">
        <v>113</v>
      </c>
    </row>
    <row r="1100" spans="7:12" x14ac:dyDescent="0.25">
      <c r="G1100" s="13">
        <v>9790</v>
      </c>
      <c r="H1100" s="13" t="s">
        <v>1752</v>
      </c>
      <c r="I1100" s="13">
        <v>45061</v>
      </c>
      <c r="J1100" s="13" t="s">
        <v>1753</v>
      </c>
      <c r="K1100" s="14">
        <v>1</v>
      </c>
      <c r="L1100" s="14" t="s">
        <v>113</v>
      </c>
    </row>
    <row r="1101" spans="7:12" x14ac:dyDescent="0.25">
      <c r="G1101" s="13">
        <v>2323</v>
      </c>
      <c r="H1101" s="13" t="s">
        <v>1754</v>
      </c>
      <c r="I1101" s="13">
        <v>13014</v>
      </c>
      <c r="J1101" s="13" t="s">
        <v>581</v>
      </c>
      <c r="K1101" s="14">
        <v>1</v>
      </c>
      <c r="L1101" s="14" t="s">
        <v>113</v>
      </c>
    </row>
    <row r="1102" spans="7:12" x14ac:dyDescent="0.25">
      <c r="G1102" s="13">
        <v>9550</v>
      </c>
      <c r="H1102" s="13" t="s">
        <v>1755</v>
      </c>
      <c r="I1102" s="13">
        <v>41027</v>
      </c>
      <c r="J1102" s="13" t="s">
        <v>266</v>
      </c>
      <c r="K1102" s="14">
        <v>1</v>
      </c>
      <c r="L1102" s="14" t="s">
        <v>113</v>
      </c>
    </row>
    <row r="1103" spans="7:12" x14ac:dyDescent="0.25">
      <c r="G1103" s="13">
        <v>8600</v>
      </c>
      <c r="H1103" s="13" t="s">
        <v>1756</v>
      </c>
      <c r="I1103" s="13">
        <v>32003</v>
      </c>
      <c r="J1103" s="13" t="s">
        <v>1757</v>
      </c>
      <c r="K1103" s="14">
        <v>1</v>
      </c>
      <c r="L1103" s="14" t="s">
        <v>113</v>
      </c>
    </row>
    <row r="1104" spans="7:12" x14ac:dyDescent="0.25">
      <c r="G1104" s="13">
        <v>8670</v>
      </c>
      <c r="H1104" s="13" t="s">
        <v>1758</v>
      </c>
      <c r="I1104" s="13">
        <v>38014</v>
      </c>
      <c r="J1104" s="13" t="s">
        <v>1759</v>
      </c>
      <c r="K1104" s="14">
        <v>1</v>
      </c>
      <c r="L1104" s="14" t="s">
        <v>113</v>
      </c>
    </row>
    <row r="1105" spans="7:12" x14ac:dyDescent="0.25">
      <c r="G1105" s="13">
        <v>8952</v>
      </c>
      <c r="H1105" s="13" t="s">
        <v>1760</v>
      </c>
      <c r="I1105" s="13">
        <v>33039</v>
      </c>
      <c r="J1105" s="13" t="s">
        <v>375</v>
      </c>
      <c r="K1105" s="14">
        <v>1</v>
      </c>
      <c r="L1105" s="14" t="s">
        <v>113</v>
      </c>
    </row>
    <row r="1106" spans="7:12" x14ac:dyDescent="0.25">
      <c r="G1106" s="13">
        <v>2990</v>
      </c>
      <c r="H1106" s="13" t="s">
        <v>1761</v>
      </c>
      <c r="I1106" s="13">
        <v>11053</v>
      </c>
      <c r="J1106" s="13" t="s">
        <v>1762</v>
      </c>
      <c r="K1106" s="14">
        <v>1</v>
      </c>
      <c r="L1106" s="14" t="s">
        <v>113</v>
      </c>
    </row>
    <row r="1107" spans="7:12" x14ac:dyDescent="0.25">
      <c r="G1107" s="13">
        <v>4652</v>
      </c>
      <c r="H1107" s="13" t="s">
        <v>1763</v>
      </c>
      <c r="I1107" s="13">
        <v>63035</v>
      </c>
      <c r="J1107" s="13" t="s">
        <v>185</v>
      </c>
      <c r="K1107" s="14">
        <v>2</v>
      </c>
      <c r="L1107" s="14" t="s">
        <v>122</v>
      </c>
    </row>
    <row r="1108" spans="7:12" x14ac:dyDescent="0.25">
      <c r="G1108" s="13">
        <v>4432</v>
      </c>
      <c r="H1108" s="13" t="s">
        <v>1764</v>
      </c>
      <c r="I1108" s="13">
        <v>62003</v>
      </c>
      <c r="J1108" s="13" t="s">
        <v>140</v>
      </c>
      <c r="K1108" s="14">
        <v>2</v>
      </c>
      <c r="L1108" s="14" t="s">
        <v>122</v>
      </c>
    </row>
    <row r="1109" spans="7:12" x14ac:dyDescent="0.25">
      <c r="G1109" s="13">
        <v>4190</v>
      </c>
      <c r="H1109" s="13" t="s">
        <v>1765</v>
      </c>
      <c r="I1109" s="13">
        <v>61019</v>
      </c>
      <c r="J1109" s="13" t="s">
        <v>1766</v>
      </c>
      <c r="K1109" s="14">
        <v>2</v>
      </c>
      <c r="L1109" s="14" t="s">
        <v>122</v>
      </c>
    </row>
    <row r="1110" spans="7:12" x14ac:dyDescent="0.25">
      <c r="G1110" s="13">
        <v>4550</v>
      </c>
      <c r="H1110" s="13" t="s">
        <v>1767</v>
      </c>
      <c r="I1110" s="13">
        <v>61043</v>
      </c>
      <c r="J1110" s="13" t="s">
        <v>1768</v>
      </c>
      <c r="K1110" s="14">
        <v>2</v>
      </c>
      <c r="L1110" s="14" t="s">
        <v>122</v>
      </c>
    </row>
    <row r="1111" spans="7:12" x14ac:dyDescent="0.25">
      <c r="G1111" s="13">
        <v>5650</v>
      </c>
      <c r="H1111" s="13" t="s">
        <v>1769</v>
      </c>
      <c r="I1111" s="13">
        <v>93088</v>
      </c>
      <c r="J1111" s="13" t="s">
        <v>1363</v>
      </c>
      <c r="K1111" s="14">
        <v>2</v>
      </c>
      <c r="L1111" s="14" t="s">
        <v>122</v>
      </c>
    </row>
    <row r="1112" spans="7:12" x14ac:dyDescent="0.25">
      <c r="G1112" s="13">
        <v>5530</v>
      </c>
      <c r="H1112" s="13" t="s">
        <v>1770</v>
      </c>
      <c r="I1112" s="13">
        <v>91141</v>
      </c>
      <c r="J1112" s="13" t="s">
        <v>1771</v>
      </c>
      <c r="K1112" s="14">
        <v>2</v>
      </c>
      <c r="L1112" s="14" t="s">
        <v>122</v>
      </c>
    </row>
    <row r="1113" spans="7:12" x14ac:dyDescent="0.25">
      <c r="G1113" s="13">
        <v>9506</v>
      </c>
      <c r="H1113" s="13" t="s">
        <v>1772</v>
      </c>
      <c r="I1113" s="13">
        <v>41018</v>
      </c>
      <c r="J1113" s="13" t="s">
        <v>1773</v>
      </c>
      <c r="K1113" s="14">
        <v>1</v>
      </c>
      <c r="L1113" s="14" t="s">
        <v>113</v>
      </c>
    </row>
    <row r="1114" spans="7:12" x14ac:dyDescent="0.25">
      <c r="G1114" s="13">
        <v>8680</v>
      </c>
      <c r="H1114" s="13" t="s">
        <v>1774</v>
      </c>
      <c r="I1114" s="13">
        <v>32010</v>
      </c>
      <c r="J1114" s="13" t="s">
        <v>1775</v>
      </c>
      <c r="K1114" s="14">
        <v>1</v>
      </c>
      <c r="L1114" s="14" t="s">
        <v>113</v>
      </c>
    </row>
    <row r="1115" spans="7:12" x14ac:dyDescent="0.25">
      <c r="G1115" s="13">
        <v>2240</v>
      </c>
      <c r="H1115" s="13" t="s">
        <v>1776</v>
      </c>
      <c r="I1115" s="13">
        <v>11054</v>
      </c>
      <c r="J1115" s="13" t="s">
        <v>1018</v>
      </c>
      <c r="K1115" s="14">
        <v>1</v>
      </c>
      <c r="L1115" s="14" t="s">
        <v>113</v>
      </c>
    </row>
    <row r="1116" spans="7:12" x14ac:dyDescent="0.25">
      <c r="G1116" s="13">
        <v>2040</v>
      </c>
      <c r="H1116" s="13" t="s">
        <v>1777</v>
      </c>
      <c r="I1116" s="13">
        <v>11002</v>
      </c>
      <c r="J1116" s="13" t="s">
        <v>144</v>
      </c>
      <c r="K1116" s="14">
        <v>1</v>
      </c>
      <c r="L1116" s="14" t="s">
        <v>113</v>
      </c>
    </row>
    <row r="1117" spans="7:12" x14ac:dyDescent="0.25">
      <c r="G1117" s="13">
        <v>8400</v>
      </c>
      <c r="H1117" s="13" t="s">
        <v>1778</v>
      </c>
      <c r="I1117" s="13">
        <v>35013</v>
      </c>
      <c r="J1117" s="13" t="s">
        <v>1779</v>
      </c>
      <c r="K1117" s="14">
        <v>1</v>
      </c>
      <c r="L1117" s="14" t="s">
        <v>113</v>
      </c>
    </row>
    <row r="1118" spans="7:12" x14ac:dyDescent="0.25">
      <c r="G1118" s="13">
        <v>9500</v>
      </c>
      <c r="H1118" s="13" t="s">
        <v>1780</v>
      </c>
      <c r="I1118" s="13">
        <v>41018</v>
      </c>
      <c r="J1118" s="13" t="s">
        <v>1773</v>
      </c>
      <c r="K1118" s="14">
        <v>1</v>
      </c>
      <c r="L1118" s="14" t="s">
        <v>113</v>
      </c>
    </row>
    <row r="1119" spans="7:12" x14ac:dyDescent="0.25">
      <c r="G1119" s="13">
        <v>8610</v>
      </c>
      <c r="H1119" s="13" t="s">
        <v>1781</v>
      </c>
      <c r="I1119" s="13">
        <v>32011</v>
      </c>
      <c r="J1119" s="13" t="s">
        <v>1782</v>
      </c>
      <c r="K1119" s="14">
        <v>1</v>
      </c>
      <c r="L1119" s="14" t="s">
        <v>113</v>
      </c>
    </row>
    <row r="1120" spans="7:12" x14ac:dyDescent="0.25">
      <c r="G1120" s="13">
        <v>1930</v>
      </c>
      <c r="H1120" s="13" t="s">
        <v>1783</v>
      </c>
      <c r="I1120" s="13">
        <v>23094</v>
      </c>
      <c r="J1120" s="13" t="s">
        <v>284</v>
      </c>
      <c r="K1120" s="14">
        <v>1</v>
      </c>
      <c r="L1120" s="14" t="s">
        <v>113</v>
      </c>
    </row>
    <row r="1121" spans="7:12" x14ac:dyDescent="0.25">
      <c r="G1121" s="13">
        <v>8210</v>
      </c>
      <c r="H1121" s="13" t="s">
        <v>1784</v>
      </c>
      <c r="I1121" s="13">
        <v>31040</v>
      </c>
      <c r="J1121" s="13" t="s">
        <v>117</v>
      </c>
      <c r="K1121" s="14">
        <v>1</v>
      </c>
      <c r="L1121" s="14" t="s">
        <v>113</v>
      </c>
    </row>
    <row r="1122" spans="7:12" x14ac:dyDescent="0.25">
      <c r="G1122" s="13">
        <v>8380</v>
      </c>
      <c r="H1122" s="13" t="s">
        <v>1785</v>
      </c>
      <c r="I1122" s="13">
        <v>31005</v>
      </c>
      <c r="J1122" s="13" t="s">
        <v>643</v>
      </c>
      <c r="K1122" s="14">
        <v>1</v>
      </c>
      <c r="L1122" s="14" t="s">
        <v>113</v>
      </c>
    </row>
    <row r="1123" spans="7:12" x14ac:dyDescent="0.25">
      <c r="G1123" s="13">
        <v>9660</v>
      </c>
      <c r="H1123" s="13" t="s">
        <v>1786</v>
      </c>
      <c r="I1123" s="13">
        <v>45059</v>
      </c>
      <c r="J1123" s="13" t="s">
        <v>981</v>
      </c>
      <c r="K1123" s="14">
        <v>1</v>
      </c>
      <c r="L1123" s="14" t="s">
        <v>113</v>
      </c>
    </row>
    <row r="1124" spans="7:12" x14ac:dyDescent="0.25">
      <c r="G1124" s="13">
        <v>9240</v>
      </c>
      <c r="H1124" s="13" t="s">
        <v>1787</v>
      </c>
      <c r="I1124" s="13">
        <v>42028</v>
      </c>
      <c r="J1124" s="13" t="s">
        <v>1788</v>
      </c>
      <c r="K1124" s="14">
        <v>1</v>
      </c>
      <c r="L1124" s="14" t="s">
        <v>113</v>
      </c>
    </row>
    <row r="1125" spans="7:12" x14ac:dyDescent="0.25">
      <c r="G1125" s="13">
        <v>3545</v>
      </c>
      <c r="H1125" s="13" t="s">
        <v>1789</v>
      </c>
      <c r="I1125" s="13">
        <v>71020</v>
      </c>
      <c r="J1125" s="13" t="s">
        <v>1790</v>
      </c>
      <c r="K1125" s="14">
        <v>1</v>
      </c>
      <c r="L1125" s="14" t="s">
        <v>113</v>
      </c>
    </row>
    <row r="1126" spans="7:12" x14ac:dyDescent="0.25">
      <c r="G1126" s="13">
        <v>1731</v>
      </c>
      <c r="H1126" s="13" t="s">
        <v>1791</v>
      </c>
      <c r="I1126" s="13">
        <v>23002</v>
      </c>
      <c r="J1126" s="13" t="s">
        <v>833</v>
      </c>
      <c r="K1126" s="14">
        <v>1</v>
      </c>
      <c r="L1126" s="14" t="s">
        <v>113</v>
      </c>
    </row>
    <row r="1127" spans="7:12" x14ac:dyDescent="0.25">
      <c r="G1127" s="13">
        <v>9060</v>
      </c>
      <c r="H1127" s="13" t="s">
        <v>1792</v>
      </c>
      <c r="I1127" s="13">
        <v>43018</v>
      </c>
      <c r="J1127" s="13" t="s">
        <v>1793</v>
      </c>
      <c r="K1127" s="14">
        <v>1</v>
      </c>
      <c r="L1127" s="14" t="s">
        <v>113</v>
      </c>
    </row>
    <row r="1128" spans="7:12" x14ac:dyDescent="0.25">
      <c r="G1128" s="13">
        <v>1980</v>
      </c>
      <c r="H1128" s="13" t="s">
        <v>1794</v>
      </c>
      <c r="I1128" s="13">
        <v>23096</v>
      </c>
      <c r="J1128" s="13" t="s">
        <v>572</v>
      </c>
      <c r="K1128" s="14">
        <v>1</v>
      </c>
      <c r="L1128" s="14" t="s">
        <v>113</v>
      </c>
    </row>
    <row r="1129" spans="7:12" x14ac:dyDescent="0.25">
      <c r="G1129" s="13">
        <v>3800</v>
      </c>
      <c r="H1129" s="13" t="s">
        <v>1795</v>
      </c>
      <c r="I1129" s="13">
        <v>71053</v>
      </c>
      <c r="J1129" s="13" t="s">
        <v>1450</v>
      </c>
      <c r="K1129" s="14">
        <v>1</v>
      </c>
      <c r="L1129" s="14" t="s">
        <v>113</v>
      </c>
    </row>
    <row r="1130" spans="7:12" x14ac:dyDescent="0.25">
      <c r="G1130" s="13">
        <v>8490</v>
      </c>
      <c r="H1130" s="13" t="s">
        <v>1796</v>
      </c>
      <c r="I1130" s="13">
        <v>31012</v>
      </c>
      <c r="J1130" s="13" t="s">
        <v>1797</v>
      </c>
      <c r="K1130" s="14">
        <v>1</v>
      </c>
      <c r="L1130" s="14" t="s">
        <v>113</v>
      </c>
    </row>
    <row r="1131" spans="7:12" x14ac:dyDescent="0.25">
      <c r="G1131" s="13">
        <v>1370</v>
      </c>
      <c r="H1131" s="13" t="s">
        <v>1798</v>
      </c>
      <c r="I1131" s="13">
        <v>25048</v>
      </c>
      <c r="J1131" s="13" t="s">
        <v>1799</v>
      </c>
      <c r="K1131" s="14">
        <v>2</v>
      </c>
      <c r="L1131" s="14" t="s">
        <v>122</v>
      </c>
    </row>
    <row r="1132" spans="7:12" x14ac:dyDescent="0.25">
      <c r="G1132" s="13">
        <v>8470</v>
      </c>
      <c r="H1132" s="13" t="s">
        <v>1800</v>
      </c>
      <c r="I1132" s="13">
        <v>35005</v>
      </c>
      <c r="J1132" s="13" t="s">
        <v>1801</v>
      </c>
      <c r="K1132" s="14">
        <v>1</v>
      </c>
      <c r="L1132" s="14" t="s">
        <v>113</v>
      </c>
    </row>
    <row r="1133" spans="7:12" x14ac:dyDescent="0.25">
      <c r="G1133" s="13">
        <v>9080</v>
      </c>
      <c r="H1133" s="13" t="s">
        <v>1802</v>
      </c>
      <c r="I1133" s="13">
        <v>44034</v>
      </c>
      <c r="J1133" s="13" t="s">
        <v>1803</v>
      </c>
      <c r="K1133" s="14">
        <v>1</v>
      </c>
      <c r="L1133" s="14" t="s">
        <v>113</v>
      </c>
    </row>
    <row r="1134" spans="7:12" x14ac:dyDescent="0.25">
      <c r="G1134" s="13">
        <v>9800</v>
      </c>
      <c r="H1134" s="13" t="s">
        <v>1804</v>
      </c>
      <c r="I1134" s="13">
        <v>44011</v>
      </c>
      <c r="J1134" s="13" t="s">
        <v>1805</v>
      </c>
      <c r="K1134" s="14">
        <v>1</v>
      </c>
      <c r="L1134" s="14" t="s">
        <v>113</v>
      </c>
    </row>
    <row r="1135" spans="7:12" x14ac:dyDescent="0.25">
      <c r="G1135" s="13">
        <v>9840</v>
      </c>
      <c r="H1135" s="13" t="s">
        <v>1806</v>
      </c>
      <c r="I1135" s="13">
        <v>44012</v>
      </c>
      <c r="J1135" s="13" t="s">
        <v>1807</v>
      </c>
      <c r="K1135" s="14">
        <v>1</v>
      </c>
      <c r="L1135" s="14" t="s">
        <v>113</v>
      </c>
    </row>
    <row r="1136" spans="7:12" x14ac:dyDescent="0.25">
      <c r="G1136" s="13">
        <v>3271</v>
      </c>
      <c r="H1136" s="13" t="s">
        <v>1808</v>
      </c>
      <c r="I1136" s="13">
        <v>24134</v>
      </c>
      <c r="J1136" s="13" t="s">
        <v>1171</v>
      </c>
      <c r="K1136" s="14">
        <v>1</v>
      </c>
      <c r="L1136" s="14" t="s">
        <v>113</v>
      </c>
    </row>
    <row r="1137" spans="7:12" x14ac:dyDescent="0.25">
      <c r="G1137" s="13">
        <v>3770</v>
      </c>
      <c r="H1137" s="13" t="s">
        <v>1809</v>
      </c>
      <c r="I1137" s="13">
        <v>73066</v>
      </c>
      <c r="J1137" s="13" t="s">
        <v>1810</v>
      </c>
      <c r="K1137" s="14">
        <v>1</v>
      </c>
      <c r="L1137" s="14" t="s">
        <v>113</v>
      </c>
    </row>
    <row r="1138" spans="7:12" x14ac:dyDescent="0.25">
      <c r="G1138" s="13">
        <v>8902</v>
      </c>
      <c r="H1138" s="13" t="s">
        <v>1811</v>
      </c>
      <c r="I1138" s="13">
        <v>33011</v>
      </c>
      <c r="J1138" s="13" t="s">
        <v>396</v>
      </c>
      <c r="K1138" s="14">
        <v>1</v>
      </c>
      <c r="L1138" s="14" t="s">
        <v>113</v>
      </c>
    </row>
    <row r="1139" spans="7:12" x14ac:dyDescent="0.25">
      <c r="G1139" s="13">
        <v>9750</v>
      </c>
      <c r="H1139" s="13" t="s">
        <v>1812</v>
      </c>
      <c r="I1139" s="13">
        <v>45057</v>
      </c>
      <c r="J1139" s="13" t="s">
        <v>1813</v>
      </c>
      <c r="K1139" s="14">
        <v>1</v>
      </c>
      <c r="L1139" s="14" t="s">
        <v>113</v>
      </c>
    </row>
    <row r="1140" spans="7:12" x14ac:dyDescent="0.25">
      <c r="G1140" s="13">
        <v>2260</v>
      </c>
      <c r="H1140" s="13" t="s">
        <v>1814</v>
      </c>
      <c r="I1140" s="13">
        <v>13049</v>
      </c>
      <c r="J1140" s="13" t="s">
        <v>1815</v>
      </c>
      <c r="K1140" s="14">
        <v>1</v>
      </c>
      <c r="L1140" s="14" t="s">
        <v>113</v>
      </c>
    </row>
    <row r="1141" spans="7:12" x14ac:dyDescent="0.25">
      <c r="G1141" s="13">
        <v>2980</v>
      </c>
      <c r="H1141" s="13" t="s">
        <v>1816</v>
      </c>
      <c r="I1141" s="13">
        <v>11055</v>
      </c>
      <c r="J1141" s="13" t="s">
        <v>1817</v>
      </c>
      <c r="K1141" s="14">
        <v>1</v>
      </c>
      <c r="L1141" s="14" t="s">
        <v>113</v>
      </c>
    </row>
    <row r="1142" spans="7:12" x14ac:dyDescent="0.25">
      <c r="G1142" s="13">
        <v>3550</v>
      </c>
      <c r="H1142" s="13" t="s">
        <v>1818</v>
      </c>
      <c r="I1142" s="13">
        <v>71070</v>
      </c>
      <c r="J1142" s="13" t="s">
        <v>1819</v>
      </c>
      <c r="K1142" s="14">
        <v>1</v>
      </c>
      <c r="L1142" s="14" t="s">
        <v>113</v>
      </c>
    </row>
    <row r="1143" spans="7:12" x14ac:dyDescent="0.25">
      <c r="G1143" s="13">
        <v>9930</v>
      </c>
      <c r="H1143" s="13" t="s">
        <v>1820</v>
      </c>
      <c r="I1143" s="13">
        <v>44080</v>
      </c>
      <c r="J1143" s="13" t="s">
        <v>933</v>
      </c>
      <c r="K1143" s="14">
        <v>1</v>
      </c>
      <c r="L1143" s="14" t="s">
        <v>113</v>
      </c>
    </row>
    <row r="1144" spans="7:12" x14ac:dyDescent="0.25">
      <c r="G1144" s="13">
        <v>3520</v>
      </c>
      <c r="H1144" s="13" t="s">
        <v>1821</v>
      </c>
      <c r="I1144" s="13">
        <v>71066</v>
      </c>
      <c r="J1144" s="13" t="s">
        <v>1822</v>
      </c>
      <c r="K1144" s="14">
        <v>1</v>
      </c>
      <c r="L1144" s="14" t="s">
        <v>113</v>
      </c>
    </row>
    <row r="1145" spans="7:12" x14ac:dyDescent="0.25">
      <c r="G1145" s="13">
        <v>8980</v>
      </c>
      <c r="H1145" s="13" t="s">
        <v>1823</v>
      </c>
      <c r="I1145" s="13">
        <v>33037</v>
      </c>
      <c r="J1145" s="13" t="s">
        <v>1824</v>
      </c>
      <c r="K1145" s="14">
        <v>1</v>
      </c>
      <c r="L1145" s="14" t="s">
        <v>113</v>
      </c>
    </row>
    <row r="1146" spans="7:12" x14ac:dyDescent="0.25">
      <c r="G1146" s="13">
        <v>9520</v>
      </c>
      <c r="H1146" s="13" t="s">
        <v>1825</v>
      </c>
      <c r="I1146" s="13">
        <v>41063</v>
      </c>
      <c r="J1146" s="13" t="s">
        <v>693</v>
      </c>
      <c r="K1146" s="14">
        <v>1</v>
      </c>
      <c r="L1146" s="14" t="s">
        <v>113</v>
      </c>
    </row>
    <row r="1147" spans="7:12" x14ac:dyDescent="0.25">
      <c r="G1147" s="13">
        <v>9620</v>
      </c>
      <c r="H1147" s="13" t="s">
        <v>1826</v>
      </c>
      <c r="I1147" s="13">
        <v>41081</v>
      </c>
      <c r="J1147" s="13" t="s">
        <v>1827</v>
      </c>
      <c r="K1147" s="14">
        <v>1</v>
      </c>
      <c r="L1147" s="14" t="s">
        <v>113</v>
      </c>
    </row>
    <row r="1148" spans="7:12" x14ac:dyDescent="0.25">
      <c r="G1148" s="13">
        <v>8630</v>
      </c>
      <c r="H1148" s="13" t="s">
        <v>1828</v>
      </c>
      <c r="I1148" s="13">
        <v>38025</v>
      </c>
      <c r="J1148" s="13" t="s">
        <v>1829</v>
      </c>
      <c r="K1148" s="14">
        <v>1</v>
      </c>
      <c r="L1148" s="14" t="s">
        <v>113</v>
      </c>
    </row>
    <row r="1149" spans="7:12" x14ac:dyDescent="0.25">
      <c r="G1149" s="13">
        <v>3440</v>
      </c>
      <c r="H1149" s="13" t="s">
        <v>1830</v>
      </c>
      <c r="I1149" s="13">
        <v>24130</v>
      </c>
      <c r="J1149" s="13" t="s">
        <v>1831</v>
      </c>
      <c r="K1149" s="14">
        <v>1</v>
      </c>
      <c r="L1149" s="14" t="s">
        <v>113</v>
      </c>
    </row>
    <row r="1150" spans="7:12" x14ac:dyDescent="0.25">
      <c r="G1150" s="13">
        <v>8904</v>
      </c>
      <c r="H1150" s="13" t="s">
        <v>1832</v>
      </c>
      <c r="I1150" s="13">
        <v>33011</v>
      </c>
      <c r="J1150" s="13" t="s">
        <v>396</v>
      </c>
      <c r="K1150" s="14">
        <v>1</v>
      </c>
      <c r="L1150" s="14" t="s">
        <v>113</v>
      </c>
    </row>
    <row r="1151" spans="7:12" x14ac:dyDescent="0.25">
      <c r="G1151" s="13">
        <v>8377</v>
      </c>
      <c r="H1151" s="13" t="s">
        <v>1833</v>
      </c>
      <c r="I1151" s="13">
        <v>31042</v>
      </c>
      <c r="J1151" s="13" t="s">
        <v>1834</v>
      </c>
      <c r="K1151" s="14">
        <v>1</v>
      </c>
      <c r="L1151" s="14" t="s">
        <v>113</v>
      </c>
    </row>
    <row r="1152" spans="7:12" x14ac:dyDescent="0.25">
      <c r="G1152" s="13">
        <v>9870</v>
      </c>
      <c r="H1152" s="13" t="s">
        <v>1835</v>
      </c>
      <c r="I1152" s="13">
        <v>44081</v>
      </c>
      <c r="J1152" s="13" t="s">
        <v>1836</v>
      </c>
      <c r="K1152" s="14">
        <v>1</v>
      </c>
      <c r="L1152" s="14" t="s">
        <v>113</v>
      </c>
    </row>
    <row r="1153" spans="7:12" x14ac:dyDescent="0.25">
      <c r="G1153" s="13">
        <v>9690</v>
      </c>
      <c r="H1153" s="13" t="s">
        <v>1837</v>
      </c>
      <c r="I1153" s="13">
        <v>45060</v>
      </c>
      <c r="J1153" s="13" t="s">
        <v>1838</v>
      </c>
      <c r="K1153" s="14">
        <v>1</v>
      </c>
      <c r="L1153" s="14" t="s">
        <v>113</v>
      </c>
    </row>
    <row r="1154" spans="7:12" x14ac:dyDescent="0.25">
      <c r="G1154" s="13">
        <v>3690</v>
      </c>
      <c r="H1154" s="13" t="s">
        <v>1839</v>
      </c>
      <c r="I1154" s="13">
        <v>71067</v>
      </c>
      <c r="J1154" s="13" t="s">
        <v>1840</v>
      </c>
      <c r="K1154" s="14">
        <v>1</v>
      </c>
      <c r="L1154" s="14" t="s">
        <v>113</v>
      </c>
    </row>
    <row r="1155" spans="7:12" x14ac:dyDescent="0.25">
      <c r="G1155" s="13">
        <v>9630</v>
      </c>
      <c r="H1155" s="13" t="s">
        <v>1841</v>
      </c>
      <c r="I1155" s="13">
        <v>45065</v>
      </c>
      <c r="J1155" s="13" t="s">
        <v>879</v>
      </c>
      <c r="K1155" s="14">
        <v>1</v>
      </c>
      <c r="L1155" s="14" t="s">
        <v>113</v>
      </c>
    </row>
    <row r="1156" spans="7:12" x14ac:dyDescent="0.25">
      <c r="G1156" s="13">
        <v>8550</v>
      </c>
      <c r="H1156" s="13" t="s">
        <v>1842</v>
      </c>
      <c r="I1156" s="13">
        <v>34042</v>
      </c>
      <c r="J1156" s="13" t="s">
        <v>518</v>
      </c>
      <c r="K1156" s="14">
        <v>1</v>
      </c>
      <c r="L1156" s="14" t="s">
        <v>113</v>
      </c>
    </row>
    <row r="1157" spans="7:12" x14ac:dyDescent="0.25">
      <c r="G1157" s="13">
        <v>8750</v>
      </c>
      <c r="H1157" s="13" t="s">
        <v>1843</v>
      </c>
      <c r="I1157" s="13">
        <v>37018</v>
      </c>
      <c r="J1157" s="13" t="s">
        <v>1844</v>
      </c>
      <c r="K1157" s="14">
        <v>1</v>
      </c>
      <c r="L1157" s="14" t="s">
        <v>113</v>
      </c>
    </row>
    <row r="1158" spans="7:12" x14ac:dyDescent="0.25">
      <c r="G1158" s="13">
        <v>9052</v>
      </c>
      <c r="H1158" s="13" t="s">
        <v>1845</v>
      </c>
      <c r="I1158" s="13">
        <v>44021</v>
      </c>
      <c r="J1158" s="13" t="s">
        <v>379</v>
      </c>
      <c r="K1158" s="14">
        <v>1</v>
      </c>
      <c r="L1158" s="14" t="s">
        <v>113</v>
      </c>
    </row>
    <row r="1159" spans="7:12" x14ac:dyDescent="0.25">
      <c r="G1159" s="13">
        <v>2070</v>
      </c>
      <c r="H1159" s="13" t="s">
        <v>1846</v>
      </c>
      <c r="I1159" s="13">
        <v>11056</v>
      </c>
      <c r="J1159" s="13" t="s">
        <v>1847</v>
      </c>
      <c r="K1159" s="14">
        <v>1</v>
      </c>
      <c r="L1159" s="14" t="s">
        <v>113</v>
      </c>
    </row>
  </sheetData>
  <autoFilter ref="G5:L1159" xr:uid="{00000000-0009-0000-0000-000000000000}"/>
  <mergeCells count="3">
    <mergeCell ref="G4:H4"/>
    <mergeCell ref="I4:J4"/>
    <mergeCell ref="K4:L4"/>
  </mergeCells>
  <pageMargins left="0.7" right="0.7" top="0.75" bottom="0.75" header="0.3" footer="0.3"/>
  <pageSetup paperSize="9" orientation="portrait" r:id="rId1"/>
  <headerFooter>
    <oddFooter>&amp;LPlan d'investissement 2020-2024&amp;Cparam&amp;RXLS Version 17-01-2019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pageSetUpPr autoPageBreaks="0" fitToPage="1"/>
  </sheetPr>
  <dimension ref="A1:O12"/>
  <sheetViews>
    <sheetView showGridLines="0" zoomScale="80" zoomScaleNormal="80" workbookViewId="0"/>
  </sheetViews>
  <sheetFormatPr baseColWidth="10" defaultRowHeight="15" x14ac:dyDescent="0.25"/>
  <cols>
    <col min="1" max="1" width="11.42578125" style="4"/>
    <col min="2" max="2" width="33.140625" style="4" customWidth="1"/>
    <col min="3" max="6" width="11.42578125" style="4"/>
    <col min="7" max="7" width="15" style="4" customWidth="1"/>
    <col min="8" max="8" width="41.7109375" style="4" bestFit="1" customWidth="1"/>
    <col min="9" max="10" width="11.42578125" style="4" customWidth="1"/>
    <col min="11" max="12" width="11.42578125" style="4"/>
    <col min="13" max="13" width="5.28515625" style="4" customWidth="1"/>
    <col min="14" max="14" width="58.7109375" style="4" bestFit="1" customWidth="1"/>
    <col min="15" max="16384" width="11.42578125" style="4"/>
  </cols>
  <sheetData>
    <row r="1" spans="1:15" x14ac:dyDescent="0.25">
      <c r="A1" s="5" t="str">
        <f>"Tableau 1 : Longueur du réseau par type de matériaux au 31 décembre "&amp;AnnéeN-1</f>
        <v>Tableau 1 : Longueur du réseau par type de matériaux au 31 décembre 2020</v>
      </c>
      <c r="G1" s="5" t="str">
        <f>"Tableau 2 : Eléments constitutifs du réseau au 31 décembre "&amp;AnnéeN-1</f>
        <v>Tableau 2 : Eléments constitutifs du réseau au 31 décembre 2020</v>
      </c>
      <c r="M1" s="5" t="str">
        <f>"Tableau 3 : Utilisateurs du réseau (URD) au 31 décembre "&amp;AnnéeN-1</f>
        <v>Tableau 3 : Utilisateurs du réseau (URD) au 31 décembre 2020</v>
      </c>
    </row>
    <row r="2" spans="1:15" ht="15.75" thickBot="1" x14ac:dyDescent="0.3"/>
    <row r="3" spans="1:15" ht="30" customHeight="1" thickBot="1" x14ac:dyDescent="0.3">
      <c r="B3" s="35" t="s">
        <v>81</v>
      </c>
      <c r="C3" s="36" t="s">
        <v>82</v>
      </c>
      <c r="D3" s="36" t="s">
        <v>83</v>
      </c>
      <c r="E3" s="37" t="s">
        <v>84</v>
      </c>
      <c r="G3" s="384" t="s">
        <v>85</v>
      </c>
      <c r="H3" s="385"/>
      <c r="I3" s="378" t="s">
        <v>86</v>
      </c>
      <c r="J3" s="379"/>
      <c r="K3" s="380"/>
      <c r="M3" s="371" t="s">
        <v>91</v>
      </c>
      <c r="N3" s="372"/>
      <c r="O3" s="256" t="s">
        <v>74</v>
      </c>
    </row>
    <row r="4" spans="1:15" x14ac:dyDescent="0.25">
      <c r="B4" s="38" t="s">
        <v>75</v>
      </c>
      <c r="C4" s="258"/>
      <c r="D4" s="258"/>
      <c r="E4" s="249">
        <f t="shared" ref="E4:E7" si="0">SUM(C4:D4)</f>
        <v>0</v>
      </c>
      <c r="G4" s="373" t="s">
        <v>1926</v>
      </c>
      <c r="H4" s="39" t="s">
        <v>37</v>
      </c>
      <c r="I4" s="381"/>
      <c r="J4" s="382"/>
      <c r="K4" s="383"/>
      <c r="M4" s="42" t="s">
        <v>92</v>
      </c>
      <c r="N4" s="43" t="s">
        <v>93</v>
      </c>
      <c r="O4" s="257"/>
    </row>
    <row r="5" spans="1:15" ht="15.75" thickBot="1" x14ac:dyDescent="0.3">
      <c r="B5" s="38" t="s">
        <v>76</v>
      </c>
      <c r="C5" s="258"/>
      <c r="D5" s="258"/>
      <c r="E5" s="249">
        <f t="shared" si="0"/>
        <v>0</v>
      </c>
      <c r="G5" s="374"/>
      <c r="H5" s="39" t="s">
        <v>1927</v>
      </c>
      <c r="I5" s="381"/>
      <c r="J5" s="382"/>
      <c r="K5" s="383"/>
      <c r="M5" s="44" t="s">
        <v>94</v>
      </c>
      <c r="N5" s="45" t="s">
        <v>1925</v>
      </c>
      <c r="O5" s="251"/>
    </row>
    <row r="6" spans="1:15" x14ac:dyDescent="0.25">
      <c r="B6" s="38" t="s">
        <v>77</v>
      </c>
      <c r="C6" s="258"/>
      <c r="D6" s="258"/>
      <c r="E6" s="249">
        <f t="shared" si="0"/>
        <v>0</v>
      </c>
      <c r="G6" s="375"/>
      <c r="H6" s="39" t="s">
        <v>1928</v>
      </c>
      <c r="I6" s="381"/>
      <c r="J6" s="382"/>
      <c r="K6" s="383"/>
      <c r="M6"/>
      <c r="N6"/>
      <c r="O6"/>
    </row>
    <row r="7" spans="1:15" x14ac:dyDescent="0.25">
      <c r="B7" s="38" t="s">
        <v>78</v>
      </c>
      <c r="C7" s="258"/>
      <c r="D7" s="258"/>
      <c r="E7" s="249">
        <f t="shared" si="0"/>
        <v>0</v>
      </c>
      <c r="G7" s="386"/>
      <c r="H7" s="387"/>
      <c r="I7" s="266" t="s">
        <v>1919</v>
      </c>
      <c r="J7" s="267" t="s">
        <v>1920</v>
      </c>
      <c r="K7" s="268" t="s">
        <v>74</v>
      </c>
      <c r="M7"/>
      <c r="N7"/>
      <c r="O7"/>
    </row>
    <row r="8" spans="1:15" ht="15.75" thickBot="1" x14ac:dyDescent="0.3">
      <c r="B8" s="40" t="s">
        <v>79</v>
      </c>
      <c r="C8" s="259"/>
      <c r="D8" s="259"/>
      <c r="E8" s="260">
        <f>SUM(C8:D8)</f>
        <v>0</v>
      </c>
      <c r="G8" s="376" t="s">
        <v>87</v>
      </c>
      <c r="H8" s="39" t="s">
        <v>88</v>
      </c>
      <c r="I8" s="248"/>
      <c r="J8" s="248"/>
      <c r="K8" s="249">
        <f>I8+J8</f>
        <v>0</v>
      </c>
      <c r="M8"/>
      <c r="N8"/>
      <c r="O8"/>
    </row>
    <row r="9" spans="1:15" ht="15.75" thickBot="1" x14ac:dyDescent="0.3">
      <c r="B9" s="41" t="s">
        <v>80</v>
      </c>
      <c r="C9" s="261">
        <f>SUM(C4:C8)</f>
        <v>0</v>
      </c>
      <c r="D9" s="261">
        <f>SUM(D4:D8)</f>
        <v>0</v>
      </c>
      <c r="E9" s="262">
        <f>SUM(E4:E8)</f>
        <v>0</v>
      </c>
      <c r="G9" s="374"/>
      <c r="H9" s="39" t="s">
        <v>89</v>
      </c>
      <c r="I9" s="248"/>
      <c r="J9" s="248"/>
      <c r="K9" s="249">
        <f t="shared" ref="K9:K12" si="1">I9+J9</f>
        <v>0</v>
      </c>
    </row>
    <row r="10" spans="1:15" x14ac:dyDescent="0.25">
      <c r="G10" s="374"/>
      <c r="H10" s="39" t="s">
        <v>6</v>
      </c>
      <c r="I10" s="248"/>
      <c r="J10" s="248"/>
      <c r="K10" s="249">
        <f t="shared" si="1"/>
        <v>0</v>
      </c>
    </row>
    <row r="11" spans="1:15" x14ac:dyDescent="0.25">
      <c r="G11" s="374"/>
      <c r="H11" s="39" t="s">
        <v>90</v>
      </c>
      <c r="I11" s="248"/>
      <c r="J11" s="248"/>
      <c r="K11" s="249">
        <f t="shared" si="1"/>
        <v>0</v>
      </c>
    </row>
    <row r="12" spans="1:15" ht="15.75" thickBot="1" x14ac:dyDescent="0.3">
      <c r="G12" s="377"/>
      <c r="H12" s="45" t="s">
        <v>1865</v>
      </c>
      <c r="I12" s="250"/>
      <c r="J12" s="250"/>
      <c r="K12" s="251">
        <f t="shared" si="1"/>
        <v>0</v>
      </c>
    </row>
  </sheetData>
  <mergeCells count="9">
    <mergeCell ref="M3:N3"/>
    <mergeCell ref="G4:G6"/>
    <mergeCell ref="G8:G12"/>
    <mergeCell ref="I3:K3"/>
    <mergeCell ref="I4:K4"/>
    <mergeCell ref="I5:K5"/>
    <mergeCell ref="I6:K6"/>
    <mergeCell ref="G3:H3"/>
    <mergeCell ref="G7:H7"/>
  </mergeCells>
  <pageMargins left="0.7" right="0.7" top="0.75" bottom="0.75" header="0.3" footer="0.3"/>
  <pageSetup paperSize="9" fitToHeight="0" orientation="landscape" r:id="rId1"/>
  <headerFooter>
    <oddFooter>&amp;LPlan d'investissement 2020-2024&amp;CTab1à3&amp;RXLS Version 17-01-2019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pageSetUpPr autoPageBreaks="0" fitToPage="1"/>
  </sheetPr>
  <dimension ref="A1:R28"/>
  <sheetViews>
    <sheetView showGridLines="0" zoomScale="75" zoomScaleNormal="75" workbookViewId="0"/>
  </sheetViews>
  <sheetFormatPr baseColWidth="10" defaultRowHeight="15" x14ac:dyDescent="0.25"/>
  <cols>
    <col min="1" max="1" width="6.85546875" style="6" customWidth="1"/>
    <col min="2" max="2" width="11.42578125" style="6"/>
    <col min="3" max="5" width="30.7109375" style="6" customWidth="1"/>
    <col min="6" max="17" width="11.42578125" style="6"/>
    <col min="18" max="18" width="30.7109375" style="6" customWidth="1"/>
    <col min="19" max="16384" width="11.42578125" style="6"/>
  </cols>
  <sheetData>
    <row r="1" spans="1:18" x14ac:dyDescent="0.25">
      <c r="A1" s="5" t="s">
        <v>1992</v>
      </c>
    </row>
    <row r="2" spans="1:18" ht="15.75" thickBot="1" x14ac:dyDescent="0.3"/>
    <row r="3" spans="1:18" ht="47.25" x14ac:dyDescent="0.25">
      <c r="A3" s="16" t="s">
        <v>52</v>
      </c>
      <c r="B3" s="17" t="s">
        <v>53</v>
      </c>
      <c r="C3" s="17" t="s">
        <v>56</v>
      </c>
      <c r="D3" s="18" t="s">
        <v>55</v>
      </c>
      <c r="E3" s="17" t="s">
        <v>57</v>
      </c>
      <c r="F3" s="17" t="s">
        <v>58</v>
      </c>
      <c r="G3" s="17" t="s">
        <v>66</v>
      </c>
      <c r="H3" s="17" t="s">
        <v>59</v>
      </c>
      <c r="I3" s="17" t="s">
        <v>67</v>
      </c>
      <c r="J3" s="17" t="s">
        <v>68</v>
      </c>
      <c r="K3" s="17" t="s">
        <v>60</v>
      </c>
      <c r="L3" s="19" t="s">
        <v>72</v>
      </c>
      <c r="M3" s="19" t="s">
        <v>71</v>
      </c>
      <c r="N3" s="17" t="s">
        <v>70</v>
      </c>
      <c r="O3" s="17" t="s">
        <v>61</v>
      </c>
      <c r="P3" s="17" t="s">
        <v>62</v>
      </c>
      <c r="Q3" s="17" t="s">
        <v>63</v>
      </c>
      <c r="R3" s="20" t="s">
        <v>1854</v>
      </c>
    </row>
    <row r="4" spans="1:18" x14ac:dyDescent="0.25">
      <c r="A4" s="21" t="s">
        <v>1849</v>
      </c>
      <c r="B4" s="22">
        <v>42170</v>
      </c>
      <c r="C4" s="23" t="s">
        <v>206</v>
      </c>
      <c r="D4" s="23" t="s">
        <v>1853</v>
      </c>
      <c r="E4" s="23" t="s">
        <v>1852</v>
      </c>
      <c r="F4" s="23" t="s">
        <v>65</v>
      </c>
      <c r="G4" s="24" t="s">
        <v>38</v>
      </c>
      <c r="H4" s="23">
        <v>50</v>
      </c>
      <c r="I4" s="25">
        <v>12</v>
      </c>
      <c r="J4" s="25">
        <v>1</v>
      </c>
      <c r="K4" s="25">
        <v>0</v>
      </c>
      <c r="L4" s="26">
        <v>50000</v>
      </c>
      <c r="M4" s="26">
        <v>35000</v>
      </c>
      <c r="N4" s="26">
        <f>M4-L4</f>
        <v>-15000</v>
      </c>
      <c r="O4" s="24" t="s">
        <v>73</v>
      </c>
      <c r="P4" s="23" t="s">
        <v>1850</v>
      </c>
      <c r="Q4" s="23" t="s">
        <v>99</v>
      </c>
      <c r="R4" s="27"/>
    </row>
    <row r="5" spans="1:18" x14ac:dyDescent="0.25">
      <c r="A5" s="21" t="s">
        <v>1851</v>
      </c>
      <c r="B5" s="22">
        <v>42450</v>
      </c>
      <c r="C5" s="23" t="s">
        <v>529</v>
      </c>
      <c r="D5" s="23"/>
      <c r="E5" s="23"/>
      <c r="F5" s="23" t="s">
        <v>95</v>
      </c>
      <c r="G5" s="24" t="s">
        <v>96</v>
      </c>
      <c r="H5" s="23"/>
      <c r="I5" s="25"/>
      <c r="J5" s="25"/>
      <c r="K5" s="25"/>
      <c r="L5" s="26"/>
      <c r="M5" s="26"/>
      <c r="N5" s="26">
        <f t="shared" ref="N5:N27" si="0">M5-L5</f>
        <v>0</v>
      </c>
      <c r="O5" s="24" t="s">
        <v>98</v>
      </c>
      <c r="P5" s="23"/>
      <c r="Q5" s="23" t="s">
        <v>100</v>
      </c>
      <c r="R5" s="27"/>
    </row>
    <row r="6" spans="1:18" x14ac:dyDescent="0.25">
      <c r="A6" s="21"/>
      <c r="B6" s="22"/>
      <c r="C6" s="23"/>
      <c r="D6" s="23"/>
      <c r="E6" s="23"/>
      <c r="F6" s="23" t="s">
        <v>13</v>
      </c>
      <c r="G6" s="24" t="s">
        <v>96</v>
      </c>
      <c r="H6" s="23"/>
      <c r="I6" s="25"/>
      <c r="J6" s="25"/>
      <c r="K6" s="25"/>
      <c r="L6" s="26"/>
      <c r="M6" s="26"/>
      <c r="N6" s="26">
        <f t="shared" si="0"/>
        <v>0</v>
      </c>
      <c r="O6" s="24"/>
      <c r="P6" s="23"/>
      <c r="Q6" s="23" t="s">
        <v>101</v>
      </c>
      <c r="R6" s="27"/>
    </row>
    <row r="7" spans="1:18" x14ac:dyDescent="0.25">
      <c r="A7" s="21"/>
      <c r="B7" s="22"/>
      <c r="C7" s="23"/>
      <c r="D7" s="23"/>
      <c r="E7" s="23"/>
      <c r="F7" s="23" t="s">
        <v>64</v>
      </c>
      <c r="G7" s="24" t="s">
        <v>97</v>
      </c>
      <c r="H7" s="23"/>
      <c r="I7" s="25"/>
      <c r="J7" s="25"/>
      <c r="K7" s="25"/>
      <c r="L7" s="26"/>
      <c r="M7" s="26"/>
      <c r="N7" s="26">
        <f t="shared" si="0"/>
        <v>0</v>
      </c>
      <c r="O7" s="24"/>
      <c r="P7" s="23"/>
      <c r="Q7" s="23" t="s">
        <v>69</v>
      </c>
      <c r="R7" s="27"/>
    </row>
    <row r="8" spans="1:18" x14ac:dyDescent="0.25">
      <c r="A8" s="21"/>
      <c r="B8" s="22"/>
      <c r="C8" s="23"/>
      <c r="D8" s="23"/>
      <c r="E8" s="23"/>
      <c r="F8" s="23"/>
      <c r="G8" s="24"/>
      <c r="H8" s="23"/>
      <c r="I8" s="25"/>
      <c r="J8" s="25"/>
      <c r="K8" s="25"/>
      <c r="L8" s="26"/>
      <c r="M8" s="26"/>
      <c r="N8" s="26">
        <f t="shared" si="0"/>
        <v>0</v>
      </c>
      <c r="O8" s="24"/>
      <c r="P8" s="23"/>
      <c r="Q8" s="23"/>
      <c r="R8" s="27"/>
    </row>
    <row r="9" spans="1:18" x14ac:dyDescent="0.25">
      <c r="A9" s="21"/>
      <c r="B9" s="22"/>
      <c r="C9" s="23"/>
      <c r="D9" s="23"/>
      <c r="E9" s="23"/>
      <c r="F9" s="23"/>
      <c r="G9" s="24"/>
      <c r="H9" s="23"/>
      <c r="I9" s="25"/>
      <c r="J9" s="25"/>
      <c r="K9" s="25"/>
      <c r="L9" s="26"/>
      <c r="M9" s="26"/>
      <c r="N9" s="26">
        <f t="shared" si="0"/>
        <v>0</v>
      </c>
      <c r="O9" s="24"/>
      <c r="P9" s="23"/>
      <c r="Q9" s="23"/>
      <c r="R9" s="27"/>
    </row>
    <row r="10" spans="1:18" x14ac:dyDescent="0.25">
      <c r="A10" s="21"/>
      <c r="B10" s="22"/>
      <c r="C10" s="23"/>
      <c r="D10" s="23"/>
      <c r="E10" s="23"/>
      <c r="F10" s="23"/>
      <c r="G10" s="24"/>
      <c r="H10" s="23"/>
      <c r="I10" s="25"/>
      <c r="J10" s="25"/>
      <c r="K10" s="25"/>
      <c r="L10" s="26"/>
      <c r="M10" s="26"/>
      <c r="N10" s="26">
        <f t="shared" si="0"/>
        <v>0</v>
      </c>
      <c r="O10" s="24"/>
      <c r="P10" s="23"/>
      <c r="Q10" s="23"/>
      <c r="R10" s="27"/>
    </row>
    <row r="11" spans="1:18" x14ac:dyDescent="0.25">
      <c r="A11" s="21"/>
      <c r="B11" s="22"/>
      <c r="C11" s="23"/>
      <c r="D11" s="23"/>
      <c r="E11" s="23"/>
      <c r="F11" s="23"/>
      <c r="G11" s="24"/>
      <c r="H11" s="23"/>
      <c r="I11" s="25"/>
      <c r="J11" s="25"/>
      <c r="K11" s="25"/>
      <c r="L11" s="26"/>
      <c r="M11" s="26"/>
      <c r="N11" s="26">
        <f t="shared" si="0"/>
        <v>0</v>
      </c>
      <c r="O11" s="24"/>
      <c r="P11" s="23"/>
      <c r="Q11" s="23"/>
      <c r="R11" s="27"/>
    </row>
    <row r="12" spans="1:18" x14ac:dyDescent="0.25">
      <c r="A12" s="21"/>
      <c r="B12" s="22"/>
      <c r="C12" s="23"/>
      <c r="D12" s="23"/>
      <c r="E12" s="23"/>
      <c r="F12" s="23"/>
      <c r="G12" s="24"/>
      <c r="H12" s="23"/>
      <c r="I12" s="25"/>
      <c r="J12" s="25"/>
      <c r="K12" s="25"/>
      <c r="L12" s="26"/>
      <c r="M12" s="26"/>
      <c r="N12" s="26">
        <f t="shared" si="0"/>
        <v>0</v>
      </c>
      <c r="O12" s="24"/>
      <c r="P12" s="23"/>
      <c r="Q12" s="23"/>
      <c r="R12" s="27"/>
    </row>
    <row r="13" spans="1:18" x14ac:dyDescent="0.25">
      <c r="A13" s="21"/>
      <c r="B13" s="22"/>
      <c r="C13" s="23"/>
      <c r="D13" s="23"/>
      <c r="E13" s="23"/>
      <c r="F13" s="23"/>
      <c r="G13" s="24"/>
      <c r="H13" s="23"/>
      <c r="I13" s="25"/>
      <c r="J13" s="25"/>
      <c r="K13" s="25"/>
      <c r="L13" s="26"/>
      <c r="M13" s="26"/>
      <c r="N13" s="26">
        <f t="shared" si="0"/>
        <v>0</v>
      </c>
      <c r="O13" s="24"/>
      <c r="P13" s="23"/>
      <c r="Q13" s="23"/>
      <c r="R13" s="27"/>
    </row>
    <row r="14" spans="1:18" x14ac:dyDescent="0.25">
      <c r="A14" s="21"/>
      <c r="B14" s="22"/>
      <c r="C14" s="23"/>
      <c r="D14" s="23"/>
      <c r="E14" s="23"/>
      <c r="F14" s="23"/>
      <c r="G14" s="24"/>
      <c r="H14" s="23"/>
      <c r="I14" s="25"/>
      <c r="J14" s="25"/>
      <c r="K14" s="25"/>
      <c r="L14" s="26"/>
      <c r="M14" s="26"/>
      <c r="N14" s="26">
        <f t="shared" si="0"/>
        <v>0</v>
      </c>
      <c r="O14" s="24"/>
      <c r="P14" s="23"/>
      <c r="Q14" s="23"/>
      <c r="R14" s="27"/>
    </row>
    <row r="15" spans="1:18" x14ac:dyDescent="0.25">
      <c r="A15" s="21"/>
      <c r="B15" s="22"/>
      <c r="C15" s="23"/>
      <c r="D15" s="23"/>
      <c r="E15" s="23"/>
      <c r="F15" s="23"/>
      <c r="G15" s="24"/>
      <c r="H15" s="23"/>
      <c r="I15" s="25"/>
      <c r="J15" s="25"/>
      <c r="K15" s="25"/>
      <c r="L15" s="26"/>
      <c r="M15" s="26"/>
      <c r="N15" s="26">
        <f t="shared" si="0"/>
        <v>0</v>
      </c>
      <c r="O15" s="24"/>
      <c r="P15" s="23"/>
      <c r="Q15" s="23"/>
      <c r="R15" s="27"/>
    </row>
    <row r="16" spans="1:18" x14ac:dyDescent="0.25">
      <c r="A16" s="21"/>
      <c r="B16" s="22"/>
      <c r="C16" s="23"/>
      <c r="D16" s="23"/>
      <c r="E16" s="23"/>
      <c r="F16" s="23"/>
      <c r="G16" s="24"/>
      <c r="H16" s="23"/>
      <c r="I16" s="25"/>
      <c r="J16" s="25"/>
      <c r="K16" s="25"/>
      <c r="L16" s="26"/>
      <c r="M16" s="26"/>
      <c r="N16" s="26">
        <f t="shared" si="0"/>
        <v>0</v>
      </c>
      <c r="O16" s="24"/>
      <c r="P16" s="23"/>
      <c r="Q16" s="23"/>
      <c r="R16" s="27"/>
    </row>
    <row r="17" spans="1:18" x14ac:dyDescent="0.25">
      <c r="A17" s="21"/>
      <c r="B17" s="22"/>
      <c r="C17" s="23"/>
      <c r="D17" s="23"/>
      <c r="E17" s="23"/>
      <c r="F17" s="23"/>
      <c r="G17" s="24"/>
      <c r="H17" s="23"/>
      <c r="I17" s="25"/>
      <c r="J17" s="25"/>
      <c r="K17" s="25"/>
      <c r="L17" s="26"/>
      <c r="M17" s="26"/>
      <c r="N17" s="26">
        <f t="shared" si="0"/>
        <v>0</v>
      </c>
      <c r="O17" s="24"/>
      <c r="P17" s="23"/>
      <c r="Q17" s="23"/>
      <c r="R17" s="27"/>
    </row>
    <row r="18" spans="1:18" x14ac:dyDescent="0.25">
      <c r="A18" s="21"/>
      <c r="B18" s="22"/>
      <c r="C18" s="23"/>
      <c r="D18" s="23"/>
      <c r="E18" s="23"/>
      <c r="F18" s="23"/>
      <c r="G18" s="24"/>
      <c r="H18" s="23"/>
      <c r="I18" s="25"/>
      <c r="J18" s="25"/>
      <c r="K18" s="25"/>
      <c r="L18" s="26"/>
      <c r="M18" s="26"/>
      <c r="N18" s="26">
        <f t="shared" si="0"/>
        <v>0</v>
      </c>
      <c r="O18" s="24"/>
      <c r="P18" s="23"/>
      <c r="Q18" s="23"/>
      <c r="R18" s="27"/>
    </row>
    <row r="19" spans="1:18" x14ac:dyDescent="0.25">
      <c r="A19" s="21"/>
      <c r="B19" s="22"/>
      <c r="C19" s="23"/>
      <c r="D19" s="23"/>
      <c r="E19" s="23"/>
      <c r="F19" s="23"/>
      <c r="G19" s="24"/>
      <c r="H19" s="23"/>
      <c r="I19" s="25"/>
      <c r="J19" s="25"/>
      <c r="K19" s="25"/>
      <c r="L19" s="26"/>
      <c r="M19" s="26"/>
      <c r="N19" s="26">
        <f t="shared" si="0"/>
        <v>0</v>
      </c>
      <c r="O19" s="24"/>
      <c r="P19" s="23"/>
      <c r="Q19" s="23"/>
      <c r="R19" s="27"/>
    </row>
    <row r="20" spans="1:18" x14ac:dyDescent="0.25">
      <c r="A20" s="21"/>
      <c r="B20" s="22"/>
      <c r="C20" s="23"/>
      <c r="D20" s="23"/>
      <c r="E20" s="23"/>
      <c r="F20" s="23"/>
      <c r="G20" s="24"/>
      <c r="H20" s="23"/>
      <c r="I20" s="25"/>
      <c r="J20" s="25"/>
      <c r="K20" s="25"/>
      <c r="L20" s="26"/>
      <c r="M20" s="26"/>
      <c r="N20" s="26">
        <f t="shared" si="0"/>
        <v>0</v>
      </c>
      <c r="O20" s="24"/>
      <c r="P20" s="23"/>
      <c r="Q20" s="23"/>
      <c r="R20" s="27"/>
    </row>
    <row r="21" spans="1:18" x14ac:dyDescent="0.25">
      <c r="A21" s="21"/>
      <c r="B21" s="22"/>
      <c r="C21" s="23"/>
      <c r="D21" s="23"/>
      <c r="E21" s="23"/>
      <c r="F21" s="23"/>
      <c r="G21" s="24"/>
      <c r="H21" s="23"/>
      <c r="I21" s="25"/>
      <c r="J21" s="25"/>
      <c r="K21" s="25"/>
      <c r="L21" s="26"/>
      <c r="M21" s="26"/>
      <c r="N21" s="26">
        <f t="shared" si="0"/>
        <v>0</v>
      </c>
      <c r="O21" s="24"/>
      <c r="P21" s="23"/>
      <c r="Q21" s="23"/>
      <c r="R21" s="27"/>
    </row>
    <row r="22" spans="1:18" x14ac:dyDescent="0.25">
      <c r="A22" s="21"/>
      <c r="B22" s="22"/>
      <c r="C22" s="23"/>
      <c r="D22" s="23"/>
      <c r="E22" s="23"/>
      <c r="F22" s="23"/>
      <c r="G22" s="24"/>
      <c r="H22" s="23"/>
      <c r="I22" s="25"/>
      <c r="J22" s="25"/>
      <c r="K22" s="25"/>
      <c r="L22" s="26"/>
      <c r="M22" s="26"/>
      <c r="N22" s="26">
        <f t="shared" si="0"/>
        <v>0</v>
      </c>
      <c r="O22" s="24"/>
      <c r="P22" s="23"/>
      <c r="Q22" s="23"/>
      <c r="R22" s="27"/>
    </row>
    <row r="23" spans="1:18" x14ac:dyDescent="0.25">
      <c r="A23" s="21"/>
      <c r="B23" s="22"/>
      <c r="C23" s="23"/>
      <c r="D23" s="23"/>
      <c r="E23" s="23"/>
      <c r="F23" s="23"/>
      <c r="G23" s="24"/>
      <c r="H23" s="23"/>
      <c r="I23" s="25"/>
      <c r="J23" s="25"/>
      <c r="K23" s="25"/>
      <c r="L23" s="26"/>
      <c r="M23" s="26"/>
      <c r="N23" s="26">
        <f t="shared" si="0"/>
        <v>0</v>
      </c>
      <c r="O23" s="24"/>
      <c r="P23" s="23"/>
      <c r="Q23" s="23"/>
      <c r="R23" s="27"/>
    </row>
    <row r="24" spans="1:18" x14ac:dyDescent="0.25">
      <c r="A24" s="21"/>
      <c r="B24" s="22"/>
      <c r="C24" s="23"/>
      <c r="D24" s="23"/>
      <c r="E24" s="23"/>
      <c r="F24" s="23"/>
      <c r="G24" s="24"/>
      <c r="H24" s="23"/>
      <c r="I24" s="25"/>
      <c r="J24" s="25"/>
      <c r="K24" s="25"/>
      <c r="L24" s="26"/>
      <c r="M24" s="26"/>
      <c r="N24" s="26">
        <f t="shared" si="0"/>
        <v>0</v>
      </c>
      <c r="O24" s="24"/>
      <c r="P24" s="23"/>
      <c r="Q24" s="23"/>
      <c r="R24" s="27"/>
    </row>
    <row r="25" spans="1:18" x14ac:dyDescent="0.25">
      <c r="A25" s="21"/>
      <c r="B25" s="22"/>
      <c r="C25" s="23"/>
      <c r="D25" s="23"/>
      <c r="E25" s="23"/>
      <c r="F25" s="23"/>
      <c r="G25" s="24"/>
      <c r="H25" s="23"/>
      <c r="I25" s="25"/>
      <c r="J25" s="25"/>
      <c r="K25" s="25"/>
      <c r="L25" s="26"/>
      <c r="M25" s="26"/>
      <c r="N25" s="26">
        <f t="shared" si="0"/>
        <v>0</v>
      </c>
      <c r="O25" s="24"/>
      <c r="P25" s="23"/>
      <c r="Q25" s="23"/>
      <c r="R25" s="27"/>
    </row>
    <row r="26" spans="1:18" x14ac:dyDescent="0.25">
      <c r="A26" s="21"/>
      <c r="B26" s="22"/>
      <c r="C26" s="23"/>
      <c r="D26" s="23"/>
      <c r="E26" s="23"/>
      <c r="F26" s="23"/>
      <c r="G26" s="24"/>
      <c r="H26" s="23"/>
      <c r="I26" s="25"/>
      <c r="J26" s="25"/>
      <c r="K26" s="25"/>
      <c r="L26" s="26"/>
      <c r="M26" s="26"/>
      <c r="N26" s="26">
        <f t="shared" si="0"/>
        <v>0</v>
      </c>
      <c r="O26" s="24"/>
      <c r="P26" s="23"/>
      <c r="Q26" s="23"/>
      <c r="R26" s="27"/>
    </row>
    <row r="27" spans="1:18" x14ac:dyDescent="0.25">
      <c r="A27" s="21"/>
      <c r="B27" s="22"/>
      <c r="C27" s="23"/>
      <c r="D27" s="23"/>
      <c r="E27" s="23"/>
      <c r="F27" s="23"/>
      <c r="G27" s="24"/>
      <c r="H27" s="23"/>
      <c r="I27" s="25"/>
      <c r="J27" s="25"/>
      <c r="K27" s="25"/>
      <c r="L27" s="26"/>
      <c r="M27" s="26"/>
      <c r="N27" s="26">
        <f t="shared" si="0"/>
        <v>0</v>
      </c>
      <c r="O27" s="24"/>
      <c r="P27" s="23"/>
      <c r="Q27" s="23"/>
      <c r="R27" s="27"/>
    </row>
    <row r="28" spans="1:18" ht="15.75" thickBot="1" x14ac:dyDescent="0.3">
      <c r="A28" s="28"/>
      <c r="B28" s="29"/>
      <c r="C28" s="30"/>
      <c r="D28" s="30"/>
      <c r="E28" s="30"/>
      <c r="F28" s="30"/>
      <c r="G28" s="31"/>
      <c r="H28" s="30"/>
      <c r="I28" s="32"/>
      <c r="J28" s="32"/>
      <c r="K28" s="32"/>
      <c r="L28" s="33"/>
      <c r="M28" s="33"/>
      <c r="N28" s="33">
        <f>M28-L28</f>
        <v>0</v>
      </c>
      <c r="O28" s="31"/>
      <c r="P28" s="30"/>
      <c r="Q28" s="30"/>
      <c r="R28" s="34"/>
    </row>
  </sheetData>
  <dataValidations count="6">
    <dataValidation type="list" allowBlank="1" showInputMessage="1" showErrorMessage="1" sqref="F4:F28" xr:uid="{00000000-0002-0000-0A00-000000000000}">
      <formula1>"Extension, Lotissement, ZAE, Stratégique"</formula1>
    </dataValidation>
    <dataValidation type="list" allowBlank="1" showInputMessage="1" showErrorMessage="1" sqref="G4:G28" xr:uid="{00000000-0002-0000-0A00-000001000000}">
      <formula1>"BP,MP-B,MP-C"</formula1>
    </dataValidation>
    <dataValidation type="list" allowBlank="1" showInputMessage="1" showErrorMessage="1" sqref="O4:O28" xr:uid="{00000000-0002-0000-0A00-000002000000}">
      <formula1>"Oui,Non"</formula1>
    </dataValidation>
    <dataValidation type="list" allowBlank="1" showInputMessage="1" showErrorMessage="1" sqref="P4:P28" xr:uid="{00000000-0002-0000-0A00-000003000000}">
      <formula1>"Client,Commune,Autre"</formula1>
    </dataValidation>
    <dataValidation type="list" allowBlank="1" showInputMessage="1" showErrorMessage="1" sqref="Q4:Q28" xr:uid="{00000000-0002-0000-0A00-000004000000}">
      <formula1>"en attente, en cours, réalisé, annulé"</formula1>
    </dataValidation>
    <dataValidation type="list" allowBlank="1" showInputMessage="1" showErrorMessage="1" sqref="C4:C28" xr:uid="{00000000-0002-0000-0A00-000005000000}">
      <formula1>Communes</formula1>
    </dataValidation>
  </dataValidations>
  <pageMargins left="0.7" right="0.7" top="0.75" bottom="0.75" header="0.3" footer="0.3"/>
  <pageSetup paperSize="9" fitToHeight="0" orientation="landscape" r:id="rId1"/>
  <headerFooter>
    <oddFooter>&amp;LPlan d'investissement 2020-2024&amp;CTab4 Extension&amp;RXLS Version 17-01-2019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1">
    <tabColor rgb="FFC00000"/>
    <pageSetUpPr autoPageBreaks="0" fitToPage="1"/>
  </sheetPr>
  <dimension ref="B1:E25"/>
  <sheetViews>
    <sheetView showGridLines="0" zoomScaleNormal="100" workbookViewId="0">
      <selection activeCell="D27" sqref="D27"/>
    </sheetView>
  </sheetViews>
  <sheetFormatPr baseColWidth="10" defaultRowHeight="15" x14ac:dyDescent="0.25"/>
  <cols>
    <col min="1" max="1" width="4.28515625" customWidth="1"/>
    <col min="2" max="2" width="26.5703125" bestFit="1" customWidth="1"/>
    <col min="3" max="3" width="32.28515625" bestFit="1" customWidth="1"/>
    <col min="4" max="4" width="124.42578125" bestFit="1" customWidth="1"/>
    <col min="5" max="5" width="12.85546875" customWidth="1"/>
  </cols>
  <sheetData>
    <row r="1" spans="2:5" ht="15.75" x14ac:dyDescent="0.25">
      <c r="B1" s="298" t="str">
        <f>"Version du "&amp;TEXT(Version,"jj/mm/aaaa")</f>
        <v>Version du 20/01/2020</v>
      </c>
      <c r="C1" s="297"/>
    </row>
    <row r="2" spans="2:5" s="49" customFormat="1" ht="15.75" x14ac:dyDescent="0.25">
      <c r="B2" s="296" t="s">
        <v>1999</v>
      </c>
      <c r="C2"/>
    </row>
    <row r="3" spans="2:5" s="49" customFormat="1" x14ac:dyDescent="0.25"/>
    <row r="4" spans="2:5" s="49" customFormat="1" ht="15" customHeight="1" x14ac:dyDescent="0.25">
      <c r="B4" s="286" t="s">
        <v>2003</v>
      </c>
      <c r="C4" s="285"/>
      <c r="D4" s="284"/>
    </row>
    <row r="5" spans="2:5" s="49" customFormat="1" ht="15" customHeight="1" x14ac:dyDescent="0.25">
      <c r="B5" s="285" t="s">
        <v>1991</v>
      </c>
      <c r="D5" s="283"/>
    </row>
    <row r="6" spans="2:5" s="49" customFormat="1" ht="15" customHeight="1" x14ac:dyDescent="0.25">
      <c r="B6" s="285" t="s">
        <v>1993</v>
      </c>
      <c r="D6" s="283"/>
    </row>
    <row r="7" spans="2:5" s="49" customFormat="1" ht="15" customHeight="1" x14ac:dyDescent="0.25">
      <c r="B7" s="285"/>
      <c r="D7" s="283"/>
    </row>
    <row r="8" spans="2:5" ht="15.75" thickBot="1" x14ac:dyDescent="0.3"/>
    <row r="9" spans="2:5" ht="30" x14ac:dyDescent="0.25">
      <c r="B9" s="272" t="s">
        <v>1990</v>
      </c>
      <c r="C9" s="273" t="s">
        <v>1985</v>
      </c>
      <c r="D9" s="274" t="s">
        <v>1989</v>
      </c>
      <c r="E9" s="274" t="s">
        <v>1998</v>
      </c>
    </row>
    <row r="10" spans="2:5" s="49" customFormat="1" ht="30" customHeight="1" x14ac:dyDescent="0.25">
      <c r="B10" s="277" t="s">
        <v>1940</v>
      </c>
      <c r="C10" s="278" t="s">
        <v>1961</v>
      </c>
      <c r="D10" s="303" t="s">
        <v>1987</v>
      </c>
      <c r="E10" s="306">
        <v>43090</v>
      </c>
    </row>
    <row r="11" spans="2:5" s="49" customFormat="1" ht="30" customHeight="1" x14ac:dyDescent="0.25">
      <c r="B11" s="277" t="s">
        <v>1936</v>
      </c>
      <c r="C11" s="278" t="s">
        <v>1935</v>
      </c>
      <c r="D11" s="304"/>
      <c r="E11" s="307">
        <v>43090</v>
      </c>
    </row>
    <row r="12" spans="2:5" s="49" customFormat="1" ht="30" customHeight="1" x14ac:dyDescent="0.25">
      <c r="B12" s="279" t="s">
        <v>1934</v>
      </c>
      <c r="C12" s="280" t="s">
        <v>1935</v>
      </c>
      <c r="D12" s="305"/>
      <c r="E12" s="307">
        <v>43090</v>
      </c>
    </row>
    <row r="13" spans="2:5" x14ac:dyDescent="0.25">
      <c r="B13" s="281" t="s">
        <v>1937</v>
      </c>
      <c r="C13" s="282" t="s">
        <v>1938</v>
      </c>
      <c r="D13" s="282" t="s">
        <v>1939</v>
      </c>
      <c r="E13" s="287">
        <v>43090</v>
      </c>
    </row>
    <row r="14" spans="2:5" x14ac:dyDescent="0.25">
      <c r="B14" s="281" t="s">
        <v>1963</v>
      </c>
      <c r="C14" s="282" t="s">
        <v>1964</v>
      </c>
      <c r="D14" s="282" t="s">
        <v>1965</v>
      </c>
      <c r="E14" s="287">
        <v>43090</v>
      </c>
    </row>
    <row r="15" spans="2:5" x14ac:dyDescent="0.25">
      <c r="B15" s="281" t="s">
        <v>1966</v>
      </c>
      <c r="C15" s="282" t="s">
        <v>1967</v>
      </c>
      <c r="D15" s="282" t="s">
        <v>1968</v>
      </c>
      <c r="E15" s="287">
        <v>43482</v>
      </c>
    </row>
    <row r="16" spans="2:5" x14ac:dyDescent="0.25">
      <c r="B16" s="281" t="s">
        <v>1940</v>
      </c>
      <c r="C16" s="282" t="s">
        <v>1974</v>
      </c>
      <c r="D16" s="282" t="s">
        <v>1969</v>
      </c>
      <c r="E16" s="288">
        <v>43482</v>
      </c>
    </row>
    <row r="17" spans="2:5" x14ac:dyDescent="0.25">
      <c r="B17" s="281" t="s">
        <v>1972</v>
      </c>
      <c r="C17" s="282" t="s">
        <v>1973</v>
      </c>
      <c r="D17" s="282" t="s">
        <v>1975</v>
      </c>
      <c r="E17" s="287">
        <v>43482</v>
      </c>
    </row>
    <row r="18" spans="2:5" x14ac:dyDescent="0.25">
      <c r="B18" s="281" t="s">
        <v>1936</v>
      </c>
      <c r="C18" s="282" t="s">
        <v>1976</v>
      </c>
      <c r="D18" s="282" t="s">
        <v>1977</v>
      </c>
      <c r="E18" s="287">
        <v>43482</v>
      </c>
    </row>
    <row r="19" spans="2:5" x14ac:dyDescent="0.25">
      <c r="B19" s="281" t="s">
        <v>1934</v>
      </c>
      <c r="C19" s="282" t="s">
        <v>1982</v>
      </c>
      <c r="D19" s="282" t="s">
        <v>1977</v>
      </c>
      <c r="E19" s="287">
        <v>43482</v>
      </c>
    </row>
    <row r="20" spans="2:5" s="49" customFormat="1" x14ac:dyDescent="0.25">
      <c r="B20" s="289" t="s">
        <v>1934</v>
      </c>
      <c r="C20" s="290" t="s">
        <v>1986</v>
      </c>
      <c r="D20" s="290" t="s">
        <v>1984</v>
      </c>
      <c r="E20" s="291">
        <v>43482</v>
      </c>
    </row>
    <row r="21" spans="2:5" s="49" customFormat="1" x14ac:dyDescent="0.25">
      <c r="B21" s="289" t="s">
        <v>1934</v>
      </c>
      <c r="C21" s="290" t="s">
        <v>1996</v>
      </c>
      <c r="D21" s="290" t="s">
        <v>1997</v>
      </c>
      <c r="E21" s="291">
        <v>43482</v>
      </c>
    </row>
    <row r="22" spans="2:5" s="49" customFormat="1" ht="60" customHeight="1" thickBot="1" x14ac:dyDescent="0.3">
      <c r="B22" s="292" t="s">
        <v>2000</v>
      </c>
      <c r="C22" s="293" t="s">
        <v>2001</v>
      </c>
      <c r="D22" s="295" t="s">
        <v>2002</v>
      </c>
      <c r="E22" s="294">
        <v>43850</v>
      </c>
    </row>
    <row r="24" spans="2:5" x14ac:dyDescent="0.25">
      <c r="B24" s="48" t="s">
        <v>1988</v>
      </c>
    </row>
    <row r="25" spans="2:5" x14ac:dyDescent="0.25">
      <c r="B25" s="6" t="s">
        <v>2004</v>
      </c>
    </row>
  </sheetData>
  <mergeCells count="2">
    <mergeCell ref="D10:D12"/>
    <mergeCell ref="E10:E12"/>
  </mergeCells>
  <pageMargins left="0.7" right="0.7" top="0.75" bottom="0.75" header="0.3" footer="0.3"/>
  <pageSetup paperSize="9" scale="47" orientation="portrait" r:id="rId1"/>
  <headerFooter>
    <oddFooter>&amp;LPlan d'investissement 2020-2024&amp;CModifications opérées&amp;RXLS Version 17-01-2019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pageSetUpPr autoPageBreaks="0" fitToPage="1"/>
  </sheetPr>
  <dimension ref="A1:H13"/>
  <sheetViews>
    <sheetView showGridLines="0" tabSelected="1" zoomScaleNormal="100" workbookViewId="0">
      <selection activeCell="C13" sqref="C13"/>
    </sheetView>
  </sheetViews>
  <sheetFormatPr baseColWidth="10" defaultRowHeight="15" x14ac:dyDescent="0.25"/>
  <cols>
    <col min="1" max="1" width="5.7109375" style="49" customWidth="1"/>
    <col min="2" max="2" width="27.42578125" customWidth="1"/>
    <col min="3" max="3" width="30.28515625" customWidth="1"/>
    <col min="4" max="8" width="13.7109375" customWidth="1"/>
  </cols>
  <sheetData>
    <row r="1" spans="2:8" s="49" customFormat="1" x14ac:dyDescent="0.25"/>
    <row r="8" spans="2:8" ht="28.5" x14ac:dyDescent="0.45">
      <c r="B8" s="308" t="str">
        <f>"Annexes du plan d'investissement "&amp;AnnéeN+1&amp;" - "&amp;AnnéeN+5&amp;" de "&amp;GRD</f>
        <v>Annexes du plan d'investissement 2022 - 2026 de Nom du GRD</v>
      </c>
      <c r="C8" s="308"/>
      <c r="D8" s="308"/>
      <c r="E8" s="308"/>
      <c r="F8" s="308"/>
      <c r="G8" s="308"/>
      <c r="H8" s="308"/>
    </row>
    <row r="11" spans="2:8" x14ac:dyDescent="0.25">
      <c r="B11" s="48" t="s">
        <v>1872</v>
      </c>
      <c r="C11" s="50" t="s">
        <v>1870</v>
      </c>
    </row>
    <row r="13" spans="2:8" x14ac:dyDescent="0.25">
      <c r="B13" s="48" t="s">
        <v>1871</v>
      </c>
      <c r="C13" s="50">
        <v>2021</v>
      </c>
    </row>
  </sheetData>
  <mergeCells count="1">
    <mergeCell ref="B8:H8"/>
  </mergeCells>
  <dataValidations count="2">
    <dataValidation type="list" allowBlank="1" showInputMessage="1" showErrorMessage="1" sqref="C11" xr:uid="{00000000-0002-0000-0200-000000000000}">
      <formula1>Liste_GRD</formula1>
    </dataValidation>
    <dataValidation type="list" allowBlank="1" showInputMessage="1" showErrorMessage="1" sqref="C13" xr:uid="{00000000-0002-0000-0200-000001000000}">
      <formula1>Liste_Année</formula1>
    </dataValidation>
  </dataValidations>
  <pageMargins left="0.70866141732283472" right="0.70866141732283472" top="0.74803149606299213" bottom="0.74803149606299213" header="0.31496062992125984" footer="0.31496062992125984"/>
  <pageSetup paperSize="9" scale="66" orientation="portrait" r:id="rId1"/>
  <headerFooter>
    <oddFooter>&amp;LPlan d'investissement 2020-2024&amp;CIntroduction&amp;RXLS Version 17-01-2019</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pageSetUpPr autoPageBreaks="0"/>
  </sheetPr>
  <dimension ref="B1:M213"/>
  <sheetViews>
    <sheetView showGridLines="0" topLeftCell="A160" zoomScale="55" zoomScaleNormal="55" workbookViewId="0">
      <selection activeCell="S26" sqref="S26"/>
    </sheetView>
  </sheetViews>
  <sheetFormatPr baseColWidth="10" defaultRowHeight="15" customHeight="1" x14ac:dyDescent="0.25"/>
  <cols>
    <col min="1" max="1" width="5.7109375" style="51" customWidth="1"/>
    <col min="2" max="2" width="9.5703125" style="51" customWidth="1"/>
    <col min="3" max="3" width="38" style="51" bestFit="1" customWidth="1"/>
    <col min="4" max="11" width="10.7109375" style="52" customWidth="1"/>
    <col min="12" max="12" width="11.42578125" style="51"/>
    <col min="14" max="16384" width="11.42578125" style="51"/>
  </cols>
  <sheetData>
    <row r="1" spans="2:13" ht="15" customHeight="1" thickBot="1" x14ac:dyDescent="0.3">
      <c r="B1" s="53"/>
    </row>
    <row r="2" spans="2:13" ht="15" customHeight="1" x14ac:dyDescent="0.25">
      <c r="B2" s="335" t="str">
        <f>GRD&amp;" - Réalisations "&amp;AnnéeN-1</f>
        <v>Nom du GRD - Réalisations 2020</v>
      </c>
      <c r="C2" s="336"/>
      <c r="D2" s="339" t="s">
        <v>43</v>
      </c>
      <c r="E2" s="340"/>
      <c r="F2" s="329" t="s">
        <v>41</v>
      </c>
      <c r="G2" s="329"/>
      <c r="H2" s="329"/>
      <c r="I2" s="329" t="s">
        <v>40</v>
      </c>
      <c r="J2" s="329"/>
      <c r="K2" s="330"/>
    </row>
    <row r="3" spans="2:13" ht="15" customHeight="1" thickBot="1" x14ac:dyDescent="0.3">
      <c r="B3" s="337"/>
      <c r="C3" s="338"/>
      <c r="D3" s="66" t="s">
        <v>39</v>
      </c>
      <c r="E3" s="67" t="s">
        <v>38</v>
      </c>
      <c r="F3" s="67" t="s">
        <v>37</v>
      </c>
      <c r="G3" s="67" t="s">
        <v>36</v>
      </c>
      <c r="H3" s="67" t="s">
        <v>35</v>
      </c>
      <c r="I3" s="67" t="s">
        <v>34</v>
      </c>
      <c r="J3" s="67" t="s">
        <v>33</v>
      </c>
      <c r="K3" s="68" t="s">
        <v>32</v>
      </c>
    </row>
    <row r="4" spans="2:13" ht="15" customHeight="1" x14ac:dyDescent="0.25">
      <c r="B4" s="331" t="s">
        <v>31</v>
      </c>
      <c r="C4" s="332"/>
      <c r="D4" s="69"/>
      <c r="E4" s="69"/>
      <c r="F4" s="253" t="s">
        <v>1922</v>
      </c>
      <c r="G4" s="253" t="s">
        <v>1921</v>
      </c>
      <c r="H4" s="253" t="s">
        <v>1923</v>
      </c>
      <c r="I4" s="69"/>
      <c r="J4" s="69"/>
      <c r="K4" s="254" t="s">
        <v>1924</v>
      </c>
    </row>
    <row r="5" spans="2:13" s="54" customFormat="1" ht="15" customHeight="1" x14ac:dyDescent="0.25">
      <c r="B5" s="333" t="s">
        <v>30</v>
      </c>
      <c r="C5" s="334"/>
      <c r="D5" s="62">
        <f t="shared" ref="D5:I5" si="0">SUM(D6:D9)</f>
        <v>0</v>
      </c>
      <c r="E5" s="62">
        <f t="shared" si="0"/>
        <v>0</v>
      </c>
      <c r="F5" s="62">
        <f t="shared" si="0"/>
        <v>0</v>
      </c>
      <c r="G5" s="62">
        <f t="shared" si="0"/>
        <v>0</v>
      </c>
      <c r="H5" s="62">
        <f t="shared" si="0"/>
        <v>0</v>
      </c>
      <c r="I5" s="62">
        <f t="shared" si="0"/>
        <v>0</v>
      </c>
      <c r="J5" s="62">
        <f>SUM(J6:J9)</f>
        <v>0</v>
      </c>
      <c r="K5" s="63">
        <f>SUM(K6:K9)</f>
        <v>0</v>
      </c>
      <c r="M5"/>
    </row>
    <row r="6" spans="2:13" ht="15" customHeight="1" x14ac:dyDescent="0.25">
      <c r="B6" s="322"/>
      <c r="C6" s="76" t="s">
        <v>29</v>
      </c>
      <c r="D6" s="59"/>
      <c r="E6" s="59"/>
      <c r="F6" s="59"/>
      <c r="G6" s="59"/>
      <c r="H6" s="59"/>
      <c r="I6" s="59"/>
      <c r="J6" s="59"/>
      <c r="K6" s="60"/>
    </row>
    <row r="7" spans="2:13" ht="15" customHeight="1" x14ac:dyDescent="0.25">
      <c r="B7" s="323"/>
      <c r="C7" s="76" t="s">
        <v>28</v>
      </c>
      <c r="D7" s="59"/>
      <c r="E7" s="59"/>
      <c r="F7" s="59"/>
      <c r="G7" s="59"/>
      <c r="H7" s="59"/>
      <c r="I7" s="59"/>
      <c r="J7" s="59"/>
      <c r="K7" s="60"/>
    </row>
    <row r="8" spans="2:13" ht="15" customHeight="1" x14ac:dyDescent="0.25">
      <c r="B8" s="323"/>
      <c r="C8" s="76" t="s">
        <v>27</v>
      </c>
      <c r="D8" s="59"/>
      <c r="E8" s="59"/>
      <c r="F8" s="59"/>
      <c r="G8" s="59"/>
      <c r="H8" s="59"/>
      <c r="I8" s="59"/>
      <c r="J8" s="59"/>
      <c r="K8" s="60"/>
    </row>
    <row r="9" spans="2:13" ht="15" customHeight="1" x14ac:dyDescent="0.25">
      <c r="B9" s="323"/>
      <c r="C9" s="77" t="s">
        <v>42</v>
      </c>
      <c r="D9" s="315"/>
      <c r="E9" s="315"/>
      <c r="F9" s="315"/>
      <c r="G9" s="315"/>
      <c r="H9" s="315"/>
      <c r="I9" s="315"/>
      <c r="J9" s="59"/>
      <c r="K9" s="316"/>
    </row>
    <row r="10" spans="2:13" ht="15" customHeight="1" x14ac:dyDescent="0.25">
      <c r="B10" s="324"/>
      <c r="C10" s="252" t="s">
        <v>44</v>
      </c>
      <c r="D10" s="315"/>
      <c r="E10" s="315"/>
      <c r="F10" s="315"/>
      <c r="G10" s="315"/>
      <c r="H10" s="315"/>
      <c r="I10" s="315"/>
      <c r="J10" s="61"/>
      <c r="K10" s="316"/>
    </row>
    <row r="11" spans="2:13" s="54" customFormat="1" ht="15" customHeight="1" x14ac:dyDescent="0.25">
      <c r="B11" s="320" t="s">
        <v>26</v>
      </c>
      <c r="C11" s="321"/>
      <c r="D11" s="57">
        <f t="shared" ref="D11:K11" si="1">SUM(D12:D14)</f>
        <v>0</v>
      </c>
      <c r="E11" s="57">
        <f t="shared" si="1"/>
        <v>0</v>
      </c>
      <c r="F11" s="57">
        <f t="shared" si="1"/>
        <v>0</v>
      </c>
      <c r="G11" s="57">
        <f t="shared" si="1"/>
        <v>0</v>
      </c>
      <c r="H11" s="57">
        <f t="shared" si="1"/>
        <v>0</v>
      </c>
      <c r="I11" s="57">
        <f t="shared" si="1"/>
        <v>0</v>
      </c>
      <c r="J11" s="57">
        <f t="shared" si="1"/>
        <v>0</v>
      </c>
      <c r="K11" s="58">
        <f t="shared" si="1"/>
        <v>0</v>
      </c>
      <c r="M11"/>
    </row>
    <row r="12" spans="2:13" ht="15" customHeight="1" x14ac:dyDescent="0.25">
      <c r="B12" s="322"/>
      <c r="C12" s="76" t="s">
        <v>25</v>
      </c>
      <c r="D12" s="59"/>
      <c r="E12" s="59"/>
      <c r="F12" s="59"/>
      <c r="G12" s="59"/>
      <c r="H12" s="59"/>
      <c r="I12" s="59"/>
      <c r="J12" s="59"/>
      <c r="K12" s="60"/>
    </row>
    <row r="13" spans="2:13" ht="15" customHeight="1" x14ac:dyDescent="0.25">
      <c r="B13" s="323"/>
      <c r="C13" s="76" t="s">
        <v>24</v>
      </c>
      <c r="D13" s="59"/>
      <c r="E13" s="59"/>
      <c r="F13" s="59"/>
      <c r="G13" s="59"/>
      <c r="H13" s="59"/>
      <c r="I13" s="59"/>
      <c r="J13" s="59"/>
      <c r="K13" s="60"/>
    </row>
    <row r="14" spans="2:13" ht="15" customHeight="1" x14ac:dyDescent="0.25">
      <c r="B14" s="324"/>
      <c r="C14" s="76" t="s">
        <v>23</v>
      </c>
      <c r="D14" s="59"/>
      <c r="E14" s="59"/>
      <c r="F14" s="59"/>
      <c r="G14" s="59"/>
      <c r="H14" s="59"/>
      <c r="I14" s="59"/>
      <c r="J14" s="59"/>
      <c r="K14" s="60"/>
    </row>
    <row r="15" spans="2:13" s="54" customFormat="1" ht="15" customHeight="1" x14ac:dyDescent="0.25">
      <c r="B15" s="320" t="s">
        <v>11</v>
      </c>
      <c r="C15" s="321"/>
      <c r="D15" s="57"/>
      <c r="E15" s="57"/>
      <c r="F15" s="57"/>
      <c r="G15" s="57"/>
      <c r="H15" s="57"/>
      <c r="I15" s="57"/>
      <c r="J15" s="57"/>
      <c r="K15" s="58"/>
      <c r="M15"/>
    </row>
    <row r="16" spans="2:13" ht="15" customHeight="1" x14ac:dyDescent="0.25">
      <c r="B16" s="325" t="s">
        <v>22</v>
      </c>
      <c r="C16" s="326"/>
      <c r="D16" s="70">
        <f t="shared" ref="D16:K16" si="2">D5+D11+D15</f>
        <v>0</v>
      </c>
      <c r="E16" s="70">
        <f t="shared" si="2"/>
        <v>0</v>
      </c>
      <c r="F16" s="70">
        <f t="shared" si="2"/>
        <v>0</v>
      </c>
      <c r="G16" s="70">
        <f t="shared" si="2"/>
        <v>0</v>
      </c>
      <c r="H16" s="70">
        <f t="shared" si="2"/>
        <v>0</v>
      </c>
      <c r="I16" s="70">
        <f t="shared" si="2"/>
        <v>0</v>
      </c>
      <c r="J16" s="70">
        <f t="shared" si="2"/>
        <v>0</v>
      </c>
      <c r="K16" s="71">
        <f t="shared" si="2"/>
        <v>0</v>
      </c>
    </row>
    <row r="17" spans="2:13" ht="15" customHeight="1" x14ac:dyDescent="0.25">
      <c r="B17" s="327" t="s">
        <v>21</v>
      </c>
      <c r="C17" s="328"/>
      <c r="D17" s="64"/>
      <c r="E17" s="64"/>
      <c r="F17" s="64"/>
      <c r="G17" s="64"/>
      <c r="H17" s="64"/>
      <c r="I17" s="64"/>
      <c r="J17" s="64"/>
      <c r="K17" s="65"/>
    </row>
    <row r="18" spans="2:13" ht="15" customHeight="1" x14ac:dyDescent="0.25">
      <c r="B18" s="313" t="s">
        <v>20</v>
      </c>
      <c r="C18" s="74" t="s">
        <v>19</v>
      </c>
      <c r="D18" s="315"/>
      <c r="E18" s="315"/>
      <c r="F18" s="315"/>
      <c r="G18" s="315"/>
      <c r="H18" s="315"/>
      <c r="I18" s="59"/>
      <c r="J18" s="59"/>
      <c r="K18" s="316"/>
      <c r="M18" s="49"/>
    </row>
    <row r="19" spans="2:13" ht="15" customHeight="1" x14ac:dyDescent="0.25">
      <c r="B19" s="314"/>
      <c r="C19" s="252" t="s">
        <v>1994</v>
      </c>
      <c r="D19" s="315"/>
      <c r="E19" s="315"/>
      <c r="F19" s="315"/>
      <c r="G19" s="315"/>
      <c r="H19" s="315"/>
      <c r="I19" s="59"/>
      <c r="J19" s="59"/>
      <c r="K19" s="316"/>
    </row>
    <row r="20" spans="2:13" ht="15" customHeight="1" x14ac:dyDescent="0.25">
      <c r="B20" s="314"/>
      <c r="C20" s="74" t="s">
        <v>18</v>
      </c>
      <c r="D20" s="315"/>
      <c r="E20" s="315"/>
      <c r="F20" s="315"/>
      <c r="G20" s="315"/>
      <c r="H20" s="315"/>
      <c r="I20" s="59"/>
      <c r="J20" s="59"/>
      <c r="K20" s="60"/>
    </row>
    <row r="21" spans="2:13" ht="15" customHeight="1" x14ac:dyDescent="0.25">
      <c r="B21" s="80" t="s">
        <v>17</v>
      </c>
      <c r="C21" s="74" t="s">
        <v>16</v>
      </c>
      <c r="D21" s="59"/>
      <c r="E21" s="59"/>
      <c r="F21" s="59"/>
      <c r="G21" s="59"/>
      <c r="H21" s="59"/>
      <c r="I21" s="315"/>
      <c r="J21" s="315"/>
      <c r="K21" s="316"/>
    </row>
    <row r="22" spans="2:13" ht="15" customHeight="1" x14ac:dyDescent="0.25">
      <c r="B22" s="317" t="s">
        <v>15</v>
      </c>
      <c r="C22" s="74" t="s">
        <v>14</v>
      </c>
      <c r="D22" s="59"/>
      <c r="E22" s="59"/>
      <c r="F22" s="59"/>
      <c r="G22" s="59"/>
      <c r="H22" s="59"/>
      <c r="I22" s="315"/>
      <c r="J22" s="315"/>
      <c r="K22" s="316"/>
      <c r="M22" s="49"/>
    </row>
    <row r="23" spans="2:13" ht="15" customHeight="1" x14ac:dyDescent="0.25">
      <c r="B23" s="318"/>
      <c r="C23" s="74" t="s">
        <v>13</v>
      </c>
      <c r="D23" s="59"/>
      <c r="E23" s="59"/>
      <c r="F23" s="59"/>
      <c r="G23" s="59"/>
      <c r="H23" s="59"/>
      <c r="I23" s="315"/>
      <c r="J23" s="315"/>
      <c r="K23" s="316"/>
      <c r="M23" s="49"/>
    </row>
    <row r="24" spans="2:13" ht="15" customHeight="1" x14ac:dyDescent="0.25">
      <c r="B24" s="319"/>
      <c r="C24" s="75" t="s">
        <v>12</v>
      </c>
      <c r="D24" s="59"/>
      <c r="E24" s="59"/>
      <c r="F24" s="59"/>
      <c r="G24" s="59"/>
      <c r="H24" s="59"/>
      <c r="I24" s="315"/>
      <c r="J24" s="315"/>
      <c r="K24" s="316"/>
    </row>
    <row r="25" spans="2:13" ht="15" customHeight="1" x14ac:dyDescent="0.25">
      <c r="B25" s="80" t="s">
        <v>1865</v>
      </c>
      <c r="C25" s="75"/>
      <c r="D25" s="59"/>
      <c r="E25" s="59"/>
      <c r="F25" s="59"/>
      <c r="G25" s="59"/>
      <c r="H25" s="59"/>
      <c r="I25" s="59"/>
      <c r="J25" s="59"/>
      <c r="K25" s="60"/>
      <c r="M25" s="49"/>
    </row>
    <row r="26" spans="2:13" ht="15" customHeight="1" x14ac:dyDescent="0.25">
      <c r="B26" s="309" t="s">
        <v>11</v>
      </c>
      <c r="C26" s="310"/>
      <c r="D26" s="78"/>
      <c r="E26" s="78"/>
      <c r="F26" s="78"/>
      <c r="G26" s="78"/>
      <c r="H26" s="78"/>
      <c r="I26" s="78"/>
      <c r="J26" s="78"/>
      <c r="K26" s="79"/>
    </row>
    <row r="27" spans="2:13" ht="15" customHeight="1" thickBot="1" x14ac:dyDescent="0.3">
      <c r="B27" s="311" t="s">
        <v>10</v>
      </c>
      <c r="C27" s="312"/>
      <c r="D27" s="72">
        <f>SUM(D18:D26)-D19</f>
        <v>0</v>
      </c>
      <c r="E27" s="72">
        <f t="shared" ref="E27:J27" si="3">SUM(E18:E26)-E19</f>
        <v>0</v>
      </c>
      <c r="F27" s="72">
        <f t="shared" si="3"/>
        <v>0</v>
      </c>
      <c r="G27" s="72">
        <f t="shared" si="3"/>
        <v>0</v>
      </c>
      <c r="H27" s="72">
        <f t="shared" si="3"/>
        <v>0</v>
      </c>
      <c r="I27" s="72">
        <f t="shared" si="3"/>
        <v>0</v>
      </c>
      <c r="J27" s="72">
        <f t="shared" si="3"/>
        <v>0</v>
      </c>
      <c r="K27" s="73">
        <f>SUM(K18:K26)-K19</f>
        <v>0</v>
      </c>
    </row>
    <row r="28" spans="2:13" ht="15" customHeight="1" x14ac:dyDescent="0.25">
      <c r="D28" s="51"/>
      <c r="E28" s="51"/>
      <c r="F28" s="51"/>
      <c r="G28" s="51"/>
      <c r="H28" s="51"/>
      <c r="I28" s="51"/>
      <c r="J28" s="51"/>
      <c r="K28" s="51"/>
    </row>
    <row r="29" spans="2:13" ht="15" customHeight="1" x14ac:dyDescent="0.25">
      <c r="D29" s="51"/>
      <c r="E29" s="51"/>
      <c r="F29" s="51"/>
      <c r="G29" s="51"/>
      <c r="H29" s="51"/>
      <c r="I29" s="51"/>
      <c r="J29" s="51"/>
      <c r="K29" s="51"/>
    </row>
    <row r="30" spans="2:13" ht="15" customHeight="1" x14ac:dyDescent="0.25">
      <c r="D30" s="51"/>
      <c r="E30" s="51"/>
      <c r="F30" s="51"/>
      <c r="G30" s="51"/>
      <c r="H30" s="51"/>
      <c r="I30" s="51"/>
      <c r="J30" s="51"/>
      <c r="K30" s="51"/>
    </row>
    <row r="31" spans="2:13" ht="15" customHeight="1" x14ac:dyDescent="0.25">
      <c r="D31" s="51"/>
      <c r="E31" s="51"/>
      <c r="F31" s="51"/>
      <c r="G31" s="51"/>
      <c r="H31" s="51"/>
      <c r="I31" s="51"/>
      <c r="J31" s="51"/>
      <c r="K31" s="51"/>
    </row>
    <row r="32" spans="2:13" ht="15" customHeight="1" thickBot="1" x14ac:dyDescent="0.3">
      <c r="B32" s="53"/>
    </row>
    <row r="33" spans="2:13" ht="15" customHeight="1" x14ac:dyDescent="0.25">
      <c r="B33" s="341" t="str">
        <f>GRD&amp;" - Mise à jour prévision "&amp;AnnéeN</f>
        <v>Nom du GRD - Mise à jour prévision 2021</v>
      </c>
      <c r="C33" s="342"/>
      <c r="D33" s="339" t="s">
        <v>43</v>
      </c>
      <c r="E33" s="340"/>
      <c r="F33" s="329" t="s">
        <v>41</v>
      </c>
      <c r="G33" s="329"/>
      <c r="H33" s="329"/>
      <c r="I33" s="329" t="s">
        <v>40</v>
      </c>
      <c r="J33" s="329"/>
      <c r="K33" s="330"/>
    </row>
    <row r="34" spans="2:13" ht="15" customHeight="1" thickBot="1" x14ac:dyDescent="0.3">
      <c r="B34" s="343"/>
      <c r="C34" s="344"/>
      <c r="D34" s="66" t="s">
        <v>39</v>
      </c>
      <c r="E34" s="67" t="s">
        <v>38</v>
      </c>
      <c r="F34" s="67" t="s">
        <v>37</v>
      </c>
      <c r="G34" s="67" t="s">
        <v>36</v>
      </c>
      <c r="H34" s="67" t="s">
        <v>35</v>
      </c>
      <c r="I34" s="67" t="s">
        <v>34</v>
      </c>
      <c r="J34" s="67" t="s">
        <v>33</v>
      </c>
      <c r="K34" s="68" t="s">
        <v>32</v>
      </c>
    </row>
    <row r="35" spans="2:13" ht="15" customHeight="1" x14ac:dyDescent="0.25">
      <c r="B35" s="331" t="s">
        <v>31</v>
      </c>
      <c r="C35" s="332"/>
      <c r="D35" s="69"/>
      <c r="E35" s="69"/>
      <c r="F35" s="253" t="s">
        <v>1922</v>
      </c>
      <c r="G35" s="253" t="s">
        <v>1921</v>
      </c>
      <c r="H35" s="253" t="s">
        <v>1923</v>
      </c>
      <c r="I35" s="69"/>
      <c r="J35" s="69"/>
      <c r="K35" s="254" t="s">
        <v>1924</v>
      </c>
    </row>
    <row r="36" spans="2:13" s="54" customFormat="1" ht="15" customHeight="1" x14ac:dyDescent="0.25">
      <c r="B36" s="333" t="s">
        <v>30</v>
      </c>
      <c r="C36" s="334"/>
      <c r="D36" s="62">
        <f t="shared" ref="D36:I36" si="4">SUM(D37:D40)</f>
        <v>0</v>
      </c>
      <c r="E36" s="62">
        <f t="shared" si="4"/>
        <v>0</v>
      </c>
      <c r="F36" s="62">
        <f t="shared" si="4"/>
        <v>0</v>
      </c>
      <c r="G36" s="62">
        <f t="shared" si="4"/>
        <v>0</v>
      </c>
      <c r="H36" s="62">
        <f t="shared" si="4"/>
        <v>0</v>
      </c>
      <c r="I36" s="62">
        <f t="shared" si="4"/>
        <v>0</v>
      </c>
      <c r="J36" s="62">
        <f>SUM(J37:J40)</f>
        <v>0</v>
      </c>
      <c r="K36" s="63">
        <f>SUM(K37:K40)</f>
        <v>0</v>
      </c>
      <c r="M36"/>
    </row>
    <row r="37" spans="2:13" ht="15" customHeight="1" x14ac:dyDescent="0.25">
      <c r="B37" s="322"/>
      <c r="C37" s="76" t="s">
        <v>29</v>
      </c>
      <c r="D37" s="59"/>
      <c r="E37" s="59"/>
      <c r="F37" s="59"/>
      <c r="G37" s="59"/>
      <c r="H37" s="59"/>
      <c r="I37" s="59"/>
      <c r="J37" s="59"/>
      <c r="K37" s="60"/>
    </row>
    <row r="38" spans="2:13" ht="15" customHeight="1" x14ac:dyDescent="0.25">
      <c r="B38" s="323"/>
      <c r="C38" s="76" t="s">
        <v>28</v>
      </c>
      <c r="D38" s="59"/>
      <c r="E38" s="59"/>
      <c r="F38" s="59"/>
      <c r="G38" s="59"/>
      <c r="H38" s="59"/>
      <c r="I38" s="59"/>
      <c r="J38" s="59"/>
      <c r="K38" s="60"/>
    </row>
    <row r="39" spans="2:13" ht="15" customHeight="1" x14ac:dyDescent="0.25">
      <c r="B39" s="323"/>
      <c r="C39" s="76" t="s">
        <v>27</v>
      </c>
      <c r="D39" s="59"/>
      <c r="E39" s="59"/>
      <c r="F39" s="59"/>
      <c r="G39" s="59"/>
      <c r="H39" s="59"/>
      <c r="I39" s="59"/>
      <c r="J39" s="59"/>
      <c r="K39" s="60"/>
    </row>
    <row r="40" spans="2:13" ht="15" customHeight="1" x14ac:dyDescent="0.25">
      <c r="B40" s="323"/>
      <c r="C40" s="77" t="s">
        <v>42</v>
      </c>
      <c r="D40" s="315"/>
      <c r="E40" s="315"/>
      <c r="F40" s="315"/>
      <c r="G40" s="315"/>
      <c r="H40" s="315"/>
      <c r="I40" s="315"/>
      <c r="J40" s="59"/>
      <c r="K40" s="316"/>
    </row>
    <row r="41" spans="2:13" ht="15" customHeight="1" x14ac:dyDescent="0.25">
      <c r="B41" s="324"/>
      <c r="C41" s="252" t="s">
        <v>44</v>
      </c>
      <c r="D41" s="315"/>
      <c r="E41" s="315"/>
      <c r="F41" s="315"/>
      <c r="G41" s="315"/>
      <c r="H41" s="315"/>
      <c r="I41" s="315"/>
      <c r="J41" s="61"/>
      <c r="K41" s="316"/>
    </row>
    <row r="42" spans="2:13" ht="15" customHeight="1" x14ac:dyDescent="0.25">
      <c r="B42" s="320" t="s">
        <v>26</v>
      </c>
      <c r="C42" s="321"/>
      <c r="D42" s="57">
        <f t="shared" ref="D42:K42" si="5">SUM(D43:D45)</f>
        <v>0</v>
      </c>
      <c r="E42" s="57">
        <f t="shared" si="5"/>
        <v>0</v>
      </c>
      <c r="F42" s="57">
        <f t="shared" si="5"/>
        <v>0</v>
      </c>
      <c r="G42" s="57">
        <f t="shared" si="5"/>
        <v>0</v>
      </c>
      <c r="H42" s="57">
        <f t="shared" si="5"/>
        <v>0</v>
      </c>
      <c r="I42" s="57">
        <f t="shared" si="5"/>
        <v>0</v>
      </c>
      <c r="J42" s="57">
        <f t="shared" si="5"/>
        <v>0</v>
      </c>
      <c r="K42" s="58">
        <f t="shared" si="5"/>
        <v>0</v>
      </c>
    </row>
    <row r="43" spans="2:13" s="54" customFormat="1" ht="15" customHeight="1" x14ac:dyDescent="0.25">
      <c r="B43" s="322"/>
      <c r="C43" s="76" t="s">
        <v>25</v>
      </c>
      <c r="D43" s="59"/>
      <c r="E43" s="59"/>
      <c r="F43" s="59"/>
      <c r="G43" s="59"/>
      <c r="H43" s="59"/>
      <c r="I43" s="59"/>
      <c r="J43" s="59"/>
      <c r="K43" s="60"/>
      <c r="M43"/>
    </row>
    <row r="44" spans="2:13" ht="15" customHeight="1" x14ac:dyDescent="0.25">
      <c r="B44" s="323"/>
      <c r="C44" s="76" t="s">
        <v>24</v>
      </c>
      <c r="D44" s="59"/>
      <c r="E44" s="59"/>
      <c r="F44" s="59"/>
      <c r="G44" s="59"/>
      <c r="H44" s="59"/>
      <c r="I44" s="59"/>
      <c r="J44" s="59"/>
      <c r="K44" s="60"/>
    </row>
    <row r="45" spans="2:13" ht="15" customHeight="1" x14ac:dyDescent="0.25">
      <c r="B45" s="324"/>
      <c r="C45" s="76" t="s">
        <v>23</v>
      </c>
      <c r="D45" s="59"/>
      <c r="E45" s="59"/>
      <c r="F45" s="59"/>
      <c r="G45" s="59"/>
      <c r="H45" s="59"/>
      <c r="I45" s="59"/>
      <c r="J45" s="59"/>
      <c r="K45" s="60"/>
    </row>
    <row r="46" spans="2:13" ht="15" customHeight="1" x14ac:dyDescent="0.25">
      <c r="B46" s="320" t="s">
        <v>11</v>
      </c>
      <c r="C46" s="321"/>
      <c r="D46" s="57"/>
      <c r="E46" s="57"/>
      <c r="F46" s="57"/>
      <c r="G46" s="57"/>
      <c r="H46" s="57"/>
      <c r="I46" s="57"/>
      <c r="J46" s="57"/>
      <c r="K46" s="58"/>
    </row>
    <row r="47" spans="2:13" s="54" customFormat="1" ht="15" customHeight="1" x14ac:dyDescent="0.25">
      <c r="B47" s="325" t="s">
        <v>22</v>
      </c>
      <c r="C47" s="326"/>
      <c r="D47" s="70">
        <f t="shared" ref="D47:K47" si="6">D36+D42+D46</f>
        <v>0</v>
      </c>
      <c r="E47" s="70">
        <f t="shared" si="6"/>
        <v>0</v>
      </c>
      <c r="F47" s="70">
        <f t="shared" si="6"/>
        <v>0</v>
      </c>
      <c r="G47" s="70">
        <f t="shared" si="6"/>
        <v>0</v>
      </c>
      <c r="H47" s="70">
        <f t="shared" si="6"/>
        <v>0</v>
      </c>
      <c r="I47" s="70">
        <f t="shared" si="6"/>
        <v>0</v>
      </c>
      <c r="J47" s="70">
        <f t="shared" si="6"/>
        <v>0</v>
      </c>
      <c r="K47" s="71">
        <f t="shared" si="6"/>
        <v>0</v>
      </c>
      <c r="M47"/>
    </row>
    <row r="48" spans="2:13" ht="15" customHeight="1" x14ac:dyDescent="0.25">
      <c r="B48" s="327" t="s">
        <v>21</v>
      </c>
      <c r="C48" s="328"/>
      <c r="D48" s="64"/>
      <c r="E48" s="64"/>
      <c r="F48" s="64"/>
      <c r="G48" s="64"/>
      <c r="H48" s="64"/>
      <c r="I48" s="64"/>
      <c r="J48" s="64"/>
      <c r="K48" s="65"/>
    </row>
    <row r="49" spans="2:11" ht="15" customHeight="1" x14ac:dyDescent="0.25">
      <c r="B49" s="313" t="s">
        <v>20</v>
      </c>
      <c r="C49" s="74" t="s">
        <v>19</v>
      </c>
      <c r="D49" s="315"/>
      <c r="E49" s="315"/>
      <c r="F49" s="315"/>
      <c r="G49" s="315"/>
      <c r="H49" s="315"/>
      <c r="I49" s="59"/>
      <c r="J49" s="59"/>
      <c r="K49" s="316"/>
    </row>
    <row r="50" spans="2:11" ht="15" customHeight="1" x14ac:dyDescent="0.25">
      <c r="B50" s="314"/>
      <c r="C50" s="252" t="s">
        <v>1994</v>
      </c>
      <c r="D50" s="315"/>
      <c r="E50" s="315"/>
      <c r="F50" s="315"/>
      <c r="G50" s="315"/>
      <c r="H50" s="315"/>
      <c r="I50" s="59"/>
      <c r="J50" s="59"/>
      <c r="K50" s="316"/>
    </row>
    <row r="51" spans="2:11" ht="15" customHeight="1" x14ac:dyDescent="0.25">
      <c r="B51" s="314"/>
      <c r="C51" s="74" t="s">
        <v>18</v>
      </c>
      <c r="D51" s="315"/>
      <c r="E51" s="315"/>
      <c r="F51" s="315"/>
      <c r="G51" s="315"/>
      <c r="H51" s="315"/>
      <c r="I51" s="59"/>
      <c r="J51" s="59"/>
      <c r="K51" s="60"/>
    </row>
    <row r="52" spans="2:11" ht="15" customHeight="1" x14ac:dyDescent="0.25">
      <c r="B52" s="80" t="s">
        <v>17</v>
      </c>
      <c r="C52" s="74" t="s">
        <v>16</v>
      </c>
      <c r="D52" s="59"/>
      <c r="E52" s="59"/>
      <c r="F52" s="59"/>
      <c r="G52" s="59"/>
      <c r="H52" s="59"/>
      <c r="I52" s="315"/>
      <c r="J52" s="315"/>
      <c r="K52" s="316"/>
    </row>
    <row r="53" spans="2:11" ht="15" customHeight="1" x14ac:dyDescent="0.25">
      <c r="B53" s="317" t="s">
        <v>15</v>
      </c>
      <c r="C53" s="74" t="s">
        <v>14</v>
      </c>
      <c r="D53" s="59"/>
      <c r="E53" s="59"/>
      <c r="F53" s="59"/>
      <c r="G53" s="59"/>
      <c r="H53" s="59"/>
      <c r="I53" s="315"/>
      <c r="J53" s="315"/>
      <c r="K53" s="316"/>
    </row>
    <row r="54" spans="2:11" ht="15" customHeight="1" x14ac:dyDescent="0.25">
      <c r="B54" s="318"/>
      <c r="C54" s="74" t="s">
        <v>13</v>
      </c>
      <c r="D54" s="59"/>
      <c r="E54" s="59"/>
      <c r="F54" s="59"/>
      <c r="G54" s="59"/>
      <c r="H54" s="59"/>
      <c r="I54" s="315"/>
      <c r="J54" s="315"/>
      <c r="K54" s="316"/>
    </row>
    <row r="55" spans="2:11" ht="15" customHeight="1" x14ac:dyDescent="0.25">
      <c r="B55" s="319"/>
      <c r="C55" s="75" t="s">
        <v>12</v>
      </c>
      <c r="D55" s="59"/>
      <c r="E55" s="59"/>
      <c r="F55" s="59"/>
      <c r="G55" s="59"/>
      <c r="H55" s="59"/>
      <c r="I55" s="315"/>
      <c r="J55" s="315"/>
      <c r="K55" s="316"/>
    </row>
    <row r="56" spans="2:11" ht="15" customHeight="1" x14ac:dyDescent="0.25">
      <c r="B56" s="80" t="s">
        <v>1865</v>
      </c>
      <c r="C56" s="75"/>
      <c r="D56" s="59"/>
      <c r="E56" s="59"/>
      <c r="F56" s="59"/>
      <c r="G56" s="59"/>
      <c r="H56" s="59"/>
      <c r="I56" s="59"/>
      <c r="J56" s="59"/>
      <c r="K56" s="60"/>
    </row>
    <row r="57" spans="2:11" ht="15" customHeight="1" x14ac:dyDescent="0.25">
      <c r="B57" s="309" t="s">
        <v>11</v>
      </c>
      <c r="C57" s="310"/>
      <c r="D57" s="78"/>
      <c r="E57" s="78"/>
      <c r="F57" s="78"/>
      <c r="G57" s="78"/>
      <c r="H57" s="78"/>
      <c r="I57" s="78"/>
      <c r="J57" s="78"/>
      <c r="K57" s="79"/>
    </row>
    <row r="58" spans="2:11" ht="15" customHeight="1" thickBot="1" x14ac:dyDescent="0.3">
      <c r="B58" s="311" t="s">
        <v>10</v>
      </c>
      <c r="C58" s="312"/>
      <c r="D58" s="72">
        <f>SUM(D49:D57)-D50</f>
        <v>0</v>
      </c>
      <c r="E58" s="72">
        <f t="shared" ref="E58:J58" si="7">SUM(E49:E57)-E50</f>
        <v>0</v>
      </c>
      <c r="F58" s="72">
        <f t="shared" si="7"/>
        <v>0</v>
      </c>
      <c r="G58" s="72">
        <f t="shared" si="7"/>
        <v>0</v>
      </c>
      <c r="H58" s="72">
        <f t="shared" si="7"/>
        <v>0</v>
      </c>
      <c r="I58" s="72">
        <f t="shared" si="7"/>
        <v>0</v>
      </c>
      <c r="J58" s="72">
        <f t="shared" si="7"/>
        <v>0</v>
      </c>
      <c r="K58" s="73">
        <f>SUM(K49:K57)-K50</f>
        <v>0</v>
      </c>
    </row>
    <row r="59" spans="2:11" ht="15" customHeight="1" x14ac:dyDescent="0.25">
      <c r="D59" s="51"/>
      <c r="E59" s="51"/>
      <c r="F59" s="51"/>
      <c r="G59" s="51"/>
      <c r="H59" s="51"/>
      <c r="I59" s="51"/>
      <c r="J59" s="51"/>
      <c r="K59" s="51"/>
    </row>
    <row r="60" spans="2:11" ht="15" customHeight="1" x14ac:dyDescent="0.25">
      <c r="D60" s="51"/>
      <c r="E60" s="51"/>
      <c r="F60" s="51"/>
      <c r="G60" s="51"/>
      <c r="H60" s="51"/>
      <c r="I60" s="51"/>
      <c r="J60" s="51"/>
      <c r="K60" s="51"/>
    </row>
    <row r="61" spans="2:11" ht="15" customHeight="1" x14ac:dyDescent="0.25">
      <c r="D61" s="51"/>
      <c r="E61" s="51"/>
      <c r="F61" s="51"/>
      <c r="G61" s="51"/>
      <c r="H61" s="51"/>
      <c r="I61" s="51"/>
      <c r="J61" s="51"/>
      <c r="K61" s="51"/>
    </row>
    <row r="62" spans="2:11" ht="15" customHeight="1" x14ac:dyDescent="0.25">
      <c r="D62" s="51"/>
      <c r="E62" s="51"/>
      <c r="F62" s="51"/>
      <c r="G62" s="51"/>
      <c r="H62" s="51"/>
      <c r="I62" s="51"/>
      <c r="J62" s="51"/>
      <c r="K62" s="51"/>
    </row>
    <row r="63" spans="2:11" ht="15" customHeight="1" thickBot="1" x14ac:dyDescent="0.3">
      <c r="B63" s="53"/>
    </row>
    <row r="64" spans="2:11" ht="15" customHeight="1" x14ac:dyDescent="0.25">
      <c r="B64" s="335" t="str">
        <f>GRD&amp;" - Projections "&amp;AnnéeN+1</f>
        <v>Nom du GRD - Projections 2022</v>
      </c>
      <c r="C64" s="336"/>
      <c r="D64" s="339" t="s">
        <v>43</v>
      </c>
      <c r="E64" s="340"/>
      <c r="F64" s="329" t="s">
        <v>41</v>
      </c>
      <c r="G64" s="329"/>
      <c r="H64" s="329"/>
      <c r="I64" s="329" t="s">
        <v>40</v>
      </c>
      <c r="J64" s="329"/>
      <c r="K64" s="330"/>
    </row>
    <row r="65" spans="2:11" ht="15" customHeight="1" thickBot="1" x14ac:dyDescent="0.3">
      <c r="B65" s="337"/>
      <c r="C65" s="338"/>
      <c r="D65" s="66" t="s">
        <v>39</v>
      </c>
      <c r="E65" s="67" t="s">
        <v>38</v>
      </c>
      <c r="F65" s="67" t="s">
        <v>37</v>
      </c>
      <c r="G65" s="67" t="s">
        <v>36</v>
      </c>
      <c r="H65" s="67" t="s">
        <v>35</v>
      </c>
      <c r="I65" s="67" t="s">
        <v>34</v>
      </c>
      <c r="J65" s="67" t="s">
        <v>33</v>
      </c>
      <c r="K65" s="68" t="s">
        <v>32</v>
      </c>
    </row>
    <row r="66" spans="2:11" ht="15" customHeight="1" x14ac:dyDescent="0.25">
      <c r="B66" s="331" t="s">
        <v>31</v>
      </c>
      <c r="C66" s="332"/>
      <c r="D66" s="69"/>
      <c r="E66" s="69"/>
      <c r="F66" s="253" t="s">
        <v>1922</v>
      </c>
      <c r="G66" s="253" t="s">
        <v>1921</v>
      </c>
      <c r="H66" s="253" t="s">
        <v>1923</v>
      </c>
      <c r="I66" s="69"/>
      <c r="J66" s="69"/>
      <c r="K66" s="254" t="s">
        <v>1924</v>
      </c>
    </row>
    <row r="67" spans="2:11" ht="15" customHeight="1" x14ac:dyDescent="0.25">
      <c r="B67" s="333" t="s">
        <v>30</v>
      </c>
      <c r="C67" s="334"/>
      <c r="D67" s="62">
        <f t="shared" ref="D67:I67" si="8">SUM(D68:D71)</f>
        <v>0</v>
      </c>
      <c r="E67" s="62">
        <f t="shared" si="8"/>
        <v>0</v>
      </c>
      <c r="F67" s="62">
        <f t="shared" si="8"/>
        <v>0</v>
      </c>
      <c r="G67" s="62">
        <f t="shared" si="8"/>
        <v>0</v>
      </c>
      <c r="H67" s="62">
        <f t="shared" si="8"/>
        <v>0</v>
      </c>
      <c r="I67" s="62">
        <f t="shared" si="8"/>
        <v>0</v>
      </c>
      <c r="J67" s="62">
        <f>SUM(J68:J71)</f>
        <v>0</v>
      </c>
      <c r="K67" s="63">
        <f>SUM(K68:K71)</f>
        <v>0</v>
      </c>
    </row>
    <row r="68" spans="2:11" ht="15" customHeight="1" x14ac:dyDescent="0.25">
      <c r="B68" s="322"/>
      <c r="C68" s="76" t="s">
        <v>29</v>
      </c>
      <c r="D68" s="59"/>
      <c r="E68" s="59"/>
      <c r="F68" s="59"/>
      <c r="G68" s="59"/>
      <c r="H68" s="59"/>
      <c r="I68" s="59"/>
      <c r="J68" s="59"/>
      <c r="K68" s="60"/>
    </row>
    <row r="69" spans="2:11" ht="15" customHeight="1" x14ac:dyDescent="0.25">
      <c r="B69" s="323"/>
      <c r="C69" s="76" t="s">
        <v>28</v>
      </c>
      <c r="D69" s="59"/>
      <c r="E69" s="59"/>
      <c r="F69" s="59"/>
      <c r="G69" s="59"/>
      <c r="H69" s="59"/>
      <c r="I69" s="59"/>
      <c r="J69" s="59"/>
      <c r="K69" s="60"/>
    </row>
    <row r="70" spans="2:11" ht="15" customHeight="1" x14ac:dyDescent="0.25">
      <c r="B70" s="323"/>
      <c r="C70" s="76" t="s">
        <v>27</v>
      </c>
      <c r="D70" s="59"/>
      <c r="E70" s="59"/>
      <c r="F70" s="59"/>
      <c r="G70" s="59"/>
      <c r="H70" s="59"/>
      <c r="I70" s="59"/>
      <c r="J70" s="59"/>
      <c r="K70" s="60"/>
    </row>
    <row r="71" spans="2:11" ht="15" customHeight="1" x14ac:dyDescent="0.25">
      <c r="B71" s="323"/>
      <c r="C71" s="77" t="s">
        <v>42</v>
      </c>
      <c r="D71" s="315"/>
      <c r="E71" s="315"/>
      <c r="F71" s="315"/>
      <c r="G71" s="315"/>
      <c r="H71" s="315"/>
      <c r="I71" s="315"/>
      <c r="J71" s="59"/>
      <c r="K71" s="316"/>
    </row>
    <row r="72" spans="2:11" ht="15" customHeight="1" x14ac:dyDescent="0.25">
      <c r="B72" s="324"/>
      <c r="C72" s="252" t="s">
        <v>44</v>
      </c>
      <c r="D72" s="315"/>
      <c r="E72" s="315"/>
      <c r="F72" s="315"/>
      <c r="G72" s="315"/>
      <c r="H72" s="315"/>
      <c r="I72" s="315"/>
      <c r="J72" s="61"/>
      <c r="K72" s="316"/>
    </row>
    <row r="73" spans="2:11" ht="15" customHeight="1" x14ac:dyDescent="0.25">
      <c r="B73" s="320" t="s">
        <v>26</v>
      </c>
      <c r="C73" s="321"/>
      <c r="D73" s="57">
        <f t="shared" ref="D73:K73" si="9">SUM(D74:D76)</f>
        <v>0</v>
      </c>
      <c r="E73" s="57">
        <f t="shared" si="9"/>
        <v>0</v>
      </c>
      <c r="F73" s="57">
        <f t="shared" si="9"/>
        <v>0</v>
      </c>
      <c r="G73" s="57">
        <f t="shared" si="9"/>
        <v>0</v>
      </c>
      <c r="H73" s="57">
        <f t="shared" si="9"/>
        <v>0</v>
      </c>
      <c r="I73" s="57">
        <f t="shared" si="9"/>
        <v>0</v>
      </c>
      <c r="J73" s="57">
        <f t="shared" si="9"/>
        <v>0</v>
      </c>
      <c r="K73" s="58">
        <f t="shared" si="9"/>
        <v>0</v>
      </c>
    </row>
    <row r="74" spans="2:11" ht="15" customHeight="1" x14ac:dyDescent="0.25">
      <c r="B74" s="322"/>
      <c r="C74" s="76" t="s">
        <v>25</v>
      </c>
      <c r="D74" s="59"/>
      <c r="E74" s="59"/>
      <c r="F74" s="59"/>
      <c r="G74" s="59"/>
      <c r="H74" s="59"/>
      <c r="I74" s="59"/>
      <c r="J74" s="59"/>
      <c r="K74" s="60"/>
    </row>
    <row r="75" spans="2:11" ht="15" customHeight="1" x14ac:dyDescent="0.25">
      <c r="B75" s="323"/>
      <c r="C75" s="76" t="s">
        <v>24</v>
      </c>
      <c r="D75" s="59"/>
      <c r="E75" s="59"/>
      <c r="F75" s="59"/>
      <c r="G75" s="59"/>
      <c r="H75" s="59"/>
      <c r="I75" s="59"/>
      <c r="J75" s="59"/>
      <c r="K75" s="60"/>
    </row>
    <row r="76" spans="2:11" ht="15" customHeight="1" x14ac:dyDescent="0.25">
      <c r="B76" s="324"/>
      <c r="C76" s="76" t="s">
        <v>23</v>
      </c>
      <c r="D76" s="59"/>
      <c r="E76" s="59"/>
      <c r="F76" s="59"/>
      <c r="G76" s="59"/>
      <c r="H76" s="59"/>
      <c r="I76" s="59"/>
      <c r="J76" s="59"/>
      <c r="K76" s="60"/>
    </row>
    <row r="77" spans="2:11" ht="15" customHeight="1" x14ac:dyDescent="0.25">
      <c r="B77" s="320" t="s">
        <v>11</v>
      </c>
      <c r="C77" s="321"/>
      <c r="D77" s="57"/>
      <c r="E77" s="57"/>
      <c r="F77" s="57"/>
      <c r="G77" s="57"/>
      <c r="H77" s="57"/>
      <c r="I77" s="57"/>
      <c r="J77" s="57"/>
      <c r="K77" s="58"/>
    </row>
    <row r="78" spans="2:11" ht="15" customHeight="1" x14ac:dyDescent="0.25">
      <c r="B78" s="325" t="s">
        <v>22</v>
      </c>
      <c r="C78" s="326"/>
      <c r="D78" s="70">
        <f t="shared" ref="D78:K78" si="10">D67+D73+D77</f>
        <v>0</v>
      </c>
      <c r="E78" s="70">
        <f t="shared" si="10"/>
        <v>0</v>
      </c>
      <c r="F78" s="70">
        <f t="shared" si="10"/>
        <v>0</v>
      </c>
      <c r="G78" s="70">
        <f t="shared" si="10"/>
        <v>0</v>
      </c>
      <c r="H78" s="70">
        <f t="shared" si="10"/>
        <v>0</v>
      </c>
      <c r="I78" s="70">
        <f t="shared" si="10"/>
        <v>0</v>
      </c>
      <c r="J78" s="70">
        <f t="shared" si="10"/>
        <v>0</v>
      </c>
      <c r="K78" s="71">
        <f t="shared" si="10"/>
        <v>0</v>
      </c>
    </row>
    <row r="79" spans="2:11" ht="15" customHeight="1" x14ac:dyDescent="0.25">
      <c r="B79" s="327" t="s">
        <v>21</v>
      </c>
      <c r="C79" s="328"/>
      <c r="D79" s="64"/>
      <c r="E79" s="64"/>
      <c r="F79" s="64"/>
      <c r="G79" s="64"/>
      <c r="H79" s="64"/>
      <c r="I79" s="64"/>
      <c r="J79" s="64"/>
      <c r="K79" s="65"/>
    </row>
    <row r="80" spans="2:11" ht="15" customHeight="1" x14ac:dyDescent="0.25">
      <c r="B80" s="313" t="s">
        <v>20</v>
      </c>
      <c r="C80" s="74" t="s">
        <v>19</v>
      </c>
      <c r="D80" s="315"/>
      <c r="E80" s="315"/>
      <c r="F80" s="315"/>
      <c r="G80" s="315"/>
      <c r="H80" s="315"/>
      <c r="I80" s="59"/>
      <c r="J80" s="59"/>
      <c r="K80" s="316"/>
    </row>
    <row r="81" spans="2:11" ht="15" customHeight="1" x14ac:dyDescent="0.25">
      <c r="B81" s="314"/>
      <c r="C81" s="252" t="s">
        <v>1994</v>
      </c>
      <c r="D81" s="315"/>
      <c r="E81" s="315"/>
      <c r="F81" s="315"/>
      <c r="G81" s="315"/>
      <c r="H81" s="315"/>
      <c r="I81" s="59"/>
      <c r="J81" s="59"/>
      <c r="K81" s="316"/>
    </row>
    <row r="82" spans="2:11" ht="15" customHeight="1" x14ac:dyDescent="0.25">
      <c r="B82" s="314"/>
      <c r="C82" s="74" t="s">
        <v>18</v>
      </c>
      <c r="D82" s="315"/>
      <c r="E82" s="315"/>
      <c r="F82" s="315"/>
      <c r="G82" s="315"/>
      <c r="H82" s="315"/>
      <c r="I82" s="59"/>
      <c r="J82" s="59"/>
      <c r="K82" s="60"/>
    </row>
    <row r="83" spans="2:11" ht="15" customHeight="1" x14ac:dyDescent="0.25">
      <c r="B83" s="80" t="s">
        <v>17</v>
      </c>
      <c r="C83" s="74" t="s">
        <v>16</v>
      </c>
      <c r="D83" s="59"/>
      <c r="E83" s="59"/>
      <c r="F83" s="59"/>
      <c r="G83" s="59"/>
      <c r="H83" s="59"/>
      <c r="I83" s="315"/>
      <c r="J83" s="315"/>
      <c r="K83" s="316"/>
    </row>
    <row r="84" spans="2:11" ht="15" customHeight="1" x14ac:dyDescent="0.25">
      <c r="B84" s="317" t="s">
        <v>15</v>
      </c>
      <c r="C84" s="74" t="s">
        <v>14</v>
      </c>
      <c r="D84" s="59"/>
      <c r="E84" s="59"/>
      <c r="F84" s="59"/>
      <c r="G84" s="59"/>
      <c r="H84" s="59"/>
      <c r="I84" s="315"/>
      <c r="J84" s="315"/>
      <c r="K84" s="316"/>
    </row>
    <row r="85" spans="2:11" ht="15" customHeight="1" x14ac:dyDescent="0.25">
      <c r="B85" s="318"/>
      <c r="C85" s="74" t="s">
        <v>13</v>
      </c>
      <c r="D85" s="59"/>
      <c r="E85" s="59"/>
      <c r="F85" s="59"/>
      <c r="G85" s="59"/>
      <c r="H85" s="59"/>
      <c r="I85" s="315"/>
      <c r="J85" s="315"/>
      <c r="K85" s="316"/>
    </row>
    <row r="86" spans="2:11" ht="15" customHeight="1" x14ac:dyDescent="0.25">
      <c r="B86" s="319"/>
      <c r="C86" s="75" t="s">
        <v>12</v>
      </c>
      <c r="D86" s="59"/>
      <c r="E86" s="59"/>
      <c r="F86" s="59"/>
      <c r="G86" s="59"/>
      <c r="H86" s="59"/>
      <c r="I86" s="315"/>
      <c r="J86" s="315"/>
      <c r="K86" s="316"/>
    </row>
    <row r="87" spans="2:11" ht="15" customHeight="1" x14ac:dyDescent="0.25">
      <c r="B87" s="80" t="s">
        <v>1865</v>
      </c>
      <c r="C87" s="75"/>
      <c r="D87" s="59"/>
      <c r="E87" s="59"/>
      <c r="F87" s="59"/>
      <c r="G87" s="59"/>
      <c r="H87" s="59"/>
      <c r="I87" s="59"/>
      <c r="J87" s="59"/>
      <c r="K87" s="60"/>
    </row>
    <row r="88" spans="2:11" ht="15" customHeight="1" x14ac:dyDescent="0.25">
      <c r="B88" s="309" t="s">
        <v>11</v>
      </c>
      <c r="C88" s="310"/>
      <c r="D88" s="78"/>
      <c r="E88" s="78"/>
      <c r="F88" s="78"/>
      <c r="G88" s="78"/>
      <c r="H88" s="78"/>
      <c r="I88" s="78"/>
      <c r="J88" s="78"/>
      <c r="K88" s="79"/>
    </row>
    <row r="89" spans="2:11" ht="15" customHeight="1" thickBot="1" x14ac:dyDescent="0.3">
      <c r="B89" s="311" t="s">
        <v>10</v>
      </c>
      <c r="C89" s="312"/>
      <c r="D89" s="72">
        <f>SUM(D80:D88)-D81</f>
        <v>0</v>
      </c>
      <c r="E89" s="72">
        <f t="shared" ref="E89:J89" si="11">SUM(E80:E88)-E81</f>
        <v>0</v>
      </c>
      <c r="F89" s="72">
        <f t="shared" si="11"/>
        <v>0</v>
      </c>
      <c r="G89" s="72">
        <f t="shared" si="11"/>
        <v>0</v>
      </c>
      <c r="H89" s="72">
        <f t="shared" si="11"/>
        <v>0</v>
      </c>
      <c r="I89" s="72">
        <f t="shared" si="11"/>
        <v>0</v>
      </c>
      <c r="J89" s="72">
        <f t="shared" si="11"/>
        <v>0</v>
      </c>
      <c r="K89" s="73">
        <f>SUM(K80:K88)-K81</f>
        <v>0</v>
      </c>
    </row>
    <row r="90" spans="2:11" ht="15" customHeight="1" x14ac:dyDescent="0.25">
      <c r="D90" s="51"/>
      <c r="E90" s="51"/>
      <c r="F90" s="51"/>
      <c r="G90" s="51"/>
      <c r="H90" s="51"/>
      <c r="I90" s="51"/>
      <c r="J90" s="51"/>
      <c r="K90" s="51"/>
    </row>
    <row r="91" spans="2:11" ht="15" customHeight="1" x14ac:dyDescent="0.25">
      <c r="D91" s="51"/>
      <c r="E91" s="51"/>
      <c r="F91" s="51"/>
      <c r="G91" s="51"/>
      <c r="H91" s="51"/>
      <c r="I91" s="51"/>
      <c r="J91" s="51"/>
      <c r="K91" s="51"/>
    </row>
    <row r="92" spans="2:11" ht="15" customHeight="1" x14ac:dyDescent="0.25">
      <c r="D92" s="51"/>
      <c r="E92" s="51"/>
      <c r="F92" s="51"/>
      <c r="G92" s="51"/>
      <c r="H92" s="51"/>
      <c r="I92" s="51"/>
      <c r="J92" s="51"/>
      <c r="K92" s="51"/>
    </row>
    <row r="93" spans="2:11" ht="15" customHeight="1" x14ac:dyDescent="0.25">
      <c r="D93" s="51"/>
      <c r="E93" s="51"/>
      <c r="F93" s="51"/>
      <c r="G93" s="51"/>
      <c r="H93" s="51"/>
      <c r="I93" s="51"/>
      <c r="J93" s="51"/>
      <c r="K93" s="51"/>
    </row>
    <row r="94" spans="2:11" ht="15" customHeight="1" thickBot="1" x14ac:dyDescent="0.3">
      <c r="B94" s="53"/>
    </row>
    <row r="95" spans="2:11" ht="15" customHeight="1" x14ac:dyDescent="0.25">
      <c r="B95" s="335" t="str">
        <f>GRD&amp;" - Projections "&amp;AnnéeN+2</f>
        <v>Nom du GRD - Projections 2023</v>
      </c>
      <c r="C95" s="336"/>
      <c r="D95" s="339" t="s">
        <v>43</v>
      </c>
      <c r="E95" s="340"/>
      <c r="F95" s="329" t="s">
        <v>41</v>
      </c>
      <c r="G95" s="329"/>
      <c r="H95" s="329"/>
      <c r="I95" s="329" t="s">
        <v>40</v>
      </c>
      <c r="J95" s="329"/>
      <c r="K95" s="330"/>
    </row>
    <row r="96" spans="2:11" ht="15" customHeight="1" thickBot="1" x14ac:dyDescent="0.3">
      <c r="B96" s="337"/>
      <c r="C96" s="338"/>
      <c r="D96" s="66" t="s">
        <v>39</v>
      </c>
      <c r="E96" s="67" t="s">
        <v>38</v>
      </c>
      <c r="F96" s="67" t="s">
        <v>37</v>
      </c>
      <c r="G96" s="67" t="s">
        <v>36</v>
      </c>
      <c r="H96" s="67" t="s">
        <v>35</v>
      </c>
      <c r="I96" s="67" t="s">
        <v>34</v>
      </c>
      <c r="J96" s="67" t="s">
        <v>33</v>
      </c>
      <c r="K96" s="68" t="s">
        <v>32</v>
      </c>
    </row>
    <row r="97" spans="2:11" ht="15" customHeight="1" x14ac:dyDescent="0.25">
      <c r="B97" s="331" t="s">
        <v>31</v>
      </c>
      <c r="C97" s="332"/>
      <c r="D97" s="69"/>
      <c r="E97" s="69"/>
      <c r="F97" s="253" t="s">
        <v>1922</v>
      </c>
      <c r="G97" s="253" t="s">
        <v>1921</v>
      </c>
      <c r="H97" s="253" t="s">
        <v>1923</v>
      </c>
      <c r="I97" s="69"/>
      <c r="J97" s="69"/>
      <c r="K97" s="254" t="s">
        <v>1924</v>
      </c>
    </row>
    <row r="98" spans="2:11" ht="15" customHeight="1" x14ac:dyDescent="0.25">
      <c r="B98" s="333" t="s">
        <v>30</v>
      </c>
      <c r="C98" s="334"/>
      <c r="D98" s="62">
        <f t="shared" ref="D98:I98" si="12">SUM(D99:D102)</f>
        <v>0</v>
      </c>
      <c r="E98" s="62">
        <f t="shared" si="12"/>
        <v>0</v>
      </c>
      <c r="F98" s="62">
        <f t="shared" si="12"/>
        <v>0</v>
      </c>
      <c r="G98" s="62">
        <f t="shared" si="12"/>
        <v>0</v>
      </c>
      <c r="H98" s="62">
        <f t="shared" si="12"/>
        <v>0</v>
      </c>
      <c r="I98" s="62">
        <f t="shared" si="12"/>
        <v>0</v>
      </c>
      <c r="J98" s="62">
        <f>SUM(J99:J102)</f>
        <v>0</v>
      </c>
      <c r="K98" s="63">
        <f>SUM(K99:K102)</f>
        <v>0</v>
      </c>
    </row>
    <row r="99" spans="2:11" ht="15" customHeight="1" x14ac:dyDescent="0.25">
      <c r="B99" s="322"/>
      <c r="C99" s="76" t="s">
        <v>29</v>
      </c>
      <c r="D99" s="59"/>
      <c r="E99" s="59"/>
      <c r="F99" s="59"/>
      <c r="G99" s="59"/>
      <c r="H99" s="59"/>
      <c r="I99" s="59"/>
      <c r="J99" s="59"/>
      <c r="K99" s="60"/>
    </row>
    <row r="100" spans="2:11" ht="15" customHeight="1" x14ac:dyDescent="0.25">
      <c r="B100" s="323"/>
      <c r="C100" s="76" t="s">
        <v>28</v>
      </c>
      <c r="D100" s="59"/>
      <c r="E100" s="59"/>
      <c r="F100" s="59"/>
      <c r="G100" s="59"/>
      <c r="H100" s="59"/>
      <c r="I100" s="59"/>
      <c r="J100" s="59"/>
      <c r="K100" s="60"/>
    </row>
    <row r="101" spans="2:11" ht="15" customHeight="1" x14ac:dyDescent="0.25">
      <c r="B101" s="323"/>
      <c r="C101" s="76" t="s">
        <v>27</v>
      </c>
      <c r="D101" s="59"/>
      <c r="E101" s="59"/>
      <c r="F101" s="59"/>
      <c r="G101" s="59"/>
      <c r="H101" s="59"/>
      <c r="I101" s="59"/>
      <c r="J101" s="59"/>
      <c r="K101" s="60"/>
    </row>
    <row r="102" spans="2:11" ht="15" customHeight="1" x14ac:dyDescent="0.25">
      <c r="B102" s="323"/>
      <c r="C102" s="77" t="s">
        <v>42</v>
      </c>
      <c r="D102" s="315"/>
      <c r="E102" s="315"/>
      <c r="F102" s="315"/>
      <c r="G102" s="315"/>
      <c r="H102" s="315"/>
      <c r="I102" s="315"/>
      <c r="J102" s="59"/>
      <c r="K102" s="316"/>
    </row>
    <row r="103" spans="2:11" ht="15" customHeight="1" x14ac:dyDescent="0.25">
      <c r="B103" s="324"/>
      <c r="C103" s="252" t="s">
        <v>44</v>
      </c>
      <c r="D103" s="315"/>
      <c r="E103" s="315"/>
      <c r="F103" s="315"/>
      <c r="G103" s="315"/>
      <c r="H103" s="315"/>
      <c r="I103" s="315"/>
      <c r="J103" s="61"/>
      <c r="K103" s="316"/>
    </row>
    <row r="104" spans="2:11" ht="15" customHeight="1" x14ac:dyDescent="0.25">
      <c r="B104" s="320" t="s">
        <v>26</v>
      </c>
      <c r="C104" s="321"/>
      <c r="D104" s="57">
        <f t="shared" ref="D104:K104" si="13">SUM(D105:D107)</f>
        <v>0</v>
      </c>
      <c r="E104" s="57">
        <f t="shared" si="13"/>
        <v>0</v>
      </c>
      <c r="F104" s="57">
        <f t="shared" si="13"/>
        <v>0</v>
      </c>
      <c r="G104" s="57">
        <f t="shared" si="13"/>
        <v>0</v>
      </c>
      <c r="H104" s="57">
        <f t="shared" si="13"/>
        <v>0</v>
      </c>
      <c r="I104" s="57">
        <f t="shared" si="13"/>
        <v>0</v>
      </c>
      <c r="J104" s="57">
        <f t="shared" si="13"/>
        <v>0</v>
      </c>
      <c r="K104" s="58">
        <f t="shared" si="13"/>
        <v>0</v>
      </c>
    </row>
    <row r="105" spans="2:11" ht="15" customHeight="1" x14ac:dyDescent="0.25">
      <c r="B105" s="322"/>
      <c r="C105" s="76" t="s">
        <v>25</v>
      </c>
      <c r="D105" s="59"/>
      <c r="E105" s="59"/>
      <c r="F105" s="59"/>
      <c r="G105" s="59"/>
      <c r="H105" s="59"/>
      <c r="I105" s="59"/>
      <c r="J105" s="59"/>
      <c r="K105" s="60"/>
    </row>
    <row r="106" spans="2:11" ht="15" customHeight="1" x14ac:dyDescent="0.25">
      <c r="B106" s="323"/>
      <c r="C106" s="76" t="s">
        <v>24</v>
      </c>
      <c r="D106" s="59"/>
      <c r="E106" s="59"/>
      <c r="F106" s="59"/>
      <c r="G106" s="59"/>
      <c r="H106" s="59"/>
      <c r="I106" s="59"/>
      <c r="J106" s="59"/>
      <c r="K106" s="60"/>
    </row>
    <row r="107" spans="2:11" ht="15" customHeight="1" x14ac:dyDescent="0.25">
      <c r="B107" s="324"/>
      <c r="C107" s="76" t="s">
        <v>23</v>
      </c>
      <c r="D107" s="59"/>
      <c r="E107" s="59"/>
      <c r="F107" s="59"/>
      <c r="G107" s="59"/>
      <c r="H107" s="59"/>
      <c r="I107" s="59"/>
      <c r="J107" s="59"/>
      <c r="K107" s="60"/>
    </row>
    <row r="108" spans="2:11" ht="15" customHeight="1" x14ac:dyDescent="0.25">
      <c r="B108" s="320" t="s">
        <v>11</v>
      </c>
      <c r="C108" s="321"/>
      <c r="D108" s="57"/>
      <c r="E108" s="57"/>
      <c r="F108" s="57"/>
      <c r="G108" s="57"/>
      <c r="H108" s="57"/>
      <c r="I108" s="57"/>
      <c r="J108" s="57"/>
      <c r="K108" s="58"/>
    </row>
    <row r="109" spans="2:11" ht="15" customHeight="1" x14ac:dyDescent="0.25">
      <c r="B109" s="325" t="s">
        <v>22</v>
      </c>
      <c r="C109" s="326"/>
      <c r="D109" s="70">
        <f t="shared" ref="D109:K109" si="14">D98+D104+D108</f>
        <v>0</v>
      </c>
      <c r="E109" s="70">
        <f t="shared" si="14"/>
        <v>0</v>
      </c>
      <c r="F109" s="70">
        <f t="shared" si="14"/>
        <v>0</v>
      </c>
      <c r="G109" s="70">
        <f t="shared" si="14"/>
        <v>0</v>
      </c>
      <c r="H109" s="70">
        <f t="shared" si="14"/>
        <v>0</v>
      </c>
      <c r="I109" s="70">
        <f t="shared" si="14"/>
        <v>0</v>
      </c>
      <c r="J109" s="70">
        <f t="shared" si="14"/>
        <v>0</v>
      </c>
      <c r="K109" s="71">
        <f t="shared" si="14"/>
        <v>0</v>
      </c>
    </row>
    <row r="110" spans="2:11" ht="15" customHeight="1" x14ac:dyDescent="0.25">
      <c r="B110" s="327" t="s">
        <v>21</v>
      </c>
      <c r="C110" s="328"/>
      <c r="D110" s="64"/>
      <c r="E110" s="64"/>
      <c r="F110" s="64"/>
      <c r="G110" s="64"/>
      <c r="H110" s="64"/>
      <c r="I110" s="64"/>
      <c r="J110" s="64"/>
      <c r="K110" s="65"/>
    </row>
    <row r="111" spans="2:11" ht="15" customHeight="1" x14ac:dyDescent="0.25">
      <c r="B111" s="313" t="s">
        <v>20</v>
      </c>
      <c r="C111" s="74" t="s">
        <v>19</v>
      </c>
      <c r="D111" s="315"/>
      <c r="E111" s="315"/>
      <c r="F111" s="315"/>
      <c r="G111" s="315"/>
      <c r="H111" s="315"/>
      <c r="I111" s="59"/>
      <c r="J111" s="59"/>
      <c r="K111" s="316"/>
    </row>
    <row r="112" spans="2:11" ht="15" customHeight="1" x14ac:dyDescent="0.25">
      <c r="B112" s="314"/>
      <c r="C112" s="252" t="s">
        <v>1994</v>
      </c>
      <c r="D112" s="315"/>
      <c r="E112" s="315"/>
      <c r="F112" s="315"/>
      <c r="G112" s="315"/>
      <c r="H112" s="315"/>
      <c r="I112" s="59"/>
      <c r="J112" s="59"/>
      <c r="K112" s="316"/>
    </row>
    <row r="113" spans="2:11" ht="15" customHeight="1" x14ac:dyDescent="0.25">
      <c r="B113" s="314"/>
      <c r="C113" s="74" t="s">
        <v>18</v>
      </c>
      <c r="D113" s="315"/>
      <c r="E113" s="315"/>
      <c r="F113" s="315"/>
      <c r="G113" s="315"/>
      <c r="H113" s="315"/>
      <c r="I113" s="59"/>
      <c r="J113" s="59"/>
      <c r="K113" s="60"/>
    </row>
    <row r="114" spans="2:11" ht="15" customHeight="1" x14ac:dyDescent="0.25">
      <c r="B114" s="80" t="s">
        <v>17</v>
      </c>
      <c r="C114" s="74" t="s">
        <v>16</v>
      </c>
      <c r="D114" s="59"/>
      <c r="E114" s="59"/>
      <c r="F114" s="59"/>
      <c r="G114" s="59"/>
      <c r="H114" s="59"/>
      <c r="I114" s="315"/>
      <c r="J114" s="315"/>
      <c r="K114" s="316"/>
    </row>
    <row r="115" spans="2:11" ht="15" customHeight="1" x14ac:dyDescent="0.25">
      <c r="B115" s="317" t="s">
        <v>15</v>
      </c>
      <c r="C115" s="74" t="s">
        <v>14</v>
      </c>
      <c r="D115" s="59"/>
      <c r="E115" s="59"/>
      <c r="F115" s="59"/>
      <c r="G115" s="59"/>
      <c r="H115" s="59"/>
      <c r="I115" s="315"/>
      <c r="J115" s="315"/>
      <c r="K115" s="316"/>
    </row>
    <row r="116" spans="2:11" ht="15" customHeight="1" x14ac:dyDescent="0.25">
      <c r="B116" s="318"/>
      <c r="C116" s="74" t="s">
        <v>13</v>
      </c>
      <c r="D116" s="59"/>
      <c r="E116" s="59"/>
      <c r="F116" s="59"/>
      <c r="G116" s="59"/>
      <c r="H116" s="59"/>
      <c r="I116" s="315"/>
      <c r="J116" s="315"/>
      <c r="K116" s="316"/>
    </row>
    <row r="117" spans="2:11" ht="15" customHeight="1" x14ac:dyDescent="0.25">
      <c r="B117" s="319"/>
      <c r="C117" s="75" t="s">
        <v>12</v>
      </c>
      <c r="D117" s="59"/>
      <c r="E117" s="59"/>
      <c r="F117" s="59"/>
      <c r="G117" s="59"/>
      <c r="H117" s="59"/>
      <c r="I117" s="315"/>
      <c r="J117" s="315"/>
      <c r="K117" s="316"/>
    </row>
    <row r="118" spans="2:11" ht="15" customHeight="1" x14ac:dyDescent="0.25">
      <c r="B118" s="80" t="s">
        <v>1865</v>
      </c>
      <c r="C118" s="75"/>
      <c r="D118" s="59"/>
      <c r="E118" s="59"/>
      <c r="F118" s="59"/>
      <c r="G118" s="59"/>
      <c r="H118" s="59"/>
      <c r="I118" s="59"/>
      <c r="J118" s="59"/>
      <c r="K118" s="60"/>
    </row>
    <row r="119" spans="2:11" ht="15" customHeight="1" x14ac:dyDescent="0.25">
      <c r="B119" s="309" t="s">
        <v>11</v>
      </c>
      <c r="C119" s="310"/>
      <c r="D119" s="78"/>
      <c r="E119" s="78"/>
      <c r="F119" s="78"/>
      <c r="G119" s="78"/>
      <c r="H119" s="78"/>
      <c r="I119" s="78"/>
      <c r="J119" s="78"/>
      <c r="K119" s="79"/>
    </row>
    <row r="120" spans="2:11" ht="15" customHeight="1" thickBot="1" x14ac:dyDescent="0.3">
      <c r="B120" s="311" t="s">
        <v>10</v>
      </c>
      <c r="C120" s="312"/>
      <c r="D120" s="72">
        <f>SUM(D111:D119)-D112</f>
        <v>0</v>
      </c>
      <c r="E120" s="72">
        <f t="shared" ref="E120:J120" si="15">SUM(E111:E119)-E112</f>
        <v>0</v>
      </c>
      <c r="F120" s="72">
        <f t="shared" si="15"/>
        <v>0</v>
      </c>
      <c r="G120" s="72">
        <f t="shared" si="15"/>
        <v>0</v>
      </c>
      <c r="H120" s="72">
        <f t="shared" si="15"/>
        <v>0</v>
      </c>
      <c r="I120" s="72">
        <f t="shared" si="15"/>
        <v>0</v>
      </c>
      <c r="J120" s="72">
        <f t="shared" si="15"/>
        <v>0</v>
      </c>
      <c r="K120" s="73">
        <f>SUM(K111:K119)-K112</f>
        <v>0</v>
      </c>
    </row>
    <row r="121" spans="2:11" ht="15" customHeight="1" x14ac:dyDescent="0.25">
      <c r="D121" s="51"/>
      <c r="E121" s="51"/>
      <c r="F121" s="51"/>
      <c r="G121" s="51"/>
      <c r="H121" s="51"/>
      <c r="I121" s="51"/>
      <c r="J121" s="51"/>
      <c r="K121" s="51"/>
    </row>
    <row r="122" spans="2:11" ht="15" customHeight="1" x14ac:dyDescent="0.25">
      <c r="D122" s="51"/>
      <c r="E122" s="51"/>
      <c r="F122" s="51"/>
      <c r="G122" s="51"/>
      <c r="H122" s="51"/>
      <c r="I122" s="51"/>
      <c r="J122" s="51"/>
      <c r="K122" s="51"/>
    </row>
    <row r="123" spans="2:11" ht="15" customHeight="1" x14ac:dyDescent="0.25">
      <c r="D123" s="51"/>
      <c r="E123" s="51"/>
      <c r="F123" s="51"/>
      <c r="G123" s="51"/>
      <c r="H123" s="51"/>
      <c r="I123" s="51"/>
      <c r="J123" s="51"/>
      <c r="K123" s="51"/>
    </row>
    <row r="124" spans="2:11" ht="15" customHeight="1" x14ac:dyDescent="0.25">
      <c r="D124" s="51"/>
      <c r="E124" s="51"/>
      <c r="F124" s="51"/>
      <c r="G124" s="51"/>
      <c r="H124" s="51"/>
      <c r="I124" s="51"/>
      <c r="J124" s="51"/>
      <c r="K124" s="51"/>
    </row>
    <row r="125" spans="2:11" ht="15" customHeight="1" thickBot="1" x14ac:dyDescent="0.3">
      <c r="B125" s="53"/>
    </row>
    <row r="126" spans="2:11" ht="15" customHeight="1" x14ac:dyDescent="0.25">
      <c r="B126" s="335" t="str">
        <f>GRD&amp;" - Projections "&amp;AnnéeN+3</f>
        <v>Nom du GRD - Projections 2024</v>
      </c>
      <c r="C126" s="336"/>
      <c r="D126" s="339" t="s">
        <v>43</v>
      </c>
      <c r="E126" s="340"/>
      <c r="F126" s="329" t="s">
        <v>41</v>
      </c>
      <c r="G126" s="329"/>
      <c r="H126" s="329"/>
      <c r="I126" s="329" t="s">
        <v>40</v>
      </c>
      <c r="J126" s="329"/>
      <c r="K126" s="330"/>
    </row>
    <row r="127" spans="2:11" ht="15" customHeight="1" thickBot="1" x14ac:dyDescent="0.3">
      <c r="B127" s="337"/>
      <c r="C127" s="338"/>
      <c r="D127" s="66" t="s">
        <v>39</v>
      </c>
      <c r="E127" s="67" t="s">
        <v>38</v>
      </c>
      <c r="F127" s="67" t="s">
        <v>37</v>
      </c>
      <c r="G127" s="67" t="s">
        <v>36</v>
      </c>
      <c r="H127" s="67" t="s">
        <v>35</v>
      </c>
      <c r="I127" s="67" t="s">
        <v>34</v>
      </c>
      <c r="J127" s="67" t="s">
        <v>33</v>
      </c>
      <c r="K127" s="68" t="s">
        <v>32</v>
      </c>
    </row>
    <row r="128" spans="2:11" ht="15" customHeight="1" x14ac:dyDescent="0.25">
      <c r="B128" s="331" t="s">
        <v>31</v>
      </c>
      <c r="C128" s="332"/>
      <c r="D128" s="69"/>
      <c r="E128" s="69"/>
      <c r="F128" s="253" t="s">
        <v>1922</v>
      </c>
      <c r="G128" s="253" t="s">
        <v>1921</v>
      </c>
      <c r="H128" s="253" t="s">
        <v>1923</v>
      </c>
      <c r="I128" s="69"/>
      <c r="J128" s="69"/>
      <c r="K128" s="254" t="s">
        <v>1924</v>
      </c>
    </row>
    <row r="129" spans="2:11" ht="15" customHeight="1" x14ac:dyDescent="0.25">
      <c r="B129" s="333" t="s">
        <v>30</v>
      </c>
      <c r="C129" s="334"/>
      <c r="D129" s="62">
        <f t="shared" ref="D129:I129" si="16">SUM(D130:D133)</f>
        <v>0</v>
      </c>
      <c r="E129" s="62">
        <f t="shared" si="16"/>
        <v>0</v>
      </c>
      <c r="F129" s="62">
        <f t="shared" si="16"/>
        <v>0</v>
      </c>
      <c r="G129" s="62">
        <f t="shared" si="16"/>
        <v>0</v>
      </c>
      <c r="H129" s="62">
        <f t="shared" si="16"/>
        <v>0</v>
      </c>
      <c r="I129" s="62">
        <f t="shared" si="16"/>
        <v>0</v>
      </c>
      <c r="J129" s="62">
        <f>SUM(J130:J133)</f>
        <v>0</v>
      </c>
      <c r="K129" s="63">
        <f>SUM(K130:K133)</f>
        <v>0</v>
      </c>
    </row>
    <row r="130" spans="2:11" ht="15" customHeight="1" x14ac:dyDescent="0.25">
      <c r="B130" s="322"/>
      <c r="C130" s="76" t="s">
        <v>29</v>
      </c>
      <c r="D130" s="59"/>
      <c r="E130" s="59"/>
      <c r="F130" s="59"/>
      <c r="G130" s="59"/>
      <c r="H130" s="59"/>
      <c r="I130" s="59"/>
      <c r="J130" s="59"/>
      <c r="K130" s="60"/>
    </row>
    <row r="131" spans="2:11" ht="15" customHeight="1" x14ac:dyDescent="0.25">
      <c r="B131" s="323"/>
      <c r="C131" s="76" t="s">
        <v>28</v>
      </c>
      <c r="D131" s="59"/>
      <c r="E131" s="59"/>
      <c r="F131" s="59"/>
      <c r="G131" s="59"/>
      <c r="H131" s="59"/>
      <c r="I131" s="59"/>
      <c r="J131" s="59"/>
      <c r="K131" s="60"/>
    </row>
    <row r="132" spans="2:11" ht="15" customHeight="1" x14ac:dyDescent="0.25">
      <c r="B132" s="323"/>
      <c r="C132" s="76" t="s">
        <v>27</v>
      </c>
      <c r="D132" s="59"/>
      <c r="E132" s="59"/>
      <c r="F132" s="59"/>
      <c r="G132" s="59"/>
      <c r="H132" s="59"/>
      <c r="I132" s="59"/>
      <c r="J132" s="59"/>
      <c r="K132" s="60"/>
    </row>
    <row r="133" spans="2:11" ht="15" customHeight="1" x14ac:dyDescent="0.25">
      <c r="B133" s="323"/>
      <c r="C133" s="77" t="s">
        <v>42</v>
      </c>
      <c r="D133" s="315"/>
      <c r="E133" s="315"/>
      <c r="F133" s="315"/>
      <c r="G133" s="315"/>
      <c r="H133" s="315"/>
      <c r="I133" s="315"/>
      <c r="J133" s="59"/>
      <c r="K133" s="316"/>
    </row>
    <row r="134" spans="2:11" ht="15" customHeight="1" x14ac:dyDescent="0.25">
      <c r="B134" s="324"/>
      <c r="C134" s="252" t="s">
        <v>44</v>
      </c>
      <c r="D134" s="315"/>
      <c r="E134" s="315"/>
      <c r="F134" s="315"/>
      <c r="G134" s="315"/>
      <c r="H134" s="315"/>
      <c r="I134" s="315"/>
      <c r="J134" s="61"/>
      <c r="K134" s="316"/>
    </row>
    <row r="135" spans="2:11" ht="15" customHeight="1" x14ac:dyDescent="0.25">
      <c r="B135" s="320" t="s">
        <v>26</v>
      </c>
      <c r="C135" s="321"/>
      <c r="D135" s="57">
        <f t="shared" ref="D135:K135" si="17">SUM(D136:D138)</f>
        <v>0</v>
      </c>
      <c r="E135" s="57">
        <f t="shared" si="17"/>
        <v>0</v>
      </c>
      <c r="F135" s="57">
        <f t="shared" si="17"/>
        <v>0</v>
      </c>
      <c r="G135" s="57">
        <f t="shared" si="17"/>
        <v>0</v>
      </c>
      <c r="H135" s="57">
        <f t="shared" si="17"/>
        <v>0</v>
      </c>
      <c r="I135" s="57">
        <f t="shared" si="17"/>
        <v>0</v>
      </c>
      <c r="J135" s="57">
        <f t="shared" si="17"/>
        <v>0</v>
      </c>
      <c r="K135" s="58">
        <f t="shared" si="17"/>
        <v>0</v>
      </c>
    </row>
    <row r="136" spans="2:11" ht="15" customHeight="1" x14ac:dyDescent="0.25">
      <c r="B136" s="322"/>
      <c r="C136" s="76" t="s">
        <v>25</v>
      </c>
      <c r="D136" s="59"/>
      <c r="E136" s="59"/>
      <c r="F136" s="59"/>
      <c r="G136" s="59"/>
      <c r="H136" s="59"/>
      <c r="I136" s="59"/>
      <c r="J136" s="59"/>
      <c r="K136" s="60"/>
    </row>
    <row r="137" spans="2:11" ht="15" customHeight="1" x14ac:dyDescent="0.25">
      <c r="B137" s="323"/>
      <c r="C137" s="76" t="s">
        <v>24</v>
      </c>
      <c r="D137" s="59"/>
      <c r="E137" s="59"/>
      <c r="F137" s="59"/>
      <c r="G137" s="59"/>
      <c r="H137" s="59"/>
      <c r="I137" s="59"/>
      <c r="J137" s="59"/>
      <c r="K137" s="60"/>
    </row>
    <row r="138" spans="2:11" ht="15" customHeight="1" x14ac:dyDescent="0.25">
      <c r="B138" s="324"/>
      <c r="C138" s="76" t="s">
        <v>23</v>
      </c>
      <c r="D138" s="59"/>
      <c r="E138" s="59"/>
      <c r="F138" s="59"/>
      <c r="G138" s="59"/>
      <c r="H138" s="59"/>
      <c r="I138" s="59"/>
      <c r="J138" s="59"/>
      <c r="K138" s="60"/>
    </row>
    <row r="139" spans="2:11" ht="15" customHeight="1" x14ac:dyDescent="0.25">
      <c r="B139" s="320" t="s">
        <v>11</v>
      </c>
      <c r="C139" s="321"/>
      <c r="D139" s="57"/>
      <c r="E139" s="57"/>
      <c r="F139" s="57"/>
      <c r="G139" s="57"/>
      <c r="H139" s="57"/>
      <c r="I139" s="57"/>
      <c r="J139" s="57"/>
      <c r="K139" s="58"/>
    </row>
    <row r="140" spans="2:11" ht="15" customHeight="1" x14ac:dyDescent="0.25">
      <c r="B140" s="325" t="s">
        <v>22</v>
      </c>
      <c r="C140" s="326"/>
      <c r="D140" s="70">
        <f t="shared" ref="D140:K140" si="18">D129+D135+D139</f>
        <v>0</v>
      </c>
      <c r="E140" s="70">
        <f t="shared" si="18"/>
        <v>0</v>
      </c>
      <c r="F140" s="70">
        <f t="shared" si="18"/>
        <v>0</v>
      </c>
      <c r="G140" s="70">
        <f t="shared" si="18"/>
        <v>0</v>
      </c>
      <c r="H140" s="70">
        <f t="shared" si="18"/>
        <v>0</v>
      </c>
      <c r="I140" s="70">
        <f t="shared" si="18"/>
        <v>0</v>
      </c>
      <c r="J140" s="70">
        <f t="shared" si="18"/>
        <v>0</v>
      </c>
      <c r="K140" s="71">
        <f t="shared" si="18"/>
        <v>0</v>
      </c>
    </row>
    <row r="141" spans="2:11" ht="15" customHeight="1" x14ac:dyDescent="0.25">
      <c r="B141" s="327" t="s">
        <v>21</v>
      </c>
      <c r="C141" s="328"/>
      <c r="D141" s="64"/>
      <c r="E141" s="64"/>
      <c r="F141" s="64"/>
      <c r="G141" s="64"/>
      <c r="H141" s="64"/>
      <c r="I141" s="64"/>
      <c r="J141" s="64"/>
      <c r="K141" s="65"/>
    </row>
    <row r="142" spans="2:11" ht="15" customHeight="1" x14ac:dyDescent="0.25">
      <c r="B142" s="313" t="s">
        <v>20</v>
      </c>
      <c r="C142" s="74" t="s">
        <v>19</v>
      </c>
      <c r="D142" s="315"/>
      <c r="E142" s="315"/>
      <c r="F142" s="315"/>
      <c r="G142" s="315"/>
      <c r="H142" s="315"/>
      <c r="I142" s="59"/>
      <c r="J142" s="59"/>
      <c r="K142" s="316"/>
    </row>
    <row r="143" spans="2:11" ht="15" customHeight="1" x14ac:dyDescent="0.25">
      <c r="B143" s="314"/>
      <c r="C143" s="252" t="s">
        <v>1994</v>
      </c>
      <c r="D143" s="315"/>
      <c r="E143" s="315"/>
      <c r="F143" s="315"/>
      <c r="G143" s="315"/>
      <c r="H143" s="315"/>
      <c r="I143" s="59"/>
      <c r="J143" s="59"/>
      <c r="K143" s="316"/>
    </row>
    <row r="144" spans="2:11" ht="15" customHeight="1" x14ac:dyDescent="0.25">
      <c r="B144" s="314"/>
      <c r="C144" s="74" t="s">
        <v>18</v>
      </c>
      <c r="D144" s="315"/>
      <c r="E144" s="315"/>
      <c r="F144" s="315"/>
      <c r="G144" s="315"/>
      <c r="H144" s="315"/>
      <c r="I144" s="59"/>
      <c r="J144" s="59"/>
      <c r="K144" s="60"/>
    </row>
    <row r="145" spans="2:11" ht="15" customHeight="1" x14ac:dyDescent="0.25">
      <c r="B145" s="80" t="s">
        <v>17</v>
      </c>
      <c r="C145" s="74" t="s">
        <v>16</v>
      </c>
      <c r="D145" s="59"/>
      <c r="E145" s="59"/>
      <c r="F145" s="59"/>
      <c r="G145" s="59"/>
      <c r="H145" s="59"/>
      <c r="I145" s="315"/>
      <c r="J145" s="315"/>
      <c r="K145" s="316"/>
    </row>
    <row r="146" spans="2:11" ht="15" customHeight="1" x14ac:dyDescent="0.25">
      <c r="B146" s="317" t="s">
        <v>15</v>
      </c>
      <c r="C146" s="74" t="s">
        <v>14</v>
      </c>
      <c r="D146" s="59"/>
      <c r="E146" s="59"/>
      <c r="F146" s="59"/>
      <c r="G146" s="59"/>
      <c r="H146" s="59"/>
      <c r="I146" s="315"/>
      <c r="J146" s="315"/>
      <c r="K146" s="316"/>
    </row>
    <row r="147" spans="2:11" ht="15" customHeight="1" x14ac:dyDescent="0.25">
      <c r="B147" s="318"/>
      <c r="C147" s="74" t="s">
        <v>13</v>
      </c>
      <c r="D147" s="59"/>
      <c r="E147" s="59"/>
      <c r="F147" s="59"/>
      <c r="G147" s="59"/>
      <c r="H147" s="59"/>
      <c r="I147" s="315"/>
      <c r="J147" s="315"/>
      <c r="K147" s="316"/>
    </row>
    <row r="148" spans="2:11" ht="15" customHeight="1" x14ac:dyDescent="0.25">
      <c r="B148" s="319"/>
      <c r="C148" s="75" t="s">
        <v>12</v>
      </c>
      <c r="D148" s="59"/>
      <c r="E148" s="59"/>
      <c r="F148" s="59"/>
      <c r="G148" s="59"/>
      <c r="H148" s="59"/>
      <c r="I148" s="315"/>
      <c r="J148" s="315"/>
      <c r="K148" s="316"/>
    </row>
    <row r="149" spans="2:11" ht="15" customHeight="1" x14ac:dyDescent="0.25">
      <c r="B149" s="80" t="s">
        <v>1865</v>
      </c>
      <c r="C149" s="75"/>
      <c r="D149" s="59"/>
      <c r="E149" s="59"/>
      <c r="F149" s="59"/>
      <c r="G149" s="59"/>
      <c r="H149" s="59"/>
      <c r="I149" s="59"/>
      <c r="J149" s="59"/>
      <c r="K149" s="60"/>
    </row>
    <row r="150" spans="2:11" ht="15" customHeight="1" x14ac:dyDescent="0.25">
      <c r="B150" s="309" t="s">
        <v>11</v>
      </c>
      <c r="C150" s="310"/>
      <c r="D150" s="78"/>
      <c r="E150" s="78"/>
      <c r="F150" s="78"/>
      <c r="G150" s="78"/>
      <c r="H150" s="78"/>
      <c r="I150" s="78"/>
      <c r="J150" s="78"/>
      <c r="K150" s="79"/>
    </row>
    <row r="151" spans="2:11" ht="15" customHeight="1" thickBot="1" x14ac:dyDescent="0.3">
      <c r="B151" s="311" t="s">
        <v>10</v>
      </c>
      <c r="C151" s="312"/>
      <c r="D151" s="72">
        <f>SUM(D142:D150)-D143</f>
        <v>0</v>
      </c>
      <c r="E151" s="72">
        <f t="shared" ref="E151:J151" si="19">SUM(E142:E150)-E143</f>
        <v>0</v>
      </c>
      <c r="F151" s="72">
        <f t="shared" si="19"/>
        <v>0</v>
      </c>
      <c r="G151" s="72">
        <f t="shared" si="19"/>
        <v>0</v>
      </c>
      <c r="H151" s="72">
        <f t="shared" si="19"/>
        <v>0</v>
      </c>
      <c r="I151" s="72">
        <f t="shared" si="19"/>
        <v>0</v>
      </c>
      <c r="J151" s="72">
        <f t="shared" si="19"/>
        <v>0</v>
      </c>
      <c r="K151" s="73">
        <f>SUM(K142:K150)-K143</f>
        <v>0</v>
      </c>
    </row>
    <row r="152" spans="2:11" ht="15" customHeight="1" x14ac:dyDescent="0.25">
      <c r="D152" s="51"/>
      <c r="E152" s="51"/>
      <c r="F152" s="51"/>
      <c r="G152" s="51"/>
      <c r="H152" s="51"/>
      <c r="I152" s="51"/>
      <c r="J152" s="51"/>
      <c r="K152" s="51"/>
    </row>
    <row r="153" spans="2:11" ht="15" customHeight="1" x14ac:dyDescent="0.25">
      <c r="D153" s="51"/>
      <c r="E153" s="51"/>
      <c r="F153" s="51"/>
      <c r="G153" s="51"/>
      <c r="H153" s="51"/>
      <c r="I153" s="51"/>
      <c r="J153" s="51"/>
      <c r="K153" s="51"/>
    </row>
    <row r="154" spans="2:11" ht="15" customHeight="1" x14ac:dyDescent="0.25">
      <c r="D154" s="51"/>
      <c r="E154" s="51"/>
      <c r="F154" s="51"/>
      <c r="G154" s="51"/>
      <c r="H154" s="51"/>
      <c r="I154" s="51"/>
      <c r="J154" s="51"/>
      <c r="K154" s="51"/>
    </row>
    <row r="155" spans="2:11" ht="15" customHeight="1" x14ac:dyDescent="0.25">
      <c r="D155" s="51"/>
      <c r="E155" s="51"/>
      <c r="F155" s="51"/>
      <c r="G155" s="51"/>
      <c r="H155" s="51"/>
      <c r="I155" s="51"/>
      <c r="J155" s="51"/>
      <c r="K155" s="51"/>
    </row>
    <row r="156" spans="2:11" ht="15" customHeight="1" thickBot="1" x14ac:dyDescent="0.3">
      <c r="B156" s="53"/>
    </row>
    <row r="157" spans="2:11" ht="15" customHeight="1" x14ac:dyDescent="0.25">
      <c r="B157" s="335" t="str">
        <f>GRD&amp;" - Projections "&amp;AnnéeN+4</f>
        <v>Nom du GRD - Projections 2025</v>
      </c>
      <c r="C157" s="336"/>
      <c r="D157" s="339" t="s">
        <v>43</v>
      </c>
      <c r="E157" s="340"/>
      <c r="F157" s="329" t="s">
        <v>41</v>
      </c>
      <c r="G157" s="329"/>
      <c r="H157" s="329"/>
      <c r="I157" s="329" t="s">
        <v>40</v>
      </c>
      <c r="J157" s="329"/>
      <c r="K157" s="330"/>
    </row>
    <row r="158" spans="2:11" ht="15" customHeight="1" thickBot="1" x14ac:dyDescent="0.3">
      <c r="B158" s="337"/>
      <c r="C158" s="338"/>
      <c r="D158" s="66" t="s">
        <v>39</v>
      </c>
      <c r="E158" s="67" t="s">
        <v>38</v>
      </c>
      <c r="F158" s="67" t="s">
        <v>37</v>
      </c>
      <c r="G158" s="67" t="s">
        <v>36</v>
      </c>
      <c r="H158" s="67" t="s">
        <v>35</v>
      </c>
      <c r="I158" s="67" t="s">
        <v>34</v>
      </c>
      <c r="J158" s="67" t="s">
        <v>33</v>
      </c>
      <c r="K158" s="68" t="s">
        <v>32</v>
      </c>
    </row>
    <row r="159" spans="2:11" ht="15" customHeight="1" x14ac:dyDescent="0.25">
      <c r="B159" s="331" t="s">
        <v>31</v>
      </c>
      <c r="C159" s="332"/>
      <c r="D159" s="69"/>
      <c r="E159" s="69"/>
      <c r="F159" s="253" t="s">
        <v>1922</v>
      </c>
      <c r="G159" s="253" t="s">
        <v>1921</v>
      </c>
      <c r="H159" s="253" t="s">
        <v>1923</v>
      </c>
      <c r="I159" s="69"/>
      <c r="J159" s="69"/>
      <c r="K159" s="254" t="s">
        <v>1924</v>
      </c>
    </row>
    <row r="160" spans="2:11" ht="15" customHeight="1" x14ac:dyDescent="0.25">
      <c r="B160" s="333" t="s">
        <v>30</v>
      </c>
      <c r="C160" s="334"/>
      <c r="D160" s="62">
        <f t="shared" ref="D160:I160" si="20">SUM(D161:D164)</f>
        <v>0</v>
      </c>
      <c r="E160" s="62">
        <f t="shared" si="20"/>
        <v>0</v>
      </c>
      <c r="F160" s="62">
        <f t="shared" si="20"/>
        <v>0</v>
      </c>
      <c r="G160" s="62">
        <f t="shared" si="20"/>
        <v>0</v>
      </c>
      <c r="H160" s="62">
        <f t="shared" si="20"/>
        <v>0</v>
      </c>
      <c r="I160" s="62">
        <f t="shared" si="20"/>
        <v>0</v>
      </c>
      <c r="J160" s="62">
        <f>SUM(J161:J164)</f>
        <v>0</v>
      </c>
      <c r="K160" s="63">
        <f>SUM(K161:K164)</f>
        <v>0</v>
      </c>
    </row>
    <row r="161" spans="2:11" ht="15" customHeight="1" x14ac:dyDescent="0.25">
      <c r="B161" s="322"/>
      <c r="C161" s="76" t="s">
        <v>29</v>
      </c>
      <c r="D161" s="59"/>
      <c r="E161" s="59"/>
      <c r="F161" s="59"/>
      <c r="G161" s="59"/>
      <c r="H161" s="59"/>
      <c r="I161" s="59"/>
      <c r="J161" s="59"/>
      <c r="K161" s="60"/>
    </row>
    <row r="162" spans="2:11" ht="15" customHeight="1" x14ac:dyDescent="0.25">
      <c r="B162" s="323"/>
      <c r="C162" s="76" t="s">
        <v>28</v>
      </c>
      <c r="D162" s="59"/>
      <c r="E162" s="59"/>
      <c r="F162" s="59"/>
      <c r="G162" s="59"/>
      <c r="H162" s="59"/>
      <c r="I162" s="59"/>
      <c r="J162" s="59"/>
      <c r="K162" s="60"/>
    </row>
    <row r="163" spans="2:11" ht="15" customHeight="1" x14ac:dyDescent="0.25">
      <c r="B163" s="323"/>
      <c r="C163" s="76" t="s">
        <v>27</v>
      </c>
      <c r="D163" s="59"/>
      <c r="E163" s="59"/>
      <c r="F163" s="59"/>
      <c r="G163" s="59"/>
      <c r="H163" s="59"/>
      <c r="I163" s="59"/>
      <c r="J163" s="59"/>
      <c r="K163" s="60"/>
    </row>
    <row r="164" spans="2:11" ht="15" customHeight="1" x14ac:dyDescent="0.25">
      <c r="B164" s="323"/>
      <c r="C164" s="77" t="s">
        <v>42</v>
      </c>
      <c r="D164" s="315"/>
      <c r="E164" s="315"/>
      <c r="F164" s="315"/>
      <c r="G164" s="315"/>
      <c r="H164" s="315"/>
      <c r="I164" s="315"/>
      <c r="J164" s="59"/>
      <c r="K164" s="316"/>
    </row>
    <row r="165" spans="2:11" ht="15" customHeight="1" x14ac:dyDescent="0.25">
      <c r="B165" s="324"/>
      <c r="C165" s="252" t="s">
        <v>44</v>
      </c>
      <c r="D165" s="315"/>
      <c r="E165" s="315"/>
      <c r="F165" s="315"/>
      <c r="G165" s="315"/>
      <c r="H165" s="315"/>
      <c r="I165" s="315"/>
      <c r="J165" s="61"/>
      <c r="K165" s="316"/>
    </row>
    <row r="166" spans="2:11" ht="15" customHeight="1" x14ac:dyDescent="0.25">
      <c r="B166" s="320" t="s">
        <v>26</v>
      </c>
      <c r="C166" s="321"/>
      <c r="D166" s="57">
        <f t="shared" ref="D166:K166" si="21">SUM(D167:D169)</f>
        <v>0</v>
      </c>
      <c r="E166" s="57">
        <f t="shared" si="21"/>
        <v>0</v>
      </c>
      <c r="F166" s="57">
        <f t="shared" si="21"/>
        <v>0</v>
      </c>
      <c r="G166" s="57">
        <f t="shared" si="21"/>
        <v>0</v>
      </c>
      <c r="H166" s="57">
        <f t="shared" si="21"/>
        <v>0</v>
      </c>
      <c r="I166" s="57">
        <f t="shared" si="21"/>
        <v>0</v>
      </c>
      <c r="J166" s="57">
        <f t="shared" si="21"/>
        <v>0</v>
      </c>
      <c r="K166" s="58">
        <f t="shared" si="21"/>
        <v>0</v>
      </c>
    </row>
    <row r="167" spans="2:11" ht="15" customHeight="1" x14ac:dyDescent="0.25">
      <c r="B167" s="322"/>
      <c r="C167" s="76" t="s">
        <v>25</v>
      </c>
      <c r="D167" s="59"/>
      <c r="E167" s="59"/>
      <c r="F167" s="59"/>
      <c r="G167" s="59"/>
      <c r="H167" s="59"/>
      <c r="I167" s="59"/>
      <c r="J167" s="59"/>
      <c r="K167" s="60"/>
    </row>
    <row r="168" spans="2:11" ht="15" customHeight="1" x14ac:dyDescent="0.25">
      <c r="B168" s="323"/>
      <c r="C168" s="76" t="s">
        <v>24</v>
      </c>
      <c r="D168" s="59"/>
      <c r="E168" s="59"/>
      <c r="F168" s="59"/>
      <c r="G168" s="59"/>
      <c r="H168" s="59"/>
      <c r="I168" s="59"/>
      <c r="J168" s="59"/>
      <c r="K168" s="60"/>
    </row>
    <row r="169" spans="2:11" ht="15" customHeight="1" x14ac:dyDescent="0.25">
      <c r="B169" s="324"/>
      <c r="C169" s="76" t="s">
        <v>23</v>
      </c>
      <c r="D169" s="59"/>
      <c r="E169" s="59"/>
      <c r="F169" s="59"/>
      <c r="G169" s="59"/>
      <c r="H169" s="59"/>
      <c r="I169" s="59"/>
      <c r="J169" s="59"/>
      <c r="K169" s="60"/>
    </row>
    <row r="170" spans="2:11" ht="15" customHeight="1" x14ac:dyDescent="0.25">
      <c r="B170" s="320" t="s">
        <v>11</v>
      </c>
      <c r="C170" s="321"/>
      <c r="D170" s="57"/>
      <c r="E170" s="57"/>
      <c r="F170" s="57"/>
      <c r="G170" s="57"/>
      <c r="H170" s="57"/>
      <c r="I170" s="57"/>
      <c r="J170" s="57"/>
      <c r="K170" s="58"/>
    </row>
    <row r="171" spans="2:11" ht="15" customHeight="1" x14ac:dyDescent="0.25">
      <c r="B171" s="325" t="s">
        <v>22</v>
      </c>
      <c r="C171" s="326"/>
      <c r="D171" s="70">
        <f t="shared" ref="D171:K171" si="22">D160+D166+D170</f>
        <v>0</v>
      </c>
      <c r="E171" s="70">
        <f t="shared" si="22"/>
        <v>0</v>
      </c>
      <c r="F171" s="70">
        <f t="shared" si="22"/>
        <v>0</v>
      </c>
      <c r="G171" s="70">
        <f t="shared" si="22"/>
        <v>0</v>
      </c>
      <c r="H171" s="70">
        <f t="shared" si="22"/>
        <v>0</v>
      </c>
      <c r="I171" s="70">
        <f t="shared" si="22"/>
        <v>0</v>
      </c>
      <c r="J171" s="70">
        <f t="shared" si="22"/>
        <v>0</v>
      </c>
      <c r="K171" s="71">
        <f t="shared" si="22"/>
        <v>0</v>
      </c>
    </row>
    <row r="172" spans="2:11" ht="15" customHeight="1" x14ac:dyDescent="0.25">
      <c r="B172" s="327" t="s">
        <v>21</v>
      </c>
      <c r="C172" s="328"/>
      <c r="D172" s="64"/>
      <c r="E172" s="64"/>
      <c r="F172" s="64"/>
      <c r="G172" s="64"/>
      <c r="H172" s="64"/>
      <c r="I172" s="64"/>
      <c r="J172" s="64"/>
      <c r="K172" s="65"/>
    </row>
    <row r="173" spans="2:11" ht="15" customHeight="1" x14ac:dyDescent="0.25">
      <c r="B173" s="313" t="s">
        <v>20</v>
      </c>
      <c r="C173" s="74" t="s">
        <v>19</v>
      </c>
      <c r="D173" s="315"/>
      <c r="E173" s="315"/>
      <c r="F173" s="315"/>
      <c r="G173" s="315"/>
      <c r="H173" s="315"/>
      <c r="I173" s="59"/>
      <c r="J173" s="59"/>
      <c r="K173" s="316"/>
    </row>
    <row r="174" spans="2:11" ht="15" customHeight="1" x14ac:dyDescent="0.25">
      <c r="B174" s="314"/>
      <c r="C174" s="252" t="s">
        <v>1994</v>
      </c>
      <c r="D174" s="315"/>
      <c r="E174" s="315"/>
      <c r="F174" s="315"/>
      <c r="G174" s="315"/>
      <c r="H174" s="315"/>
      <c r="I174" s="59"/>
      <c r="J174" s="59"/>
      <c r="K174" s="316"/>
    </row>
    <row r="175" spans="2:11" ht="15" customHeight="1" x14ac:dyDescent="0.25">
      <c r="B175" s="314"/>
      <c r="C175" s="74" t="s">
        <v>18</v>
      </c>
      <c r="D175" s="315"/>
      <c r="E175" s="315"/>
      <c r="F175" s="315"/>
      <c r="G175" s="315"/>
      <c r="H175" s="315"/>
      <c r="I175" s="59"/>
      <c r="J175" s="59"/>
      <c r="K175" s="60"/>
    </row>
    <row r="176" spans="2:11" ht="15" customHeight="1" x14ac:dyDescent="0.25">
      <c r="B176" s="80" t="s">
        <v>17</v>
      </c>
      <c r="C176" s="74" t="s">
        <v>16</v>
      </c>
      <c r="D176" s="59"/>
      <c r="E176" s="59"/>
      <c r="F176" s="59"/>
      <c r="G176" s="59"/>
      <c r="H176" s="59"/>
      <c r="I176" s="315"/>
      <c r="J176" s="315"/>
      <c r="K176" s="316"/>
    </row>
    <row r="177" spans="2:11" ht="15" customHeight="1" x14ac:dyDescent="0.25">
      <c r="B177" s="317" t="s">
        <v>15</v>
      </c>
      <c r="C177" s="74" t="s">
        <v>14</v>
      </c>
      <c r="D177" s="59"/>
      <c r="E177" s="59"/>
      <c r="F177" s="59"/>
      <c r="G177" s="59"/>
      <c r="H177" s="59"/>
      <c r="I177" s="315"/>
      <c r="J177" s="315"/>
      <c r="K177" s="316"/>
    </row>
    <row r="178" spans="2:11" ht="15" customHeight="1" x14ac:dyDescent="0.25">
      <c r="B178" s="318"/>
      <c r="C178" s="74" t="s">
        <v>13</v>
      </c>
      <c r="D178" s="59"/>
      <c r="E178" s="59"/>
      <c r="F178" s="59"/>
      <c r="G178" s="59"/>
      <c r="H178" s="59"/>
      <c r="I178" s="315"/>
      <c r="J178" s="315"/>
      <c r="K178" s="316"/>
    </row>
    <row r="179" spans="2:11" ht="15" customHeight="1" x14ac:dyDescent="0.25">
      <c r="B179" s="319"/>
      <c r="C179" s="75" t="s">
        <v>12</v>
      </c>
      <c r="D179" s="59"/>
      <c r="E179" s="59"/>
      <c r="F179" s="59"/>
      <c r="G179" s="59"/>
      <c r="H179" s="59"/>
      <c r="I179" s="315"/>
      <c r="J179" s="315"/>
      <c r="K179" s="316"/>
    </row>
    <row r="180" spans="2:11" ht="15" customHeight="1" x14ac:dyDescent="0.25">
      <c r="B180" s="80" t="s">
        <v>1865</v>
      </c>
      <c r="C180" s="75"/>
      <c r="D180" s="59"/>
      <c r="E180" s="59"/>
      <c r="F180" s="59"/>
      <c r="G180" s="59"/>
      <c r="H180" s="59"/>
      <c r="I180" s="59"/>
      <c r="J180" s="59"/>
      <c r="K180" s="60"/>
    </row>
    <row r="181" spans="2:11" ht="15" customHeight="1" x14ac:dyDescent="0.25">
      <c r="B181" s="309" t="s">
        <v>11</v>
      </c>
      <c r="C181" s="310"/>
      <c r="D181" s="78"/>
      <c r="E181" s="78"/>
      <c r="F181" s="78"/>
      <c r="G181" s="78"/>
      <c r="H181" s="78"/>
      <c r="I181" s="78"/>
      <c r="J181" s="78"/>
      <c r="K181" s="79"/>
    </row>
    <row r="182" spans="2:11" ht="15" customHeight="1" thickBot="1" x14ac:dyDescent="0.3">
      <c r="B182" s="311" t="s">
        <v>10</v>
      </c>
      <c r="C182" s="312"/>
      <c r="D182" s="72">
        <f>SUM(D173:D181)-D174</f>
        <v>0</v>
      </c>
      <c r="E182" s="72">
        <f t="shared" ref="E182:J182" si="23">SUM(E173:E181)-E174</f>
        <v>0</v>
      </c>
      <c r="F182" s="72">
        <f t="shared" si="23"/>
        <v>0</v>
      </c>
      <c r="G182" s="72">
        <f t="shared" si="23"/>
        <v>0</v>
      </c>
      <c r="H182" s="72">
        <f t="shared" si="23"/>
        <v>0</v>
      </c>
      <c r="I182" s="72">
        <f t="shared" si="23"/>
        <v>0</v>
      </c>
      <c r="J182" s="72">
        <f t="shared" si="23"/>
        <v>0</v>
      </c>
      <c r="K182" s="73">
        <f>SUM(K173:K181)-K174</f>
        <v>0</v>
      </c>
    </row>
    <row r="183" spans="2:11" ht="15" customHeight="1" x14ac:dyDescent="0.25">
      <c r="D183" s="51"/>
      <c r="E183" s="51"/>
      <c r="F183" s="51"/>
      <c r="G183" s="51"/>
      <c r="H183" s="51"/>
      <c r="I183" s="51"/>
      <c r="J183" s="51"/>
      <c r="K183" s="51"/>
    </row>
    <row r="184" spans="2:11" ht="15" customHeight="1" x14ac:dyDescent="0.25">
      <c r="D184" s="51"/>
      <c r="E184" s="51"/>
      <c r="F184" s="51"/>
      <c r="G184" s="51"/>
      <c r="H184" s="51"/>
      <c r="I184" s="51"/>
      <c r="J184" s="51"/>
      <c r="K184" s="51"/>
    </row>
    <row r="185" spans="2:11" ht="15" customHeight="1" x14ac:dyDescent="0.25">
      <c r="D185" s="51"/>
      <c r="E185" s="51"/>
      <c r="F185" s="51"/>
      <c r="G185" s="51"/>
      <c r="H185" s="51"/>
      <c r="I185" s="51"/>
      <c r="J185" s="51"/>
      <c r="K185" s="51"/>
    </row>
    <row r="186" spans="2:11" ht="15" customHeight="1" x14ac:dyDescent="0.25">
      <c r="D186" s="51"/>
      <c r="E186" s="51"/>
      <c r="F186" s="51"/>
      <c r="G186" s="51"/>
      <c r="H186" s="51"/>
      <c r="I186" s="51"/>
      <c r="J186" s="51"/>
      <c r="K186" s="51"/>
    </row>
    <row r="187" spans="2:11" ht="15" customHeight="1" thickBot="1" x14ac:dyDescent="0.3">
      <c r="B187" s="53"/>
    </row>
    <row r="188" spans="2:11" ht="15" customHeight="1" x14ac:dyDescent="0.25">
      <c r="B188" s="335" t="str">
        <f>GRD&amp;" - Projections "&amp;AnnéeN+5</f>
        <v>Nom du GRD - Projections 2026</v>
      </c>
      <c r="C188" s="336"/>
      <c r="D188" s="339" t="s">
        <v>43</v>
      </c>
      <c r="E188" s="340"/>
      <c r="F188" s="329" t="s">
        <v>41</v>
      </c>
      <c r="G188" s="329"/>
      <c r="H188" s="329"/>
      <c r="I188" s="329" t="s">
        <v>40</v>
      </c>
      <c r="J188" s="329"/>
      <c r="K188" s="330"/>
    </row>
    <row r="189" spans="2:11" ht="15" customHeight="1" thickBot="1" x14ac:dyDescent="0.3">
      <c r="B189" s="337"/>
      <c r="C189" s="338"/>
      <c r="D189" s="66" t="s">
        <v>39</v>
      </c>
      <c r="E189" s="67" t="s">
        <v>38</v>
      </c>
      <c r="F189" s="67" t="s">
        <v>37</v>
      </c>
      <c r="G189" s="67" t="s">
        <v>36</v>
      </c>
      <c r="H189" s="67" t="s">
        <v>35</v>
      </c>
      <c r="I189" s="67" t="s">
        <v>34</v>
      </c>
      <c r="J189" s="67" t="s">
        <v>33</v>
      </c>
      <c r="K189" s="68" t="s">
        <v>32</v>
      </c>
    </row>
    <row r="190" spans="2:11" ht="15" customHeight="1" x14ac:dyDescent="0.25">
      <c r="B190" s="331" t="s">
        <v>31</v>
      </c>
      <c r="C190" s="332"/>
      <c r="D190" s="69"/>
      <c r="E190" s="69"/>
      <c r="F190" s="253" t="s">
        <v>1922</v>
      </c>
      <c r="G190" s="253" t="s">
        <v>1921</v>
      </c>
      <c r="H190" s="253" t="s">
        <v>1923</v>
      </c>
      <c r="I190" s="69"/>
      <c r="J190" s="69"/>
      <c r="K190" s="254" t="s">
        <v>1924</v>
      </c>
    </row>
    <row r="191" spans="2:11" ht="15" customHeight="1" x14ac:dyDescent="0.25">
      <c r="B191" s="333" t="s">
        <v>30</v>
      </c>
      <c r="C191" s="334"/>
      <c r="D191" s="62">
        <f t="shared" ref="D191:I191" si="24">SUM(D192:D195)</f>
        <v>0</v>
      </c>
      <c r="E191" s="62">
        <f t="shared" si="24"/>
        <v>0</v>
      </c>
      <c r="F191" s="62">
        <f t="shared" si="24"/>
        <v>0</v>
      </c>
      <c r="G191" s="62">
        <f t="shared" si="24"/>
        <v>0</v>
      </c>
      <c r="H191" s="62">
        <f t="shared" si="24"/>
        <v>0</v>
      </c>
      <c r="I191" s="62">
        <f t="shared" si="24"/>
        <v>0</v>
      </c>
      <c r="J191" s="62">
        <f>SUM(J192:J195)</f>
        <v>0</v>
      </c>
      <c r="K191" s="63">
        <f>SUM(K192:K195)</f>
        <v>0</v>
      </c>
    </row>
    <row r="192" spans="2:11" ht="15" customHeight="1" x14ac:dyDescent="0.25">
      <c r="B192" s="322"/>
      <c r="C192" s="76" t="s">
        <v>29</v>
      </c>
      <c r="D192" s="59"/>
      <c r="E192" s="59"/>
      <c r="F192" s="59"/>
      <c r="G192" s="59"/>
      <c r="H192" s="59"/>
      <c r="I192" s="59"/>
      <c r="J192" s="59"/>
      <c r="K192" s="60"/>
    </row>
    <row r="193" spans="2:11" ht="15" customHeight="1" x14ac:dyDescent="0.25">
      <c r="B193" s="323"/>
      <c r="C193" s="76" t="s">
        <v>28</v>
      </c>
      <c r="D193" s="59"/>
      <c r="E193" s="59"/>
      <c r="F193" s="59"/>
      <c r="G193" s="59"/>
      <c r="H193" s="59"/>
      <c r="I193" s="59"/>
      <c r="J193" s="59"/>
      <c r="K193" s="60"/>
    </row>
    <row r="194" spans="2:11" ht="15" customHeight="1" x14ac:dyDescent="0.25">
      <c r="B194" s="323"/>
      <c r="C194" s="76" t="s">
        <v>27</v>
      </c>
      <c r="D194" s="59"/>
      <c r="E194" s="59"/>
      <c r="F194" s="59"/>
      <c r="G194" s="59"/>
      <c r="H194" s="59"/>
      <c r="I194" s="59"/>
      <c r="J194" s="59"/>
      <c r="K194" s="60"/>
    </row>
    <row r="195" spans="2:11" ht="15" customHeight="1" x14ac:dyDescent="0.25">
      <c r="B195" s="323"/>
      <c r="C195" s="77" t="s">
        <v>42</v>
      </c>
      <c r="D195" s="315"/>
      <c r="E195" s="315"/>
      <c r="F195" s="315"/>
      <c r="G195" s="315"/>
      <c r="H195" s="315"/>
      <c r="I195" s="315"/>
      <c r="J195" s="59"/>
      <c r="K195" s="316"/>
    </row>
    <row r="196" spans="2:11" ht="15" customHeight="1" x14ac:dyDescent="0.25">
      <c r="B196" s="324"/>
      <c r="C196" s="252" t="s">
        <v>44</v>
      </c>
      <c r="D196" s="315"/>
      <c r="E196" s="315"/>
      <c r="F196" s="315"/>
      <c r="G196" s="315"/>
      <c r="H196" s="315"/>
      <c r="I196" s="315"/>
      <c r="J196" s="61"/>
      <c r="K196" s="316"/>
    </row>
    <row r="197" spans="2:11" ht="15" customHeight="1" x14ac:dyDescent="0.25">
      <c r="B197" s="320" t="s">
        <v>26</v>
      </c>
      <c r="C197" s="321"/>
      <c r="D197" s="57">
        <f t="shared" ref="D197:K197" si="25">SUM(D198:D200)</f>
        <v>0</v>
      </c>
      <c r="E197" s="57">
        <f t="shared" si="25"/>
        <v>0</v>
      </c>
      <c r="F197" s="57">
        <f t="shared" si="25"/>
        <v>0</v>
      </c>
      <c r="G197" s="57">
        <f t="shared" si="25"/>
        <v>0</v>
      </c>
      <c r="H197" s="57">
        <f t="shared" si="25"/>
        <v>0</v>
      </c>
      <c r="I197" s="57">
        <f t="shared" si="25"/>
        <v>0</v>
      </c>
      <c r="J197" s="57">
        <f t="shared" si="25"/>
        <v>0</v>
      </c>
      <c r="K197" s="58">
        <f t="shared" si="25"/>
        <v>0</v>
      </c>
    </row>
    <row r="198" spans="2:11" ht="15" customHeight="1" x14ac:dyDescent="0.25">
      <c r="B198" s="322"/>
      <c r="C198" s="76" t="s">
        <v>25</v>
      </c>
      <c r="D198" s="59"/>
      <c r="E198" s="59"/>
      <c r="F198" s="59"/>
      <c r="G198" s="59"/>
      <c r="H198" s="59"/>
      <c r="I198" s="59"/>
      <c r="J198" s="59"/>
      <c r="K198" s="60"/>
    </row>
    <row r="199" spans="2:11" ht="15" customHeight="1" x14ac:dyDescent="0.25">
      <c r="B199" s="323"/>
      <c r="C199" s="76" t="s">
        <v>24</v>
      </c>
      <c r="D199" s="59"/>
      <c r="E199" s="59"/>
      <c r="F199" s="59"/>
      <c r="G199" s="59"/>
      <c r="H199" s="59"/>
      <c r="I199" s="59"/>
      <c r="J199" s="59"/>
      <c r="K199" s="60"/>
    </row>
    <row r="200" spans="2:11" ht="15" customHeight="1" x14ac:dyDescent="0.25">
      <c r="B200" s="324"/>
      <c r="C200" s="76" t="s">
        <v>23</v>
      </c>
      <c r="D200" s="59"/>
      <c r="E200" s="59"/>
      <c r="F200" s="59"/>
      <c r="G200" s="59"/>
      <c r="H200" s="59"/>
      <c r="I200" s="59"/>
      <c r="J200" s="59"/>
      <c r="K200" s="60"/>
    </row>
    <row r="201" spans="2:11" ht="15" customHeight="1" x14ac:dyDescent="0.25">
      <c r="B201" s="320" t="s">
        <v>11</v>
      </c>
      <c r="C201" s="321"/>
      <c r="D201" s="57"/>
      <c r="E201" s="57"/>
      <c r="F201" s="57"/>
      <c r="G201" s="57"/>
      <c r="H201" s="57"/>
      <c r="I201" s="57"/>
      <c r="J201" s="57"/>
      <c r="K201" s="58"/>
    </row>
    <row r="202" spans="2:11" ht="15" customHeight="1" x14ac:dyDescent="0.25">
      <c r="B202" s="325" t="s">
        <v>22</v>
      </c>
      <c r="C202" s="326"/>
      <c r="D202" s="70">
        <f t="shared" ref="D202:K202" si="26">D191+D197+D201</f>
        <v>0</v>
      </c>
      <c r="E202" s="70">
        <f t="shared" si="26"/>
        <v>0</v>
      </c>
      <c r="F202" s="70">
        <f t="shared" si="26"/>
        <v>0</v>
      </c>
      <c r="G202" s="70">
        <f t="shared" si="26"/>
        <v>0</v>
      </c>
      <c r="H202" s="70">
        <f t="shared" si="26"/>
        <v>0</v>
      </c>
      <c r="I202" s="70">
        <f t="shared" si="26"/>
        <v>0</v>
      </c>
      <c r="J202" s="70">
        <f t="shared" si="26"/>
        <v>0</v>
      </c>
      <c r="K202" s="71">
        <f t="shared" si="26"/>
        <v>0</v>
      </c>
    </row>
    <row r="203" spans="2:11" ht="15" customHeight="1" x14ac:dyDescent="0.25">
      <c r="B203" s="327" t="s">
        <v>21</v>
      </c>
      <c r="C203" s="328"/>
      <c r="D203" s="64"/>
      <c r="E203" s="64"/>
      <c r="F203" s="64"/>
      <c r="G203" s="64"/>
      <c r="H203" s="64"/>
      <c r="I203" s="64"/>
      <c r="J203" s="64"/>
      <c r="K203" s="65"/>
    </row>
    <row r="204" spans="2:11" ht="15" customHeight="1" x14ac:dyDescent="0.25">
      <c r="B204" s="313" t="s">
        <v>20</v>
      </c>
      <c r="C204" s="74" t="s">
        <v>19</v>
      </c>
      <c r="D204" s="315"/>
      <c r="E204" s="315"/>
      <c r="F204" s="315"/>
      <c r="G204" s="315"/>
      <c r="H204" s="315"/>
      <c r="I204" s="59"/>
      <c r="J204" s="59"/>
      <c r="K204" s="316"/>
    </row>
    <row r="205" spans="2:11" ht="15" customHeight="1" x14ac:dyDescent="0.25">
      <c r="B205" s="314"/>
      <c r="C205" s="252" t="s">
        <v>1994</v>
      </c>
      <c r="D205" s="315"/>
      <c r="E205" s="315"/>
      <c r="F205" s="315"/>
      <c r="G205" s="315"/>
      <c r="H205" s="315"/>
      <c r="I205" s="59"/>
      <c r="J205" s="59"/>
      <c r="K205" s="316"/>
    </row>
    <row r="206" spans="2:11" ht="15" customHeight="1" x14ac:dyDescent="0.25">
      <c r="B206" s="314"/>
      <c r="C206" s="74" t="s">
        <v>18</v>
      </c>
      <c r="D206" s="315"/>
      <c r="E206" s="315"/>
      <c r="F206" s="315"/>
      <c r="G206" s="315"/>
      <c r="H206" s="315"/>
      <c r="I206" s="59"/>
      <c r="J206" s="59"/>
      <c r="K206" s="60"/>
    </row>
    <row r="207" spans="2:11" ht="15" customHeight="1" x14ac:dyDescent="0.25">
      <c r="B207" s="80" t="s">
        <v>17</v>
      </c>
      <c r="C207" s="74" t="s">
        <v>16</v>
      </c>
      <c r="D207" s="59"/>
      <c r="E207" s="59"/>
      <c r="F207" s="59"/>
      <c r="G207" s="59"/>
      <c r="H207" s="59"/>
      <c r="I207" s="315"/>
      <c r="J207" s="315"/>
      <c r="K207" s="316"/>
    </row>
    <row r="208" spans="2:11" ht="15" customHeight="1" x14ac:dyDescent="0.25">
      <c r="B208" s="317" t="s">
        <v>15</v>
      </c>
      <c r="C208" s="74" t="s">
        <v>14</v>
      </c>
      <c r="D208" s="59"/>
      <c r="E208" s="59"/>
      <c r="F208" s="59"/>
      <c r="G208" s="59"/>
      <c r="H208" s="59"/>
      <c r="I208" s="315"/>
      <c r="J208" s="315"/>
      <c r="K208" s="316"/>
    </row>
    <row r="209" spans="2:11" ht="15" customHeight="1" x14ac:dyDescent="0.25">
      <c r="B209" s="318"/>
      <c r="C209" s="74" t="s">
        <v>13</v>
      </c>
      <c r="D209" s="59"/>
      <c r="E209" s="59"/>
      <c r="F209" s="59"/>
      <c r="G209" s="59"/>
      <c r="H209" s="59"/>
      <c r="I209" s="315"/>
      <c r="J209" s="315"/>
      <c r="K209" s="316"/>
    </row>
    <row r="210" spans="2:11" ht="15" customHeight="1" x14ac:dyDescent="0.25">
      <c r="B210" s="319"/>
      <c r="C210" s="75" t="s">
        <v>12</v>
      </c>
      <c r="D210" s="59"/>
      <c r="E210" s="59"/>
      <c r="F210" s="59"/>
      <c r="G210" s="59"/>
      <c r="H210" s="59"/>
      <c r="I210" s="315"/>
      <c r="J210" s="315"/>
      <c r="K210" s="316"/>
    </row>
    <row r="211" spans="2:11" ht="15" customHeight="1" x14ac:dyDescent="0.25">
      <c r="B211" s="80" t="s">
        <v>1865</v>
      </c>
      <c r="C211" s="75"/>
      <c r="D211" s="59"/>
      <c r="E211" s="59"/>
      <c r="F211" s="59"/>
      <c r="G211" s="59"/>
      <c r="H211" s="59"/>
      <c r="I211" s="59"/>
      <c r="J211" s="59"/>
      <c r="K211" s="60"/>
    </row>
    <row r="212" spans="2:11" ht="15" customHeight="1" x14ac:dyDescent="0.25">
      <c r="B212" s="309" t="s">
        <v>11</v>
      </c>
      <c r="C212" s="310"/>
      <c r="D212" s="78"/>
      <c r="E212" s="78"/>
      <c r="F212" s="78"/>
      <c r="G212" s="78"/>
      <c r="H212" s="78"/>
      <c r="I212" s="78"/>
      <c r="J212" s="78"/>
      <c r="K212" s="79"/>
    </row>
    <row r="213" spans="2:11" ht="15" customHeight="1" thickBot="1" x14ac:dyDescent="0.3">
      <c r="B213" s="311" t="s">
        <v>10</v>
      </c>
      <c r="C213" s="312"/>
      <c r="D213" s="72">
        <f>SUM(D204:D212)-D205</f>
        <v>0</v>
      </c>
      <c r="E213" s="72">
        <f t="shared" ref="E213:J213" si="27">SUM(E204:E212)-E205</f>
        <v>0</v>
      </c>
      <c r="F213" s="72">
        <f t="shared" si="27"/>
        <v>0</v>
      </c>
      <c r="G213" s="72">
        <f t="shared" si="27"/>
        <v>0</v>
      </c>
      <c r="H213" s="72">
        <f t="shared" si="27"/>
        <v>0</v>
      </c>
      <c r="I213" s="72">
        <f t="shared" si="27"/>
        <v>0</v>
      </c>
      <c r="J213" s="72">
        <f t="shared" si="27"/>
        <v>0</v>
      </c>
      <c r="K213" s="73">
        <f>SUM(K204:K212)-K205</f>
        <v>0</v>
      </c>
    </row>
  </sheetData>
  <mergeCells count="147">
    <mergeCell ref="D18:H20"/>
    <mergeCell ref="B4:C4"/>
    <mergeCell ref="B5:C5"/>
    <mergeCell ref="I83:K86"/>
    <mergeCell ref="B84:B86"/>
    <mergeCell ref="K80:K81"/>
    <mergeCell ref="D9:I10"/>
    <mergeCell ref="K9:K10"/>
    <mergeCell ref="B49:B51"/>
    <mergeCell ref="D49:H51"/>
    <mergeCell ref="K49:K50"/>
    <mergeCell ref="B6:B10"/>
    <mergeCell ref="B12:B14"/>
    <mergeCell ref="B46:C46"/>
    <mergeCell ref="B66:C66"/>
    <mergeCell ref="I33:K33"/>
    <mergeCell ref="B35:C35"/>
    <mergeCell ref="B16:C16"/>
    <mergeCell ref="D80:H82"/>
    <mergeCell ref="D71:I72"/>
    <mergeCell ref="K71:K72"/>
    <mergeCell ref="I52:K55"/>
    <mergeCell ref="I64:K64"/>
    <mergeCell ref="D64:E64"/>
    <mergeCell ref="F64:H64"/>
    <mergeCell ref="B11:C11"/>
    <mergeCell ref="I2:K2"/>
    <mergeCell ref="B33:C34"/>
    <mergeCell ref="B15:C15"/>
    <mergeCell ref="B43:B45"/>
    <mergeCell ref="D40:I41"/>
    <mergeCell ref="K40:K41"/>
    <mergeCell ref="B42:C42"/>
    <mergeCell ref="B37:B41"/>
    <mergeCell ref="K18:K19"/>
    <mergeCell ref="I21:K24"/>
    <mergeCell ref="B26:C26"/>
    <mergeCell ref="B22:B24"/>
    <mergeCell ref="F33:H33"/>
    <mergeCell ref="D2:E2"/>
    <mergeCell ref="B2:C3"/>
    <mergeCell ref="F2:H2"/>
    <mergeCell ref="B17:C17"/>
    <mergeCell ref="D33:E33"/>
    <mergeCell ref="B47:C47"/>
    <mergeCell ref="B48:C48"/>
    <mergeCell ref="B27:C27"/>
    <mergeCell ref="B18:B20"/>
    <mergeCell ref="B89:C89"/>
    <mergeCell ref="B53:B55"/>
    <mergeCell ref="B58:C58"/>
    <mergeCell ref="B68:B72"/>
    <mergeCell ref="B74:B76"/>
    <mergeCell ref="B77:C77"/>
    <mergeCell ref="B73:C73"/>
    <mergeCell ref="B88:C88"/>
    <mergeCell ref="B78:C78"/>
    <mergeCell ref="B79:C79"/>
    <mergeCell ref="B80:B82"/>
    <mergeCell ref="B67:C67"/>
    <mergeCell ref="B36:C36"/>
    <mergeCell ref="B64:C65"/>
    <mergeCell ref="B57:C57"/>
    <mergeCell ref="B98:C98"/>
    <mergeCell ref="B99:B103"/>
    <mergeCell ref="D102:I103"/>
    <mergeCell ref="K102:K103"/>
    <mergeCell ref="B104:C104"/>
    <mergeCell ref="B95:C96"/>
    <mergeCell ref="D95:E95"/>
    <mergeCell ref="F95:H95"/>
    <mergeCell ref="I95:K95"/>
    <mergeCell ref="B97:C97"/>
    <mergeCell ref="D111:H113"/>
    <mergeCell ref="K111:K112"/>
    <mergeCell ref="I114:K117"/>
    <mergeCell ref="B115:B117"/>
    <mergeCell ref="B119:C119"/>
    <mergeCell ref="B105:B107"/>
    <mergeCell ref="B108:C108"/>
    <mergeCell ref="B109:C109"/>
    <mergeCell ref="B110:C110"/>
    <mergeCell ref="B111:B113"/>
    <mergeCell ref="B128:C128"/>
    <mergeCell ref="B129:C129"/>
    <mergeCell ref="B130:B134"/>
    <mergeCell ref="D133:I134"/>
    <mergeCell ref="K133:K134"/>
    <mergeCell ref="B120:C120"/>
    <mergeCell ref="B126:C127"/>
    <mergeCell ref="D126:E126"/>
    <mergeCell ref="F126:H126"/>
    <mergeCell ref="I126:K126"/>
    <mergeCell ref="B142:B144"/>
    <mergeCell ref="D142:H144"/>
    <mergeCell ref="K142:K143"/>
    <mergeCell ref="I145:K148"/>
    <mergeCell ref="B146:B148"/>
    <mergeCell ref="B135:C135"/>
    <mergeCell ref="B136:B138"/>
    <mergeCell ref="B139:C139"/>
    <mergeCell ref="B140:C140"/>
    <mergeCell ref="B141:C141"/>
    <mergeCell ref="I157:K157"/>
    <mergeCell ref="B159:C159"/>
    <mergeCell ref="B160:C160"/>
    <mergeCell ref="B161:B165"/>
    <mergeCell ref="D164:I165"/>
    <mergeCell ref="K164:K165"/>
    <mergeCell ref="B150:C150"/>
    <mergeCell ref="B151:C151"/>
    <mergeCell ref="B157:C158"/>
    <mergeCell ref="D157:E157"/>
    <mergeCell ref="F157:H157"/>
    <mergeCell ref="B173:B175"/>
    <mergeCell ref="D173:H175"/>
    <mergeCell ref="K173:K174"/>
    <mergeCell ref="I176:K179"/>
    <mergeCell ref="B177:B179"/>
    <mergeCell ref="B166:C166"/>
    <mergeCell ref="B167:B169"/>
    <mergeCell ref="B170:C170"/>
    <mergeCell ref="B171:C171"/>
    <mergeCell ref="B172:C172"/>
    <mergeCell ref="I188:K188"/>
    <mergeCell ref="B190:C190"/>
    <mergeCell ref="B191:C191"/>
    <mergeCell ref="B192:B196"/>
    <mergeCell ref="D195:I196"/>
    <mergeCell ref="K195:K196"/>
    <mergeCell ref="B181:C181"/>
    <mergeCell ref="B182:C182"/>
    <mergeCell ref="B188:C189"/>
    <mergeCell ref="D188:E188"/>
    <mergeCell ref="F188:H188"/>
    <mergeCell ref="B212:C212"/>
    <mergeCell ref="B213:C213"/>
    <mergeCell ref="B204:B206"/>
    <mergeCell ref="D204:H206"/>
    <mergeCell ref="K204:K205"/>
    <mergeCell ref="I207:K210"/>
    <mergeCell ref="B208:B210"/>
    <mergeCell ref="B197:C197"/>
    <mergeCell ref="B198:B200"/>
    <mergeCell ref="B201:C201"/>
    <mergeCell ref="B202:C202"/>
    <mergeCell ref="B203:C203"/>
  </mergeCells>
  <printOptions horizontalCentered="1" verticalCentered="1"/>
  <pageMargins left="0.78740157480314965" right="0.78740157480314965" top="0.39370078740157483" bottom="0.39370078740157483" header="0.51181102362204722" footer="0.51181102362204722"/>
  <pageSetup paperSize="9" scale="93" fitToHeight="3" orientation="landscape" r:id="rId1"/>
  <headerFooter alignWithMargins="0">
    <oddFooter>&amp;LPlan d'investissement 2020-2024&amp;CI-Global-Motivations&amp;RXLS Version 17-01-2019</oddFooter>
  </headerFooter>
  <rowBreaks count="6" manualBreakCount="6">
    <brk id="31" min="1" max="10" man="1"/>
    <brk id="62" min="1" max="10" man="1"/>
    <brk id="93" min="1" max="10" man="1"/>
    <brk id="124" min="1" max="10" man="1"/>
    <brk id="155" min="1" max="10" man="1"/>
    <brk id="186" min="1"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pageSetUpPr autoPageBreaks="0" fitToPage="1"/>
  </sheetPr>
  <dimension ref="A1:N222"/>
  <sheetViews>
    <sheetView showGridLines="0" topLeftCell="A196" zoomScale="85" zoomScaleNormal="85" zoomScaleSheetLayoutView="130" workbookViewId="0">
      <selection activeCell="J245" sqref="J245"/>
    </sheetView>
  </sheetViews>
  <sheetFormatPr baseColWidth="10" defaultRowHeight="15" x14ac:dyDescent="0.25"/>
  <cols>
    <col min="1" max="1" width="5.7109375" style="55" customWidth="1"/>
    <col min="2" max="2" width="38.42578125" style="4" customWidth="1"/>
    <col min="3" max="3" width="4.28515625" bestFit="1" customWidth="1"/>
    <col min="4" max="8" width="11.7109375" customWidth="1"/>
    <col min="9" max="12" width="11.42578125" style="55"/>
    <col min="13" max="13" width="15.42578125" style="55" bestFit="1" customWidth="1"/>
    <col min="14" max="14" width="26.140625" style="55" bestFit="1" customWidth="1"/>
    <col min="15" max="16384" width="11.42578125" style="55"/>
  </cols>
  <sheetData>
    <row r="1" spans="2:14" ht="12.75" customHeight="1" x14ac:dyDescent="0.25">
      <c r="B1" s="345" t="s">
        <v>0</v>
      </c>
      <c r="C1" s="346"/>
      <c r="D1" s="349" t="str">
        <f>GRD&amp;" - Réalisé "&amp;AnnéeN-1</f>
        <v>Nom du GRD - Réalisé 2020</v>
      </c>
      <c r="E1" s="349"/>
      <c r="F1" s="349"/>
      <c r="G1" s="349"/>
      <c r="H1" s="350"/>
    </row>
    <row r="2" spans="2:14" s="101" customFormat="1" ht="38.25" customHeight="1" x14ac:dyDescent="0.2">
      <c r="B2" s="347"/>
      <c r="C2" s="348"/>
      <c r="D2" s="351" t="s">
        <v>1891</v>
      </c>
      <c r="E2" s="351"/>
      <c r="F2" s="351" t="s">
        <v>65</v>
      </c>
      <c r="G2" s="351"/>
      <c r="H2" s="86" t="s">
        <v>1970</v>
      </c>
    </row>
    <row r="3" spans="2:14" ht="12.75" customHeight="1" x14ac:dyDescent="0.2">
      <c r="B3" s="87"/>
      <c r="C3" s="97" t="s">
        <v>1</v>
      </c>
      <c r="D3" s="88" t="s">
        <v>2</v>
      </c>
      <c r="E3" s="88" t="s">
        <v>3</v>
      </c>
      <c r="F3" s="88" t="s">
        <v>2</v>
      </c>
      <c r="G3" s="88" t="s">
        <v>3</v>
      </c>
      <c r="H3" s="89" t="s">
        <v>3</v>
      </c>
    </row>
    <row r="4" spans="2:14" ht="12.75" customHeight="1" x14ac:dyDescent="0.25">
      <c r="B4" s="263" t="s">
        <v>4</v>
      </c>
      <c r="C4" s="98" t="s">
        <v>5</v>
      </c>
      <c r="D4" s="83"/>
      <c r="E4" s="84"/>
      <c r="F4" s="83"/>
      <c r="G4" s="84"/>
      <c r="H4" s="85">
        <f>E4+G4</f>
        <v>0</v>
      </c>
      <c r="L4"/>
      <c r="M4"/>
      <c r="N4"/>
    </row>
    <row r="5" spans="2:14" ht="12.75" customHeight="1" x14ac:dyDescent="0.25">
      <c r="B5" s="263" t="s">
        <v>1947</v>
      </c>
      <c r="C5" s="98" t="s">
        <v>5</v>
      </c>
      <c r="D5" s="83"/>
      <c r="E5" s="84"/>
      <c r="F5" s="83"/>
      <c r="G5" s="84"/>
      <c r="H5" s="85">
        <f t="shared" ref="H5:H29" si="0">E5+G5</f>
        <v>0</v>
      </c>
      <c r="L5"/>
      <c r="M5"/>
      <c r="N5"/>
    </row>
    <row r="6" spans="2:14" ht="12.75" customHeight="1" x14ac:dyDescent="0.25">
      <c r="B6" s="263" t="s">
        <v>1953</v>
      </c>
      <c r="C6" s="98" t="s">
        <v>5</v>
      </c>
      <c r="D6" s="83"/>
      <c r="E6" s="84"/>
      <c r="F6" s="83"/>
      <c r="G6" s="84"/>
      <c r="H6" s="85">
        <f t="shared" si="0"/>
        <v>0</v>
      </c>
      <c r="L6"/>
      <c r="M6"/>
      <c r="N6"/>
    </row>
    <row r="7" spans="2:14" s="56" customFormat="1" ht="12.75" customHeight="1" x14ac:dyDescent="0.25">
      <c r="B7" s="93" t="s">
        <v>1958</v>
      </c>
      <c r="C7" s="99"/>
      <c r="D7" s="94"/>
      <c r="E7" s="95">
        <f>SUM(E4:E6)</f>
        <v>0</v>
      </c>
      <c r="F7" s="94"/>
      <c r="G7" s="95">
        <f>SUM(G4:G6)</f>
        <v>0</v>
      </c>
      <c r="H7" s="96">
        <f t="shared" si="0"/>
        <v>0</v>
      </c>
      <c r="I7" s="55"/>
      <c r="J7" s="55"/>
      <c r="L7"/>
      <c r="M7"/>
      <c r="N7"/>
    </row>
    <row r="8" spans="2:14" ht="12.75" customHeight="1" x14ac:dyDescent="0.25">
      <c r="B8" s="264" t="s">
        <v>1954</v>
      </c>
      <c r="C8" s="100" t="s">
        <v>5</v>
      </c>
      <c r="D8" s="90"/>
      <c r="E8" s="91"/>
      <c r="F8" s="90"/>
      <c r="G8" s="91"/>
      <c r="H8" s="92">
        <f t="shared" si="0"/>
        <v>0</v>
      </c>
      <c r="J8" s="56"/>
      <c r="L8"/>
      <c r="M8"/>
      <c r="N8"/>
    </row>
    <row r="9" spans="2:14" ht="12.75" customHeight="1" x14ac:dyDescent="0.25">
      <c r="B9" s="263" t="s">
        <v>1946</v>
      </c>
      <c r="C9" s="98" t="s">
        <v>5</v>
      </c>
      <c r="D9" s="83"/>
      <c r="E9" s="84"/>
      <c r="F9" s="83"/>
      <c r="G9" s="84"/>
      <c r="H9" s="85">
        <f t="shared" si="0"/>
        <v>0</v>
      </c>
      <c r="L9"/>
      <c r="M9"/>
      <c r="N9"/>
    </row>
    <row r="10" spans="2:14" s="56" customFormat="1" ht="12.75" customHeight="1" x14ac:dyDescent="0.25">
      <c r="B10" s="93" t="s">
        <v>1949</v>
      </c>
      <c r="C10" s="99"/>
      <c r="D10" s="94"/>
      <c r="E10" s="95">
        <f t="shared" ref="E10" si="1">SUM(E8:E9)</f>
        <v>0</v>
      </c>
      <c r="F10" s="94"/>
      <c r="G10" s="95">
        <f t="shared" ref="G10" si="2">SUM(G8:G9)</f>
        <v>0</v>
      </c>
      <c r="H10" s="96">
        <f t="shared" si="0"/>
        <v>0</v>
      </c>
      <c r="I10" s="55"/>
      <c r="J10" s="55"/>
      <c r="L10"/>
      <c r="M10"/>
      <c r="N10"/>
    </row>
    <row r="11" spans="2:14" ht="12.75" customHeight="1" x14ac:dyDescent="0.25">
      <c r="B11" s="263" t="s">
        <v>1931</v>
      </c>
      <c r="C11" s="98" t="s">
        <v>7</v>
      </c>
      <c r="D11" s="83"/>
      <c r="E11" s="84"/>
      <c r="F11" s="83"/>
      <c r="G11" s="84"/>
      <c r="H11" s="85">
        <f t="shared" si="0"/>
        <v>0</v>
      </c>
      <c r="J11" s="56"/>
      <c r="L11"/>
      <c r="M11"/>
      <c r="N11"/>
    </row>
    <row r="12" spans="2:14" ht="12.75" customHeight="1" x14ac:dyDescent="0.25">
      <c r="B12" s="263" t="s">
        <v>1956</v>
      </c>
      <c r="C12" s="98" t="s">
        <v>7</v>
      </c>
      <c r="D12" s="83"/>
      <c r="E12" s="84"/>
      <c r="F12" s="83"/>
      <c r="G12" s="84"/>
      <c r="H12" s="85">
        <f t="shared" si="0"/>
        <v>0</v>
      </c>
      <c r="J12" s="56"/>
      <c r="L12"/>
      <c r="M12"/>
      <c r="N12"/>
    </row>
    <row r="13" spans="2:14" ht="12.75" customHeight="1" x14ac:dyDescent="0.25">
      <c r="B13" s="263" t="s">
        <v>1957</v>
      </c>
      <c r="C13" s="98" t="s">
        <v>7</v>
      </c>
      <c r="D13" s="83"/>
      <c r="E13" s="84"/>
      <c r="F13" s="83"/>
      <c r="G13" s="84"/>
      <c r="H13" s="85">
        <f t="shared" si="0"/>
        <v>0</v>
      </c>
      <c r="J13" s="56"/>
      <c r="L13"/>
      <c r="M13"/>
      <c r="N13"/>
    </row>
    <row r="14" spans="2:14" ht="12.75" customHeight="1" x14ac:dyDescent="0.25">
      <c r="B14" s="263" t="s">
        <v>1932</v>
      </c>
      <c r="C14" s="98" t="s">
        <v>7</v>
      </c>
      <c r="D14" s="83"/>
      <c r="E14" s="84"/>
      <c r="F14" s="83"/>
      <c r="G14" s="84"/>
      <c r="H14" s="85">
        <f t="shared" si="0"/>
        <v>0</v>
      </c>
      <c r="L14"/>
      <c r="M14"/>
      <c r="N14"/>
    </row>
    <row r="15" spans="2:14" ht="12.75" customHeight="1" x14ac:dyDescent="0.25">
      <c r="B15" s="263" t="s">
        <v>8</v>
      </c>
      <c r="C15" s="98" t="s">
        <v>7</v>
      </c>
      <c r="D15" s="83"/>
      <c r="E15" s="84"/>
      <c r="F15" s="83"/>
      <c r="G15" s="84"/>
      <c r="H15" s="85">
        <f t="shared" si="0"/>
        <v>0</v>
      </c>
      <c r="L15"/>
      <c r="M15"/>
      <c r="N15"/>
    </row>
    <row r="16" spans="2:14" s="56" customFormat="1" ht="12.75" customHeight="1" x14ac:dyDescent="0.25">
      <c r="B16" s="93" t="s">
        <v>1950</v>
      </c>
      <c r="C16" s="99"/>
      <c r="D16" s="94"/>
      <c r="E16" s="95">
        <f>SUM(E11:E15)</f>
        <v>0</v>
      </c>
      <c r="F16" s="94"/>
      <c r="G16" s="95">
        <f>SUM(G11:G15)</f>
        <v>0</v>
      </c>
      <c r="H16" s="96">
        <f t="shared" si="0"/>
        <v>0</v>
      </c>
      <c r="I16" s="55"/>
      <c r="L16"/>
      <c r="M16"/>
      <c r="N16"/>
    </row>
    <row r="17" spans="1:14" ht="12.75" customHeight="1" x14ac:dyDescent="0.25">
      <c r="B17" s="263" t="s">
        <v>1942</v>
      </c>
      <c r="C17" s="98" t="s">
        <v>5</v>
      </c>
      <c r="D17" s="83"/>
      <c r="E17" s="84"/>
      <c r="F17" s="83"/>
      <c r="G17" s="84"/>
      <c r="H17" s="85">
        <f t="shared" si="0"/>
        <v>0</v>
      </c>
      <c r="L17"/>
      <c r="M17"/>
      <c r="N17"/>
    </row>
    <row r="18" spans="1:14" ht="12.75" customHeight="1" x14ac:dyDescent="0.25">
      <c r="B18" s="263" t="s">
        <v>1941</v>
      </c>
      <c r="C18" s="98" t="s">
        <v>5</v>
      </c>
      <c r="D18" s="83"/>
      <c r="E18" s="84"/>
      <c r="F18" s="83"/>
      <c r="G18" s="84"/>
      <c r="H18" s="85">
        <f t="shared" si="0"/>
        <v>0</v>
      </c>
      <c r="L18"/>
      <c r="M18"/>
      <c r="N18"/>
    </row>
    <row r="19" spans="1:14" s="56" customFormat="1" ht="12.75" customHeight="1" x14ac:dyDescent="0.25">
      <c r="B19" s="93" t="s">
        <v>1951</v>
      </c>
      <c r="C19" s="99"/>
      <c r="D19" s="94"/>
      <c r="E19" s="95">
        <f>SUM(E17:E18)</f>
        <v>0</v>
      </c>
      <c r="F19" s="94"/>
      <c r="G19" s="95">
        <f>SUM(G17:G18)</f>
        <v>0</v>
      </c>
      <c r="H19" s="96">
        <f t="shared" si="0"/>
        <v>0</v>
      </c>
      <c r="I19" s="55"/>
      <c r="L19"/>
      <c r="M19"/>
      <c r="N19"/>
    </row>
    <row r="20" spans="1:14" ht="12.75" customHeight="1" x14ac:dyDescent="0.25">
      <c r="B20" s="263" t="s">
        <v>1943</v>
      </c>
      <c r="C20" s="98" t="s">
        <v>5</v>
      </c>
      <c r="D20" s="83"/>
      <c r="E20" s="84"/>
      <c r="F20" s="83"/>
      <c r="G20" s="84"/>
      <c r="H20" s="85">
        <f t="shared" si="0"/>
        <v>0</v>
      </c>
      <c r="L20"/>
      <c r="M20"/>
      <c r="N20"/>
    </row>
    <row r="21" spans="1:14" ht="12.75" customHeight="1" x14ac:dyDescent="0.25">
      <c r="B21" s="263" t="s">
        <v>1944</v>
      </c>
      <c r="C21" s="98" t="s">
        <v>5</v>
      </c>
      <c r="D21" s="83"/>
      <c r="E21" s="84"/>
      <c r="F21" s="83"/>
      <c r="G21" s="84"/>
      <c r="H21" s="85">
        <f t="shared" si="0"/>
        <v>0</v>
      </c>
      <c r="L21"/>
      <c r="M21"/>
      <c r="N21"/>
    </row>
    <row r="22" spans="1:14" ht="12.75" customHeight="1" x14ac:dyDescent="0.25">
      <c r="B22" s="263" t="s">
        <v>1945</v>
      </c>
      <c r="C22" s="98" t="s">
        <v>5</v>
      </c>
      <c r="D22" s="83"/>
      <c r="E22" s="84"/>
      <c r="F22" s="83"/>
      <c r="G22" s="84"/>
      <c r="H22" s="85">
        <f t="shared" si="0"/>
        <v>0</v>
      </c>
      <c r="L22"/>
      <c r="M22"/>
      <c r="N22"/>
    </row>
    <row r="23" spans="1:14" ht="12.75" customHeight="1" x14ac:dyDescent="0.25">
      <c r="B23" s="263" t="s">
        <v>1955</v>
      </c>
      <c r="C23" s="98" t="s">
        <v>5</v>
      </c>
      <c r="D23" s="83"/>
      <c r="E23" s="84"/>
      <c r="F23" s="83"/>
      <c r="G23" s="84"/>
      <c r="H23" s="85">
        <f t="shared" si="0"/>
        <v>0</v>
      </c>
      <c r="J23"/>
      <c r="L23"/>
      <c r="M23"/>
      <c r="N23"/>
    </row>
    <row r="24" spans="1:14" ht="12.75" customHeight="1" x14ac:dyDescent="0.25">
      <c r="B24" s="263" t="s">
        <v>1948</v>
      </c>
      <c r="C24" s="98" t="s">
        <v>5</v>
      </c>
      <c r="D24" s="83"/>
      <c r="E24" s="84"/>
      <c r="F24" s="83"/>
      <c r="G24" s="84"/>
      <c r="H24" s="85">
        <f t="shared" si="0"/>
        <v>0</v>
      </c>
      <c r="J24" s="49"/>
      <c r="L24"/>
      <c r="M24"/>
      <c r="N24"/>
    </row>
    <row r="25" spans="1:14" s="56" customFormat="1" ht="12.75" customHeight="1" x14ac:dyDescent="0.25">
      <c r="B25" s="93" t="s">
        <v>1959</v>
      </c>
      <c r="C25" s="99" t="s">
        <v>5</v>
      </c>
      <c r="D25" s="94"/>
      <c r="E25" s="95">
        <f>SUM(E20:E24)</f>
        <v>0</v>
      </c>
      <c r="F25" s="94"/>
      <c r="G25" s="95">
        <f>SUM(G20:G24)</f>
        <v>0</v>
      </c>
      <c r="H25" s="96">
        <f t="shared" si="0"/>
        <v>0</v>
      </c>
      <c r="I25" s="55"/>
      <c r="L25"/>
      <c r="M25"/>
      <c r="N25"/>
    </row>
    <row r="26" spans="1:14" ht="12.75" customHeight="1" x14ac:dyDescent="0.25">
      <c r="B26" s="263" t="s">
        <v>1952</v>
      </c>
      <c r="C26" s="98"/>
      <c r="D26" s="83"/>
      <c r="E26" s="84"/>
      <c r="F26" s="83"/>
      <c r="G26" s="84"/>
      <c r="H26" s="85">
        <f t="shared" si="0"/>
        <v>0</v>
      </c>
      <c r="L26"/>
      <c r="M26"/>
      <c r="N26"/>
    </row>
    <row r="27" spans="1:14" ht="12.75" customHeight="1" x14ac:dyDescent="0.25">
      <c r="B27" s="265" t="s">
        <v>1887</v>
      </c>
      <c r="C27" s="132" t="s">
        <v>5</v>
      </c>
      <c r="D27" s="133"/>
      <c r="E27" s="134"/>
      <c r="F27" s="133"/>
      <c r="G27" s="134"/>
      <c r="H27" s="135">
        <f t="shared" si="0"/>
        <v>0</v>
      </c>
      <c r="J27"/>
      <c r="L27"/>
      <c r="M27"/>
      <c r="N27"/>
    </row>
    <row r="28" spans="1:14" s="56" customFormat="1" ht="12.75" customHeight="1" x14ac:dyDescent="0.25">
      <c r="B28" s="93" t="s">
        <v>1960</v>
      </c>
      <c r="C28" s="99"/>
      <c r="D28" s="94"/>
      <c r="E28" s="95">
        <f>SUM(E26:E27)</f>
        <v>0</v>
      </c>
      <c r="F28" s="94"/>
      <c r="G28" s="95">
        <f>SUM(G26:G27)</f>
        <v>0</v>
      </c>
      <c r="H28" s="96">
        <f t="shared" si="0"/>
        <v>0</v>
      </c>
      <c r="I28" s="55"/>
      <c r="L28"/>
      <c r="M28"/>
      <c r="N28"/>
    </row>
    <row r="29" spans="1:14" ht="12.75" customHeight="1" thickBot="1" x14ac:dyDescent="0.3">
      <c r="B29" s="136" t="s">
        <v>9</v>
      </c>
      <c r="C29" s="137"/>
      <c r="D29" s="138"/>
      <c r="E29" s="138">
        <f>SUM(E7+E10+E16+E19+E25+E28)</f>
        <v>0</v>
      </c>
      <c r="F29" s="138"/>
      <c r="G29" s="138">
        <f>SUM(G7+G10+G16+G19+G25+G28)</f>
        <v>0</v>
      </c>
      <c r="H29" s="139">
        <f t="shared" si="0"/>
        <v>0</v>
      </c>
      <c r="J29"/>
      <c r="L29"/>
      <c r="M29" s="49"/>
    </row>
    <row r="30" spans="1:14" ht="12.75" customHeight="1" x14ac:dyDescent="0.25">
      <c r="B30" s="255"/>
      <c r="C30" s="81"/>
      <c r="D30" s="82"/>
      <c r="E30" s="82"/>
      <c r="F30" s="82"/>
      <c r="G30" s="82"/>
      <c r="H30" s="82"/>
      <c r="J30"/>
      <c r="N30"/>
    </row>
    <row r="31" spans="1:14" customFormat="1" ht="12.75" customHeight="1" thickBot="1" x14ac:dyDescent="0.3">
      <c r="A31" s="49"/>
      <c r="B31" s="4"/>
      <c r="L31" s="56"/>
      <c r="M31" s="56"/>
    </row>
    <row r="32" spans="1:14" ht="12.75" customHeight="1" x14ac:dyDescent="0.25">
      <c r="B32" s="345" t="s">
        <v>0</v>
      </c>
      <c r="C32" s="346"/>
      <c r="D32" s="349" t="str">
        <f>GRD&amp;" - Budget "&amp;AnnéeN&amp;" approuvé"</f>
        <v>Nom du GRD - Budget 2021 approuvé</v>
      </c>
      <c r="E32" s="349"/>
      <c r="F32" s="349"/>
      <c r="G32" s="349"/>
      <c r="H32" s="350"/>
    </row>
    <row r="33" spans="2:14" s="101" customFormat="1" ht="38.25" customHeight="1" x14ac:dyDescent="0.2">
      <c r="B33" s="347"/>
      <c r="C33" s="348"/>
      <c r="D33" s="351" t="s">
        <v>1891</v>
      </c>
      <c r="E33" s="351"/>
      <c r="F33" s="351" t="s">
        <v>65</v>
      </c>
      <c r="G33" s="351"/>
      <c r="H33" s="86" t="s">
        <v>1971</v>
      </c>
    </row>
    <row r="34" spans="2:14" ht="12.75" customHeight="1" x14ac:dyDescent="0.2">
      <c r="B34" s="87"/>
      <c r="C34" s="97" t="s">
        <v>1</v>
      </c>
      <c r="D34" s="88" t="s">
        <v>2</v>
      </c>
      <c r="E34" s="88" t="s">
        <v>3</v>
      </c>
      <c r="F34" s="88" t="s">
        <v>2</v>
      </c>
      <c r="G34" s="88" t="s">
        <v>3</v>
      </c>
      <c r="H34" s="89" t="s">
        <v>3</v>
      </c>
    </row>
    <row r="35" spans="2:14" ht="12.75" customHeight="1" x14ac:dyDescent="0.25">
      <c r="B35" s="263" t="s">
        <v>4</v>
      </c>
      <c r="C35" s="98" t="s">
        <v>5</v>
      </c>
      <c r="D35" s="83"/>
      <c r="E35" s="84"/>
      <c r="F35" s="83"/>
      <c r="G35" s="84"/>
      <c r="H35" s="85">
        <f>E35+G35</f>
        <v>0</v>
      </c>
      <c r="L35" s="49"/>
      <c r="M35" s="49"/>
      <c r="N35" s="49"/>
    </row>
    <row r="36" spans="2:14" ht="12.75" customHeight="1" x14ac:dyDescent="0.25">
      <c r="B36" s="263" t="s">
        <v>1947</v>
      </c>
      <c r="C36" s="98" t="s">
        <v>5</v>
      </c>
      <c r="D36" s="83"/>
      <c r="E36" s="84"/>
      <c r="F36" s="83"/>
      <c r="G36" s="84"/>
      <c r="H36" s="85">
        <f t="shared" ref="H36:H60" si="3">E36+G36</f>
        <v>0</v>
      </c>
      <c r="L36" s="49"/>
      <c r="M36" s="49"/>
      <c r="N36" s="49"/>
    </row>
    <row r="37" spans="2:14" ht="12.75" customHeight="1" x14ac:dyDescent="0.25">
      <c r="B37" s="263" t="s">
        <v>1953</v>
      </c>
      <c r="C37" s="98" t="s">
        <v>5</v>
      </c>
      <c r="D37" s="83"/>
      <c r="E37" s="84"/>
      <c r="F37" s="83"/>
      <c r="G37" s="84"/>
      <c r="H37" s="85">
        <f t="shared" si="3"/>
        <v>0</v>
      </c>
      <c r="L37" s="49"/>
      <c r="M37" s="49"/>
      <c r="N37" s="49"/>
    </row>
    <row r="38" spans="2:14" s="56" customFormat="1" ht="12.75" customHeight="1" x14ac:dyDescent="0.25">
      <c r="B38" s="93" t="s">
        <v>1958</v>
      </c>
      <c r="C38" s="99"/>
      <c r="D38" s="94"/>
      <c r="E38" s="95">
        <f>SUM(E35:E37)</f>
        <v>0</v>
      </c>
      <c r="F38" s="94"/>
      <c r="G38" s="95">
        <f>SUM(G35:G37)</f>
        <v>0</v>
      </c>
      <c r="H38" s="96">
        <f t="shared" si="3"/>
        <v>0</v>
      </c>
      <c r="I38" s="55"/>
      <c r="J38" s="55"/>
      <c r="L38" s="49"/>
      <c r="M38" s="49"/>
      <c r="N38" s="49"/>
    </row>
    <row r="39" spans="2:14" ht="12.75" customHeight="1" x14ac:dyDescent="0.25">
      <c r="B39" s="264" t="s">
        <v>1954</v>
      </c>
      <c r="C39" s="100" t="s">
        <v>5</v>
      </c>
      <c r="D39" s="90"/>
      <c r="E39" s="91"/>
      <c r="F39" s="90"/>
      <c r="G39" s="91"/>
      <c r="H39" s="92">
        <f t="shared" si="3"/>
        <v>0</v>
      </c>
      <c r="J39" s="56"/>
      <c r="L39" s="49"/>
      <c r="M39" s="49"/>
      <c r="N39" s="49"/>
    </row>
    <row r="40" spans="2:14" ht="12.75" customHeight="1" x14ac:dyDescent="0.25">
      <c r="B40" s="263" t="s">
        <v>1946</v>
      </c>
      <c r="C40" s="98" t="s">
        <v>5</v>
      </c>
      <c r="D40" s="83"/>
      <c r="E40" s="84"/>
      <c r="F40" s="83"/>
      <c r="G40" s="84"/>
      <c r="H40" s="85">
        <f t="shared" si="3"/>
        <v>0</v>
      </c>
      <c r="L40" s="49"/>
      <c r="M40" s="49"/>
      <c r="N40" s="49"/>
    </row>
    <row r="41" spans="2:14" s="56" customFormat="1" ht="12.75" customHeight="1" x14ac:dyDescent="0.25">
      <c r="B41" s="93" t="s">
        <v>1949</v>
      </c>
      <c r="C41" s="99"/>
      <c r="D41" s="94"/>
      <c r="E41" s="95">
        <f t="shared" ref="E41" si="4">SUM(E39:E40)</f>
        <v>0</v>
      </c>
      <c r="F41" s="94"/>
      <c r="G41" s="95">
        <f t="shared" ref="G41" si="5">SUM(G39:G40)</f>
        <v>0</v>
      </c>
      <c r="H41" s="96">
        <f t="shared" si="3"/>
        <v>0</v>
      </c>
      <c r="I41" s="55"/>
      <c r="J41" s="55"/>
      <c r="L41" s="49"/>
      <c r="M41" s="49"/>
      <c r="N41" s="49"/>
    </row>
    <row r="42" spans="2:14" ht="12.75" customHeight="1" x14ac:dyDescent="0.25">
      <c r="B42" s="263" t="s">
        <v>1931</v>
      </c>
      <c r="C42" s="98" t="s">
        <v>7</v>
      </c>
      <c r="D42" s="83"/>
      <c r="E42" s="84"/>
      <c r="F42" s="83"/>
      <c r="G42" s="84"/>
      <c r="H42" s="85">
        <f t="shared" si="3"/>
        <v>0</v>
      </c>
      <c r="J42" s="56"/>
      <c r="L42" s="49"/>
      <c r="M42" s="49"/>
      <c r="N42" s="49"/>
    </row>
    <row r="43" spans="2:14" ht="12.75" customHeight="1" x14ac:dyDescent="0.25">
      <c r="B43" s="263" t="s">
        <v>1956</v>
      </c>
      <c r="C43" s="98" t="s">
        <v>7</v>
      </c>
      <c r="D43" s="83"/>
      <c r="E43" s="84"/>
      <c r="F43" s="83"/>
      <c r="G43" s="84"/>
      <c r="H43" s="85">
        <f t="shared" si="3"/>
        <v>0</v>
      </c>
      <c r="J43" s="56"/>
      <c r="L43" s="49"/>
      <c r="M43" s="49"/>
      <c r="N43" s="49"/>
    </row>
    <row r="44" spans="2:14" ht="12.75" customHeight="1" x14ac:dyDescent="0.25">
      <c r="B44" s="263" t="s">
        <v>1957</v>
      </c>
      <c r="C44" s="98" t="s">
        <v>7</v>
      </c>
      <c r="D44" s="83"/>
      <c r="E44" s="84"/>
      <c r="F44" s="83"/>
      <c r="G44" s="84"/>
      <c r="H44" s="85">
        <f t="shared" si="3"/>
        <v>0</v>
      </c>
      <c r="J44" s="56"/>
      <c r="L44" s="49"/>
      <c r="M44" s="49"/>
      <c r="N44" s="49"/>
    </row>
    <row r="45" spans="2:14" ht="12.75" customHeight="1" x14ac:dyDescent="0.25">
      <c r="B45" s="263" t="s">
        <v>1932</v>
      </c>
      <c r="C45" s="98" t="s">
        <v>7</v>
      </c>
      <c r="D45" s="83"/>
      <c r="E45" s="84"/>
      <c r="F45" s="83"/>
      <c r="G45" s="84"/>
      <c r="H45" s="85">
        <f t="shared" si="3"/>
        <v>0</v>
      </c>
      <c r="L45" s="49"/>
      <c r="M45" s="49"/>
      <c r="N45" s="49"/>
    </row>
    <row r="46" spans="2:14" ht="12.75" customHeight="1" x14ac:dyDescent="0.25">
      <c r="B46" s="263" t="s">
        <v>8</v>
      </c>
      <c r="C46" s="98" t="s">
        <v>7</v>
      </c>
      <c r="D46" s="83"/>
      <c r="E46" s="84"/>
      <c r="F46" s="83"/>
      <c r="G46" s="84"/>
      <c r="H46" s="85">
        <f t="shared" si="3"/>
        <v>0</v>
      </c>
      <c r="L46" s="49"/>
      <c r="M46" s="49"/>
      <c r="N46" s="49"/>
    </row>
    <row r="47" spans="2:14" s="56" customFormat="1" ht="12.75" customHeight="1" x14ac:dyDescent="0.25">
      <c r="B47" s="93" t="s">
        <v>1950</v>
      </c>
      <c r="C47" s="99"/>
      <c r="D47" s="94"/>
      <c r="E47" s="95">
        <f>SUM(E42:E46)</f>
        <v>0</v>
      </c>
      <c r="F47" s="94"/>
      <c r="G47" s="95">
        <f>SUM(G42:G46)</f>
        <v>0</v>
      </c>
      <c r="H47" s="96">
        <f t="shared" si="3"/>
        <v>0</v>
      </c>
      <c r="I47" s="55"/>
      <c r="L47" s="49"/>
      <c r="M47" s="49"/>
      <c r="N47" s="49"/>
    </row>
    <row r="48" spans="2:14" ht="12.75" customHeight="1" x14ac:dyDescent="0.25">
      <c r="B48" s="263" t="s">
        <v>1942</v>
      </c>
      <c r="C48" s="98" t="s">
        <v>5</v>
      </c>
      <c r="D48" s="83"/>
      <c r="E48" s="84"/>
      <c r="F48" s="83"/>
      <c r="G48" s="84"/>
      <c r="H48" s="85">
        <f t="shared" si="3"/>
        <v>0</v>
      </c>
      <c r="L48" s="49"/>
      <c r="M48" s="49"/>
      <c r="N48" s="49"/>
    </row>
    <row r="49" spans="2:14" ht="12.75" customHeight="1" x14ac:dyDescent="0.25">
      <c r="B49" s="263" t="s">
        <v>1941</v>
      </c>
      <c r="C49" s="98" t="s">
        <v>5</v>
      </c>
      <c r="D49" s="83"/>
      <c r="E49" s="84"/>
      <c r="F49" s="83"/>
      <c r="G49" s="84"/>
      <c r="H49" s="85">
        <f t="shared" si="3"/>
        <v>0</v>
      </c>
      <c r="L49" s="49"/>
      <c r="M49" s="49"/>
      <c r="N49" s="49"/>
    </row>
    <row r="50" spans="2:14" s="56" customFormat="1" ht="12.75" customHeight="1" x14ac:dyDescent="0.25">
      <c r="B50" s="93" t="s">
        <v>1951</v>
      </c>
      <c r="C50" s="99"/>
      <c r="D50" s="94"/>
      <c r="E50" s="95">
        <f>SUM(E48:E49)</f>
        <v>0</v>
      </c>
      <c r="F50" s="94"/>
      <c r="G50" s="95">
        <f>SUM(G48:G49)</f>
        <v>0</v>
      </c>
      <c r="H50" s="96">
        <f t="shared" si="3"/>
        <v>0</v>
      </c>
      <c r="I50" s="55"/>
      <c r="L50" s="49"/>
      <c r="M50" s="49"/>
      <c r="N50" s="49"/>
    </row>
    <row r="51" spans="2:14" ht="12.75" customHeight="1" x14ac:dyDescent="0.25">
      <c r="B51" s="263" t="s">
        <v>1943</v>
      </c>
      <c r="C51" s="98" t="s">
        <v>5</v>
      </c>
      <c r="D51" s="83"/>
      <c r="E51" s="84"/>
      <c r="F51" s="83"/>
      <c r="G51" s="84"/>
      <c r="H51" s="85">
        <f t="shared" si="3"/>
        <v>0</v>
      </c>
      <c r="L51" s="49"/>
      <c r="M51" s="49"/>
      <c r="N51" s="49"/>
    </row>
    <row r="52" spans="2:14" ht="12.75" customHeight="1" x14ac:dyDescent="0.25">
      <c r="B52" s="263" t="s">
        <v>1944</v>
      </c>
      <c r="C52" s="98" t="s">
        <v>5</v>
      </c>
      <c r="D52" s="83"/>
      <c r="E52" s="84"/>
      <c r="F52" s="83"/>
      <c r="G52" s="84"/>
      <c r="H52" s="85">
        <f t="shared" si="3"/>
        <v>0</v>
      </c>
      <c r="L52" s="49"/>
      <c r="M52" s="49"/>
      <c r="N52" s="49"/>
    </row>
    <row r="53" spans="2:14" ht="12.75" customHeight="1" x14ac:dyDescent="0.25">
      <c r="B53" s="263" t="s">
        <v>1945</v>
      </c>
      <c r="C53" s="98" t="s">
        <v>5</v>
      </c>
      <c r="D53" s="83"/>
      <c r="E53" s="84"/>
      <c r="F53" s="83"/>
      <c r="G53" s="84"/>
      <c r="H53" s="85">
        <f t="shared" si="3"/>
        <v>0</v>
      </c>
      <c r="L53" s="49"/>
      <c r="M53" s="49"/>
      <c r="N53" s="49"/>
    </row>
    <row r="54" spans="2:14" ht="12.75" customHeight="1" x14ac:dyDescent="0.25">
      <c r="B54" s="263" t="s">
        <v>1955</v>
      </c>
      <c r="C54" s="98" t="s">
        <v>5</v>
      </c>
      <c r="D54" s="83"/>
      <c r="E54" s="84"/>
      <c r="F54" s="83"/>
      <c r="G54" s="84"/>
      <c r="H54" s="85">
        <f t="shared" si="3"/>
        <v>0</v>
      </c>
      <c r="J54" s="49"/>
      <c r="L54" s="49"/>
      <c r="M54" s="49"/>
      <c r="N54" s="49"/>
    </row>
    <row r="55" spans="2:14" ht="12.75" customHeight="1" x14ac:dyDescent="0.25">
      <c r="B55" s="263" t="s">
        <v>1948</v>
      </c>
      <c r="C55" s="98" t="s">
        <v>5</v>
      </c>
      <c r="D55" s="83"/>
      <c r="E55" s="84"/>
      <c r="F55" s="83"/>
      <c r="G55" s="84"/>
      <c r="H55" s="85">
        <f t="shared" si="3"/>
        <v>0</v>
      </c>
      <c r="J55" s="49"/>
      <c r="L55" s="49"/>
      <c r="M55" s="49"/>
      <c r="N55" s="49"/>
    </row>
    <row r="56" spans="2:14" s="56" customFormat="1" ht="12.75" customHeight="1" x14ac:dyDescent="0.25">
      <c r="B56" s="93" t="s">
        <v>1959</v>
      </c>
      <c r="C56" s="99" t="s">
        <v>5</v>
      </c>
      <c r="D56" s="94"/>
      <c r="E56" s="95">
        <f>SUM(E51:E55)</f>
        <v>0</v>
      </c>
      <c r="F56" s="94"/>
      <c r="G56" s="95">
        <f>SUM(G51:G55)</f>
        <v>0</v>
      </c>
      <c r="H56" s="96">
        <f t="shared" si="3"/>
        <v>0</v>
      </c>
      <c r="I56" s="55"/>
      <c r="L56" s="49"/>
      <c r="M56" s="49"/>
      <c r="N56" s="49"/>
    </row>
    <row r="57" spans="2:14" ht="12.75" customHeight="1" x14ac:dyDescent="0.25">
      <c r="B57" s="263" t="s">
        <v>1952</v>
      </c>
      <c r="C57" s="98"/>
      <c r="D57" s="83"/>
      <c r="E57" s="84"/>
      <c r="F57" s="83"/>
      <c r="G57" s="84"/>
      <c r="H57" s="85">
        <f t="shared" si="3"/>
        <v>0</v>
      </c>
      <c r="L57" s="49"/>
      <c r="M57" s="49"/>
      <c r="N57" s="49"/>
    </row>
    <row r="58" spans="2:14" ht="12.75" customHeight="1" x14ac:dyDescent="0.25">
      <c r="B58" s="265" t="s">
        <v>1887</v>
      </c>
      <c r="C58" s="132" t="s">
        <v>5</v>
      </c>
      <c r="D58" s="133"/>
      <c r="E58" s="134"/>
      <c r="F58" s="133"/>
      <c r="G58" s="134"/>
      <c r="H58" s="135">
        <f t="shared" si="3"/>
        <v>0</v>
      </c>
      <c r="J58" s="49"/>
      <c r="L58" s="49"/>
      <c r="M58" s="49"/>
      <c r="N58" s="49"/>
    </row>
    <row r="59" spans="2:14" s="56" customFormat="1" ht="12.75" customHeight="1" x14ac:dyDescent="0.25">
      <c r="B59" s="93" t="s">
        <v>1960</v>
      </c>
      <c r="C59" s="99"/>
      <c r="D59" s="94"/>
      <c r="E59" s="95">
        <f>SUM(E57:E58)</f>
        <v>0</v>
      </c>
      <c r="F59" s="94"/>
      <c r="G59" s="95">
        <f>SUM(G57:G58)</f>
        <v>0</v>
      </c>
      <c r="H59" s="96">
        <f t="shared" si="3"/>
        <v>0</v>
      </c>
      <c r="I59" s="55"/>
      <c r="L59" s="49"/>
      <c r="M59" s="49"/>
      <c r="N59" s="49"/>
    </row>
    <row r="60" spans="2:14" ht="12.75" customHeight="1" thickBot="1" x14ac:dyDescent="0.3">
      <c r="B60" s="136" t="s">
        <v>9</v>
      </c>
      <c r="C60" s="137"/>
      <c r="D60" s="138"/>
      <c r="E60" s="138">
        <f>SUM(E38+E41+E47+E50+E56+E59)</f>
        <v>0</v>
      </c>
      <c r="F60" s="138"/>
      <c r="G60" s="138">
        <f>SUM(G38+G41+G47+G50+G56+G59)</f>
        <v>0</v>
      </c>
      <c r="H60" s="139">
        <f t="shared" si="3"/>
        <v>0</v>
      </c>
      <c r="J60" s="49"/>
      <c r="L60" s="49"/>
      <c r="M60" s="49"/>
    </row>
    <row r="61" spans="2:14" ht="12.75" customHeight="1" x14ac:dyDescent="0.25">
      <c r="B61" s="255"/>
      <c r="C61" s="81"/>
      <c r="D61" s="82"/>
      <c r="E61" s="82"/>
      <c r="F61" s="82"/>
      <c r="G61" s="82"/>
      <c r="H61" s="82"/>
      <c r="J61" s="49"/>
      <c r="L61"/>
      <c r="M61" s="49"/>
      <c r="N61"/>
    </row>
    <row r="62" spans="2:14" ht="12.75" customHeight="1" thickBot="1" x14ac:dyDescent="0.3">
      <c r="L62"/>
      <c r="M62" s="49"/>
      <c r="N62"/>
    </row>
    <row r="63" spans="2:14" ht="12.75" customHeight="1" x14ac:dyDescent="0.25">
      <c r="B63" s="345" t="s">
        <v>0</v>
      </c>
      <c r="C63" s="346"/>
      <c r="D63" s="349" t="str">
        <f>GRD&amp;" - Budget "&amp;AnnéeN+1&amp;"  - Plan"</f>
        <v>Nom du GRD - Budget 2022  - Plan</v>
      </c>
      <c r="E63" s="349"/>
      <c r="F63" s="349"/>
      <c r="G63" s="349"/>
      <c r="H63" s="350"/>
    </row>
    <row r="64" spans="2:14" s="101" customFormat="1" ht="38.25" customHeight="1" x14ac:dyDescent="0.2">
      <c r="B64" s="347"/>
      <c r="C64" s="348"/>
      <c r="D64" s="351" t="s">
        <v>1891</v>
      </c>
      <c r="E64" s="351"/>
      <c r="F64" s="351" t="s">
        <v>65</v>
      </c>
      <c r="G64" s="351"/>
      <c r="H64" s="86" t="s">
        <v>1971</v>
      </c>
    </row>
    <row r="65" spans="2:14" ht="12.75" customHeight="1" x14ac:dyDescent="0.2">
      <c r="B65" s="87"/>
      <c r="C65" s="97" t="s">
        <v>1</v>
      </c>
      <c r="D65" s="88" t="s">
        <v>2</v>
      </c>
      <c r="E65" s="88" t="s">
        <v>3</v>
      </c>
      <c r="F65" s="88" t="s">
        <v>2</v>
      </c>
      <c r="G65" s="88" t="s">
        <v>3</v>
      </c>
      <c r="H65" s="89" t="s">
        <v>3</v>
      </c>
    </row>
    <row r="66" spans="2:14" ht="12.75" customHeight="1" x14ac:dyDescent="0.25">
      <c r="B66" s="263" t="s">
        <v>4</v>
      </c>
      <c r="C66" s="98" t="s">
        <v>5</v>
      </c>
      <c r="D66" s="83"/>
      <c r="E66" s="84"/>
      <c r="F66" s="83"/>
      <c r="G66" s="84"/>
      <c r="H66" s="85">
        <f>E66+G66</f>
        <v>0</v>
      </c>
      <c r="L66" s="49"/>
      <c r="M66" s="49"/>
      <c r="N66" s="49"/>
    </row>
    <row r="67" spans="2:14" ht="12.75" customHeight="1" x14ac:dyDescent="0.25">
      <c r="B67" s="263" t="s">
        <v>1947</v>
      </c>
      <c r="C67" s="98" t="s">
        <v>5</v>
      </c>
      <c r="D67" s="83"/>
      <c r="E67" s="84"/>
      <c r="F67" s="83"/>
      <c r="G67" s="84"/>
      <c r="H67" s="85">
        <f t="shared" ref="H67:H91" si="6">E67+G67</f>
        <v>0</v>
      </c>
      <c r="L67" s="49"/>
      <c r="M67" s="49"/>
      <c r="N67" s="49"/>
    </row>
    <row r="68" spans="2:14" ht="12.75" customHeight="1" x14ac:dyDescent="0.25">
      <c r="B68" s="263" t="s">
        <v>1953</v>
      </c>
      <c r="C68" s="98" t="s">
        <v>5</v>
      </c>
      <c r="D68" s="83"/>
      <c r="E68" s="84"/>
      <c r="F68" s="83"/>
      <c r="G68" s="84"/>
      <c r="H68" s="85">
        <f t="shared" si="6"/>
        <v>0</v>
      </c>
      <c r="L68" s="49"/>
      <c r="M68" s="49"/>
      <c r="N68" s="49"/>
    </row>
    <row r="69" spans="2:14" s="56" customFormat="1" ht="12.75" customHeight="1" x14ac:dyDescent="0.25">
      <c r="B69" s="93" t="s">
        <v>1958</v>
      </c>
      <c r="C69" s="99"/>
      <c r="D69" s="94"/>
      <c r="E69" s="95">
        <f>SUM(E66:E68)</f>
        <v>0</v>
      </c>
      <c r="F69" s="94"/>
      <c r="G69" s="95">
        <f>SUM(G66:G68)</f>
        <v>0</v>
      </c>
      <c r="H69" s="96">
        <f t="shared" si="6"/>
        <v>0</v>
      </c>
      <c r="I69" s="55"/>
      <c r="J69" s="55"/>
      <c r="L69" s="49"/>
      <c r="M69" s="49"/>
      <c r="N69" s="49"/>
    </row>
    <row r="70" spans="2:14" ht="12.75" customHeight="1" x14ac:dyDescent="0.25">
      <c r="B70" s="264" t="s">
        <v>1954</v>
      </c>
      <c r="C70" s="100" t="s">
        <v>5</v>
      </c>
      <c r="D70" s="90"/>
      <c r="E70" s="91"/>
      <c r="F70" s="90"/>
      <c r="G70" s="91"/>
      <c r="H70" s="92">
        <f t="shared" si="6"/>
        <v>0</v>
      </c>
      <c r="J70" s="56"/>
      <c r="L70" s="49"/>
      <c r="M70" s="49"/>
      <c r="N70" s="49"/>
    </row>
    <row r="71" spans="2:14" ht="12.75" customHeight="1" x14ac:dyDescent="0.25">
      <c r="B71" s="263" t="s">
        <v>1946</v>
      </c>
      <c r="C71" s="98" t="s">
        <v>5</v>
      </c>
      <c r="D71" s="83"/>
      <c r="E71" s="84"/>
      <c r="F71" s="83"/>
      <c r="G71" s="84"/>
      <c r="H71" s="85">
        <f t="shared" si="6"/>
        <v>0</v>
      </c>
      <c r="L71" s="49"/>
      <c r="M71" s="49"/>
      <c r="N71" s="49"/>
    </row>
    <row r="72" spans="2:14" s="56" customFormat="1" ht="12.75" customHeight="1" x14ac:dyDescent="0.25">
      <c r="B72" s="93" t="s">
        <v>1949</v>
      </c>
      <c r="C72" s="99"/>
      <c r="D72" s="94"/>
      <c r="E72" s="95">
        <f t="shared" ref="E72" si="7">SUM(E70:E71)</f>
        <v>0</v>
      </c>
      <c r="F72" s="94"/>
      <c r="G72" s="95">
        <f t="shared" ref="G72" si="8">SUM(G70:G71)</f>
        <v>0</v>
      </c>
      <c r="H72" s="96">
        <f t="shared" si="6"/>
        <v>0</v>
      </c>
      <c r="I72" s="55"/>
      <c r="J72" s="55"/>
      <c r="L72" s="49"/>
      <c r="M72" s="49"/>
      <c r="N72" s="49"/>
    </row>
    <row r="73" spans="2:14" ht="12.75" customHeight="1" x14ac:dyDescent="0.25">
      <c r="B73" s="263" t="s">
        <v>1931</v>
      </c>
      <c r="C73" s="98" t="s">
        <v>7</v>
      </c>
      <c r="D73" s="83"/>
      <c r="E73" s="84"/>
      <c r="F73" s="83"/>
      <c r="G73" s="84"/>
      <c r="H73" s="85">
        <f t="shared" si="6"/>
        <v>0</v>
      </c>
      <c r="J73" s="56"/>
      <c r="L73" s="49"/>
      <c r="M73" s="49"/>
      <c r="N73" s="49"/>
    </row>
    <row r="74" spans="2:14" ht="12.75" customHeight="1" x14ac:dyDescent="0.25">
      <c r="B74" s="263" t="s">
        <v>1956</v>
      </c>
      <c r="C74" s="98" t="s">
        <v>7</v>
      </c>
      <c r="D74" s="83"/>
      <c r="E74" s="84"/>
      <c r="F74" s="83"/>
      <c r="G74" s="84"/>
      <c r="H74" s="85">
        <f t="shared" si="6"/>
        <v>0</v>
      </c>
      <c r="J74" s="56"/>
      <c r="L74" s="49"/>
      <c r="M74" s="49"/>
      <c r="N74" s="49"/>
    </row>
    <row r="75" spans="2:14" ht="12.75" customHeight="1" x14ac:dyDescent="0.25">
      <c r="B75" s="263" t="s">
        <v>1957</v>
      </c>
      <c r="C75" s="98" t="s">
        <v>7</v>
      </c>
      <c r="D75" s="83"/>
      <c r="E75" s="84"/>
      <c r="F75" s="83"/>
      <c r="G75" s="84"/>
      <c r="H75" s="85">
        <f t="shared" si="6"/>
        <v>0</v>
      </c>
      <c r="J75" s="56"/>
      <c r="L75" s="49"/>
      <c r="M75" s="49"/>
      <c r="N75" s="49"/>
    </row>
    <row r="76" spans="2:14" ht="12.75" customHeight="1" x14ac:dyDescent="0.25">
      <c r="B76" s="263" t="s">
        <v>1932</v>
      </c>
      <c r="C76" s="98" t="s">
        <v>7</v>
      </c>
      <c r="D76" s="83"/>
      <c r="E76" s="84"/>
      <c r="F76" s="83"/>
      <c r="G76" s="84"/>
      <c r="H76" s="85">
        <f t="shared" si="6"/>
        <v>0</v>
      </c>
      <c r="L76" s="49"/>
      <c r="M76" s="49"/>
      <c r="N76" s="49"/>
    </row>
    <row r="77" spans="2:14" ht="12.75" customHeight="1" x14ac:dyDescent="0.25">
      <c r="B77" s="263" t="s">
        <v>8</v>
      </c>
      <c r="C77" s="98" t="s">
        <v>7</v>
      </c>
      <c r="D77" s="83"/>
      <c r="E77" s="84"/>
      <c r="F77" s="83"/>
      <c r="G77" s="84"/>
      <c r="H77" s="85">
        <f t="shared" si="6"/>
        <v>0</v>
      </c>
      <c r="L77" s="49"/>
      <c r="M77" s="49"/>
      <c r="N77" s="49"/>
    </row>
    <row r="78" spans="2:14" s="56" customFormat="1" ht="12.75" customHeight="1" x14ac:dyDescent="0.25">
      <c r="B78" s="93" t="s">
        <v>1950</v>
      </c>
      <c r="C78" s="99"/>
      <c r="D78" s="94"/>
      <c r="E78" s="95">
        <f>SUM(E73:E77)</f>
        <v>0</v>
      </c>
      <c r="F78" s="94"/>
      <c r="G78" s="95">
        <f>SUM(G73:G77)</f>
        <v>0</v>
      </c>
      <c r="H78" s="96">
        <f t="shared" si="6"/>
        <v>0</v>
      </c>
      <c r="I78" s="55"/>
      <c r="L78" s="49"/>
      <c r="M78" s="49"/>
      <c r="N78" s="49"/>
    </row>
    <row r="79" spans="2:14" ht="12.75" customHeight="1" x14ac:dyDescent="0.25">
      <c r="B79" s="263" t="s">
        <v>1942</v>
      </c>
      <c r="C79" s="98" t="s">
        <v>5</v>
      </c>
      <c r="D79" s="83"/>
      <c r="E79" s="84"/>
      <c r="F79" s="83"/>
      <c r="G79" s="84"/>
      <c r="H79" s="85">
        <f t="shared" si="6"/>
        <v>0</v>
      </c>
      <c r="L79" s="49"/>
      <c r="M79" s="49"/>
      <c r="N79" s="49"/>
    </row>
    <row r="80" spans="2:14" ht="12.75" customHeight="1" x14ac:dyDescent="0.25">
      <c r="B80" s="263" t="s">
        <v>1941</v>
      </c>
      <c r="C80" s="98" t="s">
        <v>5</v>
      </c>
      <c r="D80" s="83"/>
      <c r="E80" s="84"/>
      <c r="F80" s="83"/>
      <c r="G80" s="84"/>
      <c r="H80" s="85">
        <f t="shared" si="6"/>
        <v>0</v>
      </c>
      <c r="L80" s="49"/>
      <c r="M80" s="49"/>
      <c r="N80" s="49"/>
    </row>
    <row r="81" spans="2:14" s="56" customFormat="1" ht="12.75" customHeight="1" x14ac:dyDescent="0.25">
      <c r="B81" s="93" t="s">
        <v>1951</v>
      </c>
      <c r="C81" s="99"/>
      <c r="D81" s="94"/>
      <c r="E81" s="95">
        <f>SUM(E79:E80)</f>
        <v>0</v>
      </c>
      <c r="F81" s="94"/>
      <c r="G81" s="95">
        <f>SUM(G79:G80)</f>
        <v>0</v>
      </c>
      <c r="H81" s="96">
        <f t="shared" si="6"/>
        <v>0</v>
      </c>
      <c r="I81" s="55"/>
      <c r="L81" s="49"/>
      <c r="M81" s="49"/>
      <c r="N81" s="49"/>
    </row>
    <row r="82" spans="2:14" ht="12.75" customHeight="1" x14ac:dyDescent="0.25">
      <c r="B82" s="263" t="s">
        <v>1943</v>
      </c>
      <c r="C82" s="98" t="s">
        <v>5</v>
      </c>
      <c r="D82" s="83"/>
      <c r="E82" s="84"/>
      <c r="F82" s="83"/>
      <c r="G82" s="84"/>
      <c r="H82" s="85">
        <f t="shared" si="6"/>
        <v>0</v>
      </c>
      <c r="L82" s="49"/>
      <c r="M82" s="49"/>
      <c r="N82" s="49"/>
    </row>
    <row r="83" spans="2:14" ht="12.75" customHeight="1" x14ac:dyDescent="0.25">
      <c r="B83" s="263" t="s">
        <v>1944</v>
      </c>
      <c r="C83" s="98" t="s">
        <v>5</v>
      </c>
      <c r="D83" s="83"/>
      <c r="E83" s="84"/>
      <c r="F83" s="83"/>
      <c r="G83" s="84"/>
      <c r="H83" s="85">
        <f t="shared" si="6"/>
        <v>0</v>
      </c>
      <c r="L83" s="49"/>
      <c r="M83" s="49"/>
      <c r="N83" s="49"/>
    </row>
    <row r="84" spans="2:14" ht="12.75" customHeight="1" x14ac:dyDescent="0.25">
      <c r="B84" s="263" t="s">
        <v>1945</v>
      </c>
      <c r="C84" s="98" t="s">
        <v>5</v>
      </c>
      <c r="D84" s="83"/>
      <c r="E84" s="84"/>
      <c r="F84" s="83"/>
      <c r="G84" s="84"/>
      <c r="H84" s="85">
        <f t="shared" si="6"/>
        <v>0</v>
      </c>
      <c r="L84" s="49"/>
      <c r="M84" s="49"/>
      <c r="N84" s="49"/>
    </row>
    <row r="85" spans="2:14" ht="12.75" customHeight="1" x14ac:dyDescent="0.25">
      <c r="B85" s="263" t="s">
        <v>1955</v>
      </c>
      <c r="C85" s="98" t="s">
        <v>5</v>
      </c>
      <c r="D85" s="83"/>
      <c r="E85" s="84"/>
      <c r="F85" s="83"/>
      <c r="G85" s="84"/>
      <c r="H85" s="85">
        <f t="shared" si="6"/>
        <v>0</v>
      </c>
      <c r="J85" s="49"/>
      <c r="L85" s="49"/>
      <c r="M85" s="49"/>
      <c r="N85" s="49"/>
    </row>
    <row r="86" spans="2:14" ht="12.75" customHeight="1" x14ac:dyDescent="0.25">
      <c r="B86" s="263" t="s">
        <v>1948</v>
      </c>
      <c r="C86" s="98" t="s">
        <v>5</v>
      </c>
      <c r="D86" s="83"/>
      <c r="E86" s="84"/>
      <c r="F86" s="83"/>
      <c r="G86" s="84"/>
      <c r="H86" s="85">
        <f t="shared" si="6"/>
        <v>0</v>
      </c>
      <c r="J86" s="49"/>
      <c r="L86" s="49"/>
      <c r="M86" s="49"/>
      <c r="N86" s="49"/>
    </row>
    <row r="87" spans="2:14" s="56" customFormat="1" ht="12.75" customHeight="1" x14ac:dyDescent="0.25">
      <c r="B87" s="93" t="s">
        <v>1959</v>
      </c>
      <c r="C87" s="99" t="s">
        <v>5</v>
      </c>
      <c r="D87" s="94"/>
      <c r="E87" s="95">
        <f>SUM(E82:E86)</f>
        <v>0</v>
      </c>
      <c r="F87" s="94"/>
      <c r="G87" s="95">
        <f>SUM(G82:G86)</f>
        <v>0</v>
      </c>
      <c r="H87" s="96">
        <f t="shared" si="6"/>
        <v>0</v>
      </c>
      <c r="I87" s="55"/>
      <c r="L87" s="49"/>
      <c r="M87" s="49"/>
      <c r="N87" s="49"/>
    </row>
    <row r="88" spans="2:14" ht="12.75" customHeight="1" x14ac:dyDescent="0.25">
      <c r="B88" s="263" t="s">
        <v>1952</v>
      </c>
      <c r="C88" s="98"/>
      <c r="D88" s="83"/>
      <c r="E88" s="84"/>
      <c r="F88" s="83"/>
      <c r="G88" s="84"/>
      <c r="H88" s="85">
        <f t="shared" si="6"/>
        <v>0</v>
      </c>
      <c r="L88" s="49"/>
      <c r="M88" s="49"/>
      <c r="N88" s="49"/>
    </row>
    <row r="89" spans="2:14" ht="12.75" customHeight="1" x14ac:dyDescent="0.25">
      <c r="B89" s="265" t="s">
        <v>1887</v>
      </c>
      <c r="C89" s="132" t="s">
        <v>5</v>
      </c>
      <c r="D89" s="133"/>
      <c r="E89" s="134"/>
      <c r="F89" s="133"/>
      <c r="G89" s="134"/>
      <c r="H89" s="135">
        <f t="shared" si="6"/>
        <v>0</v>
      </c>
      <c r="J89" s="49"/>
      <c r="L89" s="49"/>
      <c r="M89" s="49"/>
      <c r="N89" s="49"/>
    </row>
    <row r="90" spans="2:14" s="56" customFormat="1" ht="12.75" customHeight="1" x14ac:dyDescent="0.25">
      <c r="B90" s="93" t="s">
        <v>1960</v>
      </c>
      <c r="C90" s="99"/>
      <c r="D90" s="94"/>
      <c r="E90" s="95">
        <f>SUM(E88:E89)</f>
        <v>0</v>
      </c>
      <c r="F90" s="94"/>
      <c r="G90" s="95">
        <f>SUM(G88:G89)</f>
        <v>0</v>
      </c>
      <c r="H90" s="96">
        <f t="shared" si="6"/>
        <v>0</v>
      </c>
      <c r="I90" s="55"/>
      <c r="L90" s="49"/>
      <c r="M90" s="49"/>
      <c r="N90" s="49"/>
    </row>
    <row r="91" spans="2:14" ht="12.75" customHeight="1" thickBot="1" x14ac:dyDescent="0.3">
      <c r="B91" s="136" t="s">
        <v>9</v>
      </c>
      <c r="C91" s="137"/>
      <c r="D91" s="138"/>
      <c r="E91" s="138">
        <f>SUM(E69+E72+E78+E81+E87+E90)</f>
        <v>0</v>
      </c>
      <c r="F91" s="138"/>
      <c r="G91" s="138">
        <f>SUM(G69+G72+G78+G81+G87+G90)</f>
        <v>0</v>
      </c>
      <c r="H91" s="139">
        <f t="shared" si="6"/>
        <v>0</v>
      </c>
      <c r="J91" s="49"/>
      <c r="L91" s="49"/>
      <c r="M91" s="49"/>
    </row>
    <row r="92" spans="2:14" ht="12.75" customHeight="1" x14ac:dyDescent="0.25">
      <c r="B92" s="255"/>
      <c r="C92" s="81"/>
      <c r="D92" s="82"/>
      <c r="E92" s="82"/>
      <c r="F92" s="82"/>
      <c r="G92" s="82"/>
      <c r="H92" s="82"/>
      <c r="J92" s="49"/>
    </row>
    <row r="93" spans="2:14" customFormat="1" ht="12.75" customHeight="1" thickBot="1" x14ac:dyDescent="0.3">
      <c r="B93" s="4"/>
      <c r="L93" s="55"/>
      <c r="M93" s="55"/>
      <c r="N93" s="55"/>
    </row>
    <row r="94" spans="2:14" ht="12.75" customHeight="1" x14ac:dyDescent="0.25">
      <c r="B94" s="345" t="s">
        <v>0</v>
      </c>
      <c r="C94" s="346"/>
      <c r="D94" s="349" t="str">
        <f>GRD&amp;" - Budget "&amp;AnnéeN+2&amp;"  - Plan"</f>
        <v>Nom du GRD - Budget 2023  - Plan</v>
      </c>
      <c r="E94" s="349"/>
      <c r="F94" s="349"/>
      <c r="G94" s="349"/>
      <c r="H94" s="350"/>
    </row>
    <row r="95" spans="2:14" s="101" customFormat="1" ht="38.25" customHeight="1" x14ac:dyDescent="0.2">
      <c r="B95" s="347"/>
      <c r="C95" s="348"/>
      <c r="D95" s="351" t="s">
        <v>1891</v>
      </c>
      <c r="E95" s="351"/>
      <c r="F95" s="351" t="s">
        <v>65</v>
      </c>
      <c r="G95" s="351"/>
      <c r="H95" s="86" t="s">
        <v>1971</v>
      </c>
    </row>
    <row r="96" spans="2:14" ht="12.75" customHeight="1" x14ac:dyDescent="0.2">
      <c r="B96" s="87"/>
      <c r="C96" s="97" t="s">
        <v>1</v>
      </c>
      <c r="D96" s="88" t="s">
        <v>2</v>
      </c>
      <c r="E96" s="88" t="s">
        <v>3</v>
      </c>
      <c r="F96" s="88" t="s">
        <v>2</v>
      </c>
      <c r="G96" s="88" t="s">
        <v>3</v>
      </c>
      <c r="H96" s="89" t="s">
        <v>3</v>
      </c>
    </row>
    <row r="97" spans="2:14" ht="12.75" customHeight="1" x14ac:dyDescent="0.25">
      <c r="B97" s="263" t="s">
        <v>4</v>
      </c>
      <c r="C97" s="98" t="s">
        <v>5</v>
      </c>
      <c r="D97" s="83"/>
      <c r="E97" s="84"/>
      <c r="F97" s="83"/>
      <c r="G97" s="84"/>
      <c r="H97" s="85">
        <f>E97+G97</f>
        <v>0</v>
      </c>
      <c r="L97" s="49"/>
      <c r="M97" s="49"/>
      <c r="N97" s="49"/>
    </row>
    <row r="98" spans="2:14" ht="12.75" customHeight="1" x14ac:dyDescent="0.25">
      <c r="B98" s="263" t="s">
        <v>1947</v>
      </c>
      <c r="C98" s="98" t="s">
        <v>5</v>
      </c>
      <c r="D98" s="83"/>
      <c r="E98" s="84"/>
      <c r="F98" s="83"/>
      <c r="G98" s="84"/>
      <c r="H98" s="85">
        <f t="shared" ref="H98:H122" si="9">E98+G98</f>
        <v>0</v>
      </c>
      <c r="L98" s="49"/>
      <c r="M98" s="49"/>
      <c r="N98" s="49"/>
    </row>
    <row r="99" spans="2:14" ht="12.75" customHeight="1" x14ac:dyDescent="0.25">
      <c r="B99" s="263" t="s">
        <v>1953</v>
      </c>
      <c r="C99" s="98" t="s">
        <v>5</v>
      </c>
      <c r="D99" s="83"/>
      <c r="E99" s="84"/>
      <c r="F99" s="83"/>
      <c r="G99" s="84"/>
      <c r="H99" s="85">
        <f t="shared" si="9"/>
        <v>0</v>
      </c>
      <c r="L99" s="49"/>
      <c r="M99" s="49"/>
      <c r="N99" s="49"/>
    </row>
    <row r="100" spans="2:14" s="56" customFormat="1" ht="12.75" customHeight="1" x14ac:dyDescent="0.25">
      <c r="B100" s="93" t="s">
        <v>1958</v>
      </c>
      <c r="C100" s="99"/>
      <c r="D100" s="94"/>
      <c r="E100" s="95">
        <f>SUM(E97:E99)</f>
        <v>0</v>
      </c>
      <c r="F100" s="94"/>
      <c r="G100" s="95">
        <f>SUM(G97:G99)</f>
        <v>0</v>
      </c>
      <c r="H100" s="96">
        <f t="shared" si="9"/>
        <v>0</v>
      </c>
      <c r="I100" s="55"/>
      <c r="J100" s="55"/>
      <c r="L100" s="49"/>
      <c r="M100" s="49"/>
      <c r="N100" s="49"/>
    </row>
    <row r="101" spans="2:14" ht="12.75" customHeight="1" x14ac:dyDescent="0.25">
      <c r="B101" s="264" t="s">
        <v>1954</v>
      </c>
      <c r="C101" s="100" t="s">
        <v>5</v>
      </c>
      <c r="D101" s="90"/>
      <c r="E101" s="91"/>
      <c r="F101" s="90"/>
      <c r="G101" s="91"/>
      <c r="H101" s="92">
        <f t="shared" si="9"/>
        <v>0</v>
      </c>
      <c r="J101" s="56"/>
      <c r="L101" s="49"/>
      <c r="M101" s="49"/>
      <c r="N101" s="49"/>
    </row>
    <row r="102" spans="2:14" ht="12.75" customHeight="1" x14ac:dyDescent="0.25">
      <c r="B102" s="263" t="s">
        <v>1946</v>
      </c>
      <c r="C102" s="98" t="s">
        <v>5</v>
      </c>
      <c r="D102" s="83"/>
      <c r="E102" s="84"/>
      <c r="F102" s="83"/>
      <c r="G102" s="84"/>
      <c r="H102" s="85">
        <f t="shared" si="9"/>
        <v>0</v>
      </c>
      <c r="L102" s="49"/>
      <c r="M102" s="49"/>
      <c r="N102" s="49"/>
    </row>
    <row r="103" spans="2:14" s="56" customFormat="1" ht="12.75" customHeight="1" x14ac:dyDescent="0.25">
      <c r="B103" s="93" t="s">
        <v>1949</v>
      </c>
      <c r="C103" s="99"/>
      <c r="D103" s="94"/>
      <c r="E103" s="95">
        <f t="shared" ref="E103" si="10">SUM(E101:E102)</f>
        <v>0</v>
      </c>
      <c r="F103" s="94"/>
      <c r="G103" s="95">
        <f t="shared" ref="G103" si="11">SUM(G101:G102)</f>
        <v>0</v>
      </c>
      <c r="H103" s="96">
        <f t="shared" si="9"/>
        <v>0</v>
      </c>
      <c r="I103" s="55"/>
      <c r="J103" s="55"/>
      <c r="L103" s="49"/>
      <c r="M103" s="49"/>
      <c r="N103" s="49"/>
    </row>
    <row r="104" spans="2:14" ht="12.75" customHeight="1" x14ac:dyDescent="0.25">
      <c r="B104" s="263" t="s">
        <v>1931</v>
      </c>
      <c r="C104" s="98" t="s">
        <v>7</v>
      </c>
      <c r="D104" s="83"/>
      <c r="E104" s="84"/>
      <c r="F104" s="83"/>
      <c r="G104" s="84"/>
      <c r="H104" s="85">
        <f t="shared" si="9"/>
        <v>0</v>
      </c>
      <c r="J104" s="56"/>
      <c r="L104" s="49"/>
      <c r="M104" s="49"/>
      <c r="N104" s="49"/>
    </row>
    <row r="105" spans="2:14" ht="12.75" customHeight="1" x14ac:dyDescent="0.25">
      <c r="B105" s="263" t="s">
        <v>1956</v>
      </c>
      <c r="C105" s="98" t="s">
        <v>7</v>
      </c>
      <c r="D105" s="83"/>
      <c r="E105" s="84"/>
      <c r="F105" s="83"/>
      <c r="G105" s="84"/>
      <c r="H105" s="85">
        <f t="shared" si="9"/>
        <v>0</v>
      </c>
      <c r="J105" s="56"/>
      <c r="L105" s="49"/>
      <c r="M105" s="49"/>
      <c r="N105" s="49"/>
    </row>
    <row r="106" spans="2:14" ht="12.75" customHeight="1" x14ac:dyDescent="0.25">
      <c r="B106" s="263" t="s">
        <v>1957</v>
      </c>
      <c r="C106" s="98" t="s">
        <v>7</v>
      </c>
      <c r="D106" s="83"/>
      <c r="E106" s="84"/>
      <c r="F106" s="83"/>
      <c r="G106" s="84"/>
      <c r="H106" s="85">
        <f t="shared" si="9"/>
        <v>0</v>
      </c>
      <c r="J106" s="56"/>
      <c r="L106" s="49"/>
      <c r="M106" s="49"/>
      <c r="N106" s="49"/>
    </row>
    <row r="107" spans="2:14" ht="12.75" customHeight="1" x14ac:dyDescent="0.25">
      <c r="B107" s="263" t="s">
        <v>1932</v>
      </c>
      <c r="C107" s="98" t="s">
        <v>7</v>
      </c>
      <c r="D107" s="83"/>
      <c r="E107" s="84"/>
      <c r="F107" s="83"/>
      <c r="G107" s="84"/>
      <c r="H107" s="85">
        <f t="shared" si="9"/>
        <v>0</v>
      </c>
      <c r="L107" s="49"/>
      <c r="M107" s="49"/>
      <c r="N107" s="49"/>
    </row>
    <row r="108" spans="2:14" ht="12.75" customHeight="1" x14ac:dyDescent="0.25">
      <c r="B108" s="263" t="s">
        <v>8</v>
      </c>
      <c r="C108" s="98" t="s">
        <v>7</v>
      </c>
      <c r="D108" s="83"/>
      <c r="E108" s="84"/>
      <c r="F108" s="83"/>
      <c r="G108" s="84"/>
      <c r="H108" s="85">
        <f t="shared" si="9"/>
        <v>0</v>
      </c>
      <c r="L108" s="49"/>
      <c r="M108" s="49"/>
      <c r="N108" s="49"/>
    </row>
    <row r="109" spans="2:14" s="56" customFormat="1" ht="12.75" customHeight="1" x14ac:dyDescent="0.25">
      <c r="B109" s="93" t="s">
        <v>1950</v>
      </c>
      <c r="C109" s="99"/>
      <c r="D109" s="94"/>
      <c r="E109" s="95">
        <f>SUM(E104:E108)</f>
        <v>0</v>
      </c>
      <c r="F109" s="94"/>
      <c r="G109" s="95">
        <f>SUM(G104:G108)</f>
        <v>0</v>
      </c>
      <c r="H109" s="96">
        <f t="shared" si="9"/>
        <v>0</v>
      </c>
      <c r="I109" s="55"/>
      <c r="L109" s="49"/>
      <c r="M109" s="49"/>
      <c r="N109" s="49"/>
    </row>
    <row r="110" spans="2:14" ht="12.75" customHeight="1" x14ac:dyDescent="0.25">
      <c r="B110" s="263" t="s">
        <v>1942</v>
      </c>
      <c r="C110" s="98" t="s">
        <v>5</v>
      </c>
      <c r="D110" s="83"/>
      <c r="E110" s="84"/>
      <c r="F110" s="83"/>
      <c r="G110" s="84"/>
      <c r="H110" s="85">
        <f t="shared" si="9"/>
        <v>0</v>
      </c>
      <c r="L110" s="49"/>
      <c r="M110" s="49"/>
      <c r="N110" s="49"/>
    </row>
    <row r="111" spans="2:14" ht="12.75" customHeight="1" x14ac:dyDescent="0.25">
      <c r="B111" s="263" t="s">
        <v>1941</v>
      </c>
      <c r="C111" s="98" t="s">
        <v>5</v>
      </c>
      <c r="D111" s="83"/>
      <c r="E111" s="84"/>
      <c r="F111" s="83"/>
      <c r="G111" s="84"/>
      <c r="H111" s="85">
        <f t="shared" si="9"/>
        <v>0</v>
      </c>
      <c r="L111" s="49"/>
      <c r="M111" s="49"/>
      <c r="N111" s="49"/>
    </row>
    <row r="112" spans="2:14" s="56" customFormat="1" ht="12.75" customHeight="1" x14ac:dyDescent="0.25">
      <c r="B112" s="93" t="s">
        <v>1951</v>
      </c>
      <c r="C112" s="99"/>
      <c r="D112" s="94"/>
      <c r="E112" s="95">
        <f>SUM(E110:E111)</f>
        <v>0</v>
      </c>
      <c r="F112" s="94"/>
      <c r="G112" s="95">
        <f>SUM(G110:G111)</f>
        <v>0</v>
      </c>
      <c r="H112" s="96">
        <f t="shared" si="9"/>
        <v>0</v>
      </c>
      <c r="I112" s="55"/>
      <c r="L112" s="49"/>
      <c r="M112" s="49"/>
      <c r="N112" s="49"/>
    </row>
    <row r="113" spans="2:14" ht="12.75" customHeight="1" x14ac:dyDescent="0.25">
      <c r="B113" s="263" t="s">
        <v>1943</v>
      </c>
      <c r="C113" s="98" t="s">
        <v>5</v>
      </c>
      <c r="D113" s="83"/>
      <c r="E113" s="84"/>
      <c r="F113" s="83"/>
      <c r="G113" s="84"/>
      <c r="H113" s="85">
        <f t="shared" si="9"/>
        <v>0</v>
      </c>
      <c r="L113" s="49"/>
      <c r="M113" s="49"/>
      <c r="N113" s="49"/>
    </row>
    <row r="114" spans="2:14" ht="12.75" customHeight="1" x14ac:dyDescent="0.25">
      <c r="B114" s="263" t="s">
        <v>1944</v>
      </c>
      <c r="C114" s="98" t="s">
        <v>5</v>
      </c>
      <c r="D114" s="83"/>
      <c r="E114" s="84"/>
      <c r="F114" s="83"/>
      <c r="G114" s="84"/>
      <c r="H114" s="85">
        <f t="shared" si="9"/>
        <v>0</v>
      </c>
      <c r="L114" s="49"/>
      <c r="M114" s="49"/>
      <c r="N114" s="49"/>
    </row>
    <row r="115" spans="2:14" ht="12.75" customHeight="1" x14ac:dyDescent="0.25">
      <c r="B115" s="263" t="s">
        <v>1945</v>
      </c>
      <c r="C115" s="98" t="s">
        <v>5</v>
      </c>
      <c r="D115" s="83"/>
      <c r="E115" s="84"/>
      <c r="F115" s="83"/>
      <c r="G115" s="84"/>
      <c r="H115" s="85">
        <f t="shared" si="9"/>
        <v>0</v>
      </c>
      <c r="L115" s="49"/>
      <c r="M115" s="49"/>
      <c r="N115" s="49"/>
    </row>
    <row r="116" spans="2:14" ht="12.75" customHeight="1" x14ac:dyDescent="0.25">
      <c r="B116" s="263" t="s">
        <v>1955</v>
      </c>
      <c r="C116" s="98" t="s">
        <v>5</v>
      </c>
      <c r="D116" s="83"/>
      <c r="E116" s="84"/>
      <c r="F116" s="83"/>
      <c r="G116" s="84"/>
      <c r="H116" s="85">
        <f t="shared" si="9"/>
        <v>0</v>
      </c>
      <c r="J116" s="49"/>
      <c r="L116" s="49"/>
      <c r="M116" s="49"/>
      <c r="N116" s="49"/>
    </row>
    <row r="117" spans="2:14" ht="12.75" customHeight="1" x14ac:dyDescent="0.25">
      <c r="B117" s="263" t="s">
        <v>1948</v>
      </c>
      <c r="C117" s="98" t="s">
        <v>5</v>
      </c>
      <c r="D117" s="83"/>
      <c r="E117" s="84"/>
      <c r="F117" s="83"/>
      <c r="G117" s="84"/>
      <c r="H117" s="85">
        <f t="shared" si="9"/>
        <v>0</v>
      </c>
      <c r="J117" s="49"/>
      <c r="L117" s="49"/>
      <c r="M117" s="49"/>
      <c r="N117" s="49"/>
    </row>
    <row r="118" spans="2:14" s="56" customFormat="1" ht="12.75" customHeight="1" x14ac:dyDescent="0.25">
      <c r="B118" s="93" t="s">
        <v>1959</v>
      </c>
      <c r="C118" s="99" t="s">
        <v>5</v>
      </c>
      <c r="D118" s="94"/>
      <c r="E118" s="95">
        <f>SUM(E113:E117)</f>
        <v>0</v>
      </c>
      <c r="F118" s="94"/>
      <c r="G118" s="95">
        <f>SUM(G113:G117)</f>
        <v>0</v>
      </c>
      <c r="H118" s="96">
        <f t="shared" si="9"/>
        <v>0</v>
      </c>
      <c r="I118" s="55"/>
      <c r="L118" s="49"/>
      <c r="M118" s="49"/>
      <c r="N118" s="49"/>
    </row>
    <row r="119" spans="2:14" ht="12.75" customHeight="1" x14ac:dyDescent="0.25">
      <c r="B119" s="263" t="s">
        <v>1952</v>
      </c>
      <c r="C119" s="98"/>
      <c r="D119" s="83"/>
      <c r="E119" s="84"/>
      <c r="F119" s="83"/>
      <c r="G119" s="84"/>
      <c r="H119" s="85">
        <f t="shared" si="9"/>
        <v>0</v>
      </c>
      <c r="L119" s="49"/>
      <c r="M119" s="49"/>
      <c r="N119" s="49"/>
    </row>
    <row r="120" spans="2:14" ht="12.75" customHeight="1" x14ac:dyDescent="0.25">
      <c r="B120" s="265" t="s">
        <v>1887</v>
      </c>
      <c r="C120" s="132" t="s">
        <v>5</v>
      </c>
      <c r="D120" s="133"/>
      <c r="E120" s="134"/>
      <c r="F120" s="133"/>
      <c r="G120" s="134"/>
      <c r="H120" s="135">
        <f t="shared" si="9"/>
        <v>0</v>
      </c>
      <c r="J120" s="49"/>
      <c r="L120" s="49"/>
      <c r="M120" s="49"/>
      <c r="N120" s="49"/>
    </row>
    <row r="121" spans="2:14" s="56" customFormat="1" ht="12.75" customHeight="1" x14ac:dyDescent="0.25">
      <c r="B121" s="93" t="s">
        <v>1960</v>
      </c>
      <c r="C121" s="99"/>
      <c r="D121" s="94"/>
      <c r="E121" s="95">
        <f>SUM(E119:E120)</f>
        <v>0</v>
      </c>
      <c r="F121" s="94"/>
      <c r="G121" s="95">
        <f>SUM(G119:G120)</f>
        <v>0</v>
      </c>
      <c r="H121" s="96">
        <f t="shared" si="9"/>
        <v>0</v>
      </c>
      <c r="I121" s="55"/>
      <c r="L121" s="49"/>
      <c r="M121" s="49"/>
      <c r="N121" s="49"/>
    </row>
    <row r="122" spans="2:14" ht="12.75" customHeight="1" thickBot="1" x14ac:dyDescent="0.3">
      <c r="B122" s="136" t="s">
        <v>9</v>
      </c>
      <c r="C122" s="137"/>
      <c r="D122" s="138"/>
      <c r="E122" s="138">
        <f>SUM(E100+E103+E109+E112+E118+E121)</f>
        <v>0</v>
      </c>
      <c r="F122" s="138"/>
      <c r="G122" s="138">
        <f>SUM(G100+G103+G109+G112+G118+G121)</f>
        <v>0</v>
      </c>
      <c r="H122" s="139">
        <f t="shared" si="9"/>
        <v>0</v>
      </c>
      <c r="J122" s="49"/>
      <c r="L122" s="49"/>
      <c r="M122" s="49"/>
    </row>
    <row r="123" spans="2:14" ht="12.75" customHeight="1" x14ac:dyDescent="0.25">
      <c r="B123" s="255"/>
      <c r="C123" s="81"/>
      <c r="D123" s="82"/>
      <c r="E123" s="82"/>
      <c r="F123" s="82"/>
      <c r="G123" s="82"/>
      <c r="H123" s="82"/>
      <c r="J123" s="49"/>
    </row>
    <row r="124" spans="2:14" s="49" customFormat="1" ht="12.75" customHeight="1" thickBot="1" x14ac:dyDescent="0.3">
      <c r="B124" s="4"/>
      <c r="L124" s="55"/>
      <c r="M124" s="55"/>
      <c r="N124" s="55"/>
    </row>
    <row r="125" spans="2:14" ht="12.75" customHeight="1" x14ac:dyDescent="0.25">
      <c r="B125" s="345" t="s">
        <v>0</v>
      </c>
      <c r="C125" s="346"/>
      <c r="D125" s="349" t="str">
        <f>GRD&amp;" - Budget "&amp;AnnéeN+3&amp;"  - Plan"</f>
        <v>Nom du GRD - Budget 2024  - Plan</v>
      </c>
      <c r="E125" s="349"/>
      <c r="F125" s="349"/>
      <c r="G125" s="349"/>
      <c r="H125" s="350"/>
    </row>
    <row r="126" spans="2:14" s="101" customFormat="1" ht="38.25" customHeight="1" x14ac:dyDescent="0.2">
      <c r="B126" s="347"/>
      <c r="C126" s="348"/>
      <c r="D126" s="351" t="s">
        <v>1891</v>
      </c>
      <c r="E126" s="351"/>
      <c r="F126" s="351" t="s">
        <v>65</v>
      </c>
      <c r="G126" s="351"/>
      <c r="H126" s="86" t="s">
        <v>1971</v>
      </c>
    </row>
    <row r="127" spans="2:14" ht="12.75" customHeight="1" x14ac:dyDescent="0.2">
      <c r="B127" s="87"/>
      <c r="C127" s="97" t="s">
        <v>1</v>
      </c>
      <c r="D127" s="88" t="s">
        <v>2</v>
      </c>
      <c r="E127" s="88" t="s">
        <v>3</v>
      </c>
      <c r="F127" s="88" t="s">
        <v>2</v>
      </c>
      <c r="G127" s="88" t="s">
        <v>3</v>
      </c>
      <c r="H127" s="89" t="s">
        <v>3</v>
      </c>
    </row>
    <row r="128" spans="2:14" ht="12.75" customHeight="1" x14ac:dyDescent="0.25">
      <c r="B128" s="263" t="s">
        <v>4</v>
      </c>
      <c r="C128" s="98" t="s">
        <v>5</v>
      </c>
      <c r="D128" s="83"/>
      <c r="E128" s="84"/>
      <c r="F128" s="83"/>
      <c r="G128" s="84"/>
      <c r="H128" s="85">
        <f>E128+G128</f>
        <v>0</v>
      </c>
      <c r="L128" s="49"/>
      <c r="M128" s="49"/>
      <c r="N128" s="49"/>
    </row>
    <row r="129" spans="2:14" ht="12.75" customHeight="1" x14ac:dyDescent="0.25">
      <c r="B129" s="263" t="s">
        <v>1947</v>
      </c>
      <c r="C129" s="98" t="s">
        <v>5</v>
      </c>
      <c r="D129" s="83"/>
      <c r="E129" s="84"/>
      <c r="F129" s="83"/>
      <c r="G129" s="84"/>
      <c r="H129" s="85">
        <f t="shared" ref="H129:H153" si="12">E129+G129</f>
        <v>0</v>
      </c>
      <c r="L129" s="49"/>
      <c r="M129" s="49"/>
      <c r="N129" s="49"/>
    </row>
    <row r="130" spans="2:14" ht="12.75" customHeight="1" x14ac:dyDescent="0.25">
      <c r="B130" s="263" t="s">
        <v>1953</v>
      </c>
      <c r="C130" s="98" t="s">
        <v>5</v>
      </c>
      <c r="D130" s="83"/>
      <c r="E130" s="84"/>
      <c r="F130" s="83"/>
      <c r="G130" s="84"/>
      <c r="H130" s="85">
        <f t="shared" si="12"/>
        <v>0</v>
      </c>
      <c r="L130" s="49"/>
      <c r="M130" s="49"/>
      <c r="N130" s="49"/>
    </row>
    <row r="131" spans="2:14" s="56" customFormat="1" ht="12.75" customHeight="1" x14ac:dyDescent="0.25">
      <c r="B131" s="93" t="s">
        <v>1958</v>
      </c>
      <c r="C131" s="99"/>
      <c r="D131" s="94"/>
      <c r="E131" s="95">
        <f>SUM(E128:E130)</f>
        <v>0</v>
      </c>
      <c r="F131" s="94"/>
      <c r="G131" s="95">
        <f>SUM(G128:G130)</f>
        <v>0</v>
      </c>
      <c r="H131" s="96">
        <f t="shared" si="12"/>
        <v>0</v>
      </c>
      <c r="I131" s="55"/>
      <c r="J131" s="55"/>
      <c r="L131" s="49"/>
      <c r="M131" s="49"/>
      <c r="N131" s="49"/>
    </row>
    <row r="132" spans="2:14" ht="12.75" customHeight="1" x14ac:dyDescent="0.25">
      <c r="B132" s="264" t="s">
        <v>1954</v>
      </c>
      <c r="C132" s="100" t="s">
        <v>5</v>
      </c>
      <c r="D132" s="90"/>
      <c r="E132" s="91"/>
      <c r="F132" s="90"/>
      <c r="G132" s="91"/>
      <c r="H132" s="92">
        <f t="shared" si="12"/>
        <v>0</v>
      </c>
      <c r="J132" s="56"/>
      <c r="L132" s="49"/>
      <c r="M132" s="49"/>
      <c r="N132" s="49"/>
    </row>
    <row r="133" spans="2:14" ht="12.75" customHeight="1" x14ac:dyDescent="0.25">
      <c r="B133" s="263" t="s">
        <v>1946</v>
      </c>
      <c r="C133" s="98" t="s">
        <v>5</v>
      </c>
      <c r="D133" s="83"/>
      <c r="E133" s="84"/>
      <c r="F133" s="83"/>
      <c r="G133" s="84"/>
      <c r="H133" s="85">
        <f t="shared" si="12"/>
        <v>0</v>
      </c>
      <c r="L133" s="49"/>
      <c r="M133" s="49"/>
      <c r="N133" s="49"/>
    </row>
    <row r="134" spans="2:14" s="56" customFormat="1" ht="12.75" customHeight="1" x14ac:dyDescent="0.25">
      <c r="B134" s="93" t="s">
        <v>1949</v>
      </c>
      <c r="C134" s="99"/>
      <c r="D134" s="94"/>
      <c r="E134" s="95">
        <f t="shared" ref="E134" si="13">SUM(E132:E133)</f>
        <v>0</v>
      </c>
      <c r="F134" s="94"/>
      <c r="G134" s="95">
        <f t="shared" ref="G134" si="14">SUM(G132:G133)</f>
        <v>0</v>
      </c>
      <c r="H134" s="96">
        <f t="shared" si="12"/>
        <v>0</v>
      </c>
      <c r="I134" s="55"/>
      <c r="J134" s="55"/>
      <c r="L134" s="49"/>
      <c r="M134" s="49"/>
      <c r="N134" s="49"/>
    </row>
    <row r="135" spans="2:14" ht="12.75" customHeight="1" x14ac:dyDescent="0.25">
      <c r="B135" s="263" t="s">
        <v>1931</v>
      </c>
      <c r="C135" s="98" t="s">
        <v>7</v>
      </c>
      <c r="D135" s="83"/>
      <c r="E135" s="84"/>
      <c r="F135" s="83"/>
      <c r="G135" s="84"/>
      <c r="H135" s="85">
        <f t="shared" si="12"/>
        <v>0</v>
      </c>
      <c r="J135" s="56"/>
      <c r="L135" s="49"/>
      <c r="M135" s="49"/>
      <c r="N135" s="49"/>
    </row>
    <row r="136" spans="2:14" ht="12.75" customHeight="1" x14ac:dyDescent="0.25">
      <c r="B136" s="263" t="s">
        <v>1956</v>
      </c>
      <c r="C136" s="98" t="s">
        <v>7</v>
      </c>
      <c r="D136" s="83"/>
      <c r="E136" s="84"/>
      <c r="F136" s="83"/>
      <c r="G136" s="84"/>
      <c r="H136" s="85">
        <f t="shared" si="12"/>
        <v>0</v>
      </c>
      <c r="J136" s="56"/>
      <c r="L136" s="49"/>
      <c r="M136" s="49"/>
      <c r="N136" s="49"/>
    </row>
    <row r="137" spans="2:14" ht="12.75" customHeight="1" x14ac:dyDescent="0.25">
      <c r="B137" s="263" t="s">
        <v>1957</v>
      </c>
      <c r="C137" s="98" t="s">
        <v>7</v>
      </c>
      <c r="D137" s="83"/>
      <c r="E137" s="84"/>
      <c r="F137" s="83"/>
      <c r="G137" s="84"/>
      <c r="H137" s="85">
        <f t="shared" si="12"/>
        <v>0</v>
      </c>
      <c r="J137" s="56"/>
      <c r="L137" s="49"/>
      <c r="M137" s="49"/>
      <c r="N137" s="49"/>
    </row>
    <row r="138" spans="2:14" ht="12.75" customHeight="1" x14ac:dyDescent="0.25">
      <c r="B138" s="263" t="s">
        <v>1932</v>
      </c>
      <c r="C138" s="98" t="s">
        <v>7</v>
      </c>
      <c r="D138" s="83"/>
      <c r="E138" s="84"/>
      <c r="F138" s="83"/>
      <c r="G138" s="84"/>
      <c r="H138" s="85">
        <f t="shared" si="12"/>
        <v>0</v>
      </c>
      <c r="L138" s="49"/>
      <c r="M138" s="49"/>
      <c r="N138" s="49"/>
    </row>
    <row r="139" spans="2:14" ht="12.75" customHeight="1" x14ac:dyDescent="0.25">
      <c r="B139" s="263" t="s">
        <v>8</v>
      </c>
      <c r="C139" s="98" t="s">
        <v>7</v>
      </c>
      <c r="D139" s="83"/>
      <c r="E139" s="84"/>
      <c r="F139" s="83"/>
      <c r="G139" s="84"/>
      <c r="H139" s="85">
        <f t="shared" si="12"/>
        <v>0</v>
      </c>
      <c r="L139" s="49"/>
      <c r="M139" s="49"/>
      <c r="N139" s="49"/>
    </row>
    <row r="140" spans="2:14" s="56" customFormat="1" ht="12.75" customHeight="1" x14ac:dyDescent="0.25">
      <c r="B140" s="93" t="s">
        <v>1950</v>
      </c>
      <c r="C140" s="99"/>
      <c r="D140" s="94"/>
      <c r="E140" s="95">
        <f>SUM(E135:E139)</f>
        <v>0</v>
      </c>
      <c r="F140" s="94"/>
      <c r="G140" s="95">
        <f>SUM(G135:G139)</f>
        <v>0</v>
      </c>
      <c r="H140" s="96">
        <f t="shared" si="12"/>
        <v>0</v>
      </c>
      <c r="I140" s="55"/>
      <c r="L140" s="49"/>
      <c r="M140" s="49"/>
      <c r="N140" s="49"/>
    </row>
    <row r="141" spans="2:14" ht="12.75" customHeight="1" x14ac:dyDescent="0.25">
      <c r="B141" s="263" t="s">
        <v>1942</v>
      </c>
      <c r="C141" s="98" t="s">
        <v>5</v>
      </c>
      <c r="D141" s="83"/>
      <c r="E141" s="84"/>
      <c r="F141" s="83"/>
      <c r="G141" s="84"/>
      <c r="H141" s="85">
        <f t="shared" si="12"/>
        <v>0</v>
      </c>
      <c r="L141" s="49"/>
      <c r="M141" s="49"/>
      <c r="N141" s="49"/>
    </row>
    <row r="142" spans="2:14" ht="12.75" customHeight="1" x14ac:dyDescent="0.25">
      <c r="B142" s="263" t="s">
        <v>1941</v>
      </c>
      <c r="C142" s="98" t="s">
        <v>5</v>
      </c>
      <c r="D142" s="83"/>
      <c r="E142" s="84"/>
      <c r="F142" s="83"/>
      <c r="G142" s="84"/>
      <c r="H142" s="85">
        <f t="shared" si="12"/>
        <v>0</v>
      </c>
      <c r="L142" s="49"/>
      <c r="M142" s="49"/>
      <c r="N142" s="49"/>
    </row>
    <row r="143" spans="2:14" s="56" customFormat="1" ht="12.75" customHeight="1" x14ac:dyDescent="0.25">
      <c r="B143" s="93" t="s">
        <v>1951</v>
      </c>
      <c r="C143" s="99"/>
      <c r="D143" s="94"/>
      <c r="E143" s="95">
        <f>SUM(E141:E142)</f>
        <v>0</v>
      </c>
      <c r="F143" s="94"/>
      <c r="G143" s="95">
        <f>SUM(G141:G142)</f>
        <v>0</v>
      </c>
      <c r="H143" s="96">
        <f t="shared" si="12"/>
        <v>0</v>
      </c>
      <c r="I143" s="55"/>
      <c r="L143" s="49"/>
      <c r="M143" s="49"/>
      <c r="N143" s="49"/>
    </row>
    <row r="144" spans="2:14" ht="12.75" customHeight="1" x14ac:dyDescent="0.25">
      <c r="B144" s="263" t="s">
        <v>1943</v>
      </c>
      <c r="C144" s="98" t="s">
        <v>5</v>
      </c>
      <c r="D144" s="83"/>
      <c r="E144" s="84"/>
      <c r="F144" s="83"/>
      <c r="G144" s="84"/>
      <c r="H144" s="85">
        <f t="shared" si="12"/>
        <v>0</v>
      </c>
      <c r="L144" s="49"/>
      <c r="M144" s="49"/>
      <c r="N144" s="49"/>
    </row>
    <row r="145" spans="2:14" ht="12.75" customHeight="1" x14ac:dyDescent="0.25">
      <c r="B145" s="263" t="s">
        <v>1944</v>
      </c>
      <c r="C145" s="98" t="s">
        <v>5</v>
      </c>
      <c r="D145" s="83"/>
      <c r="E145" s="84"/>
      <c r="F145" s="83"/>
      <c r="G145" s="84"/>
      <c r="H145" s="85">
        <f t="shared" si="12"/>
        <v>0</v>
      </c>
      <c r="L145" s="49"/>
      <c r="M145" s="49"/>
      <c r="N145" s="49"/>
    </row>
    <row r="146" spans="2:14" ht="12.75" customHeight="1" x14ac:dyDescent="0.25">
      <c r="B146" s="263" t="s">
        <v>1945</v>
      </c>
      <c r="C146" s="98" t="s">
        <v>5</v>
      </c>
      <c r="D146" s="83"/>
      <c r="E146" s="84"/>
      <c r="F146" s="83"/>
      <c r="G146" s="84"/>
      <c r="H146" s="85">
        <f t="shared" si="12"/>
        <v>0</v>
      </c>
      <c r="L146" s="49"/>
      <c r="M146" s="49"/>
      <c r="N146" s="49"/>
    </row>
    <row r="147" spans="2:14" ht="12.75" customHeight="1" x14ac:dyDescent="0.25">
      <c r="B147" s="263" t="s">
        <v>1955</v>
      </c>
      <c r="C147" s="98" t="s">
        <v>5</v>
      </c>
      <c r="D147" s="83"/>
      <c r="E147" s="84"/>
      <c r="F147" s="83"/>
      <c r="G147" s="84"/>
      <c r="H147" s="85">
        <f t="shared" si="12"/>
        <v>0</v>
      </c>
      <c r="J147" s="49"/>
      <c r="L147" s="49"/>
      <c r="M147" s="49"/>
      <c r="N147" s="49"/>
    </row>
    <row r="148" spans="2:14" ht="12.75" customHeight="1" x14ac:dyDescent="0.25">
      <c r="B148" s="263" t="s">
        <v>1948</v>
      </c>
      <c r="C148" s="98" t="s">
        <v>5</v>
      </c>
      <c r="D148" s="83"/>
      <c r="E148" s="84"/>
      <c r="F148" s="83"/>
      <c r="G148" s="84"/>
      <c r="H148" s="85">
        <f t="shared" si="12"/>
        <v>0</v>
      </c>
      <c r="J148" s="49"/>
      <c r="L148" s="49"/>
      <c r="M148" s="49"/>
      <c r="N148" s="49"/>
    </row>
    <row r="149" spans="2:14" s="56" customFormat="1" ht="12.75" customHeight="1" x14ac:dyDescent="0.25">
      <c r="B149" s="93" t="s">
        <v>1959</v>
      </c>
      <c r="C149" s="99" t="s">
        <v>5</v>
      </c>
      <c r="D149" s="94"/>
      <c r="E149" s="95">
        <f>SUM(E144:E148)</f>
        <v>0</v>
      </c>
      <c r="F149" s="94"/>
      <c r="G149" s="95">
        <f>SUM(G144:G148)</f>
        <v>0</v>
      </c>
      <c r="H149" s="96">
        <f t="shared" si="12"/>
        <v>0</v>
      </c>
      <c r="I149" s="55"/>
      <c r="L149" s="49"/>
      <c r="M149" s="49"/>
      <c r="N149" s="49"/>
    </row>
    <row r="150" spans="2:14" ht="12.75" customHeight="1" x14ac:dyDescent="0.25">
      <c r="B150" s="263" t="s">
        <v>1952</v>
      </c>
      <c r="C150" s="98"/>
      <c r="D150" s="83"/>
      <c r="E150" s="84"/>
      <c r="F150" s="83"/>
      <c r="G150" s="84"/>
      <c r="H150" s="85">
        <f t="shared" si="12"/>
        <v>0</v>
      </c>
      <c r="L150" s="49"/>
      <c r="M150" s="49"/>
      <c r="N150" s="49"/>
    </row>
    <row r="151" spans="2:14" ht="12.75" customHeight="1" x14ac:dyDescent="0.25">
      <c r="B151" s="265" t="s">
        <v>1887</v>
      </c>
      <c r="C151" s="132" t="s">
        <v>5</v>
      </c>
      <c r="D151" s="133"/>
      <c r="E151" s="134"/>
      <c r="F151" s="133"/>
      <c r="G151" s="134"/>
      <c r="H151" s="135">
        <f t="shared" si="12"/>
        <v>0</v>
      </c>
      <c r="J151" s="49"/>
      <c r="L151" s="49"/>
      <c r="M151" s="49"/>
      <c r="N151" s="49"/>
    </row>
    <row r="152" spans="2:14" s="56" customFormat="1" ht="12.75" customHeight="1" x14ac:dyDescent="0.25">
      <c r="B152" s="93" t="s">
        <v>1960</v>
      </c>
      <c r="C152" s="99"/>
      <c r="D152" s="94"/>
      <c r="E152" s="95">
        <f>SUM(E150:E151)</f>
        <v>0</v>
      </c>
      <c r="F152" s="94"/>
      <c r="G152" s="95">
        <f>SUM(G150:G151)</f>
        <v>0</v>
      </c>
      <c r="H152" s="96">
        <f t="shared" si="12"/>
        <v>0</v>
      </c>
      <c r="I152" s="55"/>
      <c r="L152" s="49"/>
      <c r="M152" s="49"/>
      <c r="N152" s="49"/>
    </row>
    <row r="153" spans="2:14" ht="12.75" customHeight="1" thickBot="1" x14ac:dyDescent="0.3">
      <c r="B153" s="136" t="s">
        <v>9</v>
      </c>
      <c r="C153" s="137"/>
      <c r="D153" s="138"/>
      <c r="E153" s="138">
        <f>SUM(E131+E134+E140+E143+E149+E152)</f>
        <v>0</v>
      </c>
      <c r="F153" s="138"/>
      <c r="G153" s="138">
        <f>SUM(G131+G134+G140+G143+G149+G152)</f>
        <v>0</v>
      </c>
      <c r="H153" s="139">
        <f t="shared" si="12"/>
        <v>0</v>
      </c>
      <c r="J153" s="49"/>
      <c r="L153" s="49"/>
      <c r="M153" s="49"/>
    </row>
    <row r="154" spans="2:14" ht="12.75" customHeight="1" x14ac:dyDescent="0.25">
      <c r="B154" s="255"/>
      <c r="C154" s="81"/>
      <c r="D154" s="82"/>
      <c r="E154" s="82"/>
      <c r="F154" s="82"/>
      <c r="G154" s="82"/>
      <c r="H154" s="82"/>
      <c r="J154" s="49"/>
    </row>
    <row r="155" spans="2:14" s="49" customFormat="1" ht="12.75" customHeight="1" thickBot="1" x14ac:dyDescent="0.3">
      <c r="B155" s="4"/>
      <c r="L155" s="55"/>
      <c r="M155" s="55"/>
      <c r="N155" s="55"/>
    </row>
    <row r="156" spans="2:14" ht="12.75" customHeight="1" x14ac:dyDescent="0.25">
      <c r="B156" s="345" t="s">
        <v>0</v>
      </c>
      <c r="C156" s="346"/>
      <c r="D156" s="349" t="str">
        <f>GRD&amp;" - Budget "&amp;AnnéeN+4&amp;"  - Plan"</f>
        <v>Nom du GRD - Budget 2025  - Plan</v>
      </c>
      <c r="E156" s="349"/>
      <c r="F156" s="349"/>
      <c r="G156" s="349"/>
      <c r="H156" s="350"/>
    </row>
    <row r="157" spans="2:14" s="101" customFormat="1" ht="38.25" customHeight="1" x14ac:dyDescent="0.2">
      <c r="B157" s="347"/>
      <c r="C157" s="348"/>
      <c r="D157" s="351" t="s">
        <v>1891</v>
      </c>
      <c r="E157" s="351"/>
      <c r="F157" s="351" t="s">
        <v>65</v>
      </c>
      <c r="G157" s="351"/>
      <c r="H157" s="86" t="s">
        <v>1971</v>
      </c>
    </row>
    <row r="158" spans="2:14" ht="12.75" customHeight="1" x14ac:dyDescent="0.2">
      <c r="B158" s="87"/>
      <c r="C158" s="97" t="s">
        <v>1</v>
      </c>
      <c r="D158" s="88" t="s">
        <v>2</v>
      </c>
      <c r="E158" s="88" t="s">
        <v>3</v>
      </c>
      <c r="F158" s="88" t="s">
        <v>2</v>
      </c>
      <c r="G158" s="88" t="s">
        <v>3</v>
      </c>
      <c r="H158" s="89" t="s">
        <v>3</v>
      </c>
    </row>
    <row r="159" spans="2:14" ht="12.75" customHeight="1" x14ac:dyDescent="0.25">
      <c r="B159" s="263" t="s">
        <v>4</v>
      </c>
      <c r="C159" s="98" t="s">
        <v>5</v>
      </c>
      <c r="D159" s="83"/>
      <c r="E159" s="84"/>
      <c r="F159" s="83"/>
      <c r="G159" s="84"/>
      <c r="H159" s="85">
        <f>E159+G159</f>
        <v>0</v>
      </c>
      <c r="L159" s="49"/>
      <c r="M159" s="49"/>
      <c r="N159" s="49"/>
    </row>
    <row r="160" spans="2:14" ht="12.75" customHeight="1" x14ac:dyDescent="0.25">
      <c r="B160" s="263" t="s">
        <v>1947</v>
      </c>
      <c r="C160" s="98" t="s">
        <v>5</v>
      </c>
      <c r="D160" s="83"/>
      <c r="E160" s="84"/>
      <c r="F160" s="83"/>
      <c r="G160" s="84"/>
      <c r="H160" s="85">
        <f t="shared" ref="H160:H184" si="15">E160+G160</f>
        <v>0</v>
      </c>
      <c r="L160" s="49"/>
      <c r="M160" s="49"/>
      <c r="N160" s="49"/>
    </row>
    <row r="161" spans="2:14" ht="12.75" customHeight="1" x14ac:dyDescent="0.25">
      <c r="B161" s="263" t="s">
        <v>1953</v>
      </c>
      <c r="C161" s="98" t="s">
        <v>5</v>
      </c>
      <c r="D161" s="83"/>
      <c r="E161" s="84"/>
      <c r="F161" s="83"/>
      <c r="G161" s="84"/>
      <c r="H161" s="85">
        <f t="shared" si="15"/>
        <v>0</v>
      </c>
      <c r="L161" s="49"/>
      <c r="M161" s="49"/>
      <c r="N161" s="49"/>
    </row>
    <row r="162" spans="2:14" s="56" customFormat="1" ht="12.75" customHeight="1" x14ac:dyDescent="0.25">
      <c r="B162" s="93" t="s">
        <v>1958</v>
      </c>
      <c r="C162" s="99"/>
      <c r="D162" s="94"/>
      <c r="E162" s="95">
        <f>SUM(E159:E161)</f>
        <v>0</v>
      </c>
      <c r="F162" s="94"/>
      <c r="G162" s="95">
        <f>SUM(G159:G161)</f>
        <v>0</v>
      </c>
      <c r="H162" s="96">
        <f t="shared" si="15"/>
        <v>0</v>
      </c>
      <c r="I162" s="55"/>
      <c r="J162" s="55"/>
      <c r="L162" s="49"/>
      <c r="M162" s="49"/>
      <c r="N162" s="49"/>
    </row>
    <row r="163" spans="2:14" ht="12.75" customHeight="1" x14ac:dyDescent="0.25">
      <c r="B163" s="264" t="s">
        <v>1954</v>
      </c>
      <c r="C163" s="100" t="s">
        <v>5</v>
      </c>
      <c r="D163" s="90"/>
      <c r="E163" s="91"/>
      <c r="F163" s="90"/>
      <c r="G163" s="91"/>
      <c r="H163" s="92">
        <f t="shared" si="15"/>
        <v>0</v>
      </c>
      <c r="J163" s="56"/>
      <c r="L163" s="49"/>
      <c r="M163" s="49"/>
      <c r="N163" s="49"/>
    </row>
    <row r="164" spans="2:14" ht="12.75" customHeight="1" x14ac:dyDescent="0.25">
      <c r="B164" s="263" t="s">
        <v>1946</v>
      </c>
      <c r="C164" s="98" t="s">
        <v>5</v>
      </c>
      <c r="D164" s="83"/>
      <c r="E164" s="84"/>
      <c r="F164" s="83"/>
      <c r="G164" s="84"/>
      <c r="H164" s="85">
        <f t="shared" si="15"/>
        <v>0</v>
      </c>
      <c r="L164" s="49"/>
      <c r="M164" s="49"/>
      <c r="N164" s="49"/>
    </row>
    <row r="165" spans="2:14" s="56" customFormat="1" ht="12.75" customHeight="1" x14ac:dyDescent="0.25">
      <c r="B165" s="93" t="s">
        <v>1949</v>
      </c>
      <c r="C165" s="99"/>
      <c r="D165" s="94"/>
      <c r="E165" s="95">
        <f t="shared" ref="E165" si="16">SUM(E163:E164)</f>
        <v>0</v>
      </c>
      <c r="F165" s="94"/>
      <c r="G165" s="95">
        <f t="shared" ref="G165" si="17">SUM(G163:G164)</f>
        <v>0</v>
      </c>
      <c r="H165" s="96">
        <f t="shared" si="15"/>
        <v>0</v>
      </c>
      <c r="I165" s="55"/>
      <c r="J165" s="55"/>
      <c r="L165" s="49"/>
      <c r="M165" s="49"/>
      <c r="N165" s="49"/>
    </row>
    <row r="166" spans="2:14" ht="12.75" customHeight="1" x14ac:dyDescent="0.25">
      <c r="B166" s="263" t="s">
        <v>1931</v>
      </c>
      <c r="C166" s="98" t="s">
        <v>7</v>
      </c>
      <c r="D166" s="83"/>
      <c r="E166" s="84"/>
      <c r="F166" s="83"/>
      <c r="G166" s="84"/>
      <c r="H166" s="85">
        <f t="shared" si="15"/>
        <v>0</v>
      </c>
      <c r="J166" s="56"/>
      <c r="L166" s="49"/>
      <c r="M166" s="49"/>
      <c r="N166" s="49"/>
    </row>
    <row r="167" spans="2:14" ht="12.75" customHeight="1" x14ac:dyDescent="0.25">
      <c r="B167" s="263" t="s">
        <v>1956</v>
      </c>
      <c r="C167" s="98" t="s">
        <v>7</v>
      </c>
      <c r="D167" s="83"/>
      <c r="E167" s="84"/>
      <c r="F167" s="83"/>
      <c r="G167" s="84"/>
      <c r="H167" s="85">
        <f t="shared" si="15"/>
        <v>0</v>
      </c>
      <c r="J167" s="56"/>
      <c r="L167" s="49"/>
      <c r="M167" s="49"/>
      <c r="N167" s="49"/>
    </row>
    <row r="168" spans="2:14" ht="12.75" customHeight="1" x14ac:dyDescent="0.25">
      <c r="B168" s="263" t="s">
        <v>1957</v>
      </c>
      <c r="C168" s="98" t="s">
        <v>7</v>
      </c>
      <c r="D168" s="83"/>
      <c r="E168" s="84"/>
      <c r="F168" s="83"/>
      <c r="G168" s="84"/>
      <c r="H168" s="85">
        <f t="shared" si="15"/>
        <v>0</v>
      </c>
      <c r="J168" s="56"/>
      <c r="L168" s="49"/>
      <c r="M168" s="49"/>
      <c r="N168" s="49"/>
    </row>
    <row r="169" spans="2:14" ht="12.75" customHeight="1" x14ac:dyDescent="0.25">
      <c r="B169" s="263" t="s">
        <v>1932</v>
      </c>
      <c r="C169" s="98" t="s">
        <v>7</v>
      </c>
      <c r="D169" s="83"/>
      <c r="E169" s="84"/>
      <c r="F169" s="83"/>
      <c r="G169" s="84"/>
      <c r="H169" s="85">
        <f t="shared" si="15"/>
        <v>0</v>
      </c>
      <c r="L169" s="49"/>
      <c r="M169" s="49"/>
      <c r="N169" s="49"/>
    </row>
    <row r="170" spans="2:14" ht="12.75" customHeight="1" x14ac:dyDescent="0.25">
      <c r="B170" s="263" t="s">
        <v>8</v>
      </c>
      <c r="C170" s="98" t="s">
        <v>7</v>
      </c>
      <c r="D170" s="83"/>
      <c r="E170" s="84"/>
      <c r="F170" s="83"/>
      <c r="G170" s="84"/>
      <c r="H170" s="85">
        <f t="shared" si="15"/>
        <v>0</v>
      </c>
      <c r="L170" s="49"/>
      <c r="M170" s="49"/>
      <c r="N170" s="49"/>
    </row>
    <row r="171" spans="2:14" s="56" customFormat="1" ht="12.75" customHeight="1" x14ac:dyDescent="0.25">
      <c r="B171" s="93" t="s">
        <v>1950</v>
      </c>
      <c r="C171" s="99"/>
      <c r="D171" s="94"/>
      <c r="E171" s="95">
        <f>SUM(E166:E170)</f>
        <v>0</v>
      </c>
      <c r="F171" s="94"/>
      <c r="G171" s="95">
        <f>SUM(G166:G170)</f>
        <v>0</v>
      </c>
      <c r="H171" s="96">
        <f t="shared" si="15"/>
        <v>0</v>
      </c>
      <c r="I171" s="55"/>
      <c r="L171" s="49"/>
      <c r="M171" s="49"/>
      <c r="N171" s="49"/>
    </row>
    <row r="172" spans="2:14" ht="12.75" customHeight="1" x14ac:dyDescent="0.25">
      <c r="B172" s="263" t="s">
        <v>1942</v>
      </c>
      <c r="C172" s="98" t="s">
        <v>5</v>
      </c>
      <c r="D172" s="83"/>
      <c r="E172" s="84"/>
      <c r="F172" s="83"/>
      <c r="G172" s="84"/>
      <c r="H172" s="85">
        <f t="shared" si="15"/>
        <v>0</v>
      </c>
      <c r="L172" s="49"/>
      <c r="M172" s="49"/>
      <c r="N172" s="49"/>
    </row>
    <row r="173" spans="2:14" ht="12.75" customHeight="1" x14ac:dyDescent="0.25">
      <c r="B173" s="263" t="s">
        <v>1941</v>
      </c>
      <c r="C173" s="98" t="s">
        <v>5</v>
      </c>
      <c r="D173" s="83"/>
      <c r="E173" s="84"/>
      <c r="F173" s="83"/>
      <c r="G173" s="84"/>
      <c r="H173" s="85">
        <f t="shared" si="15"/>
        <v>0</v>
      </c>
      <c r="L173" s="49"/>
      <c r="M173" s="49"/>
      <c r="N173" s="49"/>
    </row>
    <row r="174" spans="2:14" s="56" customFormat="1" ht="12.75" customHeight="1" x14ac:dyDescent="0.25">
      <c r="B174" s="93" t="s">
        <v>1951</v>
      </c>
      <c r="C174" s="99"/>
      <c r="D174" s="94"/>
      <c r="E174" s="95">
        <f>SUM(E172:E173)</f>
        <v>0</v>
      </c>
      <c r="F174" s="94"/>
      <c r="G174" s="95">
        <f>SUM(G172:G173)</f>
        <v>0</v>
      </c>
      <c r="H174" s="96">
        <f t="shared" si="15"/>
        <v>0</v>
      </c>
      <c r="I174" s="55"/>
      <c r="L174" s="49"/>
      <c r="M174" s="49"/>
      <c r="N174" s="49"/>
    </row>
    <row r="175" spans="2:14" ht="12.75" customHeight="1" x14ac:dyDescent="0.25">
      <c r="B175" s="263" t="s">
        <v>1943</v>
      </c>
      <c r="C175" s="98" t="s">
        <v>5</v>
      </c>
      <c r="D175" s="83"/>
      <c r="E175" s="84"/>
      <c r="F175" s="83"/>
      <c r="G175" s="84"/>
      <c r="H175" s="85">
        <f t="shared" si="15"/>
        <v>0</v>
      </c>
      <c r="L175" s="49"/>
      <c r="M175" s="49"/>
      <c r="N175" s="49"/>
    </row>
    <row r="176" spans="2:14" ht="12.75" customHeight="1" x14ac:dyDescent="0.25">
      <c r="B176" s="263" t="s">
        <v>1944</v>
      </c>
      <c r="C176" s="98" t="s">
        <v>5</v>
      </c>
      <c r="D176" s="83"/>
      <c r="E176" s="84"/>
      <c r="F176" s="83"/>
      <c r="G176" s="84"/>
      <c r="H176" s="85">
        <f t="shared" si="15"/>
        <v>0</v>
      </c>
      <c r="L176" s="49"/>
      <c r="M176" s="49"/>
      <c r="N176" s="49"/>
    </row>
    <row r="177" spans="2:14" ht="12.75" customHeight="1" x14ac:dyDescent="0.25">
      <c r="B177" s="263" t="s">
        <v>1945</v>
      </c>
      <c r="C177" s="98" t="s">
        <v>5</v>
      </c>
      <c r="D177" s="83"/>
      <c r="E177" s="84"/>
      <c r="F177" s="83"/>
      <c r="G177" s="84"/>
      <c r="H177" s="85">
        <f t="shared" si="15"/>
        <v>0</v>
      </c>
      <c r="L177" s="49"/>
      <c r="M177" s="49"/>
      <c r="N177" s="49"/>
    </row>
    <row r="178" spans="2:14" ht="12.75" customHeight="1" x14ac:dyDescent="0.25">
      <c r="B178" s="263" t="s">
        <v>1955</v>
      </c>
      <c r="C178" s="98" t="s">
        <v>5</v>
      </c>
      <c r="D178" s="83"/>
      <c r="E178" s="84"/>
      <c r="F178" s="83"/>
      <c r="G178" s="84"/>
      <c r="H178" s="85">
        <f t="shared" si="15"/>
        <v>0</v>
      </c>
      <c r="J178" s="49"/>
      <c r="L178" s="49"/>
      <c r="M178" s="49"/>
      <c r="N178" s="49"/>
    </row>
    <row r="179" spans="2:14" ht="12.75" customHeight="1" x14ac:dyDescent="0.25">
      <c r="B179" s="263" t="s">
        <v>1948</v>
      </c>
      <c r="C179" s="98" t="s">
        <v>5</v>
      </c>
      <c r="D179" s="83"/>
      <c r="E179" s="84"/>
      <c r="F179" s="83"/>
      <c r="G179" s="84"/>
      <c r="H179" s="85">
        <f t="shared" si="15"/>
        <v>0</v>
      </c>
      <c r="J179" s="49"/>
      <c r="L179" s="49"/>
      <c r="M179" s="49"/>
      <c r="N179" s="49"/>
    </row>
    <row r="180" spans="2:14" s="56" customFormat="1" ht="12.75" customHeight="1" x14ac:dyDescent="0.25">
      <c r="B180" s="93" t="s">
        <v>1959</v>
      </c>
      <c r="C180" s="99" t="s">
        <v>5</v>
      </c>
      <c r="D180" s="94"/>
      <c r="E180" s="95">
        <f>SUM(E175:E179)</f>
        <v>0</v>
      </c>
      <c r="F180" s="94"/>
      <c r="G180" s="95">
        <f>SUM(G175:G179)</f>
        <v>0</v>
      </c>
      <c r="H180" s="96">
        <f t="shared" si="15"/>
        <v>0</v>
      </c>
      <c r="I180" s="55"/>
      <c r="L180" s="49"/>
      <c r="M180" s="49"/>
      <c r="N180" s="49"/>
    </row>
    <row r="181" spans="2:14" ht="12.75" customHeight="1" x14ac:dyDescent="0.25">
      <c r="B181" s="263" t="s">
        <v>1952</v>
      </c>
      <c r="C181" s="98"/>
      <c r="D181" s="83"/>
      <c r="E181" s="84"/>
      <c r="F181" s="83"/>
      <c r="G181" s="84"/>
      <c r="H181" s="85">
        <f t="shared" si="15"/>
        <v>0</v>
      </c>
      <c r="L181" s="49"/>
      <c r="M181" s="49"/>
      <c r="N181" s="49"/>
    </row>
    <row r="182" spans="2:14" ht="12.75" customHeight="1" x14ac:dyDescent="0.25">
      <c r="B182" s="265" t="s">
        <v>1887</v>
      </c>
      <c r="C182" s="132" t="s">
        <v>5</v>
      </c>
      <c r="D182" s="133"/>
      <c r="E182" s="134"/>
      <c r="F182" s="133"/>
      <c r="G182" s="134"/>
      <c r="H182" s="135">
        <f t="shared" si="15"/>
        <v>0</v>
      </c>
      <c r="J182" s="49"/>
      <c r="L182" s="49"/>
      <c r="M182" s="49"/>
      <c r="N182" s="49"/>
    </row>
    <row r="183" spans="2:14" s="56" customFormat="1" ht="12.75" customHeight="1" x14ac:dyDescent="0.25">
      <c r="B183" s="93" t="s">
        <v>1960</v>
      </c>
      <c r="C183" s="99"/>
      <c r="D183" s="94"/>
      <c r="E183" s="95">
        <f>SUM(E181:E182)</f>
        <v>0</v>
      </c>
      <c r="F183" s="94"/>
      <c r="G183" s="95">
        <f>SUM(G181:G182)</f>
        <v>0</v>
      </c>
      <c r="H183" s="96">
        <f t="shared" si="15"/>
        <v>0</v>
      </c>
      <c r="I183" s="55"/>
      <c r="L183" s="49"/>
      <c r="M183" s="49"/>
      <c r="N183" s="49"/>
    </row>
    <row r="184" spans="2:14" ht="12.75" customHeight="1" thickBot="1" x14ac:dyDescent="0.3">
      <c r="B184" s="136" t="s">
        <v>9</v>
      </c>
      <c r="C184" s="137"/>
      <c r="D184" s="138"/>
      <c r="E184" s="138">
        <f>SUM(E162+E165+E171+E174+E180+E183)</f>
        <v>0</v>
      </c>
      <c r="F184" s="138"/>
      <c r="G184" s="138">
        <f>SUM(G162+G165+G171+G174+G180+G183)</f>
        <v>0</v>
      </c>
      <c r="H184" s="139">
        <f t="shared" si="15"/>
        <v>0</v>
      </c>
      <c r="J184" s="49"/>
      <c r="L184" s="49"/>
      <c r="M184" s="49"/>
    </row>
    <row r="185" spans="2:14" ht="12.75" customHeight="1" x14ac:dyDescent="0.25">
      <c r="B185" s="255"/>
      <c r="C185" s="81"/>
      <c r="D185" s="82"/>
      <c r="E185" s="82"/>
      <c r="F185" s="82"/>
      <c r="G185" s="82"/>
      <c r="H185" s="82"/>
      <c r="J185" s="49"/>
    </row>
    <row r="186" spans="2:14" s="49" customFormat="1" ht="12.75" customHeight="1" thickBot="1" x14ac:dyDescent="0.3">
      <c r="B186" s="4"/>
      <c r="L186" s="55"/>
      <c r="M186" s="55"/>
      <c r="N186" s="55"/>
    </row>
    <row r="187" spans="2:14" ht="12.75" customHeight="1" x14ac:dyDescent="0.25">
      <c r="B187" s="345" t="s">
        <v>0</v>
      </c>
      <c r="C187" s="346"/>
      <c r="D187" s="349" t="str">
        <f>GRD&amp;" - Budget "&amp;AnnéeN+5&amp;"  - Plan"</f>
        <v>Nom du GRD - Budget 2026  - Plan</v>
      </c>
      <c r="E187" s="349"/>
      <c r="F187" s="349"/>
      <c r="G187" s="349"/>
      <c r="H187" s="350"/>
    </row>
    <row r="188" spans="2:14" s="101" customFormat="1" ht="38.25" customHeight="1" x14ac:dyDescent="0.2">
      <c r="B188" s="347"/>
      <c r="C188" s="348"/>
      <c r="D188" s="351" t="s">
        <v>1891</v>
      </c>
      <c r="E188" s="351"/>
      <c r="F188" s="351" t="s">
        <v>65</v>
      </c>
      <c r="G188" s="351"/>
      <c r="H188" s="86" t="s">
        <v>1971</v>
      </c>
    </row>
    <row r="189" spans="2:14" ht="12.75" customHeight="1" x14ac:dyDescent="0.2">
      <c r="B189" s="87"/>
      <c r="C189" s="97" t="s">
        <v>1</v>
      </c>
      <c r="D189" s="88" t="s">
        <v>2</v>
      </c>
      <c r="E189" s="88" t="s">
        <v>3</v>
      </c>
      <c r="F189" s="88" t="s">
        <v>2</v>
      </c>
      <c r="G189" s="88" t="s">
        <v>3</v>
      </c>
      <c r="H189" s="89" t="s">
        <v>3</v>
      </c>
    </row>
    <row r="190" spans="2:14" ht="12.75" customHeight="1" x14ac:dyDescent="0.25">
      <c r="B190" s="263" t="s">
        <v>4</v>
      </c>
      <c r="C190" s="98" t="s">
        <v>5</v>
      </c>
      <c r="D190" s="83"/>
      <c r="E190" s="84"/>
      <c r="F190" s="83"/>
      <c r="G190" s="84"/>
      <c r="H190" s="85">
        <f>E190+G190</f>
        <v>0</v>
      </c>
      <c r="L190" s="49"/>
      <c r="M190" s="49"/>
      <c r="N190" s="49"/>
    </row>
    <row r="191" spans="2:14" ht="12.75" customHeight="1" x14ac:dyDescent="0.25">
      <c r="B191" s="263" t="s">
        <v>1947</v>
      </c>
      <c r="C191" s="98" t="s">
        <v>5</v>
      </c>
      <c r="D191" s="83"/>
      <c r="E191" s="84"/>
      <c r="F191" s="83"/>
      <c r="G191" s="84"/>
      <c r="H191" s="85">
        <f t="shared" ref="H191:H215" si="18">E191+G191</f>
        <v>0</v>
      </c>
      <c r="L191" s="49"/>
      <c r="M191" s="49"/>
      <c r="N191" s="49"/>
    </row>
    <row r="192" spans="2:14" ht="12.75" customHeight="1" x14ac:dyDescent="0.25">
      <c r="B192" s="263" t="s">
        <v>1953</v>
      </c>
      <c r="C192" s="98" t="s">
        <v>5</v>
      </c>
      <c r="D192" s="83"/>
      <c r="E192" s="84"/>
      <c r="F192" s="83"/>
      <c r="G192" s="84"/>
      <c r="H192" s="85">
        <f t="shared" si="18"/>
        <v>0</v>
      </c>
      <c r="L192" s="49"/>
      <c r="M192" s="49"/>
      <c r="N192" s="49"/>
    </row>
    <row r="193" spans="2:14" s="56" customFormat="1" ht="12.75" customHeight="1" x14ac:dyDescent="0.25">
      <c r="B193" s="93" t="s">
        <v>1958</v>
      </c>
      <c r="C193" s="99"/>
      <c r="D193" s="94"/>
      <c r="E193" s="95">
        <f>SUM(E190:E192)</f>
        <v>0</v>
      </c>
      <c r="F193" s="94"/>
      <c r="G193" s="95">
        <f>SUM(G190:G192)</f>
        <v>0</v>
      </c>
      <c r="H193" s="96">
        <f t="shared" si="18"/>
        <v>0</v>
      </c>
      <c r="I193" s="55"/>
      <c r="J193" s="55"/>
      <c r="L193" s="49"/>
      <c r="M193" s="49"/>
      <c r="N193" s="49"/>
    </row>
    <row r="194" spans="2:14" ht="12.75" customHeight="1" x14ac:dyDescent="0.25">
      <c r="B194" s="264" t="s">
        <v>1954</v>
      </c>
      <c r="C194" s="100" t="s">
        <v>5</v>
      </c>
      <c r="D194" s="90"/>
      <c r="E194" s="91"/>
      <c r="F194" s="90"/>
      <c r="G194" s="91"/>
      <c r="H194" s="92">
        <f t="shared" si="18"/>
        <v>0</v>
      </c>
      <c r="J194" s="56"/>
      <c r="L194" s="49"/>
      <c r="M194" s="49"/>
      <c r="N194" s="49"/>
    </row>
    <row r="195" spans="2:14" ht="12.75" customHeight="1" x14ac:dyDescent="0.25">
      <c r="B195" s="263" t="s">
        <v>1946</v>
      </c>
      <c r="C195" s="98" t="s">
        <v>5</v>
      </c>
      <c r="D195" s="83"/>
      <c r="E195" s="84"/>
      <c r="F195" s="83"/>
      <c r="G195" s="84"/>
      <c r="H195" s="85">
        <f t="shared" si="18"/>
        <v>0</v>
      </c>
      <c r="L195" s="49"/>
      <c r="M195" s="49"/>
      <c r="N195" s="49"/>
    </row>
    <row r="196" spans="2:14" s="56" customFormat="1" ht="12.75" customHeight="1" x14ac:dyDescent="0.25">
      <c r="B196" s="93" t="s">
        <v>1949</v>
      </c>
      <c r="C196" s="99"/>
      <c r="D196" s="94"/>
      <c r="E196" s="95">
        <f t="shared" ref="E196" si="19">SUM(E194:E195)</f>
        <v>0</v>
      </c>
      <c r="F196" s="94"/>
      <c r="G196" s="95">
        <f t="shared" ref="G196" si="20">SUM(G194:G195)</f>
        <v>0</v>
      </c>
      <c r="H196" s="96">
        <f t="shared" si="18"/>
        <v>0</v>
      </c>
      <c r="I196" s="55"/>
      <c r="J196" s="55"/>
      <c r="L196" s="49"/>
      <c r="M196" s="49"/>
      <c r="N196" s="49"/>
    </row>
    <row r="197" spans="2:14" ht="12.75" customHeight="1" x14ac:dyDescent="0.25">
      <c r="B197" s="263" t="s">
        <v>1931</v>
      </c>
      <c r="C197" s="98" t="s">
        <v>7</v>
      </c>
      <c r="D197" s="83"/>
      <c r="E197" s="84"/>
      <c r="F197" s="83"/>
      <c r="G197" s="84"/>
      <c r="H197" s="85">
        <f t="shared" si="18"/>
        <v>0</v>
      </c>
      <c r="J197" s="56"/>
      <c r="L197" s="49"/>
      <c r="M197" s="49"/>
      <c r="N197" s="49"/>
    </row>
    <row r="198" spans="2:14" ht="12.75" customHeight="1" x14ac:dyDescent="0.25">
      <c r="B198" s="263" t="s">
        <v>1956</v>
      </c>
      <c r="C198" s="98" t="s">
        <v>7</v>
      </c>
      <c r="D198" s="83"/>
      <c r="E198" s="84"/>
      <c r="F198" s="83"/>
      <c r="G198" s="84"/>
      <c r="H198" s="85">
        <f t="shared" si="18"/>
        <v>0</v>
      </c>
      <c r="J198" s="56"/>
      <c r="L198" s="49"/>
      <c r="M198" s="49"/>
      <c r="N198" s="49"/>
    </row>
    <row r="199" spans="2:14" ht="12.75" customHeight="1" x14ac:dyDescent="0.25">
      <c r="B199" s="263" t="s">
        <v>1957</v>
      </c>
      <c r="C199" s="98" t="s">
        <v>7</v>
      </c>
      <c r="D199" s="83"/>
      <c r="E199" s="84"/>
      <c r="F199" s="83"/>
      <c r="G199" s="84"/>
      <c r="H199" s="85">
        <f t="shared" si="18"/>
        <v>0</v>
      </c>
      <c r="J199" s="56"/>
      <c r="L199" s="49"/>
      <c r="M199" s="49"/>
      <c r="N199" s="49"/>
    </row>
    <row r="200" spans="2:14" ht="12.75" customHeight="1" x14ac:dyDescent="0.25">
      <c r="B200" s="263" t="s">
        <v>1932</v>
      </c>
      <c r="C200" s="98" t="s">
        <v>7</v>
      </c>
      <c r="D200" s="83"/>
      <c r="E200" s="84"/>
      <c r="F200" s="83"/>
      <c r="G200" s="84"/>
      <c r="H200" s="85">
        <f t="shared" si="18"/>
        <v>0</v>
      </c>
      <c r="L200" s="49"/>
      <c r="M200" s="49"/>
      <c r="N200" s="49"/>
    </row>
    <row r="201" spans="2:14" ht="12.75" customHeight="1" x14ac:dyDescent="0.25">
      <c r="B201" s="263" t="s">
        <v>8</v>
      </c>
      <c r="C201" s="98" t="s">
        <v>7</v>
      </c>
      <c r="D201" s="83"/>
      <c r="E201" s="84"/>
      <c r="F201" s="83"/>
      <c r="G201" s="84"/>
      <c r="H201" s="85">
        <f t="shared" si="18"/>
        <v>0</v>
      </c>
      <c r="L201" s="49"/>
      <c r="M201" s="49"/>
      <c r="N201" s="49"/>
    </row>
    <row r="202" spans="2:14" s="56" customFormat="1" ht="12.75" customHeight="1" x14ac:dyDescent="0.25">
      <c r="B202" s="93" t="s">
        <v>1950</v>
      </c>
      <c r="C202" s="99"/>
      <c r="D202" s="94"/>
      <c r="E202" s="95">
        <f>SUM(E197:E201)</f>
        <v>0</v>
      </c>
      <c r="F202" s="94"/>
      <c r="G202" s="95">
        <f>SUM(G197:G201)</f>
        <v>0</v>
      </c>
      <c r="H202" s="96">
        <f t="shared" si="18"/>
        <v>0</v>
      </c>
      <c r="I202" s="55"/>
      <c r="L202" s="49"/>
      <c r="M202" s="49"/>
      <c r="N202" s="49"/>
    </row>
    <row r="203" spans="2:14" ht="12.75" customHeight="1" x14ac:dyDescent="0.25">
      <c r="B203" s="263" t="s">
        <v>1942</v>
      </c>
      <c r="C203" s="98" t="s">
        <v>5</v>
      </c>
      <c r="D203" s="83"/>
      <c r="E203" s="84"/>
      <c r="F203" s="83"/>
      <c r="G203" s="84"/>
      <c r="H203" s="85">
        <f t="shared" si="18"/>
        <v>0</v>
      </c>
      <c r="L203" s="49"/>
      <c r="M203" s="49"/>
      <c r="N203" s="49"/>
    </row>
    <row r="204" spans="2:14" ht="12.75" customHeight="1" x14ac:dyDescent="0.25">
      <c r="B204" s="263" t="s">
        <v>1941</v>
      </c>
      <c r="C204" s="98" t="s">
        <v>5</v>
      </c>
      <c r="D204" s="83"/>
      <c r="E204" s="84"/>
      <c r="F204" s="83"/>
      <c r="G204" s="84"/>
      <c r="H204" s="85">
        <f t="shared" si="18"/>
        <v>0</v>
      </c>
      <c r="L204" s="49"/>
      <c r="M204" s="49"/>
      <c r="N204" s="49"/>
    </row>
    <row r="205" spans="2:14" s="56" customFormat="1" ht="12.75" customHeight="1" x14ac:dyDescent="0.25">
      <c r="B205" s="93" t="s">
        <v>1951</v>
      </c>
      <c r="C205" s="99"/>
      <c r="D205" s="94"/>
      <c r="E205" s="95">
        <f>SUM(E203:E204)</f>
        <v>0</v>
      </c>
      <c r="F205" s="94"/>
      <c r="G205" s="95">
        <f>SUM(G203:G204)</f>
        <v>0</v>
      </c>
      <c r="H205" s="96">
        <f t="shared" si="18"/>
        <v>0</v>
      </c>
      <c r="I205" s="55"/>
      <c r="L205" s="49"/>
      <c r="M205" s="49"/>
      <c r="N205" s="49"/>
    </row>
    <row r="206" spans="2:14" ht="12.75" customHeight="1" x14ac:dyDescent="0.25">
      <c r="B206" s="263" t="s">
        <v>1943</v>
      </c>
      <c r="C206" s="98" t="s">
        <v>5</v>
      </c>
      <c r="D206" s="83"/>
      <c r="E206" s="84"/>
      <c r="F206" s="83"/>
      <c r="G206" s="84"/>
      <c r="H206" s="85">
        <f t="shared" si="18"/>
        <v>0</v>
      </c>
      <c r="L206" s="49"/>
      <c r="M206" s="49"/>
      <c r="N206" s="49"/>
    </row>
    <row r="207" spans="2:14" ht="12.75" customHeight="1" x14ac:dyDescent="0.25">
      <c r="B207" s="263" t="s">
        <v>1944</v>
      </c>
      <c r="C207" s="98" t="s">
        <v>5</v>
      </c>
      <c r="D207" s="83"/>
      <c r="E207" s="84"/>
      <c r="F207" s="83"/>
      <c r="G207" s="84"/>
      <c r="H207" s="85">
        <f t="shared" si="18"/>
        <v>0</v>
      </c>
      <c r="L207" s="49"/>
      <c r="M207" s="49"/>
      <c r="N207" s="49"/>
    </row>
    <row r="208" spans="2:14" ht="12.75" customHeight="1" x14ac:dyDescent="0.25">
      <c r="B208" s="263" t="s">
        <v>1945</v>
      </c>
      <c r="C208" s="98" t="s">
        <v>5</v>
      </c>
      <c r="D208" s="83"/>
      <c r="E208" s="84"/>
      <c r="F208" s="83"/>
      <c r="G208" s="84"/>
      <c r="H208" s="85">
        <f t="shared" si="18"/>
        <v>0</v>
      </c>
      <c r="L208" s="49"/>
      <c r="M208" s="49"/>
      <c r="N208" s="49"/>
    </row>
    <row r="209" spans="2:14" ht="12.75" customHeight="1" x14ac:dyDescent="0.25">
      <c r="B209" s="263" t="s">
        <v>1955</v>
      </c>
      <c r="C209" s="98" t="s">
        <v>5</v>
      </c>
      <c r="D209" s="83"/>
      <c r="E209" s="84"/>
      <c r="F209" s="83"/>
      <c r="G209" s="84"/>
      <c r="H209" s="85">
        <f t="shared" si="18"/>
        <v>0</v>
      </c>
      <c r="J209" s="49"/>
      <c r="L209" s="49"/>
      <c r="M209" s="49"/>
      <c r="N209" s="49"/>
    </row>
    <row r="210" spans="2:14" ht="12.75" customHeight="1" x14ac:dyDescent="0.25">
      <c r="B210" s="263" t="s">
        <v>1948</v>
      </c>
      <c r="C210" s="98" t="s">
        <v>5</v>
      </c>
      <c r="D210" s="83"/>
      <c r="E210" s="84"/>
      <c r="F210" s="83"/>
      <c r="G210" s="84"/>
      <c r="H210" s="85">
        <f t="shared" si="18"/>
        <v>0</v>
      </c>
      <c r="J210" s="49"/>
      <c r="L210" s="49"/>
      <c r="M210" s="49"/>
      <c r="N210" s="49"/>
    </row>
    <row r="211" spans="2:14" s="56" customFormat="1" ht="12.75" customHeight="1" x14ac:dyDescent="0.25">
      <c r="B211" s="93" t="s">
        <v>1959</v>
      </c>
      <c r="C211" s="99" t="s">
        <v>5</v>
      </c>
      <c r="D211" s="94"/>
      <c r="E211" s="95">
        <f>SUM(E206:E210)</f>
        <v>0</v>
      </c>
      <c r="F211" s="94"/>
      <c r="G211" s="95">
        <f>SUM(G206:G210)</f>
        <v>0</v>
      </c>
      <c r="H211" s="96">
        <f t="shared" si="18"/>
        <v>0</v>
      </c>
      <c r="I211" s="55"/>
      <c r="L211" s="49"/>
      <c r="M211" s="49"/>
      <c r="N211" s="49"/>
    </row>
    <row r="212" spans="2:14" ht="12.75" customHeight="1" x14ac:dyDescent="0.25">
      <c r="B212" s="263" t="s">
        <v>1952</v>
      </c>
      <c r="C212" s="98"/>
      <c r="D212" s="83"/>
      <c r="E212" s="84"/>
      <c r="F212" s="83"/>
      <c r="G212" s="84"/>
      <c r="H212" s="85">
        <f t="shared" si="18"/>
        <v>0</v>
      </c>
      <c r="L212" s="49"/>
      <c r="M212" s="49"/>
      <c r="N212" s="49"/>
    </row>
    <row r="213" spans="2:14" ht="12.75" customHeight="1" x14ac:dyDescent="0.25">
      <c r="B213" s="265" t="s">
        <v>1887</v>
      </c>
      <c r="C213" s="132" t="s">
        <v>5</v>
      </c>
      <c r="D213" s="133"/>
      <c r="E213" s="134"/>
      <c r="F213" s="133"/>
      <c r="G213" s="134"/>
      <c r="H213" s="135">
        <f t="shared" si="18"/>
        <v>0</v>
      </c>
      <c r="J213" s="49"/>
      <c r="L213" s="49"/>
      <c r="M213" s="49"/>
      <c r="N213" s="49"/>
    </row>
    <row r="214" spans="2:14" s="56" customFormat="1" ht="12.75" customHeight="1" x14ac:dyDescent="0.25">
      <c r="B214" s="93" t="s">
        <v>1960</v>
      </c>
      <c r="C214" s="99"/>
      <c r="D214" s="94"/>
      <c r="E214" s="95">
        <f>SUM(E212:E213)</f>
        <v>0</v>
      </c>
      <c r="F214" s="94"/>
      <c r="G214" s="95">
        <f>SUM(G212:G213)</f>
        <v>0</v>
      </c>
      <c r="H214" s="96">
        <f t="shared" si="18"/>
        <v>0</v>
      </c>
      <c r="I214" s="55"/>
      <c r="L214" s="49"/>
      <c r="M214" s="49"/>
      <c r="N214" s="49"/>
    </row>
    <row r="215" spans="2:14" ht="12.75" customHeight="1" thickBot="1" x14ac:dyDescent="0.3">
      <c r="B215" s="136" t="s">
        <v>9</v>
      </c>
      <c r="C215" s="137"/>
      <c r="D215" s="138"/>
      <c r="E215" s="138">
        <f>SUM(E193+E196+E202+E205+E211+E214)</f>
        <v>0</v>
      </c>
      <c r="F215" s="138"/>
      <c r="G215" s="138">
        <f>SUM(G193+G196+G202+G205+G211+G214)</f>
        <v>0</v>
      </c>
      <c r="H215" s="139">
        <f t="shared" si="18"/>
        <v>0</v>
      </c>
      <c r="J215" s="49"/>
      <c r="L215" s="49"/>
      <c r="M215" s="49"/>
    </row>
    <row r="216" spans="2:14" ht="12.75" customHeight="1" x14ac:dyDescent="0.25">
      <c r="B216" s="255"/>
      <c r="C216" s="81"/>
      <c r="D216" s="82"/>
      <c r="E216" s="82"/>
      <c r="F216" s="82"/>
      <c r="G216" s="82"/>
      <c r="H216" s="82"/>
      <c r="J216" s="49"/>
    </row>
    <row r="217" spans="2:14" s="49" customFormat="1" ht="12.75" customHeight="1" x14ac:dyDescent="0.25">
      <c r="B217" s="4"/>
      <c r="L217" s="55"/>
      <c r="M217" s="55"/>
      <c r="N217" s="55"/>
    </row>
    <row r="218" spans="2:14" ht="12.75" customHeight="1" x14ac:dyDescent="0.25"/>
    <row r="219" spans="2:14" ht="12.75" customHeight="1" x14ac:dyDescent="0.25"/>
    <row r="220" spans="2:14" ht="12.75" customHeight="1" x14ac:dyDescent="0.25"/>
    <row r="221" spans="2:14" ht="12.75" customHeight="1" x14ac:dyDescent="0.25"/>
    <row r="222" spans="2:14" x14ac:dyDescent="0.25">
      <c r="L222" s="49"/>
      <c r="M222" s="49"/>
      <c r="N222" s="49"/>
    </row>
  </sheetData>
  <mergeCells count="28">
    <mergeCell ref="B187:C188"/>
    <mergeCell ref="D187:H187"/>
    <mergeCell ref="D188:E188"/>
    <mergeCell ref="F188:G188"/>
    <mergeCell ref="B156:C157"/>
    <mergeCell ref="D156:H156"/>
    <mergeCell ref="D157:E157"/>
    <mergeCell ref="F157:G157"/>
    <mergeCell ref="B1:C2"/>
    <mergeCell ref="D32:H32"/>
    <mergeCell ref="D33:E33"/>
    <mergeCell ref="F33:G33"/>
    <mergeCell ref="D1:H1"/>
    <mergeCell ref="D2:E2"/>
    <mergeCell ref="F2:G2"/>
    <mergeCell ref="B32:C33"/>
    <mergeCell ref="B63:C64"/>
    <mergeCell ref="D63:H63"/>
    <mergeCell ref="D64:E64"/>
    <mergeCell ref="F95:G95"/>
    <mergeCell ref="B125:C126"/>
    <mergeCell ref="D125:H125"/>
    <mergeCell ref="D126:E126"/>
    <mergeCell ref="F126:G126"/>
    <mergeCell ref="F64:G64"/>
    <mergeCell ref="B94:C95"/>
    <mergeCell ref="D94:H94"/>
    <mergeCell ref="D95:E95"/>
  </mergeCells>
  <pageMargins left="0.70866141732283472" right="0.70866141732283472" top="0.74803149606299213" bottom="0.74803149606299213" header="0.31496062992125984" footer="0.31496062992125984"/>
  <pageSetup paperSize="9" fitToHeight="0" orientation="portrait" r:id="rId1"/>
  <headerFooter>
    <oddFooter>&amp;LPlan d'investissement 2020-2024&amp;CII-Global-Postes budgétaires&amp;RXLS Version 17-01-2019</oddFooter>
  </headerFooter>
  <rowBreaks count="3" manualBreakCount="3">
    <brk id="62" min="1" max="8" man="1"/>
    <brk id="124" min="1" max="8" man="1"/>
    <brk id="186" min="1" max="8"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pageSetUpPr autoPageBreaks="0" fitToPage="1"/>
  </sheetPr>
  <dimension ref="A1:U37"/>
  <sheetViews>
    <sheetView showGridLines="0" zoomScale="75" zoomScaleNormal="75" workbookViewId="0"/>
  </sheetViews>
  <sheetFormatPr baseColWidth="10" defaultRowHeight="15" x14ac:dyDescent="0.25"/>
  <cols>
    <col min="1" max="1" width="5.7109375" style="49" customWidth="1"/>
    <col min="2" max="2" width="8.7109375" customWidth="1"/>
    <col min="3" max="3" width="25.7109375" style="49" customWidth="1"/>
    <col min="4" max="4" width="12.7109375" style="49" customWidth="1"/>
    <col min="5" max="5" width="8.7109375" customWidth="1"/>
    <col min="6" max="6" width="4.7109375" style="49" customWidth="1"/>
    <col min="7" max="7" width="25.7109375" customWidth="1"/>
    <col min="8" max="9" width="25.7109375" style="49" customWidth="1"/>
    <col min="10" max="12" width="25.7109375" customWidth="1"/>
    <col min="13" max="14" width="11.7109375" customWidth="1"/>
    <col min="15" max="15" width="11.7109375" style="49" customWidth="1"/>
    <col min="16" max="16" width="11.7109375" customWidth="1"/>
    <col min="17" max="17" width="9" bestFit="1" customWidth="1"/>
    <col min="25" max="25" width="13.5703125" bestFit="1" customWidth="1"/>
  </cols>
  <sheetData>
    <row r="1" spans="1:21" ht="21.75" thickBot="1" x14ac:dyDescent="0.4">
      <c r="B1" s="104" t="str">
        <f>"Bilan des réalisations de l'année précédente ("&amp;GRD&amp;" - "&amp;AnnéeN-1&amp;")"</f>
        <v>Bilan des réalisations de l'année précédente (Nom du GRD - 2020)</v>
      </c>
      <c r="C1" s="104"/>
      <c r="D1" s="104"/>
      <c r="E1" s="104"/>
      <c r="F1" s="104"/>
      <c r="G1" s="104"/>
      <c r="H1" s="104"/>
      <c r="I1" s="104"/>
      <c r="J1" s="104"/>
      <c r="K1" s="104"/>
      <c r="L1" s="104"/>
      <c r="M1" s="104"/>
      <c r="N1" s="104"/>
      <c r="O1" s="104"/>
      <c r="P1" s="104"/>
    </row>
    <row r="2" spans="1:21" s="49" customFormat="1" ht="15" customHeight="1" x14ac:dyDescent="0.35">
      <c r="B2" s="4" t="s">
        <v>1883</v>
      </c>
      <c r="C2" s="4"/>
      <c r="D2" s="4"/>
      <c r="E2" s="104"/>
      <c r="F2" s="104"/>
      <c r="G2" s="104"/>
      <c r="H2" s="104"/>
      <c r="I2" s="104"/>
      <c r="J2" s="104"/>
      <c r="K2" s="104"/>
      <c r="L2" s="146" t="s">
        <v>1880</v>
      </c>
      <c r="M2" s="147">
        <f>SUMIF($F7:$F36,"*",M7:M36)</f>
        <v>100000</v>
      </c>
      <c r="N2" s="147">
        <f t="shared" ref="N2:P2" si="0">SUMIF($F7:$F36,"*",N7:N36)</f>
        <v>50000</v>
      </c>
      <c r="O2" s="147">
        <f t="shared" si="0"/>
        <v>25000</v>
      </c>
      <c r="P2" s="147">
        <f t="shared" si="0"/>
        <v>50000</v>
      </c>
    </row>
    <row r="3" spans="1:21" ht="15" customHeight="1" thickBot="1" x14ac:dyDescent="0.3">
      <c r="E3" s="4"/>
      <c r="F3" s="4"/>
      <c r="G3" s="4"/>
      <c r="H3" s="4"/>
      <c r="I3" s="4"/>
      <c r="J3" s="4"/>
      <c r="K3" s="4"/>
      <c r="L3" s="148" t="s">
        <v>1881</v>
      </c>
      <c r="M3" s="149">
        <f>SUMIF($F7:$F36,"",M7:M36)</f>
        <v>0</v>
      </c>
      <c r="N3" s="149">
        <f t="shared" ref="N3:P3" si="1">SUMIF($F7:$F36,"",N7:N36)</f>
        <v>0</v>
      </c>
      <c r="O3" s="149">
        <f t="shared" si="1"/>
        <v>0</v>
      </c>
      <c r="P3" s="149">
        <f t="shared" si="1"/>
        <v>0</v>
      </c>
    </row>
    <row r="4" spans="1:21" ht="15" customHeight="1" thickBot="1" x14ac:dyDescent="0.3">
      <c r="B4" s="49"/>
      <c r="E4" s="49"/>
      <c r="G4" s="49"/>
      <c r="J4" s="49"/>
      <c r="K4" s="49"/>
      <c r="L4" s="49"/>
      <c r="M4" s="49"/>
      <c r="N4" s="49"/>
      <c r="P4" s="49"/>
    </row>
    <row r="5" spans="1:21" ht="30" customHeight="1" thickBot="1" x14ac:dyDescent="0.3">
      <c r="B5" s="359" t="s">
        <v>1912</v>
      </c>
      <c r="C5" s="361" t="s">
        <v>46</v>
      </c>
      <c r="D5" s="158"/>
      <c r="E5" s="361" t="s">
        <v>45</v>
      </c>
      <c r="F5" s="357" t="s">
        <v>1879</v>
      </c>
      <c r="G5" s="352" t="s">
        <v>48</v>
      </c>
      <c r="H5" s="354" t="s">
        <v>1876</v>
      </c>
      <c r="I5" s="355"/>
      <c r="J5" s="356"/>
      <c r="K5" s="361" t="s">
        <v>47</v>
      </c>
      <c r="L5" s="352" t="s">
        <v>1866</v>
      </c>
      <c r="M5" s="275" t="s">
        <v>1890</v>
      </c>
      <c r="N5" s="275" t="str">
        <f>"Global réalisé fin "&amp;AnnéeN-1</f>
        <v>Global réalisé fin 2020</v>
      </c>
      <c r="O5" s="275" t="str">
        <f>"Réalisé en "&amp;AnnéeN-1</f>
        <v>Réalisé en 2020</v>
      </c>
      <c r="P5" s="275" t="str">
        <f>"Différence entre le budget et le réalisé"</f>
        <v>Différence entre le budget et le réalisé</v>
      </c>
    </row>
    <row r="6" spans="1:21" ht="30" x14ac:dyDescent="0.25">
      <c r="B6" s="360"/>
      <c r="C6" s="353"/>
      <c r="D6" s="159" t="s">
        <v>1892</v>
      </c>
      <c r="E6" s="353"/>
      <c r="F6" s="358"/>
      <c r="G6" s="362"/>
      <c r="H6" s="103" t="s">
        <v>56</v>
      </c>
      <c r="I6" s="103" t="s">
        <v>1874</v>
      </c>
      <c r="J6" s="103" t="s">
        <v>1877</v>
      </c>
      <c r="K6" s="353"/>
      <c r="L6" s="353"/>
      <c r="M6" s="46" t="s">
        <v>1915</v>
      </c>
      <c r="N6" s="247" t="s">
        <v>1915</v>
      </c>
      <c r="O6" s="247" t="s">
        <v>1915</v>
      </c>
      <c r="P6" s="247" t="s">
        <v>1915</v>
      </c>
    </row>
    <row r="7" spans="1:21" s="2" customFormat="1" x14ac:dyDescent="0.25">
      <c r="A7" s="225">
        <v>1</v>
      </c>
      <c r="B7" s="119">
        <f>AnnéeN-1</f>
        <v>2020</v>
      </c>
      <c r="C7" s="107" t="s">
        <v>29</v>
      </c>
      <c r="D7" s="145" t="str">
        <f t="shared" ref="D7:D36" si="2">IF(ISBLANK(C7),"",VLOOKUP(C7,Motivations_TAB,2,FALSE))</f>
        <v>Adaptation</v>
      </c>
      <c r="E7" s="120">
        <v>9998</v>
      </c>
      <c r="F7" s="120" t="s">
        <v>1882</v>
      </c>
      <c r="G7" s="107" t="s">
        <v>50</v>
      </c>
      <c r="H7" s="106" t="s">
        <v>206</v>
      </c>
      <c r="I7" s="106" t="s">
        <v>205</v>
      </c>
      <c r="J7" s="106" t="s">
        <v>1852</v>
      </c>
      <c r="K7" s="107" t="str">
        <f>"clôturé en "&amp;AnnéeN-1</f>
        <v>clôturé en 2020</v>
      </c>
      <c r="L7" s="107"/>
      <c r="M7" s="124">
        <v>100000</v>
      </c>
      <c r="N7" s="124">
        <v>50000</v>
      </c>
      <c r="O7" s="125">
        <v>25000</v>
      </c>
      <c r="P7" s="125">
        <f t="shared" ref="P7:P36" si="3">M7-N7</f>
        <v>50000</v>
      </c>
      <c r="Q7" s="123" t="s">
        <v>49</v>
      </c>
      <c r="R7"/>
      <c r="S7"/>
      <c r="T7"/>
      <c r="U7"/>
    </row>
    <row r="8" spans="1:21" x14ac:dyDescent="0.25">
      <c r="A8" s="47">
        <v>2</v>
      </c>
      <c r="B8" s="108"/>
      <c r="C8" s="112"/>
      <c r="D8" s="112" t="str">
        <f t="shared" si="2"/>
        <v/>
      </c>
      <c r="E8" s="121"/>
      <c r="F8" s="121"/>
      <c r="G8" s="112"/>
      <c r="H8" s="111"/>
      <c r="I8" s="111"/>
      <c r="J8" s="111"/>
      <c r="K8" s="112"/>
      <c r="L8" s="107"/>
      <c r="M8" s="126"/>
      <c r="N8" s="126"/>
      <c r="O8" s="127"/>
      <c r="P8" s="127">
        <f t="shared" si="3"/>
        <v>0</v>
      </c>
    </row>
    <row r="9" spans="1:21" x14ac:dyDescent="0.25">
      <c r="A9" s="47">
        <v>3</v>
      </c>
      <c r="B9" s="108"/>
      <c r="C9" s="112"/>
      <c r="D9" s="112" t="str">
        <f t="shared" si="2"/>
        <v/>
      </c>
      <c r="E9" s="121"/>
      <c r="F9" s="121"/>
      <c r="G9" s="112"/>
      <c r="H9" s="111"/>
      <c r="I9" s="111"/>
      <c r="J9" s="111"/>
      <c r="K9" s="112"/>
      <c r="L9" s="107"/>
      <c r="M9" s="126"/>
      <c r="N9" s="126"/>
      <c r="O9" s="127"/>
      <c r="P9" s="127">
        <f t="shared" si="3"/>
        <v>0</v>
      </c>
    </row>
    <row r="10" spans="1:21" x14ac:dyDescent="0.25">
      <c r="A10" s="47">
        <v>4</v>
      </c>
      <c r="B10" s="108"/>
      <c r="C10" s="112"/>
      <c r="D10" s="112" t="str">
        <f t="shared" si="2"/>
        <v/>
      </c>
      <c r="E10" s="121"/>
      <c r="F10" s="121"/>
      <c r="G10" s="112"/>
      <c r="H10" s="111"/>
      <c r="I10" s="111"/>
      <c r="J10" s="111"/>
      <c r="K10" s="112"/>
      <c r="L10" s="107"/>
      <c r="M10" s="126"/>
      <c r="N10" s="126"/>
      <c r="O10" s="127"/>
      <c r="P10" s="127">
        <f t="shared" si="3"/>
        <v>0</v>
      </c>
    </row>
    <row r="11" spans="1:21" x14ac:dyDescent="0.25">
      <c r="A11" s="47">
        <v>5</v>
      </c>
      <c r="B11" s="108"/>
      <c r="C11" s="112"/>
      <c r="D11" s="112" t="str">
        <f t="shared" si="2"/>
        <v/>
      </c>
      <c r="E11" s="121"/>
      <c r="F11" s="121"/>
      <c r="G11" s="112"/>
      <c r="H11" s="111"/>
      <c r="I11" s="111"/>
      <c r="J11" s="111"/>
      <c r="K11" s="112"/>
      <c r="L11" s="107"/>
      <c r="M11" s="126"/>
      <c r="N11" s="126"/>
      <c r="O11" s="127"/>
      <c r="P11" s="127">
        <f t="shared" si="3"/>
        <v>0</v>
      </c>
    </row>
    <row r="12" spans="1:21" x14ac:dyDescent="0.25">
      <c r="A12" s="47">
        <v>6</v>
      </c>
      <c r="B12" s="108"/>
      <c r="C12" s="112"/>
      <c r="D12" s="112" t="str">
        <f t="shared" si="2"/>
        <v/>
      </c>
      <c r="E12" s="121"/>
      <c r="F12" s="121"/>
      <c r="G12" s="112"/>
      <c r="H12" s="111"/>
      <c r="I12" s="111"/>
      <c r="J12" s="111"/>
      <c r="K12" s="112"/>
      <c r="L12" s="107"/>
      <c r="M12" s="126"/>
      <c r="N12" s="126"/>
      <c r="O12" s="127"/>
      <c r="P12" s="127">
        <f t="shared" si="3"/>
        <v>0</v>
      </c>
    </row>
    <row r="13" spans="1:21" x14ac:dyDescent="0.25">
      <c r="A13" s="225">
        <v>7</v>
      </c>
      <c r="B13" s="108"/>
      <c r="C13" s="112"/>
      <c r="D13" s="112" t="str">
        <f t="shared" si="2"/>
        <v/>
      </c>
      <c r="E13" s="121"/>
      <c r="F13" s="121"/>
      <c r="G13" s="112"/>
      <c r="H13" s="111"/>
      <c r="I13" s="111"/>
      <c r="J13" s="111"/>
      <c r="K13" s="112"/>
      <c r="L13" s="107"/>
      <c r="M13" s="126"/>
      <c r="N13" s="126"/>
      <c r="O13" s="127"/>
      <c r="P13" s="127">
        <f t="shared" si="3"/>
        <v>0</v>
      </c>
    </row>
    <row r="14" spans="1:21" x14ac:dyDescent="0.25">
      <c r="A14" s="47">
        <v>8</v>
      </c>
      <c r="B14" s="108"/>
      <c r="C14" s="112"/>
      <c r="D14" s="112" t="str">
        <f t="shared" si="2"/>
        <v/>
      </c>
      <c r="E14" s="121"/>
      <c r="F14" s="121"/>
      <c r="G14" s="112"/>
      <c r="H14" s="111"/>
      <c r="I14" s="111"/>
      <c r="J14" s="111"/>
      <c r="K14" s="112"/>
      <c r="L14" s="107"/>
      <c r="M14" s="126"/>
      <c r="N14" s="126"/>
      <c r="O14" s="127"/>
      <c r="P14" s="127">
        <f t="shared" si="3"/>
        <v>0</v>
      </c>
    </row>
    <row r="15" spans="1:21" x14ac:dyDescent="0.25">
      <c r="A15" s="47">
        <v>9</v>
      </c>
      <c r="B15" s="108"/>
      <c r="C15" s="112"/>
      <c r="D15" s="112" t="str">
        <f t="shared" si="2"/>
        <v/>
      </c>
      <c r="E15" s="121"/>
      <c r="F15" s="121"/>
      <c r="G15" s="112"/>
      <c r="H15" s="111"/>
      <c r="I15" s="111"/>
      <c r="J15" s="111"/>
      <c r="K15" s="112"/>
      <c r="L15" s="107"/>
      <c r="M15" s="126"/>
      <c r="N15" s="126"/>
      <c r="O15" s="127"/>
      <c r="P15" s="127">
        <f t="shared" si="3"/>
        <v>0</v>
      </c>
    </row>
    <row r="16" spans="1:21" x14ac:dyDescent="0.25">
      <c r="A16" s="47">
        <v>10</v>
      </c>
      <c r="B16" s="108"/>
      <c r="C16" s="112"/>
      <c r="D16" s="112" t="str">
        <f t="shared" si="2"/>
        <v/>
      </c>
      <c r="E16" s="121"/>
      <c r="F16" s="121"/>
      <c r="G16" s="112"/>
      <c r="H16" s="111"/>
      <c r="I16" s="111"/>
      <c r="J16" s="111"/>
      <c r="K16" s="112"/>
      <c r="L16" s="107"/>
      <c r="M16" s="126"/>
      <c r="N16" s="126"/>
      <c r="O16" s="127"/>
      <c r="P16" s="127">
        <f t="shared" si="3"/>
        <v>0</v>
      </c>
    </row>
    <row r="17" spans="1:16" x14ac:dyDescent="0.25">
      <c r="A17" s="47">
        <v>11</v>
      </c>
      <c r="B17" s="108"/>
      <c r="C17" s="112"/>
      <c r="D17" s="112" t="str">
        <f t="shared" si="2"/>
        <v/>
      </c>
      <c r="E17" s="121"/>
      <c r="F17" s="121"/>
      <c r="G17" s="112"/>
      <c r="H17" s="111"/>
      <c r="I17" s="111"/>
      <c r="J17" s="111"/>
      <c r="K17" s="112"/>
      <c r="L17" s="107"/>
      <c r="M17" s="126"/>
      <c r="N17" s="126"/>
      <c r="O17" s="127"/>
      <c r="P17" s="127">
        <f t="shared" si="3"/>
        <v>0</v>
      </c>
    </row>
    <row r="18" spans="1:16" x14ac:dyDescent="0.25">
      <c r="A18" s="47">
        <v>12</v>
      </c>
      <c r="B18" s="108"/>
      <c r="C18" s="112"/>
      <c r="D18" s="112" t="str">
        <f t="shared" si="2"/>
        <v/>
      </c>
      <c r="E18" s="121"/>
      <c r="F18" s="121"/>
      <c r="G18" s="112"/>
      <c r="H18" s="111"/>
      <c r="I18" s="111"/>
      <c r="J18" s="111"/>
      <c r="K18" s="112"/>
      <c r="L18" s="107"/>
      <c r="M18" s="126"/>
      <c r="N18" s="126"/>
      <c r="O18" s="127"/>
      <c r="P18" s="127">
        <f t="shared" si="3"/>
        <v>0</v>
      </c>
    </row>
    <row r="19" spans="1:16" x14ac:dyDescent="0.25">
      <c r="A19" s="225">
        <v>13</v>
      </c>
      <c r="B19" s="108"/>
      <c r="C19" s="112"/>
      <c r="D19" s="112" t="str">
        <f t="shared" si="2"/>
        <v/>
      </c>
      <c r="E19" s="121"/>
      <c r="F19" s="121"/>
      <c r="G19" s="112"/>
      <c r="H19" s="111"/>
      <c r="I19" s="111"/>
      <c r="J19" s="111"/>
      <c r="K19" s="112"/>
      <c r="L19" s="107"/>
      <c r="M19" s="126"/>
      <c r="N19" s="126"/>
      <c r="O19" s="127"/>
      <c r="P19" s="127">
        <f t="shared" si="3"/>
        <v>0</v>
      </c>
    </row>
    <row r="20" spans="1:16" x14ac:dyDescent="0.25">
      <c r="A20" s="47">
        <v>14</v>
      </c>
      <c r="B20" s="108"/>
      <c r="C20" s="112"/>
      <c r="D20" s="112" t="str">
        <f t="shared" si="2"/>
        <v/>
      </c>
      <c r="E20" s="121"/>
      <c r="F20" s="121"/>
      <c r="G20" s="112"/>
      <c r="H20" s="111"/>
      <c r="I20" s="111"/>
      <c r="J20" s="111"/>
      <c r="K20" s="112"/>
      <c r="L20" s="107"/>
      <c r="M20" s="126"/>
      <c r="N20" s="126"/>
      <c r="O20" s="127"/>
      <c r="P20" s="127">
        <f t="shared" si="3"/>
        <v>0</v>
      </c>
    </row>
    <row r="21" spans="1:16" x14ac:dyDescent="0.25">
      <c r="A21" s="47">
        <v>15</v>
      </c>
      <c r="B21" s="108"/>
      <c r="C21" s="112"/>
      <c r="D21" s="112" t="str">
        <f t="shared" si="2"/>
        <v/>
      </c>
      <c r="E21" s="121"/>
      <c r="F21" s="121"/>
      <c r="G21" s="112"/>
      <c r="H21" s="111"/>
      <c r="I21" s="111"/>
      <c r="J21" s="111"/>
      <c r="K21" s="112"/>
      <c r="L21" s="107"/>
      <c r="M21" s="126"/>
      <c r="N21" s="126"/>
      <c r="O21" s="127"/>
      <c r="P21" s="127">
        <f t="shared" si="3"/>
        <v>0</v>
      </c>
    </row>
    <row r="22" spans="1:16" x14ac:dyDescent="0.25">
      <c r="A22" s="47">
        <v>16</v>
      </c>
      <c r="B22" s="108"/>
      <c r="C22" s="112"/>
      <c r="D22" s="112" t="str">
        <f t="shared" si="2"/>
        <v/>
      </c>
      <c r="E22" s="121"/>
      <c r="F22" s="121"/>
      <c r="G22" s="112"/>
      <c r="H22" s="111"/>
      <c r="I22" s="111"/>
      <c r="J22" s="111"/>
      <c r="K22" s="112"/>
      <c r="L22" s="107"/>
      <c r="M22" s="126"/>
      <c r="N22" s="126"/>
      <c r="O22" s="127"/>
      <c r="P22" s="127">
        <f t="shared" si="3"/>
        <v>0</v>
      </c>
    </row>
    <row r="23" spans="1:16" x14ac:dyDescent="0.25">
      <c r="A23" s="47">
        <v>17</v>
      </c>
      <c r="B23" s="108"/>
      <c r="C23" s="112"/>
      <c r="D23" s="112" t="str">
        <f t="shared" si="2"/>
        <v/>
      </c>
      <c r="E23" s="121"/>
      <c r="F23" s="121"/>
      <c r="G23" s="112"/>
      <c r="H23" s="111"/>
      <c r="I23" s="111"/>
      <c r="J23" s="111"/>
      <c r="K23" s="112"/>
      <c r="L23" s="107"/>
      <c r="M23" s="126"/>
      <c r="N23" s="126"/>
      <c r="O23" s="127"/>
      <c r="P23" s="127">
        <f t="shared" si="3"/>
        <v>0</v>
      </c>
    </row>
    <row r="24" spans="1:16" x14ac:dyDescent="0.25">
      <c r="A24" s="47">
        <v>18</v>
      </c>
      <c r="B24" s="108"/>
      <c r="C24" s="112"/>
      <c r="D24" s="112" t="str">
        <f t="shared" si="2"/>
        <v/>
      </c>
      <c r="E24" s="121"/>
      <c r="F24" s="121"/>
      <c r="G24" s="112"/>
      <c r="H24" s="111"/>
      <c r="I24" s="111"/>
      <c r="J24" s="111"/>
      <c r="K24" s="112"/>
      <c r="L24" s="107"/>
      <c r="M24" s="126"/>
      <c r="N24" s="126"/>
      <c r="O24" s="127"/>
      <c r="P24" s="127">
        <f t="shared" si="3"/>
        <v>0</v>
      </c>
    </row>
    <row r="25" spans="1:16" x14ac:dyDescent="0.25">
      <c r="A25" s="225">
        <v>19</v>
      </c>
      <c r="B25" s="108"/>
      <c r="C25" s="112"/>
      <c r="D25" s="112" t="str">
        <f t="shared" si="2"/>
        <v/>
      </c>
      <c r="E25" s="121"/>
      <c r="F25" s="121"/>
      <c r="G25" s="112"/>
      <c r="H25" s="111"/>
      <c r="I25" s="111"/>
      <c r="J25" s="111"/>
      <c r="K25" s="112"/>
      <c r="L25" s="107"/>
      <c r="M25" s="126"/>
      <c r="N25" s="126"/>
      <c r="O25" s="127"/>
      <c r="P25" s="127">
        <f t="shared" si="3"/>
        <v>0</v>
      </c>
    </row>
    <row r="26" spans="1:16" x14ac:dyDescent="0.25">
      <c r="A26" s="47">
        <v>20</v>
      </c>
      <c r="B26" s="108"/>
      <c r="C26" s="112"/>
      <c r="D26" s="112" t="str">
        <f t="shared" si="2"/>
        <v/>
      </c>
      <c r="E26" s="121"/>
      <c r="F26" s="121"/>
      <c r="G26" s="112"/>
      <c r="H26" s="111"/>
      <c r="I26" s="111"/>
      <c r="J26" s="111"/>
      <c r="K26" s="112"/>
      <c r="L26" s="107"/>
      <c r="M26" s="126"/>
      <c r="N26" s="126"/>
      <c r="O26" s="127"/>
      <c r="P26" s="127">
        <f t="shared" si="3"/>
        <v>0</v>
      </c>
    </row>
    <row r="27" spans="1:16" x14ac:dyDescent="0.25">
      <c r="A27" s="47">
        <v>21</v>
      </c>
      <c r="B27" s="108"/>
      <c r="C27" s="112"/>
      <c r="D27" s="112" t="str">
        <f t="shared" si="2"/>
        <v/>
      </c>
      <c r="E27" s="121"/>
      <c r="F27" s="121"/>
      <c r="G27" s="112"/>
      <c r="H27" s="111"/>
      <c r="I27" s="111"/>
      <c r="J27" s="111"/>
      <c r="K27" s="112"/>
      <c r="L27" s="107"/>
      <c r="M27" s="126"/>
      <c r="N27" s="126"/>
      <c r="O27" s="127"/>
      <c r="P27" s="127">
        <f t="shared" si="3"/>
        <v>0</v>
      </c>
    </row>
    <row r="28" spans="1:16" x14ac:dyDescent="0.25">
      <c r="A28" s="47">
        <v>22</v>
      </c>
      <c r="B28" s="108"/>
      <c r="C28" s="112"/>
      <c r="D28" s="112" t="str">
        <f t="shared" si="2"/>
        <v/>
      </c>
      <c r="E28" s="121"/>
      <c r="F28" s="121"/>
      <c r="G28" s="112"/>
      <c r="H28" s="111"/>
      <c r="I28" s="111"/>
      <c r="J28" s="111"/>
      <c r="K28" s="112"/>
      <c r="L28" s="107"/>
      <c r="M28" s="126"/>
      <c r="N28" s="126"/>
      <c r="O28" s="127"/>
      <c r="P28" s="127">
        <f t="shared" si="3"/>
        <v>0</v>
      </c>
    </row>
    <row r="29" spans="1:16" x14ac:dyDescent="0.25">
      <c r="A29" s="47">
        <v>23</v>
      </c>
      <c r="B29" s="108"/>
      <c r="C29" s="112"/>
      <c r="D29" s="112" t="str">
        <f t="shared" si="2"/>
        <v/>
      </c>
      <c r="E29" s="121"/>
      <c r="F29" s="121"/>
      <c r="G29" s="112"/>
      <c r="H29" s="111"/>
      <c r="I29" s="111"/>
      <c r="J29" s="111"/>
      <c r="K29" s="112"/>
      <c r="L29" s="107"/>
      <c r="M29" s="126"/>
      <c r="N29" s="126"/>
      <c r="O29" s="127"/>
      <c r="P29" s="127">
        <f t="shared" si="3"/>
        <v>0</v>
      </c>
    </row>
    <row r="30" spans="1:16" x14ac:dyDescent="0.25">
      <c r="A30" s="47">
        <v>24</v>
      </c>
      <c r="B30" s="108"/>
      <c r="C30" s="112"/>
      <c r="D30" s="112" t="str">
        <f t="shared" si="2"/>
        <v/>
      </c>
      <c r="E30" s="121"/>
      <c r="F30" s="121"/>
      <c r="G30" s="112"/>
      <c r="H30" s="111"/>
      <c r="I30" s="111"/>
      <c r="J30" s="111"/>
      <c r="K30" s="112"/>
      <c r="L30" s="107"/>
      <c r="M30" s="126"/>
      <c r="N30" s="126"/>
      <c r="O30" s="127"/>
      <c r="P30" s="127">
        <f t="shared" si="3"/>
        <v>0</v>
      </c>
    </row>
    <row r="31" spans="1:16" x14ac:dyDescent="0.25">
      <c r="A31" s="225">
        <v>25</v>
      </c>
      <c r="B31" s="108"/>
      <c r="C31" s="112"/>
      <c r="D31" s="112" t="str">
        <f t="shared" si="2"/>
        <v/>
      </c>
      <c r="E31" s="121"/>
      <c r="F31" s="121"/>
      <c r="G31" s="112"/>
      <c r="H31" s="111"/>
      <c r="I31" s="111"/>
      <c r="J31" s="111"/>
      <c r="K31" s="112"/>
      <c r="L31" s="107"/>
      <c r="M31" s="126"/>
      <c r="N31" s="126"/>
      <c r="O31" s="127"/>
      <c r="P31" s="127">
        <f t="shared" si="3"/>
        <v>0</v>
      </c>
    </row>
    <row r="32" spans="1:16" x14ac:dyDescent="0.25">
      <c r="A32" s="47">
        <v>26</v>
      </c>
      <c r="B32" s="108"/>
      <c r="C32" s="112"/>
      <c r="D32" s="112" t="str">
        <f t="shared" si="2"/>
        <v/>
      </c>
      <c r="E32" s="121"/>
      <c r="F32" s="121"/>
      <c r="G32" s="112"/>
      <c r="H32" s="111"/>
      <c r="I32" s="111"/>
      <c r="J32" s="111"/>
      <c r="K32" s="112"/>
      <c r="L32" s="107"/>
      <c r="M32" s="126"/>
      <c r="N32" s="126"/>
      <c r="O32" s="127"/>
      <c r="P32" s="127">
        <f t="shared" si="3"/>
        <v>0</v>
      </c>
    </row>
    <row r="33" spans="1:16" x14ac:dyDescent="0.25">
      <c r="A33" s="47">
        <v>27</v>
      </c>
      <c r="B33" s="108"/>
      <c r="C33" s="112"/>
      <c r="D33" s="112" t="str">
        <f t="shared" si="2"/>
        <v/>
      </c>
      <c r="E33" s="121"/>
      <c r="F33" s="121"/>
      <c r="G33" s="112"/>
      <c r="H33" s="111"/>
      <c r="I33" s="111"/>
      <c r="J33" s="111"/>
      <c r="K33" s="112"/>
      <c r="L33" s="107"/>
      <c r="M33" s="126"/>
      <c r="N33" s="126"/>
      <c r="O33" s="127"/>
      <c r="P33" s="127">
        <f t="shared" si="3"/>
        <v>0</v>
      </c>
    </row>
    <row r="34" spans="1:16" s="49" customFormat="1" x14ac:dyDescent="0.25">
      <c r="A34" s="47">
        <v>28</v>
      </c>
      <c r="B34" s="108"/>
      <c r="C34" s="112"/>
      <c r="D34" s="112" t="str">
        <f t="shared" si="2"/>
        <v/>
      </c>
      <c r="E34" s="121"/>
      <c r="F34" s="121"/>
      <c r="G34" s="112"/>
      <c r="H34" s="111"/>
      <c r="I34" s="111"/>
      <c r="J34" s="111"/>
      <c r="K34" s="112"/>
      <c r="L34" s="107"/>
      <c r="M34" s="126"/>
      <c r="N34" s="126"/>
      <c r="O34" s="127"/>
      <c r="P34" s="127">
        <f t="shared" si="3"/>
        <v>0</v>
      </c>
    </row>
    <row r="35" spans="1:16" s="49" customFormat="1" x14ac:dyDescent="0.25">
      <c r="A35" s="225">
        <v>29</v>
      </c>
      <c r="B35" s="108"/>
      <c r="C35" s="112"/>
      <c r="D35" s="112" t="str">
        <f t="shared" si="2"/>
        <v/>
      </c>
      <c r="E35" s="121"/>
      <c r="F35" s="121"/>
      <c r="G35" s="112"/>
      <c r="H35" s="111"/>
      <c r="I35" s="111"/>
      <c r="J35" s="111"/>
      <c r="K35" s="112"/>
      <c r="L35" s="107"/>
      <c r="M35" s="126"/>
      <c r="N35" s="126"/>
      <c r="O35" s="127"/>
      <c r="P35" s="127">
        <f t="shared" si="3"/>
        <v>0</v>
      </c>
    </row>
    <row r="36" spans="1:16" ht="15.75" thickBot="1" x14ac:dyDescent="0.3">
      <c r="A36" s="47">
        <v>30</v>
      </c>
      <c r="B36" s="113"/>
      <c r="C36" s="117"/>
      <c r="D36" s="117" t="str">
        <f t="shared" si="2"/>
        <v/>
      </c>
      <c r="E36" s="122"/>
      <c r="F36" s="122"/>
      <c r="G36" s="117"/>
      <c r="H36" s="116"/>
      <c r="I36" s="116"/>
      <c r="J36" s="116"/>
      <c r="K36" s="117"/>
      <c r="L36" s="118"/>
      <c r="M36" s="128"/>
      <c r="N36" s="128"/>
      <c r="O36" s="129"/>
      <c r="P36" s="129">
        <f t="shared" si="3"/>
        <v>0</v>
      </c>
    </row>
    <row r="37" spans="1:16" x14ac:dyDescent="0.25">
      <c r="B37" s="3" t="s">
        <v>51</v>
      </c>
      <c r="C37" s="3"/>
      <c r="D37" s="3"/>
    </row>
  </sheetData>
  <sortState xmlns:xlrd2="http://schemas.microsoft.com/office/spreadsheetml/2017/richdata2" ref="Y2:Y6">
    <sortCondition ref="Y2"/>
  </sortState>
  <mergeCells count="8">
    <mergeCell ref="L5:L6"/>
    <mergeCell ref="H5:J5"/>
    <mergeCell ref="F5:F6"/>
    <mergeCell ref="B5:B6"/>
    <mergeCell ref="E5:E6"/>
    <mergeCell ref="C5:C6"/>
    <mergeCell ref="G5:G6"/>
    <mergeCell ref="K5:K6"/>
  </mergeCells>
  <conditionalFormatting sqref="L7:L36">
    <cfRule type="expression" dxfId="3" priority="3">
      <formula>IF(VLOOKUP(K7,Statut_N_1_Justificatif,2,FALSE),ISBLANK(L7),FALSE)</formula>
    </cfRule>
  </conditionalFormatting>
  <dataValidations count="4">
    <dataValidation type="list" allowBlank="1" showInputMessage="1" showErrorMessage="1" sqref="K7:K36" xr:uid="{00000000-0002-0000-0500-000000000000}">
      <formula1>Statut_N_1</formula1>
    </dataValidation>
    <dataValidation type="list" allowBlank="1" showInputMessage="1" showErrorMessage="1" sqref="H7:H36" xr:uid="{00000000-0002-0000-0500-000001000000}">
      <formula1>Communes</formula1>
    </dataValidation>
    <dataValidation type="list" allowBlank="1" showInputMessage="1" showErrorMessage="1" sqref="C7:C36" xr:uid="{00000000-0002-0000-0500-000002000000}">
      <formula1>Motivations</formula1>
    </dataValidation>
    <dataValidation type="list" allowBlank="1" showInputMessage="1" showErrorMessage="1" sqref="D7:D36" xr:uid="{00000000-0002-0000-0500-000003000000}">
      <formula1>"Adaptation,Extension"</formula1>
    </dataValidation>
  </dataValidations>
  <pageMargins left="0.70866141732283472" right="0.70866141732283472" top="0.74803149606299213" bottom="0.74803149606299213" header="0.31496062992125984" footer="0.31496062992125984"/>
  <pageSetup paperSize="9" fitToHeight="0" orientation="landscape" r:id="rId1"/>
  <headerFooter>
    <oddFooter>&amp;LPlan d'investissement 2020-2024&amp;CIIIa-Bilan N-1 &amp;RXLS Version 17-01-2019</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5">
    <pageSetUpPr autoPageBreaks="0" fitToPage="1"/>
  </sheetPr>
  <dimension ref="A1:AY38"/>
  <sheetViews>
    <sheetView showGridLines="0" zoomScale="70" zoomScaleNormal="70" workbookViewId="0"/>
  </sheetViews>
  <sheetFormatPr baseColWidth="10" defaultRowHeight="15" x14ac:dyDescent="0.25"/>
  <cols>
    <col min="1" max="1" width="5.7109375" style="49" customWidth="1"/>
    <col min="2" max="2" width="8.7109375" style="49" customWidth="1"/>
    <col min="3" max="3" width="25.7109375" style="49" customWidth="1"/>
    <col min="4" max="4" width="12.7109375" style="49" customWidth="1"/>
    <col min="5" max="5" width="8.7109375" style="49" customWidth="1"/>
    <col min="6" max="6" width="4.7109375" style="49" customWidth="1"/>
    <col min="7" max="12" width="25.7109375" style="49" hidden="1" customWidth="1"/>
    <col min="13" max="45" width="8.7109375" style="49" customWidth="1"/>
    <col min="46" max="46" width="10.7109375" style="49" customWidth="1"/>
    <col min="50" max="50" width="11.42578125" style="49"/>
    <col min="51" max="51" width="10.7109375" style="49" customWidth="1"/>
    <col min="52" max="16384" width="11.42578125" style="49"/>
  </cols>
  <sheetData>
    <row r="1" spans="1:51" ht="21" x14ac:dyDescent="0.35">
      <c r="B1" s="104" t="str">
        <f>"Bilan des réalisations de l'année précédente  ("&amp;GRD&amp;" - "&amp;AnnéeN-1&amp;") - Montant et quantitatif"</f>
        <v>Bilan des réalisations de l'année précédente  (Nom du GRD - 2020) - Montant et quantitatif</v>
      </c>
      <c r="C1" s="104"/>
      <c r="D1" s="104"/>
      <c r="E1" s="104"/>
      <c r="F1" s="104"/>
      <c r="G1" s="104"/>
      <c r="H1" s="104"/>
      <c r="I1" s="104"/>
      <c r="J1" s="104"/>
      <c r="K1" s="104"/>
      <c r="L1" s="104"/>
      <c r="M1" s="104"/>
      <c r="N1" s="104"/>
      <c r="O1" s="104"/>
      <c r="P1" s="104"/>
      <c r="Q1" s="104"/>
      <c r="R1" s="104"/>
    </row>
    <row r="2" spans="1:51" ht="15" customHeight="1" x14ac:dyDescent="0.35">
      <c r="B2" s="130" t="s">
        <v>1884</v>
      </c>
      <c r="C2" s="130"/>
      <c r="D2" s="130"/>
      <c r="E2" s="130"/>
      <c r="F2" s="130"/>
      <c r="G2" s="104"/>
      <c r="H2" s="104"/>
      <c r="I2" s="104"/>
      <c r="J2" s="104"/>
      <c r="K2" s="104"/>
      <c r="L2" s="104"/>
      <c r="M2" s="104"/>
      <c r="N2" s="104"/>
      <c r="O2" s="104"/>
      <c r="P2" s="104"/>
      <c r="Q2" s="104"/>
      <c r="R2" s="104"/>
    </row>
    <row r="3" spans="1:51" ht="15" customHeight="1" thickBot="1" x14ac:dyDescent="0.4">
      <c r="F3" s="104"/>
      <c r="G3" s="104"/>
      <c r="H3" s="104"/>
      <c r="I3" s="104"/>
      <c r="J3" s="104"/>
      <c r="K3" s="104"/>
      <c r="L3" s="104"/>
    </row>
    <row r="4" spans="1:51" ht="15" customHeight="1" thickBot="1" x14ac:dyDescent="0.3">
      <c r="B4" s="131"/>
      <c r="C4" s="131"/>
      <c r="D4" s="131"/>
      <c r="E4" s="131"/>
      <c r="F4" s="131"/>
      <c r="G4" s="131"/>
      <c r="H4" s="131"/>
      <c r="I4" s="131"/>
      <c r="J4" s="131"/>
      <c r="K4" s="131"/>
      <c r="L4" s="131"/>
      <c r="M4" s="352" t="s">
        <v>1886</v>
      </c>
      <c r="N4" s="352"/>
      <c r="O4" s="352"/>
      <c r="P4" s="352"/>
      <c r="Q4" s="352"/>
      <c r="R4" s="352"/>
      <c r="S4" s="361" t="s">
        <v>32</v>
      </c>
      <c r="T4" s="361"/>
      <c r="U4" s="361"/>
      <c r="V4" s="361"/>
      <c r="W4" s="361" t="s">
        <v>1930</v>
      </c>
      <c r="X4" s="361"/>
      <c r="Y4" s="361"/>
      <c r="Z4" s="361"/>
      <c r="AA4" s="361"/>
      <c r="AB4" s="361"/>
      <c r="AC4" s="361"/>
      <c r="AD4" s="361"/>
      <c r="AE4" s="361"/>
      <c r="AF4" s="361"/>
      <c r="AG4" s="352" t="s">
        <v>88</v>
      </c>
      <c r="AH4" s="352"/>
      <c r="AI4" s="352"/>
      <c r="AJ4" s="352"/>
      <c r="AK4" s="361" t="s">
        <v>1885</v>
      </c>
      <c r="AL4" s="361"/>
      <c r="AM4" s="361"/>
      <c r="AN4" s="361"/>
      <c r="AO4" s="361"/>
      <c r="AP4" s="361"/>
      <c r="AQ4" s="361"/>
      <c r="AR4" s="361"/>
      <c r="AS4" s="361"/>
      <c r="AT4" s="361"/>
      <c r="AU4" s="361" t="s">
        <v>1933</v>
      </c>
      <c r="AV4" s="361"/>
      <c r="AW4" s="361"/>
      <c r="AX4" s="361"/>
      <c r="AY4" s="276" t="s">
        <v>1914</v>
      </c>
    </row>
    <row r="5" spans="1:51" ht="45" x14ac:dyDescent="0.25">
      <c r="B5" s="359" t="s">
        <v>1912</v>
      </c>
      <c r="C5" s="352" t="s">
        <v>46</v>
      </c>
      <c r="D5" s="352" t="s">
        <v>1892</v>
      </c>
      <c r="E5" s="352" t="s">
        <v>1875</v>
      </c>
      <c r="F5" s="357" t="s">
        <v>1879</v>
      </c>
      <c r="G5" s="159" t="s">
        <v>48</v>
      </c>
      <c r="H5" s="156" t="s">
        <v>56</v>
      </c>
      <c r="I5" s="156" t="s">
        <v>1874</v>
      </c>
      <c r="J5" s="157" t="s">
        <v>1877</v>
      </c>
      <c r="K5" s="161" t="s">
        <v>47</v>
      </c>
      <c r="L5" s="161" t="s">
        <v>1903</v>
      </c>
      <c r="M5" s="363" t="s">
        <v>4</v>
      </c>
      <c r="N5" s="364"/>
      <c r="O5" s="363" t="s">
        <v>1947</v>
      </c>
      <c r="P5" s="364"/>
      <c r="Q5" s="363" t="s">
        <v>1953</v>
      </c>
      <c r="R5" s="364"/>
      <c r="S5" s="363" t="s">
        <v>1954</v>
      </c>
      <c r="T5" s="364"/>
      <c r="U5" s="363" t="s">
        <v>1946</v>
      </c>
      <c r="V5" s="364"/>
      <c r="W5" s="363" t="s">
        <v>1931</v>
      </c>
      <c r="X5" s="364"/>
      <c r="Y5" s="363" t="s">
        <v>1956</v>
      </c>
      <c r="Z5" s="364"/>
      <c r="AA5" s="363" t="s">
        <v>1957</v>
      </c>
      <c r="AB5" s="364"/>
      <c r="AC5" s="363" t="s">
        <v>1932</v>
      </c>
      <c r="AD5" s="364"/>
      <c r="AE5" s="363" t="s">
        <v>8</v>
      </c>
      <c r="AF5" s="364"/>
      <c r="AG5" s="363" t="s">
        <v>1942</v>
      </c>
      <c r="AH5" s="364"/>
      <c r="AI5" s="363" t="s">
        <v>1941</v>
      </c>
      <c r="AJ5" s="364"/>
      <c r="AK5" s="363" t="s">
        <v>1943</v>
      </c>
      <c r="AL5" s="364"/>
      <c r="AM5" s="363" t="s">
        <v>1944</v>
      </c>
      <c r="AN5" s="364"/>
      <c r="AO5" s="363" t="s">
        <v>1945</v>
      </c>
      <c r="AP5" s="364"/>
      <c r="AQ5" s="363" t="s">
        <v>1955</v>
      </c>
      <c r="AR5" s="364"/>
      <c r="AS5" s="363" t="s">
        <v>1948</v>
      </c>
      <c r="AT5" s="364"/>
      <c r="AU5" s="363" t="s">
        <v>1952</v>
      </c>
      <c r="AV5" s="364"/>
      <c r="AW5" s="363" t="s">
        <v>1887</v>
      </c>
      <c r="AX5" s="364"/>
      <c r="AY5" s="207" t="s">
        <v>1978</v>
      </c>
    </row>
    <row r="6" spans="1:51" ht="15" customHeight="1" x14ac:dyDescent="0.25">
      <c r="B6" s="360"/>
      <c r="C6" s="362"/>
      <c r="D6" s="362"/>
      <c r="E6" s="362"/>
      <c r="F6" s="358"/>
      <c r="G6" s="162"/>
      <c r="H6" s="162"/>
      <c r="I6" s="162"/>
      <c r="J6" s="163"/>
      <c r="K6" s="163"/>
      <c r="L6" s="163"/>
      <c r="M6" s="271" t="s">
        <v>1916</v>
      </c>
      <c r="N6" s="271" t="s">
        <v>1915</v>
      </c>
      <c r="O6" s="271" t="s">
        <v>1916</v>
      </c>
      <c r="P6" s="271" t="s">
        <v>1915</v>
      </c>
      <c r="Q6" s="271" t="s">
        <v>1916</v>
      </c>
      <c r="R6" s="271" t="s">
        <v>1915</v>
      </c>
      <c r="S6" s="271" t="s">
        <v>1916</v>
      </c>
      <c r="T6" s="271" t="s">
        <v>1915</v>
      </c>
      <c r="U6" s="271" t="s">
        <v>1916</v>
      </c>
      <c r="V6" s="271" t="s">
        <v>1915</v>
      </c>
      <c r="W6" s="271" t="s">
        <v>1917</v>
      </c>
      <c r="X6" s="271" t="s">
        <v>1915</v>
      </c>
      <c r="Y6" s="271" t="s">
        <v>1917</v>
      </c>
      <c r="Z6" s="271" t="s">
        <v>1915</v>
      </c>
      <c r="AA6" s="271" t="s">
        <v>1917</v>
      </c>
      <c r="AB6" s="271" t="s">
        <v>1915</v>
      </c>
      <c r="AC6" s="271" t="s">
        <v>1917</v>
      </c>
      <c r="AD6" s="271" t="s">
        <v>1915</v>
      </c>
      <c r="AE6" s="271" t="s">
        <v>1917</v>
      </c>
      <c r="AF6" s="271" t="s">
        <v>1915</v>
      </c>
      <c r="AG6" s="271" t="s">
        <v>1916</v>
      </c>
      <c r="AH6" s="271" t="s">
        <v>1915</v>
      </c>
      <c r="AI6" s="271" t="s">
        <v>1916</v>
      </c>
      <c r="AJ6" s="271" t="s">
        <v>1915</v>
      </c>
      <c r="AK6" s="271" t="s">
        <v>1916</v>
      </c>
      <c r="AL6" s="271" t="s">
        <v>1915</v>
      </c>
      <c r="AM6" s="271" t="s">
        <v>1916</v>
      </c>
      <c r="AN6" s="271" t="s">
        <v>1915</v>
      </c>
      <c r="AO6" s="271" t="s">
        <v>1916</v>
      </c>
      <c r="AP6" s="271" t="s">
        <v>1915</v>
      </c>
      <c r="AQ6" s="271" t="s">
        <v>1916</v>
      </c>
      <c r="AR6" s="271" t="s">
        <v>1915</v>
      </c>
      <c r="AS6" s="271" t="s">
        <v>1916</v>
      </c>
      <c r="AT6" s="271" t="s">
        <v>1915</v>
      </c>
      <c r="AU6" s="271" t="s">
        <v>1962</v>
      </c>
      <c r="AV6" s="271" t="s">
        <v>1915</v>
      </c>
      <c r="AW6" s="271" t="s">
        <v>1916</v>
      </c>
      <c r="AX6" s="271" t="s">
        <v>1915</v>
      </c>
      <c r="AY6" s="208" t="s">
        <v>1918</v>
      </c>
    </row>
    <row r="7" spans="1:51" s="2" customFormat="1" ht="15" customHeight="1" x14ac:dyDescent="0.25">
      <c r="A7" s="225">
        <v>1</v>
      </c>
      <c r="B7" s="140">
        <f>IF(ISBLANK('IIIa-Bilan N-1 '!B7),"",'IIIa-Bilan N-1 '!B7)</f>
        <v>2020</v>
      </c>
      <c r="C7" s="143" t="str">
        <f>IF(ISBLANK('IIIa-Bilan N-1 '!C7),"",'IIIa-Bilan N-1 '!C7)</f>
        <v>Vétusté</v>
      </c>
      <c r="D7" s="143" t="str">
        <f>IF(ISBLANK('IIIa-Bilan N-1 '!D7),"",'IIIa-Bilan N-1 '!D7)</f>
        <v>Adaptation</v>
      </c>
      <c r="E7" s="143">
        <f>IF(ISBLANK('IIIa-Bilan N-1 '!E7),"",'IIIa-Bilan N-1 '!E7)</f>
        <v>9998</v>
      </c>
      <c r="F7" s="145" t="str">
        <f>IF(ISBLANK('IIIa-Bilan N-1 '!F7),"",'IIIa-Bilan N-1 '!F7)</f>
        <v>x</v>
      </c>
      <c r="G7" s="143" t="str">
        <f>IF(ISBLANK('IIIa-Bilan N-1 '!G7),"",'IIIa-Bilan N-1 '!G7)</f>
        <v>Remplacement fonte BP</v>
      </c>
      <c r="H7" s="105" t="str">
        <f>IF(ISBLANK('IIIa-Bilan N-1 '!H7),"",'IIIa-Bilan N-1 '!H7)</f>
        <v>NAMUR</v>
      </c>
      <c r="I7" s="105" t="str">
        <f>IF(ISBLANK('IIIa-Bilan N-1 '!I7),"",'IIIa-Bilan N-1 '!I7)</f>
        <v>Belgrade</v>
      </c>
      <c r="J7" s="164" t="str">
        <f>IF(ISBLANK('IIIa-Bilan N-1 '!J7),"",'IIIa-Bilan N-1 '!J7)</f>
        <v>Route de Louvain-la-Neuve</v>
      </c>
      <c r="K7" s="215" t="str">
        <f>IF(ISBLANK('IIIa-Bilan N-1 '!K7),"",'IIIa-Bilan N-1 '!K7)</f>
        <v>clôturé en 2020</v>
      </c>
      <c r="L7" s="216" t="str">
        <f>IF(ISBLANK('IIIa-Bilan N-1 '!L7),"",'IIIa-Bilan N-1 '!L7)</f>
        <v/>
      </c>
      <c r="M7" s="167"/>
      <c r="N7" s="173"/>
      <c r="O7" s="150"/>
      <c r="P7" s="173"/>
      <c r="Q7" s="150"/>
      <c r="R7" s="176"/>
      <c r="S7" s="170"/>
      <c r="T7" s="179"/>
      <c r="U7" s="151"/>
      <c r="V7" s="176"/>
      <c r="W7" s="170"/>
      <c r="X7" s="179"/>
      <c r="Y7" s="151"/>
      <c r="Z7" s="179"/>
      <c r="AA7" s="151"/>
      <c r="AB7" s="179"/>
      <c r="AC7" s="151"/>
      <c r="AD7" s="179"/>
      <c r="AE7" s="151"/>
      <c r="AF7" s="176"/>
      <c r="AG7" s="170"/>
      <c r="AH7" s="179"/>
      <c r="AI7" s="151"/>
      <c r="AJ7" s="176"/>
      <c r="AK7" s="170"/>
      <c r="AL7" s="179"/>
      <c r="AM7" s="151"/>
      <c r="AN7" s="179"/>
      <c r="AO7" s="151"/>
      <c r="AP7" s="179"/>
      <c r="AQ7" s="151"/>
      <c r="AR7" s="179"/>
      <c r="AS7" s="151"/>
      <c r="AT7" s="176"/>
      <c r="AU7" s="151"/>
      <c r="AV7" s="179"/>
      <c r="AW7" s="151"/>
      <c r="AX7" s="176"/>
      <c r="AY7" s="209">
        <f>SUMIF($M$6:$AX$6,"brut [€]",M7:AX7)</f>
        <v>0</v>
      </c>
    </row>
    <row r="8" spans="1:51" x14ac:dyDescent="0.25">
      <c r="A8" s="47">
        <v>2</v>
      </c>
      <c r="B8" s="141" t="str">
        <f>IF(ISBLANK('IIIa-Bilan N-1 '!B8),"",'IIIa-Bilan N-1 '!B8)</f>
        <v/>
      </c>
      <c r="C8" s="143" t="str">
        <f>IF(ISBLANK('IIIa-Bilan N-1 '!C8),"",'IIIa-Bilan N-1 '!C8)</f>
        <v/>
      </c>
      <c r="D8" s="143" t="str">
        <f>IF(ISBLANK('IIIa-Bilan N-1 '!D8),"",'IIIa-Bilan N-1 '!D8)</f>
        <v/>
      </c>
      <c r="E8" s="143" t="str">
        <f>IF(ISBLANK('IIIa-Bilan N-1 '!E8),"",'IIIa-Bilan N-1 '!E8)</f>
        <v/>
      </c>
      <c r="F8" s="109" t="str">
        <f>IF(ISBLANK('IIIa-Bilan N-1 '!F8),"",'IIIa-Bilan N-1 '!F8)</f>
        <v/>
      </c>
      <c r="G8" s="143">
        <f>'IIIa-Bilan N-1 '!G8</f>
        <v>0</v>
      </c>
      <c r="H8" s="110">
        <f>'IIIa-Bilan N-1 '!H8</f>
        <v>0</v>
      </c>
      <c r="I8" s="110">
        <f>'IIIa-Bilan N-1 '!I8</f>
        <v>0</v>
      </c>
      <c r="J8" s="165">
        <f>'IIIa-Bilan N-1 '!J8</f>
        <v>0</v>
      </c>
      <c r="K8" s="217">
        <f>'IIIa-Bilan N-1 '!K8</f>
        <v>0</v>
      </c>
      <c r="L8" s="218">
        <f>'IIIa-Bilan N-1 '!L8</f>
        <v>0</v>
      </c>
      <c r="M8" s="168"/>
      <c r="N8" s="174"/>
      <c r="O8" s="152"/>
      <c r="P8" s="174"/>
      <c r="Q8" s="152"/>
      <c r="R8" s="177"/>
      <c r="S8" s="171"/>
      <c r="T8" s="180"/>
      <c r="U8" s="153"/>
      <c r="V8" s="177"/>
      <c r="W8" s="171"/>
      <c r="X8" s="180"/>
      <c r="Y8" s="153"/>
      <c r="Z8" s="180"/>
      <c r="AA8" s="153"/>
      <c r="AB8" s="180"/>
      <c r="AC8" s="153"/>
      <c r="AD8" s="180"/>
      <c r="AE8" s="153"/>
      <c r="AF8" s="177"/>
      <c r="AG8" s="171"/>
      <c r="AH8" s="180"/>
      <c r="AI8" s="153"/>
      <c r="AJ8" s="177"/>
      <c r="AK8" s="171"/>
      <c r="AL8" s="180"/>
      <c r="AM8" s="153"/>
      <c r="AN8" s="180"/>
      <c r="AO8" s="153"/>
      <c r="AP8" s="180"/>
      <c r="AQ8" s="153"/>
      <c r="AR8" s="180"/>
      <c r="AS8" s="153"/>
      <c r="AT8" s="177"/>
      <c r="AU8" s="153"/>
      <c r="AV8" s="180"/>
      <c r="AW8" s="153"/>
      <c r="AX8" s="177"/>
      <c r="AY8" s="209">
        <f t="shared" ref="AY8:AY36" si="0">SUMIF($M$6:$AX$6,"brut [€]",M8:AX8)</f>
        <v>0</v>
      </c>
    </row>
    <row r="9" spans="1:51" x14ac:dyDescent="0.25">
      <c r="A9" s="47">
        <v>3</v>
      </c>
      <c r="B9" s="141" t="str">
        <f>IF(ISBLANK('IIIa-Bilan N-1 '!B9),"",'IIIa-Bilan N-1 '!B9)</f>
        <v/>
      </c>
      <c r="C9" s="143" t="str">
        <f>IF(ISBLANK('IIIa-Bilan N-1 '!C9),"",'IIIa-Bilan N-1 '!C9)</f>
        <v/>
      </c>
      <c r="D9" s="143" t="str">
        <f>IF(ISBLANK('IIIa-Bilan N-1 '!D9),"",'IIIa-Bilan N-1 '!D9)</f>
        <v/>
      </c>
      <c r="E9" s="143" t="str">
        <f>IF(ISBLANK('IIIa-Bilan N-1 '!E9),"",'IIIa-Bilan N-1 '!E9)</f>
        <v/>
      </c>
      <c r="F9" s="109" t="str">
        <f>IF(ISBLANK('IIIa-Bilan N-1 '!F9),"",'IIIa-Bilan N-1 '!F9)</f>
        <v/>
      </c>
      <c r="G9" s="143">
        <f>'IIIa-Bilan N-1 '!G9</f>
        <v>0</v>
      </c>
      <c r="H9" s="110">
        <f>'IIIa-Bilan N-1 '!H9</f>
        <v>0</v>
      </c>
      <c r="I9" s="110">
        <f>'IIIa-Bilan N-1 '!I9</f>
        <v>0</v>
      </c>
      <c r="J9" s="165">
        <f>'IIIa-Bilan N-1 '!J9</f>
        <v>0</v>
      </c>
      <c r="K9" s="217">
        <f>'IIIa-Bilan N-1 '!K9</f>
        <v>0</v>
      </c>
      <c r="L9" s="218">
        <f>'IIIa-Bilan N-1 '!L9</f>
        <v>0</v>
      </c>
      <c r="M9" s="168"/>
      <c r="N9" s="174"/>
      <c r="O9" s="152"/>
      <c r="P9" s="174"/>
      <c r="Q9" s="152"/>
      <c r="R9" s="177"/>
      <c r="S9" s="171"/>
      <c r="T9" s="180"/>
      <c r="U9" s="153"/>
      <c r="V9" s="177"/>
      <c r="W9" s="171"/>
      <c r="X9" s="180"/>
      <c r="Y9" s="153"/>
      <c r="Z9" s="180"/>
      <c r="AA9" s="153"/>
      <c r="AB9" s="180"/>
      <c r="AC9" s="153"/>
      <c r="AD9" s="180"/>
      <c r="AE9" s="153"/>
      <c r="AF9" s="177"/>
      <c r="AG9" s="171"/>
      <c r="AH9" s="180"/>
      <c r="AI9" s="153"/>
      <c r="AJ9" s="177"/>
      <c r="AK9" s="171"/>
      <c r="AL9" s="180"/>
      <c r="AM9" s="153"/>
      <c r="AN9" s="180"/>
      <c r="AO9" s="153"/>
      <c r="AP9" s="180"/>
      <c r="AQ9" s="153"/>
      <c r="AR9" s="180"/>
      <c r="AS9" s="153"/>
      <c r="AT9" s="177"/>
      <c r="AU9" s="153"/>
      <c r="AV9" s="180"/>
      <c r="AW9" s="153"/>
      <c r="AX9" s="177"/>
      <c r="AY9" s="209">
        <f t="shared" si="0"/>
        <v>0</v>
      </c>
    </row>
    <row r="10" spans="1:51" x14ac:dyDescent="0.25">
      <c r="A10" s="47">
        <v>4</v>
      </c>
      <c r="B10" s="141" t="str">
        <f>IF(ISBLANK('IIIa-Bilan N-1 '!B10),"",'IIIa-Bilan N-1 '!B10)</f>
        <v/>
      </c>
      <c r="C10" s="143" t="str">
        <f>IF(ISBLANK('IIIa-Bilan N-1 '!C10),"",'IIIa-Bilan N-1 '!C10)</f>
        <v/>
      </c>
      <c r="D10" s="143" t="str">
        <f>IF(ISBLANK('IIIa-Bilan N-1 '!D10),"",'IIIa-Bilan N-1 '!D10)</f>
        <v/>
      </c>
      <c r="E10" s="143" t="str">
        <f>IF(ISBLANK('IIIa-Bilan N-1 '!E10),"",'IIIa-Bilan N-1 '!E10)</f>
        <v/>
      </c>
      <c r="F10" s="109" t="str">
        <f>IF(ISBLANK('IIIa-Bilan N-1 '!F10),"",'IIIa-Bilan N-1 '!F10)</f>
        <v/>
      </c>
      <c r="G10" s="143">
        <f>'IIIa-Bilan N-1 '!G10</f>
        <v>0</v>
      </c>
      <c r="H10" s="110">
        <f>'IIIa-Bilan N-1 '!H10</f>
        <v>0</v>
      </c>
      <c r="I10" s="110">
        <f>'IIIa-Bilan N-1 '!I10</f>
        <v>0</v>
      </c>
      <c r="J10" s="165">
        <f>'IIIa-Bilan N-1 '!J10</f>
        <v>0</v>
      </c>
      <c r="K10" s="217">
        <f>'IIIa-Bilan N-1 '!K10</f>
        <v>0</v>
      </c>
      <c r="L10" s="218">
        <f>'IIIa-Bilan N-1 '!L10</f>
        <v>0</v>
      </c>
      <c r="M10" s="168"/>
      <c r="N10" s="174"/>
      <c r="O10" s="152"/>
      <c r="P10" s="174"/>
      <c r="Q10" s="152"/>
      <c r="R10" s="177"/>
      <c r="S10" s="171"/>
      <c r="T10" s="180"/>
      <c r="U10" s="153"/>
      <c r="V10" s="177"/>
      <c r="W10" s="171"/>
      <c r="X10" s="180"/>
      <c r="Y10" s="153"/>
      <c r="Z10" s="180"/>
      <c r="AA10" s="153"/>
      <c r="AB10" s="180"/>
      <c r="AC10" s="153"/>
      <c r="AD10" s="180"/>
      <c r="AE10" s="153"/>
      <c r="AF10" s="177"/>
      <c r="AG10" s="171"/>
      <c r="AH10" s="180"/>
      <c r="AI10" s="153"/>
      <c r="AJ10" s="177"/>
      <c r="AK10" s="171"/>
      <c r="AL10" s="180"/>
      <c r="AM10" s="153"/>
      <c r="AN10" s="180"/>
      <c r="AO10" s="153"/>
      <c r="AP10" s="180"/>
      <c r="AQ10" s="153"/>
      <c r="AR10" s="180"/>
      <c r="AS10" s="153"/>
      <c r="AT10" s="177"/>
      <c r="AU10" s="153"/>
      <c r="AV10" s="180"/>
      <c r="AW10" s="153"/>
      <c r="AX10" s="177"/>
      <c r="AY10" s="209">
        <f t="shared" si="0"/>
        <v>0</v>
      </c>
    </row>
    <row r="11" spans="1:51" x14ac:dyDescent="0.25">
      <c r="A11" s="47">
        <v>5</v>
      </c>
      <c r="B11" s="141" t="str">
        <f>IF(ISBLANK('IIIa-Bilan N-1 '!B11),"",'IIIa-Bilan N-1 '!B11)</f>
        <v/>
      </c>
      <c r="C11" s="143" t="str">
        <f>IF(ISBLANK('IIIa-Bilan N-1 '!C11),"",'IIIa-Bilan N-1 '!C11)</f>
        <v/>
      </c>
      <c r="D11" s="143" t="str">
        <f>IF(ISBLANK('IIIa-Bilan N-1 '!D11),"",'IIIa-Bilan N-1 '!D11)</f>
        <v/>
      </c>
      <c r="E11" s="143" t="str">
        <f>IF(ISBLANK('IIIa-Bilan N-1 '!E11),"",'IIIa-Bilan N-1 '!E11)</f>
        <v/>
      </c>
      <c r="F11" s="109" t="str">
        <f>IF(ISBLANK('IIIa-Bilan N-1 '!F11),"",'IIIa-Bilan N-1 '!F11)</f>
        <v/>
      </c>
      <c r="G11" s="143">
        <f>'IIIa-Bilan N-1 '!G11</f>
        <v>0</v>
      </c>
      <c r="H11" s="110">
        <f>'IIIa-Bilan N-1 '!H11</f>
        <v>0</v>
      </c>
      <c r="I11" s="110">
        <f>'IIIa-Bilan N-1 '!I11</f>
        <v>0</v>
      </c>
      <c r="J11" s="165">
        <f>'IIIa-Bilan N-1 '!J11</f>
        <v>0</v>
      </c>
      <c r="K11" s="217">
        <f>'IIIa-Bilan N-1 '!K11</f>
        <v>0</v>
      </c>
      <c r="L11" s="218">
        <f>'IIIa-Bilan N-1 '!L11</f>
        <v>0</v>
      </c>
      <c r="M11" s="168"/>
      <c r="N11" s="174"/>
      <c r="O11" s="152"/>
      <c r="P11" s="174"/>
      <c r="Q11" s="152"/>
      <c r="R11" s="177"/>
      <c r="S11" s="171"/>
      <c r="T11" s="180"/>
      <c r="U11" s="153"/>
      <c r="V11" s="177"/>
      <c r="W11" s="171"/>
      <c r="X11" s="180"/>
      <c r="Y11" s="153"/>
      <c r="Z11" s="180"/>
      <c r="AA11" s="153"/>
      <c r="AB11" s="180"/>
      <c r="AC11" s="153"/>
      <c r="AD11" s="180"/>
      <c r="AE11" s="153"/>
      <c r="AF11" s="177"/>
      <c r="AG11" s="171"/>
      <c r="AH11" s="180"/>
      <c r="AI11" s="153"/>
      <c r="AJ11" s="177"/>
      <c r="AK11" s="171"/>
      <c r="AL11" s="180"/>
      <c r="AM11" s="153"/>
      <c r="AN11" s="180"/>
      <c r="AO11" s="153"/>
      <c r="AP11" s="180"/>
      <c r="AQ11" s="153"/>
      <c r="AR11" s="180"/>
      <c r="AS11" s="153"/>
      <c r="AT11" s="177"/>
      <c r="AU11" s="153"/>
      <c r="AV11" s="180"/>
      <c r="AW11" s="153"/>
      <c r="AX11" s="177"/>
      <c r="AY11" s="209">
        <f t="shared" si="0"/>
        <v>0</v>
      </c>
    </row>
    <row r="12" spans="1:51" x14ac:dyDescent="0.25">
      <c r="A12" s="47">
        <v>6</v>
      </c>
      <c r="B12" s="141" t="str">
        <f>IF(ISBLANK('IIIa-Bilan N-1 '!B12),"",'IIIa-Bilan N-1 '!B12)</f>
        <v/>
      </c>
      <c r="C12" s="143" t="str">
        <f>IF(ISBLANK('IIIa-Bilan N-1 '!C12),"",'IIIa-Bilan N-1 '!C12)</f>
        <v/>
      </c>
      <c r="D12" s="143" t="str">
        <f>IF(ISBLANK('IIIa-Bilan N-1 '!D12),"",'IIIa-Bilan N-1 '!D12)</f>
        <v/>
      </c>
      <c r="E12" s="143" t="str">
        <f>IF(ISBLANK('IIIa-Bilan N-1 '!E12),"",'IIIa-Bilan N-1 '!E12)</f>
        <v/>
      </c>
      <c r="F12" s="109" t="str">
        <f>IF(ISBLANK('IIIa-Bilan N-1 '!F12),"",'IIIa-Bilan N-1 '!F12)</f>
        <v/>
      </c>
      <c r="G12" s="143">
        <f>'IIIa-Bilan N-1 '!G12</f>
        <v>0</v>
      </c>
      <c r="H12" s="110">
        <f>'IIIa-Bilan N-1 '!H12</f>
        <v>0</v>
      </c>
      <c r="I12" s="110">
        <f>'IIIa-Bilan N-1 '!I12</f>
        <v>0</v>
      </c>
      <c r="J12" s="165">
        <f>'IIIa-Bilan N-1 '!J12</f>
        <v>0</v>
      </c>
      <c r="K12" s="217">
        <f>'IIIa-Bilan N-1 '!K12</f>
        <v>0</v>
      </c>
      <c r="L12" s="218">
        <f>'IIIa-Bilan N-1 '!L12</f>
        <v>0</v>
      </c>
      <c r="M12" s="168"/>
      <c r="N12" s="174"/>
      <c r="O12" s="152"/>
      <c r="P12" s="174"/>
      <c r="Q12" s="152"/>
      <c r="R12" s="177"/>
      <c r="S12" s="171"/>
      <c r="T12" s="180"/>
      <c r="U12" s="153"/>
      <c r="V12" s="177"/>
      <c r="W12" s="171"/>
      <c r="X12" s="180"/>
      <c r="Y12" s="153"/>
      <c r="Z12" s="180"/>
      <c r="AA12" s="153"/>
      <c r="AB12" s="180"/>
      <c r="AC12" s="153"/>
      <c r="AD12" s="180"/>
      <c r="AE12" s="153"/>
      <c r="AF12" s="177"/>
      <c r="AG12" s="171"/>
      <c r="AH12" s="180"/>
      <c r="AI12" s="153"/>
      <c r="AJ12" s="177"/>
      <c r="AK12" s="171"/>
      <c r="AL12" s="180"/>
      <c r="AM12" s="153"/>
      <c r="AN12" s="180"/>
      <c r="AO12" s="153"/>
      <c r="AP12" s="180"/>
      <c r="AQ12" s="153"/>
      <c r="AR12" s="180"/>
      <c r="AS12" s="153"/>
      <c r="AT12" s="177"/>
      <c r="AU12" s="153"/>
      <c r="AV12" s="180"/>
      <c r="AW12" s="153"/>
      <c r="AX12" s="177"/>
      <c r="AY12" s="209">
        <f t="shared" si="0"/>
        <v>0</v>
      </c>
    </row>
    <row r="13" spans="1:51" x14ac:dyDescent="0.25">
      <c r="A13" s="225">
        <v>7</v>
      </c>
      <c r="B13" s="141" t="str">
        <f>IF(ISBLANK('IIIa-Bilan N-1 '!B13),"",'IIIa-Bilan N-1 '!B13)</f>
        <v/>
      </c>
      <c r="C13" s="143" t="str">
        <f>IF(ISBLANK('IIIa-Bilan N-1 '!C13),"",'IIIa-Bilan N-1 '!C13)</f>
        <v/>
      </c>
      <c r="D13" s="143" t="str">
        <f>IF(ISBLANK('IIIa-Bilan N-1 '!D13),"",'IIIa-Bilan N-1 '!D13)</f>
        <v/>
      </c>
      <c r="E13" s="143" t="str">
        <f>IF(ISBLANK('IIIa-Bilan N-1 '!E13),"",'IIIa-Bilan N-1 '!E13)</f>
        <v/>
      </c>
      <c r="F13" s="109" t="str">
        <f>IF(ISBLANK('IIIa-Bilan N-1 '!F13),"",'IIIa-Bilan N-1 '!F13)</f>
        <v/>
      </c>
      <c r="G13" s="143">
        <f>'IIIa-Bilan N-1 '!G13</f>
        <v>0</v>
      </c>
      <c r="H13" s="110">
        <f>'IIIa-Bilan N-1 '!H13</f>
        <v>0</v>
      </c>
      <c r="I13" s="110">
        <f>'IIIa-Bilan N-1 '!I13</f>
        <v>0</v>
      </c>
      <c r="J13" s="165">
        <f>'IIIa-Bilan N-1 '!J13</f>
        <v>0</v>
      </c>
      <c r="K13" s="217">
        <f>'IIIa-Bilan N-1 '!K13</f>
        <v>0</v>
      </c>
      <c r="L13" s="218">
        <f>'IIIa-Bilan N-1 '!L13</f>
        <v>0</v>
      </c>
      <c r="M13" s="168"/>
      <c r="N13" s="174"/>
      <c r="O13" s="152"/>
      <c r="P13" s="174"/>
      <c r="Q13" s="152"/>
      <c r="R13" s="177"/>
      <c r="S13" s="171"/>
      <c r="T13" s="180"/>
      <c r="U13" s="153"/>
      <c r="V13" s="177"/>
      <c r="W13" s="171"/>
      <c r="X13" s="180"/>
      <c r="Y13" s="153"/>
      <c r="Z13" s="180"/>
      <c r="AA13" s="153"/>
      <c r="AB13" s="180"/>
      <c r="AC13" s="153"/>
      <c r="AD13" s="180"/>
      <c r="AE13" s="153"/>
      <c r="AF13" s="177"/>
      <c r="AG13" s="171"/>
      <c r="AH13" s="180"/>
      <c r="AI13" s="153"/>
      <c r="AJ13" s="177"/>
      <c r="AK13" s="171"/>
      <c r="AL13" s="180"/>
      <c r="AM13" s="153"/>
      <c r="AN13" s="180"/>
      <c r="AO13" s="153"/>
      <c r="AP13" s="180"/>
      <c r="AQ13" s="153"/>
      <c r="AR13" s="180"/>
      <c r="AS13" s="153"/>
      <c r="AT13" s="177"/>
      <c r="AU13" s="153"/>
      <c r="AV13" s="180"/>
      <c r="AW13" s="153"/>
      <c r="AX13" s="177"/>
      <c r="AY13" s="209">
        <f t="shared" si="0"/>
        <v>0</v>
      </c>
    </row>
    <row r="14" spans="1:51" x14ac:dyDescent="0.25">
      <c r="A14" s="47">
        <v>8</v>
      </c>
      <c r="B14" s="141" t="str">
        <f>IF(ISBLANK('IIIa-Bilan N-1 '!B14),"",'IIIa-Bilan N-1 '!B14)</f>
        <v/>
      </c>
      <c r="C14" s="143" t="str">
        <f>IF(ISBLANK('IIIa-Bilan N-1 '!C14),"",'IIIa-Bilan N-1 '!C14)</f>
        <v/>
      </c>
      <c r="D14" s="143" t="str">
        <f>IF(ISBLANK('IIIa-Bilan N-1 '!D14),"",'IIIa-Bilan N-1 '!D14)</f>
        <v/>
      </c>
      <c r="E14" s="143" t="str">
        <f>IF(ISBLANK('IIIa-Bilan N-1 '!E14),"",'IIIa-Bilan N-1 '!E14)</f>
        <v/>
      </c>
      <c r="F14" s="109" t="str">
        <f>IF(ISBLANK('IIIa-Bilan N-1 '!F14),"",'IIIa-Bilan N-1 '!F14)</f>
        <v/>
      </c>
      <c r="G14" s="143">
        <f>'IIIa-Bilan N-1 '!G14</f>
        <v>0</v>
      </c>
      <c r="H14" s="110">
        <f>'IIIa-Bilan N-1 '!H14</f>
        <v>0</v>
      </c>
      <c r="I14" s="110">
        <f>'IIIa-Bilan N-1 '!I14</f>
        <v>0</v>
      </c>
      <c r="J14" s="165">
        <f>'IIIa-Bilan N-1 '!J14</f>
        <v>0</v>
      </c>
      <c r="K14" s="217">
        <f>'IIIa-Bilan N-1 '!K14</f>
        <v>0</v>
      </c>
      <c r="L14" s="218">
        <f>'IIIa-Bilan N-1 '!L14</f>
        <v>0</v>
      </c>
      <c r="M14" s="168"/>
      <c r="N14" s="174"/>
      <c r="O14" s="152"/>
      <c r="P14" s="174"/>
      <c r="Q14" s="152"/>
      <c r="R14" s="177"/>
      <c r="S14" s="171"/>
      <c r="T14" s="180"/>
      <c r="U14" s="153"/>
      <c r="V14" s="177"/>
      <c r="W14" s="171"/>
      <c r="X14" s="180"/>
      <c r="Y14" s="153"/>
      <c r="Z14" s="180"/>
      <c r="AA14" s="153"/>
      <c r="AB14" s="180"/>
      <c r="AC14" s="153"/>
      <c r="AD14" s="180"/>
      <c r="AE14" s="153"/>
      <c r="AF14" s="177"/>
      <c r="AG14" s="171"/>
      <c r="AH14" s="180"/>
      <c r="AI14" s="153"/>
      <c r="AJ14" s="177"/>
      <c r="AK14" s="171"/>
      <c r="AL14" s="180"/>
      <c r="AM14" s="153"/>
      <c r="AN14" s="180"/>
      <c r="AO14" s="153"/>
      <c r="AP14" s="180"/>
      <c r="AQ14" s="153"/>
      <c r="AR14" s="180"/>
      <c r="AS14" s="153"/>
      <c r="AT14" s="177"/>
      <c r="AU14" s="153"/>
      <c r="AV14" s="180"/>
      <c r="AW14" s="153"/>
      <c r="AX14" s="177"/>
      <c r="AY14" s="209">
        <f t="shared" si="0"/>
        <v>0</v>
      </c>
    </row>
    <row r="15" spans="1:51" x14ac:dyDescent="0.25">
      <c r="A15" s="47">
        <v>9</v>
      </c>
      <c r="B15" s="141" t="str">
        <f>IF(ISBLANK('IIIa-Bilan N-1 '!B15),"",'IIIa-Bilan N-1 '!B15)</f>
        <v/>
      </c>
      <c r="C15" s="143" t="str">
        <f>IF(ISBLANK('IIIa-Bilan N-1 '!C15),"",'IIIa-Bilan N-1 '!C15)</f>
        <v/>
      </c>
      <c r="D15" s="143" t="str">
        <f>IF(ISBLANK('IIIa-Bilan N-1 '!D15),"",'IIIa-Bilan N-1 '!D15)</f>
        <v/>
      </c>
      <c r="E15" s="143" t="str">
        <f>IF(ISBLANK('IIIa-Bilan N-1 '!E15),"",'IIIa-Bilan N-1 '!E15)</f>
        <v/>
      </c>
      <c r="F15" s="109" t="str">
        <f>IF(ISBLANK('IIIa-Bilan N-1 '!F15),"",'IIIa-Bilan N-1 '!F15)</f>
        <v/>
      </c>
      <c r="G15" s="143">
        <f>'IIIa-Bilan N-1 '!G15</f>
        <v>0</v>
      </c>
      <c r="H15" s="110">
        <f>'IIIa-Bilan N-1 '!H15</f>
        <v>0</v>
      </c>
      <c r="I15" s="110">
        <f>'IIIa-Bilan N-1 '!I15</f>
        <v>0</v>
      </c>
      <c r="J15" s="165">
        <f>'IIIa-Bilan N-1 '!J15</f>
        <v>0</v>
      </c>
      <c r="K15" s="217">
        <f>'IIIa-Bilan N-1 '!K15</f>
        <v>0</v>
      </c>
      <c r="L15" s="218">
        <f>'IIIa-Bilan N-1 '!L15</f>
        <v>0</v>
      </c>
      <c r="M15" s="168"/>
      <c r="N15" s="174"/>
      <c r="O15" s="152"/>
      <c r="P15" s="174"/>
      <c r="Q15" s="152"/>
      <c r="R15" s="177"/>
      <c r="S15" s="171"/>
      <c r="T15" s="180"/>
      <c r="U15" s="153"/>
      <c r="V15" s="177"/>
      <c r="W15" s="171"/>
      <c r="X15" s="180"/>
      <c r="Y15" s="153"/>
      <c r="Z15" s="180"/>
      <c r="AA15" s="153"/>
      <c r="AB15" s="180"/>
      <c r="AC15" s="153"/>
      <c r="AD15" s="180"/>
      <c r="AE15" s="153"/>
      <c r="AF15" s="177"/>
      <c r="AG15" s="171"/>
      <c r="AH15" s="180"/>
      <c r="AI15" s="153"/>
      <c r="AJ15" s="177"/>
      <c r="AK15" s="171"/>
      <c r="AL15" s="180"/>
      <c r="AM15" s="153"/>
      <c r="AN15" s="180"/>
      <c r="AO15" s="153"/>
      <c r="AP15" s="180"/>
      <c r="AQ15" s="153"/>
      <c r="AR15" s="180"/>
      <c r="AS15" s="153"/>
      <c r="AT15" s="177"/>
      <c r="AU15" s="153"/>
      <c r="AV15" s="180"/>
      <c r="AW15" s="153"/>
      <c r="AX15" s="177"/>
      <c r="AY15" s="209">
        <f t="shared" si="0"/>
        <v>0</v>
      </c>
    </row>
    <row r="16" spans="1:51" x14ac:dyDescent="0.25">
      <c r="A16" s="47">
        <v>10</v>
      </c>
      <c r="B16" s="141" t="str">
        <f>IF(ISBLANK('IIIa-Bilan N-1 '!B16),"",'IIIa-Bilan N-1 '!B16)</f>
        <v/>
      </c>
      <c r="C16" s="143" t="str">
        <f>IF(ISBLANK('IIIa-Bilan N-1 '!C16),"",'IIIa-Bilan N-1 '!C16)</f>
        <v/>
      </c>
      <c r="D16" s="143" t="str">
        <f>IF(ISBLANK('IIIa-Bilan N-1 '!D16),"",'IIIa-Bilan N-1 '!D16)</f>
        <v/>
      </c>
      <c r="E16" s="143" t="str">
        <f>IF(ISBLANK('IIIa-Bilan N-1 '!E16),"",'IIIa-Bilan N-1 '!E16)</f>
        <v/>
      </c>
      <c r="F16" s="109" t="str">
        <f>IF(ISBLANK('IIIa-Bilan N-1 '!F16),"",'IIIa-Bilan N-1 '!F16)</f>
        <v/>
      </c>
      <c r="G16" s="143">
        <f>'IIIa-Bilan N-1 '!G16</f>
        <v>0</v>
      </c>
      <c r="H16" s="110">
        <f>'IIIa-Bilan N-1 '!H16</f>
        <v>0</v>
      </c>
      <c r="I16" s="110">
        <f>'IIIa-Bilan N-1 '!I16</f>
        <v>0</v>
      </c>
      <c r="J16" s="165">
        <f>'IIIa-Bilan N-1 '!J16</f>
        <v>0</v>
      </c>
      <c r="K16" s="217">
        <f>'IIIa-Bilan N-1 '!K16</f>
        <v>0</v>
      </c>
      <c r="L16" s="218">
        <f>'IIIa-Bilan N-1 '!L16</f>
        <v>0</v>
      </c>
      <c r="M16" s="168"/>
      <c r="N16" s="174"/>
      <c r="O16" s="152"/>
      <c r="P16" s="174"/>
      <c r="Q16" s="152"/>
      <c r="R16" s="177"/>
      <c r="S16" s="171"/>
      <c r="T16" s="180"/>
      <c r="U16" s="153"/>
      <c r="V16" s="177"/>
      <c r="W16" s="171"/>
      <c r="X16" s="180"/>
      <c r="Y16" s="153"/>
      <c r="Z16" s="180"/>
      <c r="AA16" s="153"/>
      <c r="AB16" s="180"/>
      <c r="AC16" s="153"/>
      <c r="AD16" s="180"/>
      <c r="AE16" s="153"/>
      <c r="AF16" s="177"/>
      <c r="AG16" s="171"/>
      <c r="AH16" s="180"/>
      <c r="AI16" s="153"/>
      <c r="AJ16" s="177"/>
      <c r="AK16" s="171"/>
      <c r="AL16" s="180"/>
      <c r="AM16" s="153"/>
      <c r="AN16" s="180"/>
      <c r="AO16" s="153"/>
      <c r="AP16" s="180"/>
      <c r="AQ16" s="153"/>
      <c r="AR16" s="180"/>
      <c r="AS16" s="153"/>
      <c r="AT16" s="177"/>
      <c r="AU16" s="153"/>
      <c r="AV16" s="180"/>
      <c r="AW16" s="153"/>
      <c r="AX16" s="177"/>
      <c r="AY16" s="209">
        <f t="shared" si="0"/>
        <v>0</v>
      </c>
    </row>
    <row r="17" spans="1:51" x14ac:dyDescent="0.25">
      <c r="A17" s="47">
        <v>11</v>
      </c>
      <c r="B17" s="141" t="str">
        <f>IF(ISBLANK('IIIa-Bilan N-1 '!B17),"",'IIIa-Bilan N-1 '!B17)</f>
        <v/>
      </c>
      <c r="C17" s="143" t="str">
        <f>IF(ISBLANK('IIIa-Bilan N-1 '!C17),"",'IIIa-Bilan N-1 '!C17)</f>
        <v/>
      </c>
      <c r="D17" s="143" t="str">
        <f>IF(ISBLANK('IIIa-Bilan N-1 '!D17),"",'IIIa-Bilan N-1 '!D17)</f>
        <v/>
      </c>
      <c r="E17" s="143" t="str">
        <f>IF(ISBLANK('IIIa-Bilan N-1 '!E17),"",'IIIa-Bilan N-1 '!E17)</f>
        <v/>
      </c>
      <c r="F17" s="109" t="str">
        <f>IF(ISBLANK('IIIa-Bilan N-1 '!F17),"",'IIIa-Bilan N-1 '!F17)</f>
        <v/>
      </c>
      <c r="G17" s="143">
        <f>'IIIa-Bilan N-1 '!G17</f>
        <v>0</v>
      </c>
      <c r="H17" s="110">
        <f>'IIIa-Bilan N-1 '!H17</f>
        <v>0</v>
      </c>
      <c r="I17" s="110">
        <f>'IIIa-Bilan N-1 '!I17</f>
        <v>0</v>
      </c>
      <c r="J17" s="165">
        <f>'IIIa-Bilan N-1 '!J17</f>
        <v>0</v>
      </c>
      <c r="K17" s="217">
        <f>'IIIa-Bilan N-1 '!K17</f>
        <v>0</v>
      </c>
      <c r="L17" s="218">
        <f>'IIIa-Bilan N-1 '!L17</f>
        <v>0</v>
      </c>
      <c r="M17" s="168"/>
      <c r="N17" s="174"/>
      <c r="O17" s="152"/>
      <c r="P17" s="174"/>
      <c r="Q17" s="152"/>
      <c r="R17" s="177"/>
      <c r="S17" s="171"/>
      <c r="T17" s="180"/>
      <c r="U17" s="153"/>
      <c r="V17" s="177"/>
      <c r="W17" s="171"/>
      <c r="X17" s="180"/>
      <c r="Y17" s="153"/>
      <c r="Z17" s="180"/>
      <c r="AA17" s="153"/>
      <c r="AB17" s="180"/>
      <c r="AC17" s="153"/>
      <c r="AD17" s="180"/>
      <c r="AE17" s="153"/>
      <c r="AF17" s="177"/>
      <c r="AG17" s="171"/>
      <c r="AH17" s="180"/>
      <c r="AI17" s="153"/>
      <c r="AJ17" s="177"/>
      <c r="AK17" s="171"/>
      <c r="AL17" s="180"/>
      <c r="AM17" s="153"/>
      <c r="AN17" s="180"/>
      <c r="AO17" s="153"/>
      <c r="AP17" s="180"/>
      <c r="AQ17" s="153"/>
      <c r="AR17" s="180"/>
      <c r="AS17" s="153"/>
      <c r="AT17" s="177"/>
      <c r="AU17" s="153"/>
      <c r="AV17" s="180"/>
      <c r="AW17" s="153"/>
      <c r="AX17" s="177"/>
      <c r="AY17" s="209">
        <f t="shared" si="0"/>
        <v>0</v>
      </c>
    </row>
    <row r="18" spans="1:51" x14ac:dyDescent="0.25">
      <c r="A18" s="47">
        <v>12</v>
      </c>
      <c r="B18" s="141" t="str">
        <f>IF(ISBLANK('IIIa-Bilan N-1 '!B18),"",'IIIa-Bilan N-1 '!B18)</f>
        <v/>
      </c>
      <c r="C18" s="143" t="str">
        <f>IF(ISBLANK('IIIa-Bilan N-1 '!C18),"",'IIIa-Bilan N-1 '!C18)</f>
        <v/>
      </c>
      <c r="D18" s="143" t="str">
        <f>IF(ISBLANK('IIIa-Bilan N-1 '!D18),"",'IIIa-Bilan N-1 '!D18)</f>
        <v/>
      </c>
      <c r="E18" s="143" t="str">
        <f>IF(ISBLANK('IIIa-Bilan N-1 '!E18),"",'IIIa-Bilan N-1 '!E18)</f>
        <v/>
      </c>
      <c r="F18" s="109" t="str">
        <f>IF(ISBLANK('IIIa-Bilan N-1 '!F18),"",'IIIa-Bilan N-1 '!F18)</f>
        <v/>
      </c>
      <c r="G18" s="143">
        <f>'IIIa-Bilan N-1 '!G18</f>
        <v>0</v>
      </c>
      <c r="H18" s="110">
        <f>'IIIa-Bilan N-1 '!H18</f>
        <v>0</v>
      </c>
      <c r="I18" s="110">
        <f>'IIIa-Bilan N-1 '!I18</f>
        <v>0</v>
      </c>
      <c r="J18" s="165">
        <f>'IIIa-Bilan N-1 '!J18</f>
        <v>0</v>
      </c>
      <c r="K18" s="217">
        <f>'IIIa-Bilan N-1 '!K18</f>
        <v>0</v>
      </c>
      <c r="L18" s="218">
        <f>'IIIa-Bilan N-1 '!L18</f>
        <v>0</v>
      </c>
      <c r="M18" s="168"/>
      <c r="N18" s="174"/>
      <c r="O18" s="152"/>
      <c r="P18" s="174"/>
      <c r="Q18" s="152"/>
      <c r="R18" s="177"/>
      <c r="S18" s="171"/>
      <c r="T18" s="180"/>
      <c r="U18" s="153"/>
      <c r="V18" s="177"/>
      <c r="W18" s="171"/>
      <c r="X18" s="180"/>
      <c r="Y18" s="153"/>
      <c r="Z18" s="180"/>
      <c r="AA18" s="153"/>
      <c r="AB18" s="180"/>
      <c r="AC18" s="153"/>
      <c r="AD18" s="180"/>
      <c r="AE18" s="153"/>
      <c r="AF18" s="177"/>
      <c r="AG18" s="171"/>
      <c r="AH18" s="180"/>
      <c r="AI18" s="153"/>
      <c r="AJ18" s="177"/>
      <c r="AK18" s="171"/>
      <c r="AL18" s="180"/>
      <c r="AM18" s="153"/>
      <c r="AN18" s="180"/>
      <c r="AO18" s="153"/>
      <c r="AP18" s="180"/>
      <c r="AQ18" s="153"/>
      <c r="AR18" s="180"/>
      <c r="AS18" s="153"/>
      <c r="AT18" s="177"/>
      <c r="AU18" s="153"/>
      <c r="AV18" s="180"/>
      <c r="AW18" s="153"/>
      <c r="AX18" s="177"/>
      <c r="AY18" s="209">
        <f t="shared" si="0"/>
        <v>0</v>
      </c>
    </row>
    <row r="19" spans="1:51" x14ac:dyDescent="0.25">
      <c r="A19" s="225">
        <v>13</v>
      </c>
      <c r="B19" s="141" t="str">
        <f>IF(ISBLANK('IIIa-Bilan N-1 '!B19),"",'IIIa-Bilan N-1 '!B19)</f>
        <v/>
      </c>
      <c r="C19" s="143" t="str">
        <f>IF(ISBLANK('IIIa-Bilan N-1 '!C19),"",'IIIa-Bilan N-1 '!C19)</f>
        <v/>
      </c>
      <c r="D19" s="143" t="str">
        <f>IF(ISBLANK('IIIa-Bilan N-1 '!D19),"",'IIIa-Bilan N-1 '!D19)</f>
        <v/>
      </c>
      <c r="E19" s="143" t="str">
        <f>IF(ISBLANK('IIIa-Bilan N-1 '!E19),"",'IIIa-Bilan N-1 '!E19)</f>
        <v/>
      </c>
      <c r="F19" s="109" t="str">
        <f>IF(ISBLANK('IIIa-Bilan N-1 '!F19),"",'IIIa-Bilan N-1 '!F19)</f>
        <v/>
      </c>
      <c r="G19" s="143">
        <f>'IIIa-Bilan N-1 '!G19</f>
        <v>0</v>
      </c>
      <c r="H19" s="110">
        <f>'IIIa-Bilan N-1 '!H19</f>
        <v>0</v>
      </c>
      <c r="I19" s="110">
        <f>'IIIa-Bilan N-1 '!I19</f>
        <v>0</v>
      </c>
      <c r="J19" s="165">
        <f>'IIIa-Bilan N-1 '!J19</f>
        <v>0</v>
      </c>
      <c r="K19" s="217">
        <f>'IIIa-Bilan N-1 '!K19</f>
        <v>0</v>
      </c>
      <c r="L19" s="218">
        <f>'IIIa-Bilan N-1 '!L19</f>
        <v>0</v>
      </c>
      <c r="M19" s="168"/>
      <c r="N19" s="174"/>
      <c r="O19" s="152"/>
      <c r="P19" s="174"/>
      <c r="Q19" s="152"/>
      <c r="R19" s="177"/>
      <c r="S19" s="171"/>
      <c r="T19" s="180"/>
      <c r="U19" s="153"/>
      <c r="V19" s="177"/>
      <c r="W19" s="171"/>
      <c r="X19" s="180"/>
      <c r="Y19" s="153"/>
      <c r="Z19" s="180"/>
      <c r="AA19" s="153"/>
      <c r="AB19" s="180"/>
      <c r="AC19" s="153"/>
      <c r="AD19" s="180"/>
      <c r="AE19" s="153"/>
      <c r="AF19" s="177"/>
      <c r="AG19" s="171"/>
      <c r="AH19" s="180"/>
      <c r="AI19" s="153"/>
      <c r="AJ19" s="177"/>
      <c r="AK19" s="171"/>
      <c r="AL19" s="180"/>
      <c r="AM19" s="153"/>
      <c r="AN19" s="180"/>
      <c r="AO19" s="153"/>
      <c r="AP19" s="180"/>
      <c r="AQ19" s="153"/>
      <c r="AR19" s="180"/>
      <c r="AS19" s="153"/>
      <c r="AT19" s="177"/>
      <c r="AU19" s="153"/>
      <c r="AV19" s="180"/>
      <c r="AW19" s="153"/>
      <c r="AX19" s="177"/>
      <c r="AY19" s="209">
        <f t="shared" si="0"/>
        <v>0</v>
      </c>
    </row>
    <row r="20" spans="1:51" x14ac:dyDescent="0.25">
      <c r="A20" s="47">
        <v>14</v>
      </c>
      <c r="B20" s="141" t="str">
        <f>IF(ISBLANK('IIIa-Bilan N-1 '!B20),"",'IIIa-Bilan N-1 '!B20)</f>
        <v/>
      </c>
      <c r="C20" s="143" t="str">
        <f>IF(ISBLANK('IIIa-Bilan N-1 '!C20),"",'IIIa-Bilan N-1 '!C20)</f>
        <v/>
      </c>
      <c r="D20" s="143" t="str">
        <f>IF(ISBLANK('IIIa-Bilan N-1 '!D20),"",'IIIa-Bilan N-1 '!D20)</f>
        <v/>
      </c>
      <c r="E20" s="143" t="str">
        <f>IF(ISBLANK('IIIa-Bilan N-1 '!E20),"",'IIIa-Bilan N-1 '!E20)</f>
        <v/>
      </c>
      <c r="F20" s="109" t="str">
        <f>IF(ISBLANK('IIIa-Bilan N-1 '!F20),"",'IIIa-Bilan N-1 '!F20)</f>
        <v/>
      </c>
      <c r="G20" s="143">
        <f>'IIIa-Bilan N-1 '!G20</f>
        <v>0</v>
      </c>
      <c r="H20" s="110">
        <f>'IIIa-Bilan N-1 '!H20</f>
        <v>0</v>
      </c>
      <c r="I20" s="110">
        <f>'IIIa-Bilan N-1 '!I20</f>
        <v>0</v>
      </c>
      <c r="J20" s="165">
        <f>'IIIa-Bilan N-1 '!J20</f>
        <v>0</v>
      </c>
      <c r="K20" s="217">
        <f>'IIIa-Bilan N-1 '!K20</f>
        <v>0</v>
      </c>
      <c r="L20" s="218">
        <f>'IIIa-Bilan N-1 '!L20</f>
        <v>0</v>
      </c>
      <c r="M20" s="168"/>
      <c r="N20" s="174"/>
      <c r="O20" s="152"/>
      <c r="P20" s="174"/>
      <c r="Q20" s="152"/>
      <c r="R20" s="177"/>
      <c r="S20" s="171"/>
      <c r="T20" s="180"/>
      <c r="U20" s="153"/>
      <c r="V20" s="177"/>
      <c r="W20" s="171"/>
      <c r="X20" s="180"/>
      <c r="Y20" s="153"/>
      <c r="Z20" s="180"/>
      <c r="AA20" s="153"/>
      <c r="AB20" s="180"/>
      <c r="AC20" s="153"/>
      <c r="AD20" s="180"/>
      <c r="AE20" s="153"/>
      <c r="AF20" s="177"/>
      <c r="AG20" s="171"/>
      <c r="AH20" s="180"/>
      <c r="AI20" s="153"/>
      <c r="AJ20" s="177"/>
      <c r="AK20" s="171"/>
      <c r="AL20" s="180"/>
      <c r="AM20" s="153"/>
      <c r="AN20" s="180"/>
      <c r="AO20" s="153"/>
      <c r="AP20" s="180"/>
      <c r="AQ20" s="153"/>
      <c r="AR20" s="180"/>
      <c r="AS20" s="153"/>
      <c r="AT20" s="177"/>
      <c r="AU20" s="153"/>
      <c r="AV20" s="180"/>
      <c r="AW20" s="153"/>
      <c r="AX20" s="177"/>
      <c r="AY20" s="209">
        <f t="shared" si="0"/>
        <v>0</v>
      </c>
    </row>
    <row r="21" spans="1:51" x14ac:dyDescent="0.25">
      <c r="A21" s="47">
        <v>15</v>
      </c>
      <c r="B21" s="141" t="str">
        <f>IF(ISBLANK('IIIa-Bilan N-1 '!B21),"",'IIIa-Bilan N-1 '!B21)</f>
        <v/>
      </c>
      <c r="C21" s="143" t="str">
        <f>IF(ISBLANK('IIIa-Bilan N-1 '!C21),"",'IIIa-Bilan N-1 '!C21)</f>
        <v/>
      </c>
      <c r="D21" s="143" t="str">
        <f>IF(ISBLANK('IIIa-Bilan N-1 '!D21),"",'IIIa-Bilan N-1 '!D21)</f>
        <v/>
      </c>
      <c r="E21" s="143" t="str">
        <f>IF(ISBLANK('IIIa-Bilan N-1 '!E21),"",'IIIa-Bilan N-1 '!E21)</f>
        <v/>
      </c>
      <c r="F21" s="109" t="str">
        <f>IF(ISBLANK('IIIa-Bilan N-1 '!F21),"",'IIIa-Bilan N-1 '!F21)</f>
        <v/>
      </c>
      <c r="G21" s="143">
        <f>'IIIa-Bilan N-1 '!G21</f>
        <v>0</v>
      </c>
      <c r="H21" s="110">
        <f>'IIIa-Bilan N-1 '!H21</f>
        <v>0</v>
      </c>
      <c r="I21" s="110">
        <f>'IIIa-Bilan N-1 '!I21</f>
        <v>0</v>
      </c>
      <c r="J21" s="165">
        <f>'IIIa-Bilan N-1 '!J21</f>
        <v>0</v>
      </c>
      <c r="K21" s="217">
        <f>'IIIa-Bilan N-1 '!K21</f>
        <v>0</v>
      </c>
      <c r="L21" s="218">
        <f>'IIIa-Bilan N-1 '!L21</f>
        <v>0</v>
      </c>
      <c r="M21" s="168"/>
      <c r="N21" s="174"/>
      <c r="O21" s="152"/>
      <c r="P21" s="174"/>
      <c r="Q21" s="152"/>
      <c r="R21" s="177"/>
      <c r="S21" s="171"/>
      <c r="T21" s="180"/>
      <c r="U21" s="153"/>
      <c r="V21" s="177"/>
      <c r="W21" s="171"/>
      <c r="X21" s="180"/>
      <c r="Y21" s="153"/>
      <c r="Z21" s="180"/>
      <c r="AA21" s="153"/>
      <c r="AB21" s="180"/>
      <c r="AC21" s="153"/>
      <c r="AD21" s="180"/>
      <c r="AE21" s="153"/>
      <c r="AF21" s="177"/>
      <c r="AG21" s="171"/>
      <c r="AH21" s="180"/>
      <c r="AI21" s="153"/>
      <c r="AJ21" s="177"/>
      <c r="AK21" s="171"/>
      <c r="AL21" s="180"/>
      <c r="AM21" s="153"/>
      <c r="AN21" s="180"/>
      <c r="AO21" s="153"/>
      <c r="AP21" s="180"/>
      <c r="AQ21" s="153"/>
      <c r="AR21" s="180"/>
      <c r="AS21" s="153"/>
      <c r="AT21" s="177"/>
      <c r="AU21" s="153"/>
      <c r="AV21" s="180"/>
      <c r="AW21" s="153"/>
      <c r="AX21" s="177"/>
      <c r="AY21" s="209">
        <f t="shared" si="0"/>
        <v>0</v>
      </c>
    </row>
    <row r="22" spans="1:51" x14ac:dyDescent="0.25">
      <c r="A22" s="47">
        <v>16</v>
      </c>
      <c r="B22" s="141" t="str">
        <f>IF(ISBLANK('IIIa-Bilan N-1 '!B22),"",'IIIa-Bilan N-1 '!B22)</f>
        <v/>
      </c>
      <c r="C22" s="143" t="str">
        <f>IF(ISBLANK('IIIa-Bilan N-1 '!C22),"",'IIIa-Bilan N-1 '!C22)</f>
        <v/>
      </c>
      <c r="D22" s="143" t="str">
        <f>IF(ISBLANK('IIIa-Bilan N-1 '!D22),"",'IIIa-Bilan N-1 '!D22)</f>
        <v/>
      </c>
      <c r="E22" s="143" t="str">
        <f>IF(ISBLANK('IIIa-Bilan N-1 '!E22),"",'IIIa-Bilan N-1 '!E22)</f>
        <v/>
      </c>
      <c r="F22" s="109" t="str">
        <f>IF(ISBLANK('IIIa-Bilan N-1 '!F22),"",'IIIa-Bilan N-1 '!F22)</f>
        <v/>
      </c>
      <c r="G22" s="143">
        <f>'IIIa-Bilan N-1 '!G22</f>
        <v>0</v>
      </c>
      <c r="H22" s="110">
        <f>'IIIa-Bilan N-1 '!H22</f>
        <v>0</v>
      </c>
      <c r="I22" s="110">
        <f>'IIIa-Bilan N-1 '!I22</f>
        <v>0</v>
      </c>
      <c r="J22" s="165">
        <f>'IIIa-Bilan N-1 '!J22</f>
        <v>0</v>
      </c>
      <c r="K22" s="217">
        <f>'IIIa-Bilan N-1 '!K22</f>
        <v>0</v>
      </c>
      <c r="L22" s="218">
        <f>'IIIa-Bilan N-1 '!L22</f>
        <v>0</v>
      </c>
      <c r="M22" s="168"/>
      <c r="N22" s="174"/>
      <c r="O22" s="152"/>
      <c r="P22" s="174"/>
      <c r="Q22" s="152"/>
      <c r="R22" s="177"/>
      <c r="S22" s="171"/>
      <c r="T22" s="180"/>
      <c r="U22" s="153"/>
      <c r="V22" s="177"/>
      <c r="W22" s="171"/>
      <c r="X22" s="180"/>
      <c r="Y22" s="153"/>
      <c r="Z22" s="180"/>
      <c r="AA22" s="153"/>
      <c r="AB22" s="180"/>
      <c r="AC22" s="153"/>
      <c r="AD22" s="180"/>
      <c r="AE22" s="153"/>
      <c r="AF22" s="177"/>
      <c r="AG22" s="171"/>
      <c r="AH22" s="180"/>
      <c r="AI22" s="153"/>
      <c r="AJ22" s="177"/>
      <c r="AK22" s="171"/>
      <c r="AL22" s="180"/>
      <c r="AM22" s="153"/>
      <c r="AN22" s="180"/>
      <c r="AO22" s="153"/>
      <c r="AP22" s="180"/>
      <c r="AQ22" s="153"/>
      <c r="AR22" s="180"/>
      <c r="AS22" s="153"/>
      <c r="AT22" s="177"/>
      <c r="AU22" s="153"/>
      <c r="AV22" s="180"/>
      <c r="AW22" s="153"/>
      <c r="AX22" s="177"/>
      <c r="AY22" s="209">
        <f t="shared" si="0"/>
        <v>0</v>
      </c>
    </row>
    <row r="23" spans="1:51" x14ac:dyDescent="0.25">
      <c r="A23" s="47">
        <v>17</v>
      </c>
      <c r="B23" s="141" t="str">
        <f>IF(ISBLANK('IIIa-Bilan N-1 '!B23),"",'IIIa-Bilan N-1 '!B23)</f>
        <v/>
      </c>
      <c r="C23" s="143" t="str">
        <f>IF(ISBLANK('IIIa-Bilan N-1 '!C23),"",'IIIa-Bilan N-1 '!C23)</f>
        <v/>
      </c>
      <c r="D23" s="143" t="str">
        <f>IF(ISBLANK('IIIa-Bilan N-1 '!D23),"",'IIIa-Bilan N-1 '!D23)</f>
        <v/>
      </c>
      <c r="E23" s="143" t="str">
        <f>IF(ISBLANK('IIIa-Bilan N-1 '!E23),"",'IIIa-Bilan N-1 '!E23)</f>
        <v/>
      </c>
      <c r="F23" s="109" t="str">
        <f>IF(ISBLANK('IIIa-Bilan N-1 '!F23),"",'IIIa-Bilan N-1 '!F23)</f>
        <v/>
      </c>
      <c r="G23" s="143">
        <f>'IIIa-Bilan N-1 '!G23</f>
        <v>0</v>
      </c>
      <c r="H23" s="110">
        <f>'IIIa-Bilan N-1 '!H23</f>
        <v>0</v>
      </c>
      <c r="I23" s="110">
        <f>'IIIa-Bilan N-1 '!I23</f>
        <v>0</v>
      </c>
      <c r="J23" s="165">
        <f>'IIIa-Bilan N-1 '!J23</f>
        <v>0</v>
      </c>
      <c r="K23" s="217">
        <f>'IIIa-Bilan N-1 '!K23</f>
        <v>0</v>
      </c>
      <c r="L23" s="218">
        <f>'IIIa-Bilan N-1 '!L23</f>
        <v>0</v>
      </c>
      <c r="M23" s="168"/>
      <c r="N23" s="174"/>
      <c r="O23" s="152"/>
      <c r="P23" s="174"/>
      <c r="Q23" s="152"/>
      <c r="R23" s="177"/>
      <c r="S23" s="171"/>
      <c r="T23" s="180"/>
      <c r="U23" s="153"/>
      <c r="V23" s="177"/>
      <c r="W23" s="171"/>
      <c r="X23" s="180"/>
      <c r="Y23" s="153"/>
      <c r="Z23" s="180"/>
      <c r="AA23" s="153"/>
      <c r="AB23" s="180"/>
      <c r="AC23" s="153"/>
      <c r="AD23" s="180"/>
      <c r="AE23" s="153"/>
      <c r="AF23" s="177"/>
      <c r="AG23" s="171"/>
      <c r="AH23" s="180"/>
      <c r="AI23" s="153"/>
      <c r="AJ23" s="177"/>
      <c r="AK23" s="171"/>
      <c r="AL23" s="180"/>
      <c r="AM23" s="153"/>
      <c r="AN23" s="180"/>
      <c r="AO23" s="153"/>
      <c r="AP23" s="180"/>
      <c r="AQ23" s="153"/>
      <c r="AR23" s="180"/>
      <c r="AS23" s="153"/>
      <c r="AT23" s="177"/>
      <c r="AU23" s="153"/>
      <c r="AV23" s="180"/>
      <c r="AW23" s="153"/>
      <c r="AX23" s="177"/>
      <c r="AY23" s="209">
        <f t="shared" si="0"/>
        <v>0</v>
      </c>
    </row>
    <row r="24" spans="1:51" x14ac:dyDescent="0.25">
      <c r="A24" s="47">
        <v>18</v>
      </c>
      <c r="B24" s="141" t="str">
        <f>IF(ISBLANK('IIIa-Bilan N-1 '!B24),"",'IIIa-Bilan N-1 '!B24)</f>
        <v/>
      </c>
      <c r="C24" s="143" t="str">
        <f>IF(ISBLANK('IIIa-Bilan N-1 '!C24),"",'IIIa-Bilan N-1 '!C24)</f>
        <v/>
      </c>
      <c r="D24" s="143" t="str">
        <f>IF(ISBLANK('IIIa-Bilan N-1 '!D24),"",'IIIa-Bilan N-1 '!D24)</f>
        <v/>
      </c>
      <c r="E24" s="143" t="str">
        <f>IF(ISBLANK('IIIa-Bilan N-1 '!E24),"",'IIIa-Bilan N-1 '!E24)</f>
        <v/>
      </c>
      <c r="F24" s="109" t="str">
        <f>IF(ISBLANK('IIIa-Bilan N-1 '!F24),"",'IIIa-Bilan N-1 '!F24)</f>
        <v/>
      </c>
      <c r="G24" s="143">
        <f>'IIIa-Bilan N-1 '!G24</f>
        <v>0</v>
      </c>
      <c r="H24" s="110">
        <f>'IIIa-Bilan N-1 '!H24</f>
        <v>0</v>
      </c>
      <c r="I24" s="110">
        <f>'IIIa-Bilan N-1 '!I24</f>
        <v>0</v>
      </c>
      <c r="J24" s="165">
        <f>'IIIa-Bilan N-1 '!J24</f>
        <v>0</v>
      </c>
      <c r="K24" s="217">
        <f>'IIIa-Bilan N-1 '!K24</f>
        <v>0</v>
      </c>
      <c r="L24" s="218">
        <f>'IIIa-Bilan N-1 '!L24</f>
        <v>0</v>
      </c>
      <c r="M24" s="168"/>
      <c r="N24" s="174"/>
      <c r="O24" s="152"/>
      <c r="P24" s="174"/>
      <c r="Q24" s="152"/>
      <c r="R24" s="177"/>
      <c r="S24" s="171"/>
      <c r="T24" s="180"/>
      <c r="U24" s="153"/>
      <c r="V24" s="177"/>
      <c r="W24" s="171"/>
      <c r="X24" s="180"/>
      <c r="Y24" s="153"/>
      <c r="Z24" s="180"/>
      <c r="AA24" s="153"/>
      <c r="AB24" s="180"/>
      <c r="AC24" s="153"/>
      <c r="AD24" s="180"/>
      <c r="AE24" s="153"/>
      <c r="AF24" s="177"/>
      <c r="AG24" s="171"/>
      <c r="AH24" s="180"/>
      <c r="AI24" s="153"/>
      <c r="AJ24" s="177"/>
      <c r="AK24" s="171"/>
      <c r="AL24" s="180"/>
      <c r="AM24" s="153"/>
      <c r="AN24" s="180"/>
      <c r="AO24" s="153"/>
      <c r="AP24" s="180"/>
      <c r="AQ24" s="153"/>
      <c r="AR24" s="180"/>
      <c r="AS24" s="153"/>
      <c r="AT24" s="177"/>
      <c r="AU24" s="153"/>
      <c r="AV24" s="180"/>
      <c r="AW24" s="153"/>
      <c r="AX24" s="177"/>
      <c r="AY24" s="209">
        <f t="shared" si="0"/>
        <v>0</v>
      </c>
    </row>
    <row r="25" spans="1:51" x14ac:dyDescent="0.25">
      <c r="A25" s="225">
        <v>19</v>
      </c>
      <c r="B25" s="141" t="str">
        <f>IF(ISBLANK('IIIa-Bilan N-1 '!B25),"",'IIIa-Bilan N-1 '!B25)</f>
        <v/>
      </c>
      <c r="C25" s="143" t="str">
        <f>IF(ISBLANK('IIIa-Bilan N-1 '!C25),"",'IIIa-Bilan N-1 '!C25)</f>
        <v/>
      </c>
      <c r="D25" s="143" t="str">
        <f>IF(ISBLANK('IIIa-Bilan N-1 '!D25),"",'IIIa-Bilan N-1 '!D25)</f>
        <v/>
      </c>
      <c r="E25" s="143" t="str">
        <f>IF(ISBLANK('IIIa-Bilan N-1 '!E25),"",'IIIa-Bilan N-1 '!E25)</f>
        <v/>
      </c>
      <c r="F25" s="109" t="str">
        <f>IF(ISBLANK('IIIa-Bilan N-1 '!F25),"",'IIIa-Bilan N-1 '!F25)</f>
        <v/>
      </c>
      <c r="G25" s="143">
        <f>'IIIa-Bilan N-1 '!G25</f>
        <v>0</v>
      </c>
      <c r="H25" s="110">
        <f>'IIIa-Bilan N-1 '!H25</f>
        <v>0</v>
      </c>
      <c r="I25" s="110">
        <f>'IIIa-Bilan N-1 '!I25</f>
        <v>0</v>
      </c>
      <c r="J25" s="165">
        <f>'IIIa-Bilan N-1 '!J25</f>
        <v>0</v>
      </c>
      <c r="K25" s="217">
        <f>'IIIa-Bilan N-1 '!K25</f>
        <v>0</v>
      </c>
      <c r="L25" s="218">
        <f>'IIIa-Bilan N-1 '!L25</f>
        <v>0</v>
      </c>
      <c r="M25" s="168"/>
      <c r="N25" s="174"/>
      <c r="O25" s="152"/>
      <c r="P25" s="174"/>
      <c r="Q25" s="152"/>
      <c r="R25" s="177"/>
      <c r="S25" s="171"/>
      <c r="T25" s="180"/>
      <c r="U25" s="153"/>
      <c r="V25" s="177"/>
      <c r="W25" s="171"/>
      <c r="X25" s="180"/>
      <c r="Y25" s="153"/>
      <c r="Z25" s="180"/>
      <c r="AA25" s="153"/>
      <c r="AB25" s="180"/>
      <c r="AC25" s="153"/>
      <c r="AD25" s="180"/>
      <c r="AE25" s="153"/>
      <c r="AF25" s="177"/>
      <c r="AG25" s="171"/>
      <c r="AH25" s="180"/>
      <c r="AI25" s="153"/>
      <c r="AJ25" s="177"/>
      <c r="AK25" s="171"/>
      <c r="AL25" s="180"/>
      <c r="AM25" s="153"/>
      <c r="AN25" s="180"/>
      <c r="AO25" s="153"/>
      <c r="AP25" s="180"/>
      <c r="AQ25" s="153"/>
      <c r="AR25" s="180"/>
      <c r="AS25" s="153"/>
      <c r="AT25" s="177"/>
      <c r="AU25" s="153"/>
      <c r="AV25" s="180"/>
      <c r="AW25" s="153"/>
      <c r="AX25" s="177"/>
      <c r="AY25" s="209">
        <f t="shared" si="0"/>
        <v>0</v>
      </c>
    </row>
    <row r="26" spans="1:51" x14ac:dyDescent="0.25">
      <c r="A26" s="47">
        <v>20</v>
      </c>
      <c r="B26" s="141" t="str">
        <f>IF(ISBLANK('IIIa-Bilan N-1 '!B26),"",'IIIa-Bilan N-1 '!B26)</f>
        <v/>
      </c>
      <c r="C26" s="143" t="str">
        <f>IF(ISBLANK('IIIa-Bilan N-1 '!C26),"",'IIIa-Bilan N-1 '!C26)</f>
        <v/>
      </c>
      <c r="D26" s="143" t="str">
        <f>IF(ISBLANK('IIIa-Bilan N-1 '!D26),"",'IIIa-Bilan N-1 '!D26)</f>
        <v/>
      </c>
      <c r="E26" s="143" t="str">
        <f>IF(ISBLANK('IIIa-Bilan N-1 '!E26),"",'IIIa-Bilan N-1 '!E26)</f>
        <v/>
      </c>
      <c r="F26" s="109" t="str">
        <f>IF(ISBLANK('IIIa-Bilan N-1 '!F26),"",'IIIa-Bilan N-1 '!F26)</f>
        <v/>
      </c>
      <c r="G26" s="143">
        <f>'IIIa-Bilan N-1 '!G26</f>
        <v>0</v>
      </c>
      <c r="H26" s="110">
        <f>'IIIa-Bilan N-1 '!H26</f>
        <v>0</v>
      </c>
      <c r="I26" s="110">
        <f>'IIIa-Bilan N-1 '!I26</f>
        <v>0</v>
      </c>
      <c r="J26" s="165">
        <f>'IIIa-Bilan N-1 '!J26</f>
        <v>0</v>
      </c>
      <c r="K26" s="217">
        <f>'IIIa-Bilan N-1 '!K26</f>
        <v>0</v>
      </c>
      <c r="L26" s="218">
        <f>'IIIa-Bilan N-1 '!L26</f>
        <v>0</v>
      </c>
      <c r="M26" s="168"/>
      <c r="N26" s="174"/>
      <c r="O26" s="152"/>
      <c r="P26" s="174"/>
      <c r="Q26" s="152"/>
      <c r="R26" s="177"/>
      <c r="S26" s="171"/>
      <c r="T26" s="180"/>
      <c r="U26" s="153"/>
      <c r="V26" s="177"/>
      <c r="W26" s="171"/>
      <c r="X26" s="180"/>
      <c r="Y26" s="153"/>
      <c r="Z26" s="180"/>
      <c r="AA26" s="153"/>
      <c r="AB26" s="180"/>
      <c r="AC26" s="153"/>
      <c r="AD26" s="180"/>
      <c r="AE26" s="153"/>
      <c r="AF26" s="177"/>
      <c r="AG26" s="171"/>
      <c r="AH26" s="180"/>
      <c r="AI26" s="153"/>
      <c r="AJ26" s="177"/>
      <c r="AK26" s="171"/>
      <c r="AL26" s="180"/>
      <c r="AM26" s="153"/>
      <c r="AN26" s="180"/>
      <c r="AO26" s="153"/>
      <c r="AP26" s="180"/>
      <c r="AQ26" s="153"/>
      <c r="AR26" s="180"/>
      <c r="AS26" s="153"/>
      <c r="AT26" s="177"/>
      <c r="AU26" s="153"/>
      <c r="AV26" s="180"/>
      <c r="AW26" s="153"/>
      <c r="AX26" s="177"/>
      <c r="AY26" s="209">
        <f t="shared" si="0"/>
        <v>0</v>
      </c>
    </row>
    <row r="27" spans="1:51" x14ac:dyDescent="0.25">
      <c r="A27" s="47">
        <v>21</v>
      </c>
      <c r="B27" s="141" t="str">
        <f>IF(ISBLANK('IIIa-Bilan N-1 '!B27),"",'IIIa-Bilan N-1 '!B27)</f>
        <v/>
      </c>
      <c r="C27" s="143" t="str">
        <f>IF(ISBLANK('IIIa-Bilan N-1 '!C27),"",'IIIa-Bilan N-1 '!C27)</f>
        <v/>
      </c>
      <c r="D27" s="143" t="str">
        <f>IF(ISBLANK('IIIa-Bilan N-1 '!D27),"",'IIIa-Bilan N-1 '!D27)</f>
        <v/>
      </c>
      <c r="E27" s="143" t="str">
        <f>IF(ISBLANK('IIIa-Bilan N-1 '!E27),"",'IIIa-Bilan N-1 '!E27)</f>
        <v/>
      </c>
      <c r="F27" s="109" t="str">
        <f>IF(ISBLANK('IIIa-Bilan N-1 '!F27),"",'IIIa-Bilan N-1 '!F27)</f>
        <v/>
      </c>
      <c r="G27" s="143">
        <f>'IIIa-Bilan N-1 '!G27</f>
        <v>0</v>
      </c>
      <c r="H27" s="110">
        <f>'IIIa-Bilan N-1 '!H27</f>
        <v>0</v>
      </c>
      <c r="I27" s="110">
        <f>'IIIa-Bilan N-1 '!I27</f>
        <v>0</v>
      </c>
      <c r="J27" s="165">
        <f>'IIIa-Bilan N-1 '!J27</f>
        <v>0</v>
      </c>
      <c r="K27" s="217">
        <f>'IIIa-Bilan N-1 '!K27</f>
        <v>0</v>
      </c>
      <c r="L27" s="218">
        <f>'IIIa-Bilan N-1 '!L27</f>
        <v>0</v>
      </c>
      <c r="M27" s="168"/>
      <c r="N27" s="174"/>
      <c r="O27" s="152"/>
      <c r="P27" s="174"/>
      <c r="Q27" s="152"/>
      <c r="R27" s="177"/>
      <c r="S27" s="171"/>
      <c r="T27" s="180"/>
      <c r="U27" s="153"/>
      <c r="V27" s="177"/>
      <c r="W27" s="171"/>
      <c r="X27" s="180"/>
      <c r="Y27" s="153"/>
      <c r="Z27" s="180"/>
      <c r="AA27" s="153"/>
      <c r="AB27" s="180"/>
      <c r="AC27" s="153"/>
      <c r="AD27" s="180"/>
      <c r="AE27" s="153"/>
      <c r="AF27" s="177"/>
      <c r="AG27" s="171"/>
      <c r="AH27" s="180"/>
      <c r="AI27" s="153"/>
      <c r="AJ27" s="177"/>
      <c r="AK27" s="171"/>
      <c r="AL27" s="180"/>
      <c r="AM27" s="153"/>
      <c r="AN27" s="180"/>
      <c r="AO27" s="153"/>
      <c r="AP27" s="180"/>
      <c r="AQ27" s="153"/>
      <c r="AR27" s="180"/>
      <c r="AS27" s="153"/>
      <c r="AT27" s="177"/>
      <c r="AU27" s="153"/>
      <c r="AV27" s="180"/>
      <c r="AW27" s="153"/>
      <c r="AX27" s="177"/>
      <c r="AY27" s="209">
        <f t="shared" si="0"/>
        <v>0</v>
      </c>
    </row>
    <row r="28" spans="1:51" x14ac:dyDescent="0.25">
      <c r="A28" s="47">
        <v>22</v>
      </c>
      <c r="B28" s="141" t="str">
        <f>IF(ISBLANK('IIIa-Bilan N-1 '!B28),"",'IIIa-Bilan N-1 '!B28)</f>
        <v/>
      </c>
      <c r="C28" s="143" t="str">
        <f>IF(ISBLANK('IIIa-Bilan N-1 '!C28),"",'IIIa-Bilan N-1 '!C28)</f>
        <v/>
      </c>
      <c r="D28" s="143" t="str">
        <f>IF(ISBLANK('IIIa-Bilan N-1 '!D28),"",'IIIa-Bilan N-1 '!D28)</f>
        <v/>
      </c>
      <c r="E28" s="143" t="str">
        <f>IF(ISBLANK('IIIa-Bilan N-1 '!E28),"",'IIIa-Bilan N-1 '!E28)</f>
        <v/>
      </c>
      <c r="F28" s="109" t="str">
        <f>IF(ISBLANK('IIIa-Bilan N-1 '!F28),"",'IIIa-Bilan N-1 '!F28)</f>
        <v/>
      </c>
      <c r="G28" s="143">
        <f>'IIIa-Bilan N-1 '!G28</f>
        <v>0</v>
      </c>
      <c r="H28" s="110">
        <f>'IIIa-Bilan N-1 '!H28</f>
        <v>0</v>
      </c>
      <c r="I28" s="110">
        <f>'IIIa-Bilan N-1 '!I28</f>
        <v>0</v>
      </c>
      <c r="J28" s="165">
        <f>'IIIa-Bilan N-1 '!J28</f>
        <v>0</v>
      </c>
      <c r="K28" s="217">
        <f>'IIIa-Bilan N-1 '!K28</f>
        <v>0</v>
      </c>
      <c r="L28" s="218">
        <f>'IIIa-Bilan N-1 '!L28</f>
        <v>0</v>
      </c>
      <c r="M28" s="168"/>
      <c r="N28" s="174"/>
      <c r="O28" s="152"/>
      <c r="P28" s="174"/>
      <c r="Q28" s="152"/>
      <c r="R28" s="177"/>
      <c r="S28" s="171"/>
      <c r="T28" s="180"/>
      <c r="U28" s="153"/>
      <c r="V28" s="177"/>
      <c r="W28" s="171"/>
      <c r="X28" s="180"/>
      <c r="Y28" s="153"/>
      <c r="Z28" s="180"/>
      <c r="AA28" s="153"/>
      <c r="AB28" s="180"/>
      <c r="AC28" s="153"/>
      <c r="AD28" s="180"/>
      <c r="AE28" s="153"/>
      <c r="AF28" s="177"/>
      <c r="AG28" s="171"/>
      <c r="AH28" s="180"/>
      <c r="AI28" s="153"/>
      <c r="AJ28" s="177"/>
      <c r="AK28" s="171"/>
      <c r="AL28" s="180"/>
      <c r="AM28" s="153"/>
      <c r="AN28" s="180"/>
      <c r="AO28" s="153"/>
      <c r="AP28" s="180"/>
      <c r="AQ28" s="153"/>
      <c r="AR28" s="180"/>
      <c r="AS28" s="153"/>
      <c r="AT28" s="177"/>
      <c r="AU28" s="153"/>
      <c r="AV28" s="180"/>
      <c r="AW28" s="153"/>
      <c r="AX28" s="177"/>
      <c r="AY28" s="209">
        <f t="shared" si="0"/>
        <v>0</v>
      </c>
    </row>
    <row r="29" spans="1:51" x14ac:dyDescent="0.25">
      <c r="A29" s="47">
        <v>23</v>
      </c>
      <c r="B29" s="141" t="str">
        <f>IF(ISBLANK('IIIa-Bilan N-1 '!B29),"",'IIIa-Bilan N-1 '!B29)</f>
        <v/>
      </c>
      <c r="C29" s="143" t="str">
        <f>IF(ISBLANK('IIIa-Bilan N-1 '!C29),"",'IIIa-Bilan N-1 '!C29)</f>
        <v/>
      </c>
      <c r="D29" s="143" t="str">
        <f>IF(ISBLANK('IIIa-Bilan N-1 '!D29),"",'IIIa-Bilan N-1 '!D29)</f>
        <v/>
      </c>
      <c r="E29" s="143" t="str">
        <f>IF(ISBLANK('IIIa-Bilan N-1 '!E29),"",'IIIa-Bilan N-1 '!E29)</f>
        <v/>
      </c>
      <c r="F29" s="109" t="str">
        <f>IF(ISBLANK('IIIa-Bilan N-1 '!F29),"",'IIIa-Bilan N-1 '!F29)</f>
        <v/>
      </c>
      <c r="G29" s="143">
        <f>'IIIa-Bilan N-1 '!G29</f>
        <v>0</v>
      </c>
      <c r="H29" s="110">
        <f>'IIIa-Bilan N-1 '!H29</f>
        <v>0</v>
      </c>
      <c r="I29" s="110">
        <f>'IIIa-Bilan N-1 '!I29</f>
        <v>0</v>
      </c>
      <c r="J29" s="165">
        <f>'IIIa-Bilan N-1 '!J29</f>
        <v>0</v>
      </c>
      <c r="K29" s="217">
        <f>'IIIa-Bilan N-1 '!K29</f>
        <v>0</v>
      </c>
      <c r="L29" s="218">
        <f>'IIIa-Bilan N-1 '!L29</f>
        <v>0</v>
      </c>
      <c r="M29" s="168"/>
      <c r="N29" s="174"/>
      <c r="O29" s="152"/>
      <c r="P29" s="174"/>
      <c r="Q29" s="152"/>
      <c r="R29" s="177"/>
      <c r="S29" s="171"/>
      <c r="T29" s="180"/>
      <c r="U29" s="153"/>
      <c r="V29" s="177"/>
      <c r="W29" s="171"/>
      <c r="X29" s="180"/>
      <c r="Y29" s="153"/>
      <c r="Z29" s="180"/>
      <c r="AA29" s="153"/>
      <c r="AB29" s="180"/>
      <c r="AC29" s="153"/>
      <c r="AD29" s="180"/>
      <c r="AE29" s="153"/>
      <c r="AF29" s="177"/>
      <c r="AG29" s="171"/>
      <c r="AH29" s="180"/>
      <c r="AI29" s="153"/>
      <c r="AJ29" s="177"/>
      <c r="AK29" s="171"/>
      <c r="AL29" s="180"/>
      <c r="AM29" s="153"/>
      <c r="AN29" s="180"/>
      <c r="AO29" s="153"/>
      <c r="AP29" s="180"/>
      <c r="AQ29" s="153"/>
      <c r="AR29" s="180"/>
      <c r="AS29" s="153"/>
      <c r="AT29" s="177"/>
      <c r="AU29" s="153"/>
      <c r="AV29" s="180"/>
      <c r="AW29" s="153"/>
      <c r="AX29" s="177"/>
      <c r="AY29" s="209">
        <f t="shared" si="0"/>
        <v>0</v>
      </c>
    </row>
    <row r="30" spans="1:51" x14ac:dyDescent="0.25">
      <c r="A30" s="47">
        <v>24</v>
      </c>
      <c r="B30" s="141" t="str">
        <f>IF(ISBLANK('IIIa-Bilan N-1 '!B30),"",'IIIa-Bilan N-1 '!B30)</f>
        <v/>
      </c>
      <c r="C30" s="143" t="str">
        <f>IF(ISBLANK('IIIa-Bilan N-1 '!C30),"",'IIIa-Bilan N-1 '!C30)</f>
        <v/>
      </c>
      <c r="D30" s="143" t="str">
        <f>IF(ISBLANK('IIIa-Bilan N-1 '!D30),"",'IIIa-Bilan N-1 '!D30)</f>
        <v/>
      </c>
      <c r="E30" s="143" t="str">
        <f>IF(ISBLANK('IIIa-Bilan N-1 '!E30),"",'IIIa-Bilan N-1 '!E30)</f>
        <v/>
      </c>
      <c r="F30" s="109" t="str">
        <f>IF(ISBLANK('IIIa-Bilan N-1 '!F30),"",'IIIa-Bilan N-1 '!F30)</f>
        <v/>
      </c>
      <c r="G30" s="143">
        <f>'IIIa-Bilan N-1 '!G30</f>
        <v>0</v>
      </c>
      <c r="H30" s="110">
        <f>'IIIa-Bilan N-1 '!H30</f>
        <v>0</v>
      </c>
      <c r="I30" s="110">
        <f>'IIIa-Bilan N-1 '!I30</f>
        <v>0</v>
      </c>
      <c r="J30" s="165">
        <f>'IIIa-Bilan N-1 '!J30</f>
        <v>0</v>
      </c>
      <c r="K30" s="217">
        <f>'IIIa-Bilan N-1 '!K30</f>
        <v>0</v>
      </c>
      <c r="L30" s="218">
        <f>'IIIa-Bilan N-1 '!L30</f>
        <v>0</v>
      </c>
      <c r="M30" s="168"/>
      <c r="N30" s="174"/>
      <c r="O30" s="152"/>
      <c r="P30" s="174"/>
      <c r="Q30" s="152"/>
      <c r="R30" s="177"/>
      <c r="S30" s="171"/>
      <c r="T30" s="180"/>
      <c r="U30" s="153"/>
      <c r="V30" s="177"/>
      <c r="W30" s="171"/>
      <c r="X30" s="180"/>
      <c r="Y30" s="153"/>
      <c r="Z30" s="180"/>
      <c r="AA30" s="153"/>
      <c r="AB30" s="180"/>
      <c r="AC30" s="153"/>
      <c r="AD30" s="180"/>
      <c r="AE30" s="153"/>
      <c r="AF30" s="177"/>
      <c r="AG30" s="171"/>
      <c r="AH30" s="180"/>
      <c r="AI30" s="153"/>
      <c r="AJ30" s="177"/>
      <c r="AK30" s="171"/>
      <c r="AL30" s="180"/>
      <c r="AM30" s="153"/>
      <c r="AN30" s="180"/>
      <c r="AO30" s="153"/>
      <c r="AP30" s="180"/>
      <c r="AQ30" s="153"/>
      <c r="AR30" s="180"/>
      <c r="AS30" s="153"/>
      <c r="AT30" s="177"/>
      <c r="AU30" s="153"/>
      <c r="AV30" s="180"/>
      <c r="AW30" s="153"/>
      <c r="AX30" s="177"/>
      <c r="AY30" s="209">
        <f t="shared" si="0"/>
        <v>0</v>
      </c>
    </row>
    <row r="31" spans="1:51" x14ac:dyDescent="0.25">
      <c r="A31" s="225">
        <v>25</v>
      </c>
      <c r="B31" s="141" t="str">
        <f>IF(ISBLANK('IIIa-Bilan N-1 '!B31),"",'IIIa-Bilan N-1 '!B31)</f>
        <v/>
      </c>
      <c r="C31" s="143" t="str">
        <f>IF(ISBLANK('IIIa-Bilan N-1 '!C31),"",'IIIa-Bilan N-1 '!C31)</f>
        <v/>
      </c>
      <c r="D31" s="143" t="str">
        <f>IF(ISBLANK('IIIa-Bilan N-1 '!D31),"",'IIIa-Bilan N-1 '!D31)</f>
        <v/>
      </c>
      <c r="E31" s="143" t="str">
        <f>IF(ISBLANK('IIIa-Bilan N-1 '!E31),"",'IIIa-Bilan N-1 '!E31)</f>
        <v/>
      </c>
      <c r="F31" s="109" t="str">
        <f>IF(ISBLANK('IIIa-Bilan N-1 '!F31),"",'IIIa-Bilan N-1 '!F31)</f>
        <v/>
      </c>
      <c r="G31" s="143">
        <f>'IIIa-Bilan N-1 '!G31</f>
        <v>0</v>
      </c>
      <c r="H31" s="110">
        <f>'IIIa-Bilan N-1 '!H31</f>
        <v>0</v>
      </c>
      <c r="I31" s="110">
        <f>'IIIa-Bilan N-1 '!I31</f>
        <v>0</v>
      </c>
      <c r="J31" s="165">
        <f>'IIIa-Bilan N-1 '!J31</f>
        <v>0</v>
      </c>
      <c r="K31" s="217">
        <f>'IIIa-Bilan N-1 '!K31</f>
        <v>0</v>
      </c>
      <c r="L31" s="218">
        <f>'IIIa-Bilan N-1 '!L31</f>
        <v>0</v>
      </c>
      <c r="M31" s="168"/>
      <c r="N31" s="174"/>
      <c r="O31" s="152"/>
      <c r="P31" s="174"/>
      <c r="Q31" s="152"/>
      <c r="R31" s="177"/>
      <c r="S31" s="171"/>
      <c r="T31" s="180"/>
      <c r="U31" s="153"/>
      <c r="V31" s="177"/>
      <c r="W31" s="171"/>
      <c r="X31" s="180"/>
      <c r="Y31" s="153"/>
      <c r="Z31" s="180"/>
      <c r="AA31" s="153"/>
      <c r="AB31" s="180"/>
      <c r="AC31" s="153"/>
      <c r="AD31" s="180"/>
      <c r="AE31" s="153"/>
      <c r="AF31" s="177"/>
      <c r="AG31" s="171"/>
      <c r="AH31" s="180"/>
      <c r="AI31" s="153"/>
      <c r="AJ31" s="177"/>
      <c r="AK31" s="171"/>
      <c r="AL31" s="180"/>
      <c r="AM31" s="153"/>
      <c r="AN31" s="180"/>
      <c r="AO31" s="153"/>
      <c r="AP31" s="180"/>
      <c r="AQ31" s="153"/>
      <c r="AR31" s="180"/>
      <c r="AS31" s="153"/>
      <c r="AT31" s="177"/>
      <c r="AU31" s="153"/>
      <c r="AV31" s="180"/>
      <c r="AW31" s="153"/>
      <c r="AX31" s="177"/>
      <c r="AY31" s="209">
        <f t="shared" si="0"/>
        <v>0</v>
      </c>
    </row>
    <row r="32" spans="1:51" x14ac:dyDescent="0.25">
      <c r="A32" s="47">
        <v>26</v>
      </c>
      <c r="B32" s="141" t="str">
        <f>IF(ISBLANK('IIIa-Bilan N-1 '!B32),"",'IIIa-Bilan N-1 '!B32)</f>
        <v/>
      </c>
      <c r="C32" s="143" t="str">
        <f>IF(ISBLANK('IIIa-Bilan N-1 '!C32),"",'IIIa-Bilan N-1 '!C32)</f>
        <v/>
      </c>
      <c r="D32" s="143" t="str">
        <f>IF(ISBLANK('IIIa-Bilan N-1 '!D32),"",'IIIa-Bilan N-1 '!D32)</f>
        <v/>
      </c>
      <c r="E32" s="143" t="str">
        <f>IF(ISBLANK('IIIa-Bilan N-1 '!E32),"",'IIIa-Bilan N-1 '!E32)</f>
        <v/>
      </c>
      <c r="F32" s="109" t="str">
        <f>IF(ISBLANK('IIIa-Bilan N-1 '!F32),"",'IIIa-Bilan N-1 '!F32)</f>
        <v/>
      </c>
      <c r="G32" s="143">
        <f>'IIIa-Bilan N-1 '!G32</f>
        <v>0</v>
      </c>
      <c r="H32" s="110">
        <f>'IIIa-Bilan N-1 '!H32</f>
        <v>0</v>
      </c>
      <c r="I32" s="110">
        <f>'IIIa-Bilan N-1 '!I32</f>
        <v>0</v>
      </c>
      <c r="J32" s="165">
        <f>'IIIa-Bilan N-1 '!J32</f>
        <v>0</v>
      </c>
      <c r="K32" s="217">
        <f>'IIIa-Bilan N-1 '!K32</f>
        <v>0</v>
      </c>
      <c r="L32" s="218">
        <f>'IIIa-Bilan N-1 '!L32</f>
        <v>0</v>
      </c>
      <c r="M32" s="168"/>
      <c r="N32" s="174"/>
      <c r="O32" s="152"/>
      <c r="P32" s="174"/>
      <c r="Q32" s="152"/>
      <c r="R32" s="177"/>
      <c r="S32" s="171"/>
      <c r="T32" s="180"/>
      <c r="U32" s="153"/>
      <c r="V32" s="177"/>
      <c r="W32" s="171"/>
      <c r="X32" s="180"/>
      <c r="Y32" s="153"/>
      <c r="Z32" s="180"/>
      <c r="AA32" s="153"/>
      <c r="AB32" s="180"/>
      <c r="AC32" s="153"/>
      <c r="AD32" s="180"/>
      <c r="AE32" s="153"/>
      <c r="AF32" s="177"/>
      <c r="AG32" s="171"/>
      <c r="AH32" s="180"/>
      <c r="AI32" s="153"/>
      <c r="AJ32" s="177"/>
      <c r="AK32" s="171"/>
      <c r="AL32" s="180"/>
      <c r="AM32" s="153"/>
      <c r="AN32" s="180"/>
      <c r="AO32" s="153"/>
      <c r="AP32" s="180"/>
      <c r="AQ32" s="153"/>
      <c r="AR32" s="180"/>
      <c r="AS32" s="153"/>
      <c r="AT32" s="177"/>
      <c r="AU32" s="153"/>
      <c r="AV32" s="180"/>
      <c r="AW32" s="153"/>
      <c r="AX32" s="177"/>
      <c r="AY32" s="209">
        <f t="shared" si="0"/>
        <v>0</v>
      </c>
    </row>
    <row r="33" spans="1:51" x14ac:dyDescent="0.25">
      <c r="A33" s="47">
        <v>27</v>
      </c>
      <c r="B33" s="141" t="str">
        <f>IF(ISBLANK('IIIa-Bilan N-1 '!B33),"",'IIIa-Bilan N-1 '!B33)</f>
        <v/>
      </c>
      <c r="C33" s="143" t="str">
        <f>IF(ISBLANK('IIIa-Bilan N-1 '!C33),"",'IIIa-Bilan N-1 '!C33)</f>
        <v/>
      </c>
      <c r="D33" s="143" t="str">
        <f>IF(ISBLANK('IIIa-Bilan N-1 '!D33),"",'IIIa-Bilan N-1 '!D33)</f>
        <v/>
      </c>
      <c r="E33" s="143" t="str">
        <f>IF(ISBLANK('IIIa-Bilan N-1 '!E33),"",'IIIa-Bilan N-1 '!E33)</f>
        <v/>
      </c>
      <c r="F33" s="109" t="str">
        <f>IF(ISBLANK('IIIa-Bilan N-1 '!F33),"",'IIIa-Bilan N-1 '!F33)</f>
        <v/>
      </c>
      <c r="G33" s="143">
        <f>'IIIa-Bilan N-1 '!G33</f>
        <v>0</v>
      </c>
      <c r="H33" s="110">
        <f>'IIIa-Bilan N-1 '!H33</f>
        <v>0</v>
      </c>
      <c r="I33" s="110">
        <f>'IIIa-Bilan N-1 '!I33</f>
        <v>0</v>
      </c>
      <c r="J33" s="165">
        <f>'IIIa-Bilan N-1 '!J33</f>
        <v>0</v>
      </c>
      <c r="K33" s="217">
        <f>'IIIa-Bilan N-1 '!K33</f>
        <v>0</v>
      </c>
      <c r="L33" s="218">
        <f>'IIIa-Bilan N-1 '!L33</f>
        <v>0</v>
      </c>
      <c r="M33" s="168"/>
      <c r="N33" s="174"/>
      <c r="O33" s="152"/>
      <c r="P33" s="174"/>
      <c r="Q33" s="152"/>
      <c r="R33" s="177"/>
      <c r="S33" s="171"/>
      <c r="T33" s="180"/>
      <c r="U33" s="153"/>
      <c r="V33" s="177"/>
      <c r="W33" s="171"/>
      <c r="X33" s="180"/>
      <c r="Y33" s="153"/>
      <c r="Z33" s="180"/>
      <c r="AA33" s="153"/>
      <c r="AB33" s="180"/>
      <c r="AC33" s="153"/>
      <c r="AD33" s="180"/>
      <c r="AE33" s="153"/>
      <c r="AF33" s="177"/>
      <c r="AG33" s="171"/>
      <c r="AH33" s="180"/>
      <c r="AI33" s="153"/>
      <c r="AJ33" s="177"/>
      <c r="AK33" s="171"/>
      <c r="AL33" s="180"/>
      <c r="AM33" s="153"/>
      <c r="AN33" s="180"/>
      <c r="AO33" s="153"/>
      <c r="AP33" s="180"/>
      <c r="AQ33" s="153"/>
      <c r="AR33" s="180"/>
      <c r="AS33" s="153"/>
      <c r="AT33" s="177"/>
      <c r="AU33" s="153"/>
      <c r="AV33" s="180"/>
      <c r="AW33" s="153"/>
      <c r="AX33" s="177"/>
      <c r="AY33" s="209">
        <f t="shared" si="0"/>
        <v>0</v>
      </c>
    </row>
    <row r="34" spans="1:51" x14ac:dyDescent="0.25">
      <c r="A34" s="47">
        <v>28</v>
      </c>
      <c r="B34" s="141" t="str">
        <f>IF(ISBLANK('IIIa-Bilan N-1 '!B34),"",'IIIa-Bilan N-1 '!B34)</f>
        <v/>
      </c>
      <c r="C34" s="143" t="str">
        <f>IF(ISBLANK('IIIa-Bilan N-1 '!C34),"",'IIIa-Bilan N-1 '!C34)</f>
        <v/>
      </c>
      <c r="D34" s="143" t="str">
        <f>IF(ISBLANK('IIIa-Bilan N-1 '!D34),"",'IIIa-Bilan N-1 '!D34)</f>
        <v/>
      </c>
      <c r="E34" s="143" t="str">
        <f>IF(ISBLANK('IIIa-Bilan N-1 '!E34),"",'IIIa-Bilan N-1 '!E34)</f>
        <v/>
      </c>
      <c r="F34" s="109" t="str">
        <f>IF(ISBLANK('IIIa-Bilan N-1 '!F34),"",'IIIa-Bilan N-1 '!F34)</f>
        <v/>
      </c>
      <c r="G34" s="143">
        <f>'IIIa-Bilan N-1 '!G34</f>
        <v>0</v>
      </c>
      <c r="H34" s="110">
        <f>'IIIa-Bilan N-1 '!H34</f>
        <v>0</v>
      </c>
      <c r="I34" s="110">
        <f>'IIIa-Bilan N-1 '!I34</f>
        <v>0</v>
      </c>
      <c r="J34" s="165">
        <f>'IIIa-Bilan N-1 '!J34</f>
        <v>0</v>
      </c>
      <c r="K34" s="217">
        <f>'IIIa-Bilan N-1 '!K34</f>
        <v>0</v>
      </c>
      <c r="L34" s="218">
        <f>'IIIa-Bilan N-1 '!L34</f>
        <v>0</v>
      </c>
      <c r="M34" s="168"/>
      <c r="N34" s="174"/>
      <c r="O34" s="152"/>
      <c r="P34" s="174"/>
      <c r="Q34" s="152"/>
      <c r="R34" s="177"/>
      <c r="S34" s="171"/>
      <c r="T34" s="180"/>
      <c r="U34" s="153"/>
      <c r="V34" s="177"/>
      <c r="W34" s="171"/>
      <c r="X34" s="180"/>
      <c r="Y34" s="153"/>
      <c r="Z34" s="180"/>
      <c r="AA34" s="153"/>
      <c r="AB34" s="180"/>
      <c r="AC34" s="153"/>
      <c r="AD34" s="180"/>
      <c r="AE34" s="153"/>
      <c r="AF34" s="177"/>
      <c r="AG34" s="171"/>
      <c r="AH34" s="180"/>
      <c r="AI34" s="153"/>
      <c r="AJ34" s="177"/>
      <c r="AK34" s="171"/>
      <c r="AL34" s="180"/>
      <c r="AM34" s="153"/>
      <c r="AN34" s="180"/>
      <c r="AO34" s="153"/>
      <c r="AP34" s="180"/>
      <c r="AQ34" s="153"/>
      <c r="AR34" s="180"/>
      <c r="AS34" s="153"/>
      <c r="AT34" s="177"/>
      <c r="AU34" s="153"/>
      <c r="AV34" s="180"/>
      <c r="AW34" s="153"/>
      <c r="AX34" s="177"/>
      <c r="AY34" s="209">
        <f t="shared" si="0"/>
        <v>0</v>
      </c>
    </row>
    <row r="35" spans="1:51" x14ac:dyDescent="0.25">
      <c r="A35" s="47">
        <v>29</v>
      </c>
      <c r="B35" s="141" t="str">
        <f>IF(ISBLANK('IIIa-Bilan N-1 '!B35),"",'IIIa-Bilan N-1 '!B35)</f>
        <v/>
      </c>
      <c r="C35" s="143" t="str">
        <f>IF(ISBLANK('IIIa-Bilan N-1 '!C35),"",'IIIa-Bilan N-1 '!C35)</f>
        <v/>
      </c>
      <c r="D35" s="143" t="str">
        <f>IF(ISBLANK('IIIa-Bilan N-1 '!D35),"",'IIIa-Bilan N-1 '!D35)</f>
        <v/>
      </c>
      <c r="E35" s="143" t="str">
        <f>IF(ISBLANK('IIIa-Bilan N-1 '!E35),"",'IIIa-Bilan N-1 '!E35)</f>
        <v/>
      </c>
      <c r="F35" s="109" t="str">
        <f>IF(ISBLANK('IIIa-Bilan N-1 '!F35),"",'IIIa-Bilan N-1 '!F35)</f>
        <v/>
      </c>
      <c r="G35" s="143">
        <f>'IIIa-Bilan N-1 '!G35</f>
        <v>0</v>
      </c>
      <c r="H35" s="110">
        <f>'IIIa-Bilan N-1 '!H35</f>
        <v>0</v>
      </c>
      <c r="I35" s="110">
        <f>'IIIa-Bilan N-1 '!I35</f>
        <v>0</v>
      </c>
      <c r="J35" s="165">
        <f>'IIIa-Bilan N-1 '!J35</f>
        <v>0</v>
      </c>
      <c r="K35" s="217">
        <f>'IIIa-Bilan N-1 '!K35</f>
        <v>0</v>
      </c>
      <c r="L35" s="218">
        <f>'IIIa-Bilan N-1 '!L35</f>
        <v>0</v>
      </c>
      <c r="M35" s="168"/>
      <c r="N35" s="174"/>
      <c r="O35" s="152"/>
      <c r="P35" s="174"/>
      <c r="Q35" s="152"/>
      <c r="R35" s="177"/>
      <c r="S35" s="171"/>
      <c r="T35" s="180"/>
      <c r="U35" s="153"/>
      <c r="V35" s="177"/>
      <c r="W35" s="171"/>
      <c r="X35" s="180"/>
      <c r="Y35" s="153"/>
      <c r="Z35" s="180"/>
      <c r="AA35" s="153"/>
      <c r="AB35" s="180"/>
      <c r="AC35" s="153"/>
      <c r="AD35" s="180"/>
      <c r="AE35" s="153"/>
      <c r="AF35" s="177"/>
      <c r="AG35" s="171"/>
      <c r="AH35" s="180"/>
      <c r="AI35" s="153"/>
      <c r="AJ35" s="177"/>
      <c r="AK35" s="171"/>
      <c r="AL35" s="180"/>
      <c r="AM35" s="153"/>
      <c r="AN35" s="180"/>
      <c r="AO35" s="153"/>
      <c r="AP35" s="180"/>
      <c r="AQ35" s="153"/>
      <c r="AR35" s="180"/>
      <c r="AS35" s="153"/>
      <c r="AT35" s="177"/>
      <c r="AU35" s="153"/>
      <c r="AV35" s="180"/>
      <c r="AW35" s="153"/>
      <c r="AX35" s="177"/>
      <c r="AY35" s="209">
        <f t="shared" si="0"/>
        <v>0</v>
      </c>
    </row>
    <row r="36" spans="1:51" ht="15.75" thickBot="1" x14ac:dyDescent="0.3">
      <c r="A36" s="47">
        <v>30</v>
      </c>
      <c r="B36" s="142" t="str">
        <f>IF(ISBLANK('IIIa-Bilan N-1 '!B36),"",'IIIa-Bilan N-1 '!B36)</f>
        <v/>
      </c>
      <c r="C36" s="144" t="str">
        <f>IF(ISBLANK('IIIa-Bilan N-1 '!C36),"",'IIIa-Bilan N-1 '!C36)</f>
        <v/>
      </c>
      <c r="D36" s="144" t="str">
        <f>IF(ISBLANK('IIIa-Bilan N-1 '!D36),"",'IIIa-Bilan N-1 '!D36)</f>
        <v/>
      </c>
      <c r="E36" s="144" t="str">
        <f>IF(ISBLANK('IIIa-Bilan N-1 '!E36),"",'IIIa-Bilan N-1 '!E36)</f>
        <v/>
      </c>
      <c r="F36" s="114" t="str">
        <f>IF(ISBLANK('IIIa-Bilan N-1 '!F36),"",'IIIa-Bilan N-1 '!F36)</f>
        <v/>
      </c>
      <c r="G36" s="144">
        <f>'IIIa-Bilan N-1 '!G36</f>
        <v>0</v>
      </c>
      <c r="H36" s="115">
        <f>'IIIa-Bilan N-1 '!H36</f>
        <v>0</v>
      </c>
      <c r="I36" s="115">
        <f>'IIIa-Bilan N-1 '!I36</f>
        <v>0</v>
      </c>
      <c r="J36" s="166">
        <f>'IIIa-Bilan N-1 '!J36</f>
        <v>0</v>
      </c>
      <c r="K36" s="219">
        <f>'IIIa-Bilan N-1 '!K36</f>
        <v>0</v>
      </c>
      <c r="L36" s="220">
        <f>'IIIa-Bilan N-1 '!L36</f>
        <v>0</v>
      </c>
      <c r="M36" s="169"/>
      <c r="N36" s="175"/>
      <c r="O36" s="154"/>
      <c r="P36" s="175"/>
      <c r="Q36" s="154"/>
      <c r="R36" s="178"/>
      <c r="S36" s="172"/>
      <c r="T36" s="181"/>
      <c r="U36" s="155"/>
      <c r="V36" s="178"/>
      <c r="W36" s="172"/>
      <c r="X36" s="181"/>
      <c r="Y36" s="155"/>
      <c r="Z36" s="181"/>
      <c r="AA36" s="155"/>
      <c r="AB36" s="181"/>
      <c r="AC36" s="155"/>
      <c r="AD36" s="181"/>
      <c r="AE36" s="155"/>
      <c r="AF36" s="178"/>
      <c r="AG36" s="172"/>
      <c r="AH36" s="181"/>
      <c r="AI36" s="155"/>
      <c r="AJ36" s="178"/>
      <c r="AK36" s="172"/>
      <c r="AL36" s="181"/>
      <c r="AM36" s="155"/>
      <c r="AN36" s="181"/>
      <c r="AO36" s="155"/>
      <c r="AP36" s="181"/>
      <c r="AQ36" s="155"/>
      <c r="AR36" s="181"/>
      <c r="AS36" s="155"/>
      <c r="AT36" s="178"/>
      <c r="AU36" s="155"/>
      <c r="AV36" s="181"/>
      <c r="AW36" s="155"/>
      <c r="AX36" s="178"/>
      <c r="AY36" s="210">
        <f t="shared" si="0"/>
        <v>0</v>
      </c>
    </row>
    <row r="37" spans="1:51" s="1" customFormat="1" x14ac:dyDescent="0.25">
      <c r="B37" s="182" t="s">
        <v>80</v>
      </c>
      <c r="C37" s="183"/>
      <c r="D37" s="184" t="s">
        <v>1891</v>
      </c>
      <c r="E37" s="213"/>
      <c r="F37" s="183"/>
      <c r="G37" s="184"/>
      <c r="H37" s="185"/>
      <c r="I37" s="185"/>
      <c r="J37" s="186"/>
      <c r="K37" s="221"/>
      <c r="L37" s="222"/>
      <c r="M37" s="187">
        <f t="shared" ref="M37:V38" si="1">SUMIF($D$7:$D$36,$D37,M$7:M$36)</f>
        <v>0</v>
      </c>
      <c r="N37" s="188">
        <f t="shared" si="1"/>
        <v>0</v>
      </c>
      <c r="O37" s="189">
        <f t="shared" si="1"/>
        <v>0</v>
      </c>
      <c r="P37" s="188">
        <f t="shared" si="1"/>
        <v>0</v>
      </c>
      <c r="Q37" s="189">
        <f t="shared" si="1"/>
        <v>0</v>
      </c>
      <c r="R37" s="190">
        <f t="shared" si="1"/>
        <v>0</v>
      </c>
      <c r="S37" s="191">
        <f t="shared" si="1"/>
        <v>0</v>
      </c>
      <c r="T37" s="192">
        <f t="shared" si="1"/>
        <v>0</v>
      </c>
      <c r="U37" s="193">
        <f t="shared" si="1"/>
        <v>0</v>
      </c>
      <c r="V37" s="190">
        <f t="shared" si="1"/>
        <v>0</v>
      </c>
      <c r="W37" s="191">
        <f t="shared" ref="W37:AF38" si="2">SUMIF($D$7:$D$36,$D37,W$7:W$36)</f>
        <v>0</v>
      </c>
      <c r="X37" s="192">
        <f t="shared" si="2"/>
        <v>0</v>
      </c>
      <c r="Y37" s="193">
        <f t="shared" si="2"/>
        <v>0</v>
      </c>
      <c r="Z37" s="192">
        <f t="shared" si="2"/>
        <v>0</v>
      </c>
      <c r="AA37" s="193">
        <f t="shared" si="2"/>
        <v>0</v>
      </c>
      <c r="AB37" s="192">
        <f t="shared" si="2"/>
        <v>0</v>
      </c>
      <c r="AC37" s="193">
        <f t="shared" si="2"/>
        <v>0</v>
      </c>
      <c r="AD37" s="192">
        <f t="shared" si="2"/>
        <v>0</v>
      </c>
      <c r="AE37" s="193">
        <f t="shared" si="2"/>
        <v>0</v>
      </c>
      <c r="AF37" s="190">
        <f t="shared" si="2"/>
        <v>0</v>
      </c>
      <c r="AG37" s="191">
        <f t="shared" ref="AG37:AS38" si="3">SUMIF($D$7:$D$36,$D37,AG$7:AG$36)</f>
        <v>0</v>
      </c>
      <c r="AH37" s="192">
        <f t="shared" si="3"/>
        <v>0</v>
      </c>
      <c r="AI37" s="193">
        <f t="shared" si="3"/>
        <v>0</v>
      </c>
      <c r="AJ37" s="190">
        <f t="shared" si="3"/>
        <v>0</v>
      </c>
      <c r="AK37" s="191">
        <f t="shared" si="3"/>
        <v>0</v>
      </c>
      <c r="AL37" s="192">
        <f t="shared" si="3"/>
        <v>0</v>
      </c>
      <c r="AM37" s="193">
        <f t="shared" si="3"/>
        <v>0</v>
      </c>
      <c r="AN37" s="192">
        <f t="shared" si="3"/>
        <v>0</v>
      </c>
      <c r="AO37" s="193">
        <f t="shared" si="3"/>
        <v>0</v>
      </c>
      <c r="AP37" s="192">
        <f t="shared" si="3"/>
        <v>0</v>
      </c>
      <c r="AQ37" s="193">
        <f t="shared" si="3"/>
        <v>0</v>
      </c>
      <c r="AR37" s="192">
        <f t="shared" si="3"/>
        <v>0</v>
      </c>
      <c r="AS37" s="193">
        <f t="shared" si="3"/>
        <v>0</v>
      </c>
      <c r="AT37" s="190">
        <f t="shared" ref="AT37:AX38" si="4">SUMIF($D$7:$D$36,$D37,AT$7:AT$36)</f>
        <v>0</v>
      </c>
      <c r="AU37" s="193">
        <f t="shared" si="4"/>
        <v>0</v>
      </c>
      <c r="AV37" s="192">
        <f t="shared" si="4"/>
        <v>0</v>
      </c>
      <c r="AW37" s="193">
        <f t="shared" si="4"/>
        <v>0</v>
      </c>
      <c r="AX37" s="190">
        <f t="shared" si="4"/>
        <v>0</v>
      </c>
      <c r="AY37" s="211">
        <f t="shared" ref="AY37:AY38" si="5">SUMIF($D$7:$D$36,$D37,AY$7:AY$36)</f>
        <v>0</v>
      </c>
    </row>
    <row r="38" spans="1:51" s="1" customFormat="1" ht="15.75" thickBot="1" x14ac:dyDescent="0.3">
      <c r="B38" s="194" t="s">
        <v>80</v>
      </c>
      <c r="C38" s="195"/>
      <c r="D38" s="196" t="s">
        <v>65</v>
      </c>
      <c r="E38" s="214"/>
      <c r="F38" s="195"/>
      <c r="G38" s="196"/>
      <c r="H38" s="197"/>
      <c r="I38" s="197"/>
      <c r="J38" s="198"/>
      <c r="K38" s="223"/>
      <c r="L38" s="224"/>
      <c r="M38" s="199">
        <f t="shared" si="1"/>
        <v>0</v>
      </c>
      <c r="N38" s="200">
        <f t="shared" si="1"/>
        <v>0</v>
      </c>
      <c r="O38" s="201">
        <f t="shared" si="1"/>
        <v>0</v>
      </c>
      <c r="P38" s="200">
        <f t="shared" si="1"/>
        <v>0</v>
      </c>
      <c r="Q38" s="201">
        <f t="shared" si="1"/>
        <v>0</v>
      </c>
      <c r="R38" s="202">
        <f t="shared" si="1"/>
        <v>0</v>
      </c>
      <c r="S38" s="203">
        <f t="shared" si="1"/>
        <v>0</v>
      </c>
      <c r="T38" s="204">
        <f t="shared" si="1"/>
        <v>0</v>
      </c>
      <c r="U38" s="205">
        <f t="shared" si="1"/>
        <v>0</v>
      </c>
      <c r="V38" s="202">
        <f t="shared" si="1"/>
        <v>0</v>
      </c>
      <c r="W38" s="203">
        <f t="shared" si="2"/>
        <v>0</v>
      </c>
      <c r="X38" s="204">
        <f t="shared" si="2"/>
        <v>0</v>
      </c>
      <c r="Y38" s="205">
        <f t="shared" si="2"/>
        <v>0</v>
      </c>
      <c r="Z38" s="204">
        <f t="shared" si="2"/>
        <v>0</v>
      </c>
      <c r="AA38" s="205">
        <f t="shared" si="2"/>
        <v>0</v>
      </c>
      <c r="AB38" s="204">
        <f t="shared" si="2"/>
        <v>0</v>
      </c>
      <c r="AC38" s="205">
        <f t="shared" si="2"/>
        <v>0</v>
      </c>
      <c r="AD38" s="204">
        <f t="shared" si="2"/>
        <v>0</v>
      </c>
      <c r="AE38" s="205">
        <f t="shared" si="2"/>
        <v>0</v>
      </c>
      <c r="AF38" s="202">
        <f t="shared" si="2"/>
        <v>0</v>
      </c>
      <c r="AG38" s="203">
        <f t="shared" si="3"/>
        <v>0</v>
      </c>
      <c r="AH38" s="204">
        <f t="shared" si="3"/>
        <v>0</v>
      </c>
      <c r="AI38" s="205">
        <f t="shared" si="3"/>
        <v>0</v>
      </c>
      <c r="AJ38" s="202">
        <f t="shared" si="3"/>
        <v>0</v>
      </c>
      <c r="AK38" s="203">
        <f t="shared" si="3"/>
        <v>0</v>
      </c>
      <c r="AL38" s="204">
        <f t="shared" si="3"/>
        <v>0</v>
      </c>
      <c r="AM38" s="205">
        <f t="shared" si="3"/>
        <v>0</v>
      </c>
      <c r="AN38" s="204">
        <f t="shared" si="3"/>
        <v>0</v>
      </c>
      <c r="AO38" s="205">
        <f t="shared" si="3"/>
        <v>0</v>
      </c>
      <c r="AP38" s="204">
        <f t="shared" si="3"/>
        <v>0</v>
      </c>
      <c r="AQ38" s="205">
        <f t="shared" si="3"/>
        <v>0</v>
      </c>
      <c r="AR38" s="204">
        <f t="shared" si="3"/>
        <v>0</v>
      </c>
      <c r="AS38" s="205">
        <f t="shared" si="3"/>
        <v>0</v>
      </c>
      <c r="AT38" s="202">
        <f t="shared" si="4"/>
        <v>0</v>
      </c>
      <c r="AU38" s="205">
        <f t="shared" si="4"/>
        <v>0</v>
      </c>
      <c r="AV38" s="204">
        <f t="shared" si="4"/>
        <v>0</v>
      </c>
      <c r="AW38" s="205">
        <f t="shared" si="4"/>
        <v>0</v>
      </c>
      <c r="AX38" s="202">
        <f t="shared" si="4"/>
        <v>0</v>
      </c>
      <c r="AY38" s="212">
        <f t="shared" si="5"/>
        <v>0</v>
      </c>
    </row>
  </sheetData>
  <mergeCells count="30">
    <mergeCell ref="Y5:Z5"/>
    <mergeCell ref="AA5:AB5"/>
    <mergeCell ref="AC5:AD5"/>
    <mergeCell ref="M4:R4"/>
    <mergeCell ref="S4:V4"/>
    <mergeCell ref="M5:N5"/>
    <mergeCell ref="O5:P5"/>
    <mergeCell ref="Q5:R5"/>
    <mergeCell ref="S5:T5"/>
    <mergeCell ref="U5:V5"/>
    <mergeCell ref="W4:AF4"/>
    <mergeCell ref="W5:X5"/>
    <mergeCell ref="AE5:AF5"/>
    <mergeCell ref="AG5:AH5"/>
    <mergeCell ref="AI5:AJ5"/>
    <mergeCell ref="AK5:AL5"/>
    <mergeCell ref="AM5:AN5"/>
    <mergeCell ref="AG4:AJ4"/>
    <mergeCell ref="AK4:AT4"/>
    <mergeCell ref="AO5:AP5"/>
    <mergeCell ref="AU4:AX4"/>
    <mergeCell ref="AU5:AV5"/>
    <mergeCell ref="AW5:AX5"/>
    <mergeCell ref="AS5:AT5"/>
    <mergeCell ref="AQ5:AR5"/>
    <mergeCell ref="E5:E6"/>
    <mergeCell ref="F5:F6"/>
    <mergeCell ref="C5:C6"/>
    <mergeCell ref="D5:D6"/>
    <mergeCell ref="B5:B6"/>
  </mergeCells>
  <pageMargins left="0.70866141732283472" right="0.70866141732283472" top="0.74803149606299213" bottom="0.74803149606299213" header="0.31496062992125984" footer="0.31496062992125984"/>
  <pageSetup paperSize="9" fitToHeight="0" orientation="landscape" r:id="rId1"/>
  <headerFooter>
    <oddFooter>&amp;LPlan d'investissement 2020-2024&amp;CIIIb-Bilan N-1 Détails&amp;RXLS Version 17-01-2019</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pageSetUpPr autoPageBreaks="0" fitToPage="1"/>
  </sheetPr>
  <dimension ref="A1:P37"/>
  <sheetViews>
    <sheetView showGridLines="0" zoomScale="75" zoomScaleNormal="75" workbookViewId="0"/>
  </sheetViews>
  <sheetFormatPr baseColWidth="10" defaultRowHeight="15" x14ac:dyDescent="0.25"/>
  <cols>
    <col min="1" max="1" width="5.7109375" style="49" customWidth="1"/>
    <col min="2" max="2" width="8.7109375" style="49" customWidth="1"/>
    <col min="3" max="3" width="25.7109375" style="49" customWidth="1"/>
    <col min="4" max="4" width="12.7109375" style="49" customWidth="1"/>
    <col min="5" max="5" width="8.7109375" style="49" customWidth="1"/>
    <col min="6" max="6" width="4.7109375" style="49" customWidth="1"/>
    <col min="7" max="11" width="25.7109375" style="49" customWidth="1"/>
    <col min="12" max="12" width="50.7109375" style="49" customWidth="1"/>
    <col min="13" max="15" width="15.7109375" style="49" customWidth="1"/>
    <col min="16" max="19" width="11.42578125" style="49"/>
    <col min="20" max="20" width="13.5703125" style="49" bestFit="1" customWidth="1"/>
    <col min="21" max="16384" width="11.42578125" style="49"/>
  </cols>
  <sheetData>
    <row r="1" spans="1:16" ht="21" x14ac:dyDescent="0.35">
      <c r="B1" s="104" t="str">
        <f>"Actualisation du plan en cours  ("&amp;GRD&amp;" - "&amp;AnnéeN&amp;")"</f>
        <v>Actualisation du plan en cours  (Nom du GRD - 2021)</v>
      </c>
      <c r="C1" s="104"/>
      <c r="D1" s="104"/>
      <c r="E1" s="104"/>
      <c r="F1" s="104"/>
      <c r="G1" s="104"/>
      <c r="H1" s="104"/>
      <c r="I1" s="104"/>
      <c r="J1" s="104"/>
      <c r="K1" s="104"/>
      <c r="L1" s="104"/>
    </row>
    <row r="2" spans="1:16" ht="15" customHeight="1" x14ac:dyDescent="0.35">
      <c r="B2" s="4" t="s">
        <v>1883</v>
      </c>
      <c r="C2" s="4"/>
      <c r="D2" s="4"/>
      <c r="E2" s="104"/>
      <c r="F2" s="104"/>
      <c r="G2" s="104"/>
      <c r="H2" s="104"/>
      <c r="I2" s="104"/>
      <c r="J2" s="104"/>
      <c r="K2" s="104"/>
      <c r="L2"/>
    </row>
    <row r="3" spans="1:16" ht="15" customHeight="1" x14ac:dyDescent="0.25">
      <c r="E3" s="4"/>
      <c r="F3" s="4"/>
      <c r="G3" s="4"/>
      <c r="H3" s="4"/>
      <c r="I3" s="4"/>
      <c r="J3" s="4"/>
      <c r="K3" s="4"/>
      <c r="L3"/>
    </row>
    <row r="4" spans="1:16" ht="15" customHeight="1" thickBot="1" x14ac:dyDescent="0.3"/>
    <row r="5" spans="1:16" ht="15" customHeight="1" thickBot="1" x14ac:dyDescent="0.3">
      <c r="B5" s="359" t="s">
        <v>1912</v>
      </c>
      <c r="C5" s="361" t="s">
        <v>46</v>
      </c>
      <c r="D5" s="158"/>
      <c r="E5" s="361" t="s">
        <v>45</v>
      </c>
      <c r="F5" s="357" t="s">
        <v>1879</v>
      </c>
      <c r="G5" s="352" t="s">
        <v>48</v>
      </c>
      <c r="H5" s="354" t="s">
        <v>1876</v>
      </c>
      <c r="I5" s="355"/>
      <c r="J5" s="356"/>
      <c r="K5" s="361" t="s">
        <v>47</v>
      </c>
      <c r="L5" s="352" t="s">
        <v>1905</v>
      </c>
      <c r="M5" s="365" t="str">
        <f>"Budget brut "&amp;AnnéeN&amp;" [€]"</f>
        <v>Budget brut 2021 [€]</v>
      </c>
      <c r="N5" s="366"/>
      <c r="O5" s="367"/>
    </row>
    <row r="6" spans="1:16" ht="75" customHeight="1" x14ac:dyDescent="0.25">
      <c r="B6" s="360"/>
      <c r="C6" s="353"/>
      <c r="D6" s="159" t="s">
        <v>1892</v>
      </c>
      <c r="E6" s="353"/>
      <c r="F6" s="358"/>
      <c r="G6" s="362"/>
      <c r="H6" s="160" t="s">
        <v>56</v>
      </c>
      <c r="I6" s="160" t="s">
        <v>1874</v>
      </c>
      <c r="J6" s="160" t="s">
        <v>1877</v>
      </c>
      <c r="K6" s="353"/>
      <c r="L6" s="353"/>
      <c r="M6" s="207" t="str">
        <f>"tel que repris au plan précédent 
("&amp;AnnéeN&amp;"-"&amp;AnnéeN+4&amp;")"</f>
        <v>tel que repris au plan précédent 
(2021-2025)</v>
      </c>
      <c r="N6" s="207" t="str">
        <f>"Révision éventuelle si déjà connue (laisser vide si idem plan N-1)"</f>
        <v>Révision éventuelle si déjà connue (laisser vide si idem plan N-1)</v>
      </c>
      <c r="O6" s="206" t="s">
        <v>1904</v>
      </c>
    </row>
    <row r="7" spans="1:16" s="2" customFormat="1" x14ac:dyDescent="0.25">
      <c r="A7" s="225">
        <v>1</v>
      </c>
      <c r="B7" s="119">
        <f>AnnéeN</f>
        <v>2021</v>
      </c>
      <c r="C7" s="107" t="s">
        <v>29</v>
      </c>
      <c r="D7" s="145" t="str">
        <f t="shared" ref="D7:D36" si="0">IF(ISBLANK(C7),"",VLOOKUP(C7,Motivations_TAB,2,FALSE))</f>
        <v>Adaptation</v>
      </c>
      <c r="E7" s="120">
        <v>9999</v>
      </c>
      <c r="F7" s="120" t="s">
        <v>1882</v>
      </c>
      <c r="G7" s="107" t="s">
        <v>50</v>
      </c>
      <c r="H7" s="106" t="s">
        <v>206</v>
      </c>
      <c r="I7" s="106" t="s">
        <v>1439</v>
      </c>
      <c r="J7" s="106" t="s">
        <v>1913</v>
      </c>
      <c r="K7" s="107" t="s">
        <v>1979</v>
      </c>
      <c r="L7" s="107"/>
      <c r="M7" s="226"/>
      <c r="N7" s="227"/>
      <c r="O7" s="228">
        <f>IF(K7=INDEX(Statut_N,1,1),IF(ISBLANK(N),M7,IF(AND(N7=0,M7&gt;0),M7,N7)),0)</f>
        <v>0</v>
      </c>
      <c r="P7" s="49" t="s">
        <v>49</v>
      </c>
    </row>
    <row r="8" spans="1:16" x14ac:dyDescent="0.25">
      <c r="A8" s="47">
        <v>2</v>
      </c>
      <c r="B8" s="108"/>
      <c r="C8" s="112"/>
      <c r="D8" s="112" t="str">
        <f t="shared" si="0"/>
        <v/>
      </c>
      <c r="E8" s="121"/>
      <c r="F8" s="121"/>
      <c r="G8" s="112"/>
      <c r="H8" s="111"/>
      <c r="I8" s="111"/>
      <c r="J8" s="111"/>
      <c r="K8" s="112" t="s">
        <v>1980</v>
      </c>
      <c r="L8" s="107"/>
      <c r="M8" s="226"/>
      <c r="N8" s="227"/>
      <c r="O8" s="228">
        <f>IF(K8=INDEX(Statut_N,1,1),IF(ISBLANK(N),M8,IF(AND(N8=0,M8&gt;0),M8,N8)),0)</f>
        <v>0</v>
      </c>
      <c r="P8" s="49" t="s">
        <v>49</v>
      </c>
    </row>
    <row r="9" spans="1:16" x14ac:dyDescent="0.25">
      <c r="A9" s="47">
        <v>3</v>
      </c>
      <c r="B9" s="108"/>
      <c r="C9" s="112"/>
      <c r="D9" s="112" t="str">
        <f t="shared" si="0"/>
        <v/>
      </c>
      <c r="E9" s="121"/>
      <c r="F9" s="121"/>
      <c r="G9" s="112"/>
      <c r="H9" s="111"/>
      <c r="I9" s="111"/>
      <c r="J9" s="111"/>
      <c r="K9" s="112" t="s">
        <v>1981</v>
      </c>
      <c r="L9" s="107"/>
      <c r="M9" s="226"/>
      <c r="N9" s="227"/>
      <c r="O9" s="228">
        <f>IF(K9=INDEX(Statut_N,1,1),IF(ISBLANK(N),M9,IF(AND(N9=0,M9&gt;0),M9,N9)),0)</f>
        <v>0</v>
      </c>
      <c r="P9" s="49" t="s">
        <v>49</v>
      </c>
    </row>
    <row r="10" spans="1:16" x14ac:dyDescent="0.25">
      <c r="A10" s="47">
        <v>4</v>
      </c>
      <c r="B10" s="108"/>
      <c r="C10" s="112"/>
      <c r="D10" s="112" t="str">
        <f t="shared" si="0"/>
        <v/>
      </c>
      <c r="E10" s="121"/>
      <c r="F10" s="121"/>
      <c r="G10" s="112"/>
      <c r="H10" s="111"/>
      <c r="I10" s="111"/>
      <c r="J10" s="111"/>
      <c r="K10" s="112" t="s">
        <v>69</v>
      </c>
      <c r="L10" s="107"/>
      <c r="M10" s="226"/>
      <c r="N10" s="227"/>
      <c r="O10" s="228">
        <f>IF(K10=INDEX(Statut_N,1,1),IF(ISBLANK(N),M10,IF(AND(N10=0,M10&gt;0),M10,N10)),0)</f>
        <v>0</v>
      </c>
      <c r="P10" s="49" t="s">
        <v>49</v>
      </c>
    </row>
    <row r="11" spans="1:16" x14ac:dyDescent="0.25">
      <c r="A11" s="47">
        <v>5</v>
      </c>
      <c r="B11" s="108"/>
      <c r="C11" s="112"/>
      <c r="D11" s="112" t="str">
        <f t="shared" si="0"/>
        <v/>
      </c>
      <c r="E11" s="121"/>
      <c r="F11" s="121"/>
      <c r="G11" s="112"/>
      <c r="H11" s="111"/>
      <c r="I11" s="111"/>
      <c r="J11" s="111"/>
      <c r="K11" s="112" t="s">
        <v>1929</v>
      </c>
      <c r="L11" s="107"/>
      <c r="M11" s="226"/>
      <c r="N11" s="227"/>
      <c r="O11" s="228">
        <f>IF(K11=INDEX(Statut_N,1,1),IF(ISBLANK(N),M11,IF(AND(N11=0,M11&gt;0),M11,N11)),0)</f>
        <v>0</v>
      </c>
      <c r="P11" s="49" t="s">
        <v>49</v>
      </c>
    </row>
    <row r="12" spans="1:16" x14ac:dyDescent="0.25">
      <c r="A12" s="47">
        <v>6</v>
      </c>
      <c r="B12" s="108"/>
      <c r="C12" s="112"/>
      <c r="D12" s="112" t="str">
        <f t="shared" si="0"/>
        <v/>
      </c>
      <c r="E12" s="121"/>
      <c r="F12" s="121"/>
      <c r="G12" s="112"/>
      <c r="H12" s="111"/>
      <c r="I12" s="111"/>
      <c r="J12" s="111"/>
      <c r="K12" s="112"/>
      <c r="L12" s="107"/>
      <c r="M12" s="226"/>
      <c r="N12" s="227"/>
      <c r="O12" s="228">
        <f>IF(K12=INDEX(Statut_N,1,1),IF(ISBLANK(N),M12,IF(AND(N12=0,M12&gt;0),M12,N12)),0)</f>
        <v>0</v>
      </c>
    </row>
    <row r="13" spans="1:16" x14ac:dyDescent="0.25">
      <c r="A13" s="225">
        <v>7</v>
      </c>
      <c r="B13" s="108"/>
      <c r="C13" s="112"/>
      <c r="D13" s="112" t="str">
        <f t="shared" si="0"/>
        <v/>
      </c>
      <c r="E13" s="121"/>
      <c r="F13" s="121"/>
      <c r="G13" s="112"/>
      <c r="H13" s="111"/>
      <c r="I13" s="111"/>
      <c r="J13" s="111"/>
      <c r="K13" s="112"/>
      <c r="L13" s="107"/>
      <c r="M13" s="226"/>
      <c r="N13" s="227"/>
      <c r="O13" s="228">
        <f>IF(K13=INDEX(Statut_N,1,1),IF(ISBLANK(N),M13,IF(AND(N13=0,M13&gt;0),M13,N13)),0)</f>
        <v>0</v>
      </c>
    </row>
    <row r="14" spans="1:16" x14ac:dyDescent="0.25">
      <c r="A14" s="47">
        <v>8</v>
      </c>
      <c r="B14" s="108"/>
      <c r="C14" s="112"/>
      <c r="D14" s="112" t="str">
        <f t="shared" si="0"/>
        <v/>
      </c>
      <c r="E14" s="121"/>
      <c r="F14" s="121"/>
      <c r="G14" s="112"/>
      <c r="H14" s="111"/>
      <c r="I14" s="111"/>
      <c r="J14" s="111"/>
      <c r="K14" s="112"/>
      <c r="L14" s="107"/>
      <c r="M14" s="226"/>
      <c r="N14" s="227"/>
      <c r="O14" s="228">
        <f>IF(K14=INDEX(Statut_N,1,1),IF(ISBLANK(N),M14,IF(AND(N14=0,M14&gt;0),M14,N14)),0)</f>
        <v>0</v>
      </c>
    </row>
    <row r="15" spans="1:16" x14ac:dyDescent="0.25">
      <c r="A15" s="47">
        <v>9</v>
      </c>
      <c r="B15" s="108"/>
      <c r="C15" s="112"/>
      <c r="D15" s="112" t="str">
        <f t="shared" si="0"/>
        <v/>
      </c>
      <c r="E15" s="121"/>
      <c r="F15" s="121"/>
      <c r="G15" s="112"/>
      <c r="H15" s="111"/>
      <c r="I15" s="111"/>
      <c r="J15" s="111"/>
      <c r="K15" s="112"/>
      <c r="L15" s="107"/>
      <c r="M15" s="226"/>
      <c r="N15" s="227"/>
      <c r="O15" s="228">
        <f>IF(K15=INDEX(Statut_N,1,1),IF(ISBLANK(N),M15,IF(AND(N15=0,M15&gt;0),M15,N15)),0)</f>
        <v>0</v>
      </c>
    </row>
    <row r="16" spans="1:16" x14ac:dyDescent="0.25">
      <c r="A16" s="47">
        <v>10</v>
      </c>
      <c r="B16" s="108"/>
      <c r="C16" s="112"/>
      <c r="D16" s="112" t="str">
        <f t="shared" si="0"/>
        <v/>
      </c>
      <c r="E16" s="121"/>
      <c r="F16" s="121"/>
      <c r="G16" s="112"/>
      <c r="H16" s="111"/>
      <c r="I16" s="111"/>
      <c r="J16" s="111"/>
      <c r="K16" s="112"/>
      <c r="L16" s="107"/>
      <c r="M16" s="226"/>
      <c r="N16" s="227"/>
      <c r="O16" s="228">
        <f>IF(K16=INDEX(Statut_N,1,1),IF(ISBLANK(N),M16,IF(AND(N16=0,M16&gt;0),M16,N16)),0)</f>
        <v>0</v>
      </c>
    </row>
    <row r="17" spans="1:15" x14ac:dyDescent="0.25">
      <c r="A17" s="47">
        <v>11</v>
      </c>
      <c r="B17" s="108"/>
      <c r="C17" s="112"/>
      <c r="D17" s="112" t="str">
        <f t="shared" si="0"/>
        <v/>
      </c>
      <c r="E17" s="121"/>
      <c r="F17" s="121"/>
      <c r="G17" s="112"/>
      <c r="H17" s="111"/>
      <c r="I17" s="111"/>
      <c r="J17" s="111"/>
      <c r="K17" s="112"/>
      <c r="L17" s="107"/>
      <c r="M17" s="226"/>
      <c r="N17" s="227"/>
      <c r="O17" s="228">
        <f>IF(K17=INDEX(Statut_N,1,1),IF(ISBLANK(N),M17,IF(AND(N17=0,M17&gt;0),M17,N17)),0)</f>
        <v>0</v>
      </c>
    </row>
    <row r="18" spans="1:15" x14ac:dyDescent="0.25">
      <c r="A18" s="47">
        <v>12</v>
      </c>
      <c r="B18" s="108"/>
      <c r="C18" s="112"/>
      <c r="D18" s="112" t="str">
        <f t="shared" si="0"/>
        <v/>
      </c>
      <c r="E18" s="121"/>
      <c r="F18" s="121"/>
      <c r="G18" s="112"/>
      <c r="H18" s="111"/>
      <c r="I18" s="111"/>
      <c r="J18" s="111"/>
      <c r="K18" s="112"/>
      <c r="L18" s="107"/>
      <c r="M18" s="226"/>
      <c r="N18" s="227"/>
      <c r="O18" s="228">
        <f>IF(K18=INDEX(Statut_N,1,1),IF(ISBLANK(N),M18,IF(AND(N18=0,M18&gt;0),M18,N18)),0)</f>
        <v>0</v>
      </c>
    </row>
    <row r="19" spans="1:15" x14ac:dyDescent="0.25">
      <c r="A19" s="225">
        <v>13</v>
      </c>
      <c r="B19" s="108"/>
      <c r="C19" s="112"/>
      <c r="D19" s="112" t="str">
        <f t="shared" si="0"/>
        <v/>
      </c>
      <c r="E19" s="121"/>
      <c r="F19" s="121"/>
      <c r="G19" s="112"/>
      <c r="H19" s="111"/>
      <c r="I19" s="111"/>
      <c r="J19" s="111"/>
      <c r="K19" s="112"/>
      <c r="L19" s="107"/>
      <c r="M19" s="226"/>
      <c r="N19" s="227"/>
      <c r="O19" s="228">
        <f>IF(K19=INDEX(Statut_N,1,1),IF(ISBLANK(N),M19,IF(AND(N19=0,M19&gt;0),M19,N19)),0)</f>
        <v>0</v>
      </c>
    </row>
    <row r="20" spans="1:15" x14ac:dyDescent="0.25">
      <c r="A20" s="47">
        <v>14</v>
      </c>
      <c r="B20" s="108"/>
      <c r="C20" s="112"/>
      <c r="D20" s="112" t="str">
        <f t="shared" si="0"/>
        <v/>
      </c>
      <c r="E20" s="121"/>
      <c r="F20" s="121"/>
      <c r="G20" s="112"/>
      <c r="H20" s="111"/>
      <c r="I20" s="111"/>
      <c r="J20" s="111"/>
      <c r="K20" s="112"/>
      <c r="L20" s="107"/>
      <c r="M20" s="226"/>
      <c r="N20" s="227"/>
      <c r="O20" s="228">
        <f>IF(K20=INDEX(Statut_N,1,1),IF(ISBLANK(N),M20,IF(AND(N20=0,M20&gt;0),M20,N20)),0)</f>
        <v>0</v>
      </c>
    </row>
    <row r="21" spans="1:15" x14ac:dyDescent="0.25">
      <c r="A21" s="47">
        <v>15</v>
      </c>
      <c r="B21" s="108"/>
      <c r="C21" s="112"/>
      <c r="D21" s="112" t="str">
        <f t="shared" si="0"/>
        <v/>
      </c>
      <c r="E21" s="121"/>
      <c r="F21" s="121"/>
      <c r="G21" s="112"/>
      <c r="H21" s="111"/>
      <c r="I21" s="111"/>
      <c r="J21" s="111"/>
      <c r="K21" s="112"/>
      <c r="L21" s="107"/>
      <c r="M21" s="226"/>
      <c r="N21" s="227"/>
      <c r="O21" s="228">
        <f>IF(K21=INDEX(Statut_N,1,1),IF(ISBLANK(N),M21,IF(AND(N21=0,M21&gt;0),M21,N21)),0)</f>
        <v>0</v>
      </c>
    </row>
    <row r="22" spans="1:15" x14ac:dyDescent="0.25">
      <c r="A22" s="47">
        <v>16</v>
      </c>
      <c r="B22" s="108"/>
      <c r="C22" s="112"/>
      <c r="D22" s="112" t="str">
        <f t="shared" si="0"/>
        <v/>
      </c>
      <c r="E22" s="121"/>
      <c r="F22" s="121"/>
      <c r="G22" s="112"/>
      <c r="H22" s="111"/>
      <c r="I22" s="111"/>
      <c r="J22" s="111"/>
      <c r="K22" s="112"/>
      <c r="L22" s="107"/>
      <c r="M22" s="226"/>
      <c r="N22" s="227"/>
      <c r="O22" s="228">
        <f>IF(K22=INDEX(Statut_N,1,1),IF(ISBLANK(N),M22,IF(AND(N22=0,M22&gt;0),M22,N22)),0)</f>
        <v>0</v>
      </c>
    </row>
    <row r="23" spans="1:15" x14ac:dyDescent="0.25">
      <c r="A23" s="47">
        <v>17</v>
      </c>
      <c r="B23" s="108"/>
      <c r="C23" s="112"/>
      <c r="D23" s="112" t="str">
        <f t="shared" si="0"/>
        <v/>
      </c>
      <c r="E23" s="121"/>
      <c r="F23" s="121"/>
      <c r="G23" s="112"/>
      <c r="H23" s="111"/>
      <c r="I23" s="111"/>
      <c r="J23" s="111"/>
      <c r="K23" s="112"/>
      <c r="L23" s="107"/>
      <c r="M23" s="226"/>
      <c r="N23" s="227"/>
      <c r="O23" s="228">
        <f>IF(K23=INDEX(Statut_N,1,1),IF(ISBLANK(N),M23,IF(AND(N23=0,M23&gt;0),M23,N23)),0)</f>
        <v>0</v>
      </c>
    </row>
    <row r="24" spans="1:15" x14ac:dyDescent="0.25">
      <c r="A24" s="47">
        <v>18</v>
      </c>
      <c r="B24" s="108"/>
      <c r="C24" s="112"/>
      <c r="D24" s="112" t="str">
        <f t="shared" si="0"/>
        <v/>
      </c>
      <c r="E24" s="121"/>
      <c r="F24" s="121"/>
      <c r="G24" s="112"/>
      <c r="H24" s="111"/>
      <c r="I24" s="111"/>
      <c r="J24" s="111"/>
      <c r="K24" s="112"/>
      <c r="L24" s="107"/>
      <c r="M24" s="226"/>
      <c r="N24" s="227"/>
      <c r="O24" s="228">
        <f>IF(K24=INDEX(Statut_N,1,1),IF(ISBLANK(N),M24,IF(AND(N24=0,M24&gt;0),M24,N24)),0)</f>
        <v>0</v>
      </c>
    </row>
    <row r="25" spans="1:15" x14ac:dyDescent="0.25">
      <c r="A25" s="225">
        <v>19</v>
      </c>
      <c r="B25" s="108"/>
      <c r="C25" s="112"/>
      <c r="D25" s="112" t="str">
        <f t="shared" si="0"/>
        <v/>
      </c>
      <c r="E25" s="121"/>
      <c r="F25" s="121"/>
      <c r="G25" s="112"/>
      <c r="H25" s="111"/>
      <c r="I25" s="111"/>
      <c r="J25" s="111"/>
      <c r="K25" s="112"/>
      <c r="L25" s="107"/>
      <c r="M25" s="226"/>
      <c r="N25" s="227"/>
      <c r="O25" s="228">
        <f>IF(K25=INDEX(Statut_N,1,1),IF(ISBLANK(N),M25,IF(AND(N25=0,M25&gt;0),M25,N25)),0)</f>
        <v>0</v>
      </c>
    </row>
    <row r="26" spans="1:15" x14ac:dyDescent="0.25">
      <c r="A26" s="47">
        <v>20</v>
      </c>
      <c r="B26" s="108"/>
      <c r="C26" s="112"/>
      <c r="D26" s="112" t="str">
        <f t="shared" si="0"/>
        <v/>
      </c>
      <c r="E26" s="121"/>
      <c r="F26" s="121"/>
      <c r="G26" s="112"/>
      <c r="H26" s="111"/>
      <c r="I26" s="111"/>
      <c r="J26" s="111"/>
      <c r="K26" s="112"/>
      <c r="L26" s="107"/>
      <c r="M26" s="226"/>
      <c r="N26" s="227"/>
      <c r="O26" s="228">
        <f>IF(K26=INDEX(Statut_N,1,1),IF(ISBLANK(N),M26,IF(AND(N26=0,M26&gt;0),M26,N26)),0)</f>
        <v>0</v>
      </c>
    </row>
    <row r="27" spans="1:15" x14ac:dyDescent="0.25">
      <c r="A27" s="47">
        <v>21</v>
      </c>
      <c r="B27" s="108"/>
      <c r="C27" s="112"/>
      <c r="D27" s="112" t="str">
        <f t="shared" si="0"/>
        <v/>
      </c>
      <c r="E27" s="121"/>
      <c r="F27" s="121"/>
      <c r="G27" s="112"/>
      <c r="H27" s="111"/>
      <c r="I27" s="111"/>
      <c r="J27" s="111"/>
      <c r="K27" s="112"/>
      <c r="L27" s="107"/>
      <c r="M27" s="226"/>
      <c r="N27" s="227"/>
      <c r="O27" s="228">
        <f>IF(K27=INDEX(Statut_N,1,1),IF(ISBLANK(N),M27,IF(AND(N27=0,M27&gt;0),M27,N27)),0)</f>
        <v>0</v>
      </c>
    </row>
    <row r="28" spans="1:15" x14ac:dyDescent="0.25">
      <c r="A28" s="47">
        <v>22</v>
      </c>
      <c r="B28" s="108"/>
      <c r="C28" s="112"/>
      <c r="D28" s="112" t="str">
        <f t="shared" si="0"/>
        <v/>
      </c>
      <c r="E28" s="121"/>
      <c r="F28" s="121"/>
      <c r="G28" s="112"/>
      <c r="H28" s="111"/>
      <c r="I28" s="111"/>
      <c r="J28" s="111"/>
      <c r="K28" s="112"/>
      <c r="L28" s="107"/>
      <c r="M28" s="226"/>
      <c r="N28" s="227"/>
      <c r="O28" s="228">
        <f>IF(K28=INDEX(Statut_N,1,1),IF(ISBLANK(N),M28,IF(AND(N28=0,M28&gt;0),M28,N28)),0)</f>
        <v>0</v>
      </c>
    </row>
    <row r="29" spans="1:15" x14ac:dyDescent="0.25">
      <c r="A29" s="47">
        <v>23</v>
      </c>
      <c r="B29" s="108"/>
      <c r="C29" s="112"/>
      <c r="D29" s="112" t="str">
        <f t="shared" si="0"/>
        <v/>
      </c>
      <c r="E29" s="121"/>
      <c r="F29" s="121"/>
      <c r="G29" s="112"/>
      <c r="H29" s="111"/>
      <c r="I29" s="111"/>
      <c r="J29" s="111"/>
      <c r="K29" s="112"/>
      <c r="L29" s="107"/>
      <c r="M29" s="226"/>
      <c r="N29" s="227"/>
      <c r="O29" s="228">
        <f>IF(K29=INDEX(Statut_N,1,1),IF(ISBLANK(N),M29,IF(AND(N29=0,M29&gt;0),M29,N29)),0)</f>
        <v>0</v>
      </c>
    </row>
    <row r="30" spans="1:15" x14ac:dyDescent="0.25">
      <c r="A30" s="47">
        <v>24</v>
      </c>
      <c r="B30" s="108"/>
      <c r="C30" s="112"/>
      <c r="D30" s="112" t="str">
        <f t="shared" si="0"/>
        <v/>
      </c>
      <c r="E30" s="121"/>
      <c r="F30" s="121"/>
      <c r="G30" s="112"/>
      <c r="H30" s="111"/>
      <c r="I30" s="111"/>
      <c r="J30" s="111"/>
      <c r="K30" s="112"/>
      <c r="L30" s="107"/>
      <c r="M30" s="226"/>
      <c r="N30" s="227"/>
      <c r="O30" s="228">
        <f>IF(K30=INDEX(Statut_N,1,1),IF(ISBLANK(N),M30,IF(AND(N30=0,M30&gt;0),M30,N30)),0)</f>
        <v>0</v>
      </c>
    </row>
    <row r="31" spans="1:15" x14ac:dyDescent="0.25">
      <c r="A31" s="225">
        <v>25</v>
      </c>
      <c r="B31" s="108"/>
      <c r="C31" s="112"/>
      <c r="D31" s="112" t="str">
        <f t="shared" si="0"/>
        <v/>
      </c>
      <c r="E31" s="121"/>
      <c r="F31" s="121"/>
      <c r="G31" s="112"/>
      <c r="H31" s="111"/>
      <c r="I31" s="111"/>
      <c r="J31" s="111"/>
      <c r="K31" s="112"/>
      <c r="L31" s="107"/>
      <c r="M31" s="226"/>
      <c r="N31" s="227"/>
      <c r="O31" s="228">
        <f>IF(K31=INDEX(Statut_N,1,1),IF(ISBLANK(N),M31,IF(AND(N31=0,M31&gt;0),M31,N31)),0)</f>
        <v>0</v>
      </c>
    </row>
    <row r="32" spans="1:15" x14ac:dyDescent="0.25">
      <c r="A32" s="47">
        <v>26</v>
      </c>
      <c r="B32" s="108"/>
      <c r="C32" s="112"/>
      <c r="D32" s="112" t="str">
        <f t="shared" si="0"/>
        <v/>
      </c>
      <c r="E32" s="121"/>
      <c r="F32" s="121"/>
      <c r="G32" s="112"/>
      <c r="H32" s="111"/>
      <c r="I32" s="111"/>
      <c r="J32" s="111"/>
      <c r="K32" s="112"/>
      <c r="L32" s="107"/>
      <c r="M32" s="226"/>
      <c r="N32" s="227"/>
      <c r="O32" s="228">
        <f>IF(K32=INDEX(Statut_N,1,1),IF(ISBLANK(N),M32,IF(AND(N32=0,M32&gt;0),M32,N32)),0)</f>
        <v>0</v>
      </c>
    </row>
    <row r="33" spans="1:15" x14ac:dyDescent="0.25">
      <c r="A33" s="47">
        <v>27</v>
      </c>
      <c r="B33" s="108"/>
      <c r="C33" s="112"/>
      <c r="D33" s="112" t="str">
        <f t="shared" si="0"/>
        <v/>
      </c>
      <c r="E33" s="121"/>
      <c r="F33" s="121"/>
      <c r="G33" s="112"/>
      <c r="H33" s="111"/>
      <c r="I33" s="111"/>
      <c r="J33" s="111"/>
      <c r="K33" s="112"/>
      <c r="L33" s="107"/>
      <c r="M33" s="226"/>
      <c r="N33" s="227"/>
      <c r="O33" s="228">
        <f>IF(K33=INDEX(Statut_N,1,1),IF(ISBLANK(N),M33,IF(AND(N33=0,M33&gt;0),M33,N33)),0)</f>
        <v>0</v>
      </c>
    </row>
    <row r="34" spans="1:15" x14ac:dyDescent="0.25">
      <c r="A34" s="47">
        <v>28</v>
      </c>
      <c r="B34" s="108"/>
      <c r="C34" s="112"/>
      <c r="D34" s="112" t="str">
        <f t="shared" si="0"/>
        <v/>
      </c>
      <c r="E34" s="121"/>
      <c r="F34" s="121"/>
      <c r="G34" s="112"/>
      <c r="H34" s="111"/>
      <c r="I34" s="111"/>
      <c r="J34" s="111"/>
      <c r="K34" s="112"/>
      <c r="L34" s="107"/>
      <c r="M34" s="226"/>
      <c r="N34" s="227"/>
      <c r="O34" s="228">
        <f>IF(K34=INDEX(Statut_N,1,1),IF(ISBLANK(N),M34,IF(AND(N34=0,M34&gt;0),M34,N34)),0)</f>
        <v>0</v>
      </c>
    </row>
    <row r="35" spans="1:15" x14ac:dyDescent="0.25">
      <c r="A35" s="225">
        <v>29</v>
      </c>
      <c r="B35" s="108"/>
      <c r="C35" s="112"/>
      <c r="D35" s="112" t="str">
        <f t="shared" si="0"/>
        <v/>
      </c>
      <c r="E35" s="121"/>
      <c r="F35" s="121"/>
      <c r="G35" s="112"/>
      <c r="H35" s="111"/>
      <c r="I35" s="111"/>
      <c r="J35" s="111"/>
      <c r="K35" s="112"/>
      <c r="L35" s="107"/>
      <c r="M35" s="226"/>
      <c r="N35" s="227"/>
      <c r="O35" s="228">
        <f>IF(K35=INDEX(Statut_N,1,1),IF(ISBLANK(N),M35,IF(AND(N35=0,M35&gt;0),M35,N35)),0)</f>
        <v>0</v>
      </c>
    </row>
    <row r="36" spans="1:15" ht="15.75" thickBot="1" x14ac:dyDescent="0.3">
      <c r="A36" s="47">
        <v>30</v>
      </c>
      <c r="B36" s="113"/>
      <c r="C36" s="117"/>
      <c r="D36" s="117" t="str">
        <f t="shared" si="0"/>
        <v/>
      </c>
      <c r="E36" s="122"/>
      <c r="F36" s="122"/>
      <c r="G36" s="117"/>
      <c r="H36" s="116"/>
      <c r="I36" s="116"/>
      <c r="J36" s="116"/>
      <c r="K36" s="117"/>
      <c r="L36" s="118"/>
      <c r="M36" s="229"/>
      <c r="N36" s="230"/>
      <c r="O36" s="270">
        <f>IF(K36=INDEX(Statut_N,1,1),IF(ISBLANK(N),M36,IF(AND(N36=0,M36&gt;0),M36,N36)),0)</f>
        <v>0</v>
      </c>
    </row>
    <row r="37" spans="1:15" x14ac:dyDescent="0.25">
      <c r="B37" s="3" t="s">
        <v>51</v>
      </c>
      <c r="C37" s="3"/>
      <c r="D37" s="3"/>
    </row>
  </sheetData>
  <mergeCells count="9">
    <mergeCell ref="M5:O5"/>
    <mergeCell ref="K5:K6"/>
    <mergeCell ref="L5:L6"/>
    <mergeCell ref="B5:B6"/>
    <mergeCell ref="E5:E6"/>
    <mergeCell ref="F5:F6"/>
    <mergeCell ref="C5:C6"/>
    <mergeCell ref="G5:G6"/>
    <mergeCell ref="H5:J5"/>
  </mergeCells>
  <conditionalFormatting sqref="L7:L36">
    <cfRule type="expression" dxfId="2" priority="1">
      <formula>IF(VLOOKUP(K7,Statut_N_Justificatif,2,FALSE),ISBLANK(L7),FALSE)</formula>
    </cfRule>
  </conditionalFormatting>
  <dataValidations count="4">
    <dataValidation type="list" allowBlank="1" showInputMessage="1" showErrorMessage="1" sqref="D7:D36" xr:uid="{00000000-0002-0000-0700-000000000000}">
      <formula1>"Adaptation,Extension"</formula1>
    </dataValidation>
    <dataValidation type="list" allowBlank="1" showInputMessage="1" showErrorMessage="1" sqref="C7:C36" xr:uid="{00000000-0002-0000-0700-000001000000}">
      <formula1>Motivations</formula1>
    </dataValidation>
    <dataValidation type="list" allowBlank="1" showInputMessage="1" showErrorMessage="1" sqref="H7:H36" xr:uid="{00000000-0002-0000-0700-000002000000}">
      <formula1>Communes</formula1>
    </dataValidation>
    <dataValidation type="list" allowBlank="1" showInputMessage="1" showErrorMessage="1" sqref="K7:K36" xr:uid="{00000000-0002-0000-0700-000003000000}">
      <formula1>Statut_N</formula1>
    </dataValidation>
  </dataValidations>
  <pageMargins left="0.70866141732283472" right="0.70866141732283472" top="0.74803149606299213" bottom="0.74803149606299213" header="0.31496062992125984" footer="0.31496062992125984"/>
  <pageSetup paperSize="9" fitToHeight="0" orientation="landscape" r:id="rId1"/>
  <headerFooter>
    <oddFooter>&amp;LPlan d'investissement 2020-2024&amp;CIV - Bilan N Actualisation&amp;RXLS Version 17-01-2019</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pageSetUpPr autoPageBreaks="0" fitToPage="1"/>
  </sheetPr>
  <dimension ref="A1:BE36"/>
  <sheetViews>
    <sheetView showGridLines="0" zoomScale="70" zoomScaleNormal="70" workbookViewId="0">
      <pane xSplit="10" ySplit="6" topLeftCell="K7" activePane="bottomRight" state="frozen"/>
      <selection pane="topRight" activeCell="K1" sqref="K1"/>
      <selection pane="bottomLeft" activeCell="A7" sqref="A7"/>
      <selection pane="bottomRight" activeCell="I47" sqref="I47"/>
    </sheetView>
  </sheetViews>
  <sheetFormatPr baseColWidth="10" defaultRowHeight="15" x14ac:dyDescent="0.25"/>
  <cols>
    <col min="1" max="1" width="5.7109375" style="49" customWidth="1"/>
    <col min="2" max="2" width="8.7109375" style="49" customWidth="1"/>
    <col min="3" max="3" width="25.7109375" style="49" customWidth="1"/>
    <col min="4" max="4" width="12.7109375" style="49" customWidth="1"/>
    <col min="5" max="5" width="8.7109375" style="49" customWidth="1"/>
    <col min="6" max="6" width="4.7109375" style="49" customWidth="1"/>
    <col min="7" max="10" width="25.7109375" style="49" customWidth="1"/>
    <col min="11" max="40" width="8.7109375" style="49" customWidth="1"/>
    <col min="41" max="42" width="8.7109375" style="269" customWidth="1"/>
    <col min="43" max="47" width="8.7109375" style="49" customWidth="1"/>
    <col min="48" max="49" width="10.7109375" style="49" customWidth="1"/>
    <col min="50" max="16384" width="11.42578125" style="49"/>
  </cols>
  <sheetData>
    <row r="1" spans="1:57" ht="21" x14ac:dyDescent="0.35">
      <c r="B1" s="104" t="str">
        <f>"Plan d'investissement "&amp;AnnéeN+1&amp;"-"&amp;AnnéeN+5&amp;" ("&amp;GRD&amp;") - Budget et quantitatif"</f>
        <v>Plan d'investissement 2022-2026 (Nom du GRD) - Budget et quantitatif</v>
      </c>
      <c r="C1" s="104"/>
      <c r="D1" s="104"/>
      <c r="E1" s="104"/>
      <c r="F1" s="104"/>
      <c r="G1" s="104"/>
      <c r="H1" s="104"/>
      <c r="I1" s="104"/>
      <c r="J1" s="104"/>
      <c r="K1" s="104"/>
      <c r="L1" s="104"/>
      <c r="M1" s="104"/>
      <c r="N1" s="104"/>
      <c r="O1" s="104"/>
      <c r="P1" s="104"/>
    </row>
    <row r="2" spans="1:57" ht="15" customHeight="1" x14ac:dyDescent="0.35">
      <c r="B2" s="130" t="s">
        <v>1884</v>
      </c>
      <c r="C2" s="130"/>
      <c r="D2" s="130"/>
      <c r="E2" s="130"/>
      <c r="F2" s="130"/>
      <c r="G2" s="104"/>
      <c r="H2" s="104"/>
      <c r="I2" s="104"/>
      <c r="J2" s="104"/>
      <c r="K2" s="104"/>
      <c r="L2" s="104"/>
      <c r="M2" s="104"/>
      <c r="N2" s="104"/>
      <c r="O2" s="104"/>
      <c r="P2" s="104"/>
    </row>
    <row r="3" spans="1:57" ht="15" customHeight="1" thickBot="1" x14ac:dyDescent="0.4">
      <c r="F3" s="104"/>
      <c r="G3" s="104"/>
      <c r="H3" s="104"/>
      <c r="I3" s="104"/>
      <c r="J3" s="104"/>
    </row>
    <row r="4" spans="1:57" ht="15" customHeight="1" thickBot="1" x14ac:dyDescent="0.3">
      <c r="B4" s="131"/>
      <c r="C4" s="131"/>
      <c r="D4" s="131"/>
      <c r="E4" s="131"/>
      <c r="F4" s="131"/>
      <c r="G4" s="131"/>
      <c r="H4" s="131"/>
      <c r="I4" s="131"/>
      <c r="J4" s="131"/>
      <c r="K4" s="352" t="s">
        <v>1886</v>
      </c>
      <c r="L4" s="352"/>
      <c r="M4" s="352"/>
      <c r="N4" s="352"/>
      <c r="O4" s="352"/>
      <c r="P4" s="352"/>
      <c r="Q4" s="361" t="s">
        <v>32</v>
      </c>
      <c r="R4" s="361"/>
      <c r="S4" s="361"/>
      <c r="T4" s="361"/>
      <c r="U4" s="361" t="s">
        <v>1930</v>
      </c>
      <c r="V4" s="361"/>
      <c r="W4" s="361"/>
      <c r="X4" s="361"/>
      <c r="Y4" s="361"/>
      <c r="Z4" s="361"/>
      <c r="AA4" s="361"/>
      <c r="AB4" s="361"/>
      <c r="AC4" s="361"/>
      <c r="AD4" s="361"/>
      <c r="AE4" s="352" t="s">
        <v>88</v>
      </c>
      <c r="AF4" s="352"/>
      <c r="AG4" s="352"/>
      <c r="AH4" s="352"/>
      <c r="AI4" s="361" t="s">
        <v>1885</v>
      </c>
      <c r="AJ4" s="361"/>
      <c r="AK4" s="361"/>
      <c r="AL4" s="361"/>
      <c r="AM4" s="361"/>
      <c r="AN4" s="361"/>
      <c r="AO4" s="361"/>
      <c r="AP4" s="361"/>
      <c r="AQ4" s="361"/>
      <c r="AR4" s="361"/>
      <c r="AS4" s="361" t="s">
        <v>1933</v>
      </c>
      <c r="AT4" s="361"/>
      <c r="AU4" s="361"/>
      <c r="AV4" s="361"/>
      <c r="AW4" s="276" t="s">
        <v>1901</v>
      </c>
      <c r="AZ4" s="369" t="s">
        <v>1908</v>
      </c>
      <c r="BA4" s="368" t="s">
        <v>1983</v>
      </c>
      <c r="BB4" s="368"/>
      <c r="BC4" s="368"/>
      <c r="BD4" s="368"/>
      <c r="BE4" s="246" t="s">
        <v>1909</v>
      </c>
    </row>
    <row r="5" spans="1:57" ht="50.1" customHeight="1" x14ac:dyDescent="0.25">
      <c r="B5" s="359" t="s">
        <v>1906</v>
      </c>
      <c r="C5" s="352" t="s">
        <v>46</v>
      </c>
      <c r="D5" s="352" t="s">
        <v>1892</v>
      </c>
      <c r="E5" s="352" t="s">
        <v>1875</v>
      </c>
      <c r="F5" s="357" t="s">
        <v>1879</v>
      </c>
      <c r="G5" s="352" t="s">
        <v>48</v>
      </c>
      <c r="H5" s="352" t="s">
        <v>56</v>
      </c>
      <c r="I5" s="352" t="s">
        <v>1874</v>
      </c>
      <c r="J5" s="352" t="s">
        <v>1877</v>
      </c>
      <c r="K5" s="363" t="s">
        <v>4</v>
      </c>
      <c r="L5" s="364"/>
      <c r="M5" s="363" t="s">
        <v>1947</v>
      </c>
      <c r="N5" s="364"/>
      <c r="O5" s="363" t="s">
        <v>1953</v>
      </c>
      <c r="P5" s="364"/>
      <c r="Q5" s="363" t="s">
        <v>1954</v>
      </c>
      <c r="R5" s="364"/>
      <c r="S5" s="363" t="s">
        <v>1946</v>
      </c>
      <c r="T5" s="364"/>
      <c r="U5" s="363" t="s">
        <v>1931</v>
      </c>
      <c r="V5" s="364"/>
      <c r="W5" s="363" t="s">
        <v>1956</v>
      </c>
      <c r="X5" s="364"/>
      <c r="Y5" s="363" t="s">
        <v>1957</v>
      </c>
      <c r="Z5" s="364"/>
      <c r="AA5" s="363" t="s">
        <v>1932</v>
      </c>
      <c r="AB5" s="364"/>
      <c r="AC5" s="363" t="s">
        <v>8</v>
      </c>
      <c r="AD5" s="364"/>
      <c r="AE5" s="363" t="s">
        <v>1942</v>
      </c>
      <c r="AF5" s="364"/>
      <c r="AG5" s="363" t="s">
        <v>1941</v>
      </c>
      <c r="AH5" s="364"/>
      <c r="AI5" s="363" t="s">
        <v>1943</v>
      </c>
      <c r="AJ5" s="364"/>
      <c r="AK5" s="363" t="s">
        <v>1944</v>
      </c>
      <c r="AL5" s="364"/>
      <c r="AM5" s="363" t="s">
        <v>1945</v>
      </c>
      <c r="AN5" s="364"/>
      <c r="AO5" s="363" t="s">
        <v>1955</v>
      </c>
      <c r="AP5" s="364"/>
      <c r="AQ5" s="363" t="s">
        <v>1948</v>
      </c>
      <c r="AR5" s="364"/>
      <c r="AS5" s="363" t="s">
        <v>1952</v>
      </c>
      <c r="AT5" s="364"/>
      <c r="AU5" s="363" t="s">
        <v>1887</v>
      </c>
      <c r="AV5" s="364"/>
      <c r="AW5" s="207" t="s">
        <v>1902</v>
      </c>
      <c r="AZ5" s="370"/>
      <c r="BA5" s="231" t="s">
        <v>1879</v>
      </c>
      <c r="BB5" s="231" t="s">
        <v>1907</v>
      </c>
      <c r="BC5" s="232" t="s">
        <v>74</v>
      </c>
      <c r="BD5" s="232" t="s">
        <v>74</v>
      </c>
      <c r="BE5" s="245" t="s">
        <v>1910</v>
      </c>
    </row>
    <row r="6" spans="1:57" ht="15" customHeight="1" x14ac:dyDescent="0.25">
      <c r="B6" s="360"/>
      <c r="C6" s="362"/>
      <c r="D6" s="362"/>
      <c r="E6" s="362"/>
      <c r="F6" s="358"/>
      <c r="G6" s="362"/>
      <c r="H6" s="362"/>
      <c r="I6" s="362"/>
      <c r="J6" s="362"/>
      <c r="K6" s="271" t="s">
        <v>1916</v>
      </c>
      <c r="L6" s="271" t="s">
        <v>1915</v>
      </c>
      <c r="M6" s="271" t="s">
        <v>1916</v>
      </c>
      <c r="N6" s="271" t="s">
        <v>1915</v>
      </c>
      <c r="O6" s="271" t="s">
        <v>1916</v>
      </c>
      <c r="P6" s="271" t="s">
        <v>1915</v>
      </c>
      <c r="Q6" s="271" t="s">
        <v>1916</v>
      </c>
      <c r="R6" s="271" t="s">
        <v>1915</v>
      </c>
      <c r="S6" s="271" t="s">
        <v>1916</v>
      </c>
      <c r="T6" s="271" t="s">
        <v>1915</v>
      </c>
      <c r="U6" s="271" t="s">
        <v>1917</v>
      </c>
      <c r="V6" s="271" t="s">
        <v>1915</v>
      </c>
      <c r="W6" s="271" t="s">
        <v>1917</v>
      </c>
      <c r="X6" s="271" t="s">
        <v>1915</v>
      </c>
      <c r="Y6" s="271" t="s">
        <v>1917</v>
      </c>
      <c r="Z6" s="271" t="s">
        <v>1915</v>
      </c>
      <c r="AA6" s="271" t="s">
        <v>1917</v>
      </c>
      <c r="AB6" s="271" t="s">
        <v>1915</v>
      </c>
      <c r="AC6" s="271" t="s">
        <v>1917</v>
      </c>
      <c r="AD6" s="271" t="s">
        <v>1915</v>
      </c>
      <c r="AE6" s="271" t="s">
        <v>1916</v>
      </c>
      <c r="AF6" s="271" t="s">
        <v>1915</v>
      </c>
      <c r="AG6" s="271" t="s">
        <v>1916</v>
      </c>
      <c r="AH6" s="271" t="s">
        <v>1915</v>
      </c>
      <c r="AI6" s="271" t="s">
        <v>1916</v>
      </c>
      <c r="AJ6" s="271" t="s">
        <v>1915</v>
      </c>
      <c r="AK6" s="271" t="s">
        <v>1916</v>
      </c>
      <c r="AL6" s="271" t="s">
        <v>1915</v>
      </c>
      <c r="AM6" s="271" t="s">
        <v>1916</v>
      </c>
      <c r="AN6" s="271" t="s">
        <v>1915</v>
      </c>
      <c r="AO6" s="271" t="s">
        <v>1916</v>
      </c>
      <c r="AP6" s="271" t="s">
        <v>1915</v>
      </c>
      <c r="AQ6" s="271" t="s">
        <v>1916</v>
      </c>
      <c r="AR6" s="271" t="s">
        <v>1915</v>
      </c>
      <c r="AS6" s="271" t="s">
        <v>1962</v>
      </c>
      <c r="AT6" s="271" t="s">
        <v>1915</v>
      </c>
      <c r="AU6" s="271" t="s">
        <v>1916</v>
      </c>
      <c r="AV6" s="271" t="s">
        <v>1915</v>
      </c>
      <c r="AW6" s="208" t="s">
        <v>1918</v>
      </c>
      <c r="AZ6" s="370"/>
      <c r="BA6" s="233" t="s">
        <v>1888</v>
      </c>
      <c r="BB6" s="233" t="s">
        <v>1888</v>
      </c>
      <c r="BC6" s="233" t="s">
        <v>1888</v>
      </c>
      <c r="BD6" s="233" t="s">
        <v>1889</v>
      </c>
      <c r="BE6" s="237"/>
    </row>
    <row r="7" spans="1:57" s="2" customFormat="1" ht="15" customHeight="1" x14ac:dyDescent="0.25">
      <c r="A7" s="225">
        <v>1</v>
      </c>
      <c r="B7" s="140">
        <f>AnnéeN+1</f>
        <v>2022</v>
      </c>
      <c r="C7" s="143" t="s">
        <v>1995</v>
      </c>
      <c r="D7" s="145" t="str">
        <f t="shared" ref="D7:D36" si="0">IF(ISBLANK(C7),"",VLOOKUP(C7,Motivations_TAB,2,FALSE))</f>
        <v>Adaptation</v>
      </c>
      <c r="E7" s="143">
        <v>123456</v>
      </c>
      <c r="F7" s="145" t="s">
        <v>1882</v>
      </c>
      <c r="G7" s="143"/>
      <c r="H7" s="105" t="s">
        <v>206</v>
      </c>
      <c r="I7" s="105"/>
      <c r="J7" s="164"/>
      <c r="K7" s="167"/>
      <c r="L7" s="173"/>
      <c r="M7" s="150"/>
      <c r="N7" s="173"/>
      <c r="O7" s="150"/>
      <c r="P7" s="176"/>
      <c r="Q7" s="170"/>
      <c r="R7" s="179"/>
      <c r="S7" s="151"/>
      <c r="T7" s="176"/>
      <c r="U7" s="170"/>
      <c r="V7" s="179"/>
      <c r="W7" s="151"/>
      <c r="X7" s="179"/>
      <c r="Y7" s="151"/>
      <c r="Z7" s="179"/>
      <c r="AA7" s="151"/>
      <c r="AB7" s="179"/>
      <c r="AC7" s="151"/>
      <c r="AD7" s="176"/>
      <c r="AE7" s="170"/>
      <c r="AF7" s="179"/>
      <c r="AG7" s="151"/>
      <c r="AH7" s="176"/>
      <c r="AI7" s="170"/>
      <c r="AJ7" s="179"/>
      <c r="AK7" s="151"/>
      <c r="AL7" s="179"/>
      <c r="AM7" s="151"/>
      <c r="AN7" s="179"/>
      <c r="AO7" s="151"/>
      <c r="AP7" s="179"/>
      <c r="AQ7" s="151"/>
      <c r="AR7" s="176"/>
      <c r="AS7" s="151"/>
      <c r="AT7" s="179"/>
      <c r="AU7" s="151"/>
      <c r="AV7" s="176"/>
      <c r="AW7" s="209">
        <f t="shared" ref="AW7:AW36" si="1">SUMIF($K$6:$AV$6,"brut [€]",K7:AV7)</f>
        <v>0</v>
      </c>
      <c r="AZ7" s="238">
        <f>AnnéeN+1</f>
        <v>2022</v>
      </c>
      <c r="BA7" s="234">
        <f>SUMIFS($AW:$AW,$B:$B,$AZ7,$F:$F,"x")</f>
        <v>0</v>
      </c>
      <c r="BB7" s="234">
        <f>SUMIFS($AW:$AW,$B:$B,$AZ7,$F:$F,"")</f>
        <v>0</v>
      </c>
      <c r="BC7" s="234">
        <f>SUMIF(B:B,AZ7,AW:AW)</f>
        <v>0</v>
      </c>
      <c r="BD7" s="234">
        <f>TOTNplus1</f>
        <v>0</v>
      </c>
      <c r="BE7" s="239">
        <f>BC7-BD7</f>
        <v>0</v>
      </c>
    </row>
    <row r="8" spans="1:57" x14ac:dyDescent="0.25">
      <c r="A8" s="47">
        <v>2</v>
      </c>
      <c r="B8" s="141">
        <f>AnnéeN+2</f>
        <v>2023</v>
      </c>
      <c r="C8" s="143" t="s">
        <v>1995</v>
      </c>
      <c r="D8" s="109" t="str">
        <f t="shared" si="0"/>
        <v>Adaptation</v>
      </c>
      <c r="E8" s="143">
        <v>123456</v>
      </c>
      <c r="F8" s="109" t="s">
        <v>1882</v>
      </c>
      <c r="G8" s="143"/>
      <c r="H8" s="105" t="s">
        <v>206</v>
      </c>
      <c r="I8" s="110"/>
      <c r="J8" s="165"/>
      <c r="K8" s="168"/>
      <c r="L8" s="174"/>
      <c r="M8" s="152"/>
      <c r="N8" s="174"/>
      <c r="O8" s="152"/>
      <c r="P8" s="177"/>
      <c r="Q8" s="171"/>
      <c r="R8" s="180"/>
      <c r="S8" s="153"/>
      <c r="T8" s="177"/>
      <c r="U8" s="171"/>
      <c r="V8" s="180"/>
      <c r="W8" s="153"/>
      <c r="X8" s="180"/>
      <c r="Y8" s="153"/>
      <c r="Z8" s="180"/>
      <c r="AA8" s="153"/>
      <c r="AB8" s="180"/>
      <c r="AC8" s="153"/>
      <c r="AD8" s="177"/>
      <c r="AE8" s="171"/>
      <c r="AF8" s="180"/>
      <c r="AG8" s="153"/>
      <c r="AH8" s="177"/>
      <c r="AI8" s="171"/>
      <c r="AJ8" s="180"/>
      <c r="AK8" s="153"/>
      <c r="AL8" s="180"/>
      <c r="AM8" s="153"/>
      <c r="AN8" s="180"/>
      <c r="AO8" s="153"/>
      <c r="AP8" s="180"/>
      <c r="AQ8" s="153"/>
      <c r="AR8" s="177"/>
      <c r="AS8" s="153"/>
      <c r="AT8" s="180"/>
      <c r="AU8" s="153"/>
      <c r="AV8" s="177"/>
      <c r="AW8" s="209">
        <f t="shared" si="1"/>
        <v>0</v>
      </c>
      <c r="AZ8" s="240">
        <f>AZ7+1</f>
        <v>2023</v>
      </c>
      <c r="BA8" s="235">
        <f>SUMIFS($AW:$AW,$B:$B,$AZ8,$F:$F,"x")</f>
        <v>0</v>
      </c>
      <c r="BB8" s="235">
        <f>SUMIFS($AW:$AW,$B:$B,$AZ8,$F:$F,"")</f>
        <v>0</v>
      </c>
      <c r="BC8" s="235">
        <f>SUMIF(B:B,AZ8,AW:AW)</f>
        <v>0</v>
      </c>
      <c r="BD8" s="236">
        <f>TOTNplus2</f>
        <v>0</v>
      </c>
      <c r="BE8" s="239">
        <f t="shared" ref="BE8:BE11" si="2">BC8-BD8</f>
        <v>0</v>
      </c>
    </row>
    <row r="9" spans="1:57" x14ac:dyDescent="0.25">
      <c r="A9" s="47">
        <v>3</v>
      </c>
      <c r="B9" s="141">
        <f>AnnéeN+3</f>
        <v>2024</v>
      </c>
      <c r="C9" s="143" t="s">
        <v>1995</v>
      </c>
      <c r="D9" s="109" t="str">
        <f t="shared" si="0"/>
        <v>Adaptation</v>
      </c>
      <c r="E9" s="143">
        <v>123456</v>
      </c>
      <c r="F9" s="109" t="s">
        <v>1882</v>
      </c>
      <c r="G9" s="143"/>
      <c r="H9" s="105" t="s">
        <v>206</v>
      </c>
      <c r="I9" s="110"/>
      <c r="J9" s="165"/>
      <c r="K9" s="168"/>
      <c r="L9" s="174"/>
      <c r="M9" s="152"/>
      <c r="N9" s="174"/>
      <c r="O9" s="152"/>
      <c r="P9" s="177"/>
      <c r="Q9" s="171"/>
      <c r="R9" s="180"/>
      <c r="S9" s="153"/>
      <c r="T9" s="177"/>
      <c r="U9" s="171"/>
      <c r="V9" s="180"/>
      <c r="W9" s="153"/>
      <c r="X9" s="180"/>
      <c r="Y9" s="153"/>
      <c r="Z9" s="180"/>
      <c r="AA9" s="153"/>
      <c r="AB9" s="180"/>
      <c r="AC9" s="153"/>
      <c r="AD9" s="177"/>
      <c r="AE9" s="171"/>
      <c r="AF9" s="180"/>
      <c r="AG9" s="153"/>
      <c r="AH9" s="177"/>
      <c r="AI9" s="171"/>
      <c r="AJ9" s="180"/>
      <c r="AK9" s="153"/>
      <c r="AL9" s="180"/>
      <c r="AM9" s="153"/>
      <c r="AN9" s="180"/>
      <c r="AO9" s="153"/>
      <c r="AP9" s="180"/>
      <c r="AQ9" s="153"/>
      <c r="AR9" s="177"/>
      <c r="AS9" s="153"/>
      <c r="AT9" s="180"/>
      <c r="AU9" s="153"/>
      <c r="AV9" s="177"/>
      <c r="AW9" s="209">
        <f t="shared" si="1"/>
        <v>0</v>
      </c>
      <c r="AZ9" s="240">
        <f t="shared" ref="AZ9:AZ11" si="3">AZ8+1</f>
        <v>2024</v>
      </c>
      <c r="BA9" s="235">
        <f>SUMIFS($AW:$AW,$B:$B,$AZ9,$F:$F,"x")</f>
        <v>0</v>
      </c>
      <c r="BB9" s="235">
        <f>SUMIFS($AW:$AW,$B:$B,$AZ9,$F:$F,"")</f>
        <v>0</v>
      </c>
      <c r="BC9" s="235">
        <f>SUMIF(B:B,AZ9,AW:AW)</f>
        <v>0</v>
      </c>
      <c r="BD9" s="236">
        <f>TOTNplus3</f>
        <v>0</v>
      </c>
      <c r="BE9" s="239">
        <f t="shared" si="2"/>
        <v>0</v>
      </c>
    </row>
    <row r="10" spans="1:57" x14ac:dyDescent="0.25">
      <c r="A10" s="47">
        <v>4</v>
      </c>
      <c r="B10" s="141"/>
      <c r="C10" s="143"/>
      <c r="D10" s="109" t="str">
        <f t="shared" si="0"/>
        <v/>
      </c>
      <c r="E10" s="143"/>
      <c r="F10" s="109"/>
      <c r="G10" s="143"/>
      <c r="H10" s="110"/>
      <c r="I10" s="110"/>
      <c r="J10" s="165"/>
      <c r="K10" s="168"/>
      <c r="L10" s="174"/>
      <c r="M10" s="152"/>
      <c r="N10" s="174"/>
      <c r="O10" s="152"/>
      <c r="P10" s="177"/>
      <c r="Q10" s="171"/>
      <c r="R10" s="180"/>
      <c r="S10" s="153"/>
      <c r="T10" s="177"/>
      <c r="U10" s="171"/>
      <c r="V10" s="180"/>
      <c r="W10" s="153"/>
      <c r="X10" s="180"/>
      <c r="Y10" s="153"/>
      <c r="Z10" s="180"/>
      <c r="AA10" s="153"/>
      <c r="AB10" s="180"/>
      <c r="AC10" s="153"/>
      <c r="AD10" s="177"/>
      <c r="AE10" s="171"/>
      <c r="AF10" s="180"/>
      <c r="AG10" s="153"/>
      <c r="AH10" s="177"/>
      <c r="AI10" s="171"/>
      <c r="AJ10" s="180"/>
      <c r="AK10" s="153"/>
      <c r="AL10" s="180"/>
      <c r="AM10" s="153"/>
      <c r="AN10" s="180"/>
      <c r="AO10" s="153"/>
      <c r="AP10" s="180"/>
      <c r="AQ10" s="153"/>
      <c r="AR10" s="177"/>
      <c r="AS10" s="153"/>
      <c r="AT10" s="180"/>
      <c r="AU10" s="153"/>
      <c r="AV10" s="177"/>
      <c r="AW10" s="209">
        <f t="shared" si="1"/>
        <v>0</v>
      </c>
      <c r="AZ10" s="240">
        <f t="shared" si="3"/>
        <v>2025</v>
      </c>
      <c r="BA10" s="235">
        <f>SUMIFS($AW:$AW,$B:$B,$AZ10,$F:$F,"x")</f>
        <v>0</v>
      </c>
      <c r="BB10" s="235">
        <f>SUMIFS($AW:$AW,$B:$B,$AZ10,$F:$F,"")</f>
        <v>0</v>
      </c>
      <c r="BC10" s="235">
        <f>SUMIF(B:B,AZ10,AW:AW)</f>
        <v>0</v>
      </c>
      <c r="BD10" s="236">
        <f>TOTNplus4</f>
        <v>0</v>
      </c>
      <c r="BE10" s="239">
        <f t="shared" si="2"/>
        <v>0</v>
      </c>
    </row>
    <row r="11" spans="1:57" ht="15.75" thickBot="1" x14ac:dyDescent="0.3">
      <c r="A11" s="47">
        <v>5</v>
      </c>
      <c r="B11" s="141"/>
      <c r="C11" s="143"/>
      <c r="D11" s="109" t="str">
        <f t="shared" si="0"/>
        <v/>
      </c>
      <c r="E11" s="143"/>
      <c r="F11" s="109"/>
      <c r="G11" s="143"/>
      <c r="H11" s="110"/>
      <c r="I11" s="110"/>
      <c r="J11" s="165"/>
      <c r="K11" s="168"/>
      <c r="L11" s="174"/>
      <c r="M11" s="152"/>
      <c r="N11" s="174"/>
      <c r="O11" s="152"/>
      <c r="P11" s="177"/>
      <c r="Q11" s="171"/>
      <c r="R11" s="180"/>
      <c r="S11" s="153"/>
      <c r="T11" s="177"/>
      <c r="U11" s="171"/>
      <c r="V11" s="180"/>
      <c r="W11" s="153"/>
      <c r="X11" s="180"/>
      <c r="Y11" s="153"/>
      <c r="Z11" s="180"/>
      <c r="AA11" s="153"/>
      <c r="AB11" s="180"/>
      <c r="AC11" s="153"/>
      <c r="AD11" s="177"/>
      <c r="AE11" s="171"/>
      <c r="AF11" s="180"/>
      <c r="AG11" s="153"/>
      <c r="AH11" s="177"/>
      <c r="AI11" s="171"/>
      <c r="AJ11" s="180"/>
      <c r="AK11" s="153"/>
      <c r="AL11" s="180"/>
      <c r="AM11" s="153"/>
      <c r="AN11" s="180"/>
      <c r="AO11" s="153"/>
      <c r="AP11" s="180"/>
      <c r="AQ11" s="153"/>
      <c r="AR11" s="177"/>
      <c r="AS11" s="153"/>
      <c r="AT11" s="180"/>
      <c r="AU11" s="153"/>
      <c r="AV11" s="177"/>
      <c r="AW11" s="209">
        <f t="shared" si="1"/>
        <v>0</v>
      </c>
      <c r="AZ11" s="241">
        <f t="shared" si="3"/>
        <v>2026</v>
      </c>
      <c r="BA11" s="242">
        <f>SUMIFS($AW:$AW,$B:$B,$AZ11,$F:$F,"x")</f>
        <v>0</v>
      </c>
      <c r="BB11" s="242">
        <f>SUMIFS($AW:$AW,$B:$B,$AZ11,$F:$F,"")</f>
        <v>0</v>
      </c>
      <c r="BC11" s="242">
        <f>SUMIF(B:B,AZ11,AW:AW)</f>
        <v>0</v>
      </c>
      <c r="BD11" s="243">
        <f>TOTNplus5</f>
        <v>0</v>
      </c>
      <c r="BE11" s="244">
        <f t="shared" si="2"/>
        <v>0</v>
      </c>
    </row>
    <row r="12" spans="1:57" x14ac:dyDescent="0.25">
      <c r="A12" s="47">
        <v>6</v>
      </c>
      <c r="B12" s="141"/>
      <c r="C12" s="143"/>
      <c r="D12" s="109" t="str">
        <f t="shared" si="0"/>
        <v/>
      </c>
      <c r="E12" s="143"/>
      <c r="F12" s="109"/>
      <c r="G12" s="143"/>
      <c r="H12" s="110"/>
      <c r="I12" s="110"/>
      <c r="J12" s="165"/>
      <c r="K12" s="168"/>
      <c r="L12" s="174"/>
      <c r="M12" s="152"/>
      <c r="N12" s="174"/>
      <c r="O12" s="152"/>
      <c r="P12" s="177"/>
      <c r="Q12" s="171"/>
      <c r="R12" s="180"/>
      <c r="S12" s="153"/>
      <c r="T12" s="177"/>
      <c r="U12" s="171"/>
      <c r="V12" s="180"/>
      <c r="W12" s="153"/>
      <c r="X12" s="180"/>
      <c r="Y12" s="153"/>
      <c r="Z12" s="180"/>
      <c r="AA12" s="153"/>
      <c r="AB12" s="180"/>
      <c r="AC12" s="153"/>
      <c r="AD12" s="177"/>
      <c r="AE12" s="171"/>
      <c r="AF12" s="180"/>
      <c r="AG12" s="153"/>
      <c r="AH12" s="177"/>
      <c r="AI12" s="171"/>
      <c r="AJ12" s="180"/>
      <c r="AK12" s="153"/>
      <c r="AL12" s="180"/>
      <c r="AM12" s="153"/>
      <c r="AN12" s="180"/>
      <c r="AO12" s="153"/>
      <c r="AP12" s="180"/>
      <c r="AQ12" s="153"/>
      <c r="AR12" s="177"/>
      <c r="AS12" s="153"/>
      <c r="AT12" s="180"/>
      <c r="AU12" s="153"/>
      <c r="AV12" s="177"/>
      <c r="AW12" s="209">
        <f t="shared" si="1"/>
        <v>0</v>
      </c>
    </row>
    <row r="13" spans="1:57" x14ac:dyDescent="0.25">
      <c r="A13" s="225">
        <v>7</v>
      </c>
      <c r="B13" s="141"/>
      <c r="C13" s="143"/>
      <c r="D13" s="109" t="str">
        <f t="shared" si="0"/>
        <v/>
      </c>
      <c r="E13" s="143"/>
      <c r="F13" s="109"/>
      <c r="G13" s="143"/>
      <c r="H13" s="110"/>
      <c r="I13" s="110"/>
      <c r="J13" s="165"/>
      <c r="K13" s="168"/>
      <c r="L13" s="174"/>
      <c r="M13" s="152"/>
      <c r="N13" s="174"/>
      <c r="O13" s="152"/>
      <c r="P13" s="177"/>
      <c r="Q13" s="171"/>
      <c r="R13" s="180"/>
      <c r="S13" s="153"/>
      <c r="T13" s="177"/>
      <c r="U13" s="171"/>
      <c r="V13" s="180"/>
      <c r="W13" s="153"/>
      <c r="X13" s="180"/>
      <c r="Y13" s="153"/>
      <c r="Z13" s="180"/>
      <c r="AA13" s="153"/>
      <c r="AB13" s="180"/>
      <c r="AC13" s="153"/>
      <c r="AD13" s="177"/>
      <c r="AE13" s="171"/>
      <c r="AF13" s="180"/>
      <c r="AG13" s="153"/>
      <c r="AH13" s="177"/>
      <c r="AI13" s="171"/>
      <c r="AJ13" s="180"/>
      <c r="AK13" s="153"/>
      <c r="AL13" s="180"/>
      <c r="AM13" s="153"/>
      <c r="AN13" s="180"/>
      <c r="AO13" s="153"/>
      <c r="AP13" s="180"/>
      <c r="AQ13" s="153"/>
      <c r="AR13" s="177"/>
      <c r="AS13" s="153"/>
      <c r="AT13" s="180"/>
      <c r="AU13" s="153"/>
      <c r="AV13" s="177"/>
      <c r="AW13" s="209">
        <f t="shared" si="1"/>
        <v>0</v>
      </c>
    </row>
    <row r="14" spans="1:57" x14ac:dyDescent="0.25">
      <c r="A14" s="47">
        <v>8</v>
      </c>
      <c r="B14" s="141"/>
      <c r="C14" s="143"/>
      <c r="D14" s="109" t="str">
        <f t="shared" si="0"/>
        <v/>
      </c>
      <c r="E14" s="143"/>
      <c r="F14" s="109"/>
      <c r="G14" s="143"/>
      <c r="H14" s="110"/>
      <c r="I14" s="110"/>
      <c r="J14" s="165"/>
      <c r="K14" s="168"/>
      <c r="L14" s="174"/>
      <c r="M14" s="152"/>
      <c r="N14" s="174"/>
      <c r="O14" s="152"/>
      <c r="P14" s="177"/>
      <c r="Q14" s="171"/>
      <c r="R14" s="180"/>
      <c r="S14" s="153"/>
      <c r="T14" s="177"/>
      <c r="U14" s="171"/>
      <c r="V14" s="180"/>
      <c r="W14" s="153"/>
      <c r="X14" s="180"/>
      <c r="Y14" s="153"/>
      <c r="Z14" s="180"/>
      <c r="AA14" s="153"/>
      <c r="AB14" s="180"/>
      <c r="AC14" s="153"/>
      <c r="AD14" s="177"/>
      <c r="AE14" s="171"/>
      <c r="AF14" s="180"/>
      <c r="AG14" s="153"/>
      <c r="AH14" s="177"/>
      <c r="AI14" s="171"/>
      <c r="AJ14" s="180"/>
      <c r="AK14" s="153"/>
      <c r="AL14" s="180"/>
      <c r="AM14" s="153"/>
      <c r="AN14" s="180"/>
      <c r="AO14" s="153"/>
      <c r="AP14" s="180"/>
      <c r="AQ14" s="153"/>
      <c r="AR14" s="177"/>
      <c r="AS14" s="153"/>
      <c r="AT14" s="180"/>
      <c r="AU14" s="153"/>
      <c r="AV14" s="177"/>
      <c r="AW14" s="209">
        <f t="shared" si="1"/>
        <v>0</v>
      </c>
    </row>
    <row r="15" spans="1:57" x14ac:dyDescent="0.25">
      <c r="A15" s="47">
        <v>9</v>
      </c>
      <c r="B15" s="141"/>
      <c r="C15" s="143"/>
      <c r="D15" s="109" t="str">
        <f t="shared" si="0"/>
        <v/>
      </c>
      <c r="E15" s="143"/>
      <c r="F15" s="109"/>
      <c r="G15" s="143"/>
      <c r="H15" s="110"/>
      <c r="I15" s="110"/>
      <c r="J15" s="165"/>
      <c r="K15" s="168"/>
      <c r="L15" s="174"/>
      <c r="M15" s="152"/>
      <c r="N15" s="174"/>
      <c r="O15" s="152"/>
      <c r="P15" s="177"/>
      <c r="Q15" s="171"/>
      <c r="R15" s="180"/>
      <c r="S15" s="153"/>
      <c r="T15" s="177"/>
      <c r="U15" s="171"/>
      <c r="V15" s="180"/>
      <c r="W15" s="153"/>
      <c r="X15" s="180"/>
      <c r="Y15" s="153"/>
      <c r="Z15" s="180"/>
      <c r="AA15" s="153"/>
      <c r="AB15" s="180"/>
      <c r="AC15" s="153"/>
      <c r="AD15" s="177"/>
      <c r="AE15" s="171"/>
      <c r="AF15" s="180"/>
      <c r="AG15" s="153"/>
      <c r="AH15" s="177"/>
      <c r="AI15" s="171"/>
      <c r="AJ15" s="180"/>
      <c r="AK15" s="153"/>
      <c r="AL15" s="180"/>
      <c r="AM15" s="153"/>
      <c r="AN15" s="180"/>
      <c r="AO15" s="153"/>
      <c r="AP15" s="180"/>
      <c r="AQ15" s="153"/>
      <c r="AR15" s="177"/>
      <c r="AS15" s="153"/>
      <c r="AT15" s="180"/>
      <c r="AU15" s="153"/>
      <c r="AV15" s="177"/>
      <c r="AW15" s="209">
        <f t="shared" si="1"/>
        <v>0</v>
      </c>
    </row>
    <row r="16" spans="1:57" x14ac:dyDescent="0.25">
      <c r="A16" s="47">
        <v>10</v>
      </c>
      <c r="B16" s="141"/>
      <c r="C16" s="143"/>
      <c r="D16" s="109" t="str">
        <f t="shared" si="0"/>
        <v/>
      </c>
      <c r="E16" s="143"/>
      <c r="F16" s="109"/>
      <c r="G16" s="143"/>
      <c r="H16" s="110"/>
      <c r="I16" s="110"/>
      <c r="J16" s="165"/>
      <c r="K16" s="168"/>
      <c r="L16" s="174"/>
      <c r="M16" s="152"/>
      <c r="N16" s="174"/>
      <c r="O16" s="152"/>
      <c r="P16" s="177"/>
      <c r="Q16" s="171"/>
      <c r="R16" s="180"/>
      <c r="S16" s="153"/>
      <c r="T16" s="177"/>
      <c r="U16" s="171"/>
      <c r="V16" s="180"/>
      <c r="W16" s="153"/>
      <c r="X16" s="180"/>
      <c r="Y16" s="153"/>
      <c r="Z16" s="180"/>
      <c r="AA16" s="153"/>
      <c r="AB16" s="180"/>
      <c r="AC16" s="153"/>
      <c r="AD16" s="177"/>
      <c r="AE16" s="171"/>
      <c r="AF16" s="180"/>
      <c r="AG16" s="153"/>
      <c r="AH16" s="177"/>
      <c r="AI16" s="171"/>
      <c r="AJ16" s="180"/>
      <c r="AK16" s="153"/>
      <c r="AL16" s="180"/>
      <c r="AM16" s="153"/>
      <c r="AN16" s="180"/>
      <c r="AO16" s="153"/>
      <c r="AP16" s="180"/>
      <c r="AQ16" s="153"/>
      <c r="AR16" s="177"/>
      <c r="AS16" s="153"/>
      <c r="AT16" s="180"/>
      <c r="AU16" s="153"/>
      <c r="AV16" s="177"/>
      <c r="AW16" s="209">
        <f t="shared" si="1"/>
        <v>0</v>
      </c>
    </row>
    <row r="17" spans="1:57" x14ac:dyDescent="0.25">
      <c r="A17" s="47">
        <v>11</v>
      </c>
      <c r="B17" s="141"/>
      <c r="C17" s="143"/>
      <c r="D17" s="109" t="str">
        <f t="shared" si="0"/>
        <v/>
      </c>
      <c r="E17" s="143"/>
      <c r="F17" s="109"/>
      <c r="G17" s="143"/>
      <c r="H17" s="110"/>
      <c r="I17" s="110"/>
      <c r="J17" s="165"/>
      <c r="K17" s="168"/>
      <c r="L17" s="174"/>
      <c r="M17" s="152"/>
      <c r="N17" s="174"/>
      <c r="O17" s="152"/>
      <c r="P17" s="177"/>
      <c r="Q17" s="171"/>
      <c r="R17" s="180"/>
      <c r="S17" s="153"/>
      <c r="T17" s="177"/>
      <c r="U17" s="171"/>
      <c r="V17" s="180"/>
      <c r="W17" s="153"/>
      <c r="X17" s="180"/>
      <c r="Y17" s="153"/>
      <c r="Z17" s="180"/>
      <c r="AA17" s="153"/>
      <c r="AB17" s="180"/>
      <c r="AC17" s="153"/>
      <c r="AD17" s="177"/>
      <c r="AE17" s="171"/>
      <c r="AF17" s="180"/>
      <c r="AG17" s="153"/>
      <c r="AH17" s="177"/>
      <c r="AI17" s="171"/>
      <c r="AJ17" s="180"/>
      <c r="AK17" s="153"/>
      <c r="AL17" s="180"/>
      <c r="AM17" s="153"/>
      <c r="AN17" s="180"/>
      <c r="AO17" s="153"/>
      <c r="AP17" s="180"/>
      <c r="AQ17" s="153"/>
      <c r="AR17" s="177"/>
      <c r="AS17" s="153"/>
      <c r="AT17" s="180"/>
      <c r="AU17" s="153"/>
      <c r="AV17" s="177"/>
      <c r="AW17" s="209">
        <f t="shared" si="1"/>
        <v>0</v>
      </c>
      <c r="BE17"/>
    </row>
    <row r="18" spans="1:57" x14ac:dyDescent="0.25">
      <c r="A18" s="47">
        <v>12</v>
      </c>
      <c r="B18" s="141"/>
      <c r="C18" s="143"/>
      <c r="D18" s="109" t="str">
        <f t="shared" si="0"/>
        <v/>
      </c>
      <c r="E18" s="143"/>
      <c r="F18" s="109"/>
      <c r="G18" s="143"/>
      <c r="H18" s="110"/>
      <c r="I18" s="110"/>
      <c r="J18" s="165"/>
      <c r="K18" s="168"/>
      <c r="L18" s="174"/>
      <c r="M18" s="152"/>
      <c r="N18" s="174"/>
      <c r="O18" s="152"/>
      <c r="P18" s="177"/>
      <c r="Q18" s="171"/>
      <c r="R18" s="180"/>
      <c r="S18" s="153"/>
      <c r="T18" s="177"/>
      <c r="U18" s="171"/>
      <c r="V18" s="180"/>
      <c r="W18" s="153"/>
      <c r="X18" s="180"/>
      <c r="Y18" s="153"/>
      <c r="Z18" s="180"/>
      <c r="AA18" s="153"/>
      <c r="AB18" s="180"/>
      <c r="AC18" s="153"/>
      <c r="AD18" s="177"/>
      <c r="AE18" s="171"/>
      <c r="AF18" s="180"/>
      <c r="AG18" s="153"/>
      <c r="AH18" s="177"/>
      <c r="AI18" s="171"/>
      <c r="AJ18" s="180"/>
      <c r="AK18" s="153"/>
      <c r="AL18" s="180"/>
      <c r="AM18" s="153"/>
      <c r="AN18" s="180"/>
      <c r="AO18" s="153"/>
      <c r="AP18" s="180"/>
      <c r="AQ18" s="153"/>
      <c r="AR18" s="177"/>
      <c r="AS18" s="153"/>
      <c r="AT18" s="180"/>
      <c r="AU18" s="153"/>
      <c r="AV18" s="177"/>
      <c r="AW18" s="209">
        <f t="shared" si="1"/>
        <v>0</v>
      </c>
    </row>
    <row r="19" spans="1:57" x14ac:dyDescent="0.25">
      <c r="A19" s="225">
        <v>13</v>
      </c>
      <c r="B19" s="141"/>
      <c r="C19" s="143"/>
      <c r="D19" s="109" t="str">
        <f t="shared" si="0"/>
        <v/>
      </c>
      <c r="E19" s="143"/>
      <c r="F19" s="109"/>
      <c r="G19" s="143"/>
      <c r="H19" s="110"/>
      <c r="I19" s="110"/>
      <c r="J19" s="165"/>
      <c r="K19" s="168"/>
      <c r="L19" s="174"/>
      <c r="M19" s="152"/>
      <c r="N19" s="174"/>
      <c r="O19" s="152"/>
      <c r="P19" s="177"/>
      <c r="Q19" s="171"/>
      <c r="R19" s="180"/>
      <c r="S19" s="153"/>
      <c r="T19" s="177"/>
      <c r="U19" s="171"/>
      <c r="V19" s="180"/>
      <c r="W19" s="153"/>
      <c r="X19" s="180"/>
      <c r="Y19" s="153"/>
      <c r="Z19" s="180"/>
      <c r="AA19" s="153"/>
      <c r="AB19" s="180"/>
      <c r="AC19" s="153"/>
      <c r="AD19" s="177"/>
      <c r="AE19" s="171"/>
      <c r="AF19" s="180"/>
      <c r="AG19" s="153"/>
      <c r="AH19" s="177"/>
      <c r="AI19" s="171"/>
      <c r="AJ19" s="180"/>
      <c r="AK19" s="153"/>
      <c r="AL19" s="180"/>
      <c r="AM19" s="153"/>
      <c r="AN19" s="180"/>
      <c r="AO19" s="153"/>
      <c r="AP19" s="180"/>
      <c r="AQ19" s="153"/>
      <c r="AR19" s="177"/>
      <c r="AS19" s="153"/>
      <c r="AT19" s="180"/>
      <c r="AU19" s="153"/>
      <c r="AV19" s="177"/>
      <c r="AW19" s="209">
        <f t="shared" si="1"/>
        <v>0</v>
      </c>
    </row>
    <row r="20" spans="1:57" x14ac:dyDescent="0.25">
      <c r="A20" s="47">
        <v>14</v>
      </c>
      <c r="B20" s="141"/>
      <c r="C20" s="143"/>
      <c r="D20" s="109" t="str">
        <f t="shared" si="0"/>
        <v/>
      </c>
      <c r="E20" s="143"/>
      <c r="F20" s="109"/>
      <c r="G20" s="143"/>
      <c r="H20" s="110"/>
      <c r="I20" s="110"/>
      <c r="J20" s="165"/>
      <c r="K20" s="168"/>
      <c r="L20" s="174"/>
      <c r="M20" s="152"/>
      <c r="N20" s="174"/>
      <c r="O20" s="152"/>
      <c r="P20" s="177"/>
      <c r="Q20" s="171"/>
      <c r="R20" s="180"/>
      <c r="S20" s="153"/>
      <c r="T20" s="177"/>
      <c r="U20" s="171"/>
      <c r="V20" s="180"/>
      <c r="W20" s="153"/>
      <c r="X20" s="180"/>
      <c r="Y20" s="153"/>
      <c r="Z20" s="180"/>
      <c r="AA20" s="153"/>
      <c r="AB20" s="180"/>
      <c r="AC20" s="153"/>
      <c r="AD20" s="177"/>
      <c r="AE20" s="171"/>
      <c r="AF20" s="180"/>
      <c r="AG20" s="153"/>
      <c r="AH20" s="177"/>
      <c r="AI20" s="171"/>
      <c r="AJ20" s="180"/>
      <c r="AK20" s="153"/>
      <c r="AL20" s="180"/>
      <c r="AM20" s="153"/>
      <c r="AN20" s="180"/>
      <c r="AO20" s="153"/>
      <c r="AP20" s="180"/>
      <c r="AQ20" s="153"/>
      <c r="AR20" s="177"/>
      <c r="AS20" s="153"/>
      <c r="AT20" s="180"/>
      <c r="AU20" s="153"/>
      <c r="AV20" s="177"/>
      <c r="AW20" s="209">
        <f t="shared" si="1"/>
        <v>0</v>
      </c>
    </row>
    <row r="21" spans="1:57" x14ac:dyDescent="0.25">
      <c r="A21" s="47">
        <v>15</v>
      </c>
      <c r="B21" s="141"/>
      <c r="C21" s="143"/>
      <c r="D21" s="109" t="str">
        <f t="shared" si="0"/>
        <v/>
      </c>
      <c r="E21" s="143"/>
      <c r="F21" s="109"/>
      <c r="G21" s="143"/>
      <c r="H21" s="110"/>
      <c r="I21" s="110"/>
      <c r="J21" s="165"/>
      <c r="K21" s="168"/>
      <c r="L21" s="174"/>
      <c r="M21" s="152"/>
      <c r="N21" s="174"/>
      <c r="O21" s="152"/>
      <c r="P21" s="177"/>
      <c r="Q21" s="171"/>
      <c r="R21" s="180"/>
      <c r="S21" s="153"/>
      <c r="T21" s="177"/>
      <c r="U21" s="171"/>
      <c r="V21" s="180"/>
      <c r="W21" s="153"/>
      <c r="X21" s="180"/>
      <c r="Y21" s="153"/>
      <c r="Z21" s="180"/>
      <c r="AA21" s="153"/>
      <c r="AB21" s="180"/>
      <c r="AC21" s="153"/>
      <c r="AD21" s="177"/>
      <c r="AE21" s="171"/>
      <c r="AF21" s="180"/>
      <c r="AG21" s="153"/>
      <c r="AH21" s="177"/>
      <c r="AI21" s="171"/>
      <c r="AJ21" s="180"/>
      <c r="AK21" s="153"/>
      <c r="AL21" s="180"/>
      <c r="AM21" s="153"/>
      <c r="AN21" s="180"/>
      <c r="AO21" s="153"/>
      <c r="AP21" s="180"/>
      <c r="AQ21" s="153"/>
      <c r="AR21" s="177"/>
      <c r="AS21" s="153"/>
      <c r="AT21" s="180"/>
      <c r="AU21" s="153"/>
      <c r="AV21" s="177"/>
      <c r="AW21" s="209">
        <f t="shared" si="1"/>
        <v>0</v>
      </c>
    </row>
    <row r="22" spans="1:57" x14ac:dyDescent="0.25">
      <c r="A22" s="47">
        <v>16</v>
      </c>
      <c r="B22" s="141"/>
      <c r="C22" s="143"/>
      <c r="D22" s="109" t="str">
        <f t="shared" si="0"/>
        <v/>
      </c>
      <c r="E22" s="143"/>
      <c r="F22" s="109"/>
      <c r="G22" s="143"/>
      <c r="H22" s="110"/>
      <c r="I22" s="110"/>
      <c r="J22" s="165"/>
      <c r="K22" s="168"/>
      <c r="L22" s="174"/>
      <c r="M22" s="152"/>
      <c r="N22" s="174"/>
      <c r="O22" s="152"/>
      <c r="P22" s="177"/>
      <c r="Q22" s="171"/>
      <c r="R22" s="180"/>
      <c r="S22" s="153"/>
      <c r="T22" s="177"/>
      <c r="U22" s="171"/>
      <c r="V22" s="180"/>
      <c r="W22" s="153"/>
      <c r="X22" s="180"/>
      <c r="Y22" s="153"/>
      <c r="Z22" s="180"/>
      <c r="AA22" s="153"/>
      <c r="AB22" s="180"/>
      <c r="AC22" s="153"/>
      <c r="AD22" s="177"/>
      <c r="AE22" s="171"/>
      <c r="AF22" s="180"/>
      <c r="AG22" s="153"/>
      <c r="AH22" s="177"/>
      <c r="AI22" s="171"/>
      <c r="AJ22" s="180"/>
      <c r="AK22" s="153"/>
      <c r="AL22" s="180"/>
      <c r="AM22" s="153"/>
      <c r="AN22" s="180"/>
      <c r="AO22" s="153"/>
      <c r="AP22" s="180"/>
      <c r="AQ22" s="153"/>
      <c r="AR22" s="177"/>
      <c r="AS22" s="153"/>
      <c r="AT22" s="180"/>
      <c r="AU22" s="153"/>
      <c r="AV22" s="177"/>
      <c r="AW22" s="209">
        <f t="shared" si="1"/>
        <v>0</v>
      </c>
    </row>
    <row r="23" spans="1:57" x14ac:dyDescent="0.25">
      <c r="A23" s="47">
        <v>17</v>
      </c>
      <c r="B23" s="141"/>
      <c r="C23" s="143"/>
      <c r="D23" s="109" t="str">
        <f t="shared" si="0"/>
        <v/>
      </c>
      <c r="E23" s="143"/>
      <c r="F23" s="109"/>
      <c r="G23" s="143"/>
      <c r="H23" s="110"/>
      <c r="I23" s="110"/>
      <c r="J23" s="165"/>
      <c r="K23" s="168"/>
      <c r="L23" s="174"/>
      <c r="M23" s="152"/>
      <c r="N23" s="174"/>
      <c r="O23" s="152"/>
      <c r="P23" s="177"/>
      <c r="Q23" s="171"/>
      <c r="R23" s="180"/>
      <c r="S23" s="153"/>
      <c r="T23" s="177"/>
      <c r="U23" s="171"/>
      <c r="V23" s="180"/>
      <c r="W23" s="153"/>
      <c r="X23" s="180"/>
      <c r="Y23" s="153"/>
      <c r="Z23" s="180"/>
      <c r="AA23" s="153"/>
      <c r="AB23" s="180"/>
      <c r="AC23" s="153"/>
      <c r="AD23" s="177"/>
      <c r="AE23" s="171"/>
      <c r="AF23" s="180"/>
      <c r="AG23" s="153"/>
      <c r="AH23" s="177"/>
      <c r="AI23" s="171"/>
      <c r="AJ23" s="180"/>
      <c r="AK23" s="153"/>
      <c r="AL23" s="180"/>
      <c r="AM23" s="153"/>
      <c r="AN23" s="180"/>
      <c r="AO23" s="153"/>
      <c r="AP23" s="180"/>
      <c r="AQ23" s="153"/>
      <c r="AR23" s="177"/>
      <c r="AS23" s="153"/>
      <c r="AT23" s="180"/>
      <c r="AU23" s="153"/>
      <c r="AV23" s="177"/>
      <c r="AW23" s="209">
        <f t="shared" si="1"/>
        <v>0</v>
      </c>
    </row>
    <row r="24" spans="1:57" x14ac:dyDescent="0.25">
      <c r="A24" s="47">
        <v>18</v>
      </c>
      <c r="B24" s="141"/>
      <c r="C24" s="143"/>
      <c r="D24" s="109" t="str">
        <f t="shared" si="0"/>
        <v/>
      </c>
      <c r="E24" s="143"/>
      <c r="F24" s="109"/>
      <c r="G24" s="143"/>
      <c r="H24" s="110"/>
      <c r="I24" s="110"/>
      <c r="J24" s="165"/>
      <c r="K24" s="168"/>
      <c r="L24" s="174"/>
      <c r="M24" s="152"/>
      <c r="N24" s="174"/>
      <c r="O24" s="152"/>
      <c r="P24" s="177"/>
      <c r="Q24" s="171"/>
      <c r="R24" s="180"/>
      <c r="S24" s="153"/>
      <c r="T24" s="177"/>
      <c r="U24" s="171"/>
      <c r="V24" s="180"/>
      <c r="W24" s="153"/>
      <c r="X24" s="180"/>
      <c r="Y24" s="153"/>
      <c r="Z24" s="180"/>
      <c r="AA24" s="153"/>
      <c r="AB24" s="180"/>
      <c r="AC24" s="153"/>
      <c r="AD24" s="177"/>
      <c r="AE24" s="171"/>
      <c r="AF24" s="180"/>
      <c r="AG24" s="153"/>
      <c r="AH24" s="177"/>
      <c r="AI24" s="171"/>
      <c r="AJ24" s="180"/>
      <c r="AK24" s="153"/>
      <c r="AL24" s="180"/>
      <c r="AM24" s="153"/>
      <c r="AN24" s="180"/>
      <c r="AO24" s="153"/>
      <c r="AP24" s="180"/>
      <c r="AQ24" s="153"/>
      <c r="AR24" s="177"/>
      <c r="AS24" s="153"/>
      <c r="AT24" s="180"/>
      <c r="AU24" s="153"/>
      <c r="AV24" s="177"/>
      <c r="AW24" s="209">
        <f t="shared" si="1"/>
        <v>0</v>
      </c>
    </row>
    <row r="25" spans="1:57" x14ac:dyDescent="0.25">
      <c r="A25" s="225">
        <v>19</v>
      </c>
      <c r="B25" s="141"/>
      <c r="C25" s="143"/>
      <c r="D25" s="109" t="str">
        <f t="shared" si="0"/>
        <v/>
      </c>
      <c r="E25" s="143"/>
      <c r="F25" s="109"/>
      <c r="G25" s="143"/>
      <c r="H25" s="110"/>
      <c r="I25" s="110"/>
      <c r="J25" s="165"/>
      <c r="K25" s="168"/>
      <c r="L25" s="174"/>
      <c r="M25" s="152"/>
      <c r="N25" s="174"/>
      <c r="O25" s="152"/>
      <c r="P25" s="177"/>
      <c r="Q25" s="171"/>
      <c r="R25" s="180"/>
      <c r="S25" s="153"/>
      <c r="T25" s="177"/>
      <c r="U25" s="171"/>
      <c r="V25" s="180"/>
      <c r="W25" s="153"/>
      <c r="X25" s="180"/>
      <c r="Y25" s="153"/>
      <c r="Z25" s="180"/>
      <c r="AA25" s="153"/>
      <c r="AB25" s="180"/>
      <c r="AC25" s="153"/>
      <c r="AD25" s="177"/>
      <c r="AE25" s="171"/>
      <c r="AF25" s="180"/>
      <c r="AG25" s="153"/>
      <c r="AH25" s="177"/>
      <c r="AI25" s="171"/>
      <c r="AJ25" s="180"/>
      <c r="AK25" s="153"/>
      <c r="AL25" s="180"/>
      <c r="AM25" s="153"/>
      <c r="AN25" s="180"/>
      <c r="AO25" s="153"/>
      <c r="AP25" s="180"/>
      <c r="AQ25" s="153"/>
      <c r="AR25" s="177"/>
      <c r="AS25" s="153"/>
      <c r="AT25" s="180"/>
      <c r="AU25" s="153"/>
      <c r="AV25" s="177"/>
      <c r="AW25" s="209">
        <f t="shared" si="1"/>
        <v>0</v>
      </c>
    </row>
    <row r="26" spans="1:57" x14ac:dyDescent="0.25">
      <c r="A26" s="47">
        <v>20</v>
      </c>
      <c r="B26" s="141"/>
      <c r="C26" s="143"/>
      <c r="D26" s="109" t="str">
        <f t="shared" si="0"/>
        <v/>
      </c>
      <c r="E26" s="143"/>
      <c r="F26" s="109"/>
      <c r="G26" s="143"/>
      <c r="H26" s="110"/>
      <c r="I26" s="110"/>
      <c r="J26" s="165"/>
      <c r="K26" s="168"/>
      <c r="L26" s="174"/>
      <c r="M26" s="152"/>
      <c r="N26" s="174"/>
      <c r="O26" s="152"/>
      <c r="P26" s="177"/>
      <c r="Q26" s="171"/>
      <c r="R26" s="180"/>
      <c r="S26" s="153"/>
      <c r="T26" s="177"/>
      <c r="U26" s="171"/>
      <c r="V26" s="180"/>
      <c r="W26" s="153"/>
      <c r="X26" s="180"/>
      <c r="Y26" s="153"/>
      <c r="Z26" s="180"/>
      <c r="AA26" s="153"/>
      <c r="AB26" s="180"/>
      <c r="AC26" s="153"/>
      <c r="AD26" s="177"/>
      <c r="AE26" s="171"/>
      <c r="AF26" s="180"/>
      <c r="AG26" s="153"/>
      <c r="AH26" s="177"/>
      <c r="AI26" s="171"/>
      <c r="AJ26" s="180"/>
      <c r="AK26" s="153"/>
      <c r="AL26" s="180"/>
      <c r="AM26" s="153"/>
      <c r="AN26" s="180"/>
      <c r="AO26" s="153"/>
      <c r="AP26" s="180"/>
      <c r="AQ26" s="153"/>
      <c r="AR26" s="177"/>
      <c r="AS26" s="153"/>
      <c r="AT26" s="180"/>
      <c r="AU26" s="153"/>
      <c r="AV26" s="177"/>
      <c r="AW26" s="209">
        <f t="shared" si="1"/>
        <v>0</v>
      </c>
    </row>
    <row r="27" spans="1:57" x14ac:dyDescent="0.25">
      <c r="A27" s="47">
        <v>21</v>
      </c>
      <c r="B27" s="141"/>
      <c r="C27" s="143"/>
      <c r="D27" s="109" t="str">
        <f t="shared" si="0"/>
        <v/>
      </c>
      <c r="E27" s="143"/>
      <c r="F27" s="109"/>
      <c r="G27" s="143"/>
      <c r="H27" s="110"/>
      <c r="I27" s="110"/>
      <c r="J27" s="165"/>
      <c r="K27" s="168"/>
      <c r="L27" s="174"/>
      <c r="M27" s="152"/>
      <c r="N27" s="174"/>
      <c r="O27" s="152"/>
      <c r="P27" s="177"/>
      <c r="Q27" s="171"/>
      <c r="R27" s="180"/>
      <c r="S27" s="153"/>
      <c r="T27" s="177"/>
      <c r="U27" s="171"/>
      <c r="V27" s="180"/>
      <c r="W27" s="153"/>
      <c r="X27" s="180"/>
      <c r="Y27" s="153"/>
      <c r="Z27" s="180"/>
      <c r="AA27" s="153"/>
      <c r="AB27" s="180"/>
      <c r="AC27" s="153"/>
      <c r="AD27" s="177"/>
      <c r="AE27" s="171"/>
      <c r="AF27" s="180"/>
      <c r="AG27" s="153"/>
      <c r="AH27" s="177"/>
      <c r="AI27" s="171"/>
      <c r="AJ27" s="180"/>
      <c r="AK27" s="153"/>
      <c r="AL27" s="180"/>
      <c r="AM27" s="153"/>
      <c r="AN27" s="180"/>
      <c r="AO27" s="153"/>
      <c r="AP27" s="180"/>
      <c r="AQ27" s="153"/>
      <c r="AR27" s="177"/>
      <c r="AS27" s="153"/>
      <c r="AT27" s="180"/>
      <c r="AU27" s="153"/>
      <c r="AV27" s="177"/>
      <c r="AW27" s="209">
        <f t="shared" si="1"/>
        <v>0</v>
      </c>
    </row>
    <row r="28" spans="1:57" x14ac:dyDescent="0.25">
      <c r="A28" s="47">
        <v>22</v>
      </c>
      <c r="B28" s="141"/>
      <c r="C28" s="143"/>
      <c r="D28" s="109" t="str">
        <f t="shared" si="0"/>
        <v/>
      </c>
      <c r="E28" s="143"/>
      <c r="F28" s="109"/>
      <c r="G28" s="143"/>
      <c r="H28" s="110"/>
      <c r="I28" s="110"/>
      <c r="J28" s="165"/>
      <c r="K28" s="168"/>
      <c r="L28" s="174"/>
      <c r="M28" s="152"/>
      <c r="N28" s="174"/>
      <c r="O28" s="152"/>
      <c r="P28" s="177"/>
      <c r="Q28" s="171"/>
      <c r="R28" s="180"/>
      <c r="S28" s="153"/>
      <c r="T28" s="177"/>
      <c r="U28" s="171"/>
      <c r="V28" s="180"/>
      <c r="W28" s="153"/>
      <c r="X28" s="180"/>
      <c r="Y28" s="153"/>
      <c r="Z28" s="180"/>
      <c r="AA28" s="153"/>
      <c r="AB28" s="180"/>
      <c r="AC28" s="153"/>
      <c r="AD28" s="177"/>
      <c r="AE28" s="171"/>
      <c r="AF28" s="180"/>
      <c r="AG28" s="153"/>
      <c r="AH28" s="177"/>
      <c r="AI28" s="171"/>
      <c r="AJ28" s="180"/>
      <c r="AK28" s="153"/>
      <c r="AL28" s="180"/>
      <c r="AM28" s="153"/>
      <c r="AN28" s="180"/>
      <c r="AO28" s="153"/>
      <c r="AP28" s="180"/>
      <c r="AQ28" s="153"/>
      <c r="AR28" s="177"/>
      <c r="AS28" s="153"/>
      <c r="AT28" s="180"/>
      <c r="AU28" s="153"/>
      <c r="AV28" s="177"/>
      <c r="AW28" s="209">
        <f t="shared" si="1"/>
        <v>0</v>
      </c>
    </row>
    <row r="29" spans="1:57" x14ac:dyDescent="0.25">
      <c r="A29" s="47">
        <v>23</v>
      </c>
      <c r="B29" s="141"/>
      <c r="C29" s="143"/>
      <c r="D29" s="109" t="str">
        <f t="shared" si="0"/>
        <v/>
      </c>
      <c r="E29" s="143"/>
      <c r="F29" s="109"/>
      <c r="G29" s="143"/>
      <c r="H29" s="110"/>
      <c r="I29" s="110"/>
      <c r="J29" s="165"/>
      <c r="K29" s="168"/>
      <c r="L29" s="174"/>
      <c r="M29" s="152"/>
      <c r="N29" s="174"/>
      <c r="O29" s="152"/>
      <c r="P29" s="177"/>
      <c r="Q29" s="171"/>
      <c r="R29" s="180"/>
      <c r="S29" s="153"/>
      <c r="T29" s="177"/>
      <c r="U29" s="171"/>
      <c r="V29" s="180"/>
      <c r="W29" s="153"/>
      <c r="X29" s="180"/>
      <c r="Y29" s="153"/>
      <c r="Z29" s="180"/>
      <c r="AA29" s="153"/>
      <c r="AB29" s="180"/>
      <c r="AC29" s="153"/>
      <c r="AD29" s="177"/>
      <c r="AE29" s="171"/>
      <c r="AF29" s="180"/>
      <c r="AG29" s="153"/>
      <c r="AH29" s="177"/>
      <c r="AI29" s="171"/>
      <c r="AJ29" s="180"/>
      <c r="AK29" s="153"/>
      <c r="AL29" s="180"/>
      <c r="AM29" s="153"/>
      <c r="AN29" s="180"/>
      <c r="AO29" s="153"/>
      <c r="AP29" s="180"/>
      <c r="AQ29" s="153"/>
      <c r="AR29" s="177"/>
      <c r="AS29" s="153"/>
      <c r="AT29" s="180"/>
      <c r="AU29" s="153"/>
      <c r="AV29" s="177"/>
      <c r="AW29" s="209">
        <f t="shared" si="1"/>
        <v>0</v>
      </c>
    </row>
    <row r="30" spans="1:57" x14ac:dyDescent="0.25">
      <c r="A30" s="47">
        <v>24</v>
      </c>
      <c r="B30" s="141"/>
      <c r="C30" s="143"/>
      <c r="D30" s="109" t="str">
        <f t="shared" si="0"/>
        <v/>
      </c>
      <c r="E30" s="143"/>
      <c r="F30" s="109"/>
      <c r="G30" s="143"/>
      <c r="H30" s="110"/>
      <c r="I30" s="110"/>
      <c r="J30" s="165"/>
      <c r="K30" s="168"/>
      <c r="L30" s="174"/>
      <c r="M30" s="152"/>
      <c r="N30" s="174"/>
      <c r="O30" s="152"/>
      <c r="P30" s="177"/>
      <c r="Q30" s="171"/>
      <c r="R30" s="180"/>
      <c r="S30" s="153"/>
      <c r="T30" s="177"/>
      <c r="U30" s="171"/>
      <c r="V30" s="180"/>
      <c r="W30" s="153"/>
      <c r="X30" s="180"/>
      <c r="Y30" s="153"/>
      <c r="Z30" s="180"/>
      <c r="AA30" s="153"/>
      <c r="AB30" s="180"/>
      <c r="AC30" s="153"/>
      <c r="AD30" s="177"/>
      <c r="AE30" s="171"/>
      <c r="AF30" s="180"/>
      <c r="AG30" s="153"/>
      <c r="AH30" s="177"/>
      <c r="AI30" s="171"/>
      <c r="AJ30" s="180"/>
      <c r="AK30" s="153"/>
      <c r="AL30" s="180"/>
      <c r="AM30" s="153"/>
      <c r="AN30" s="180"/>
      <c r="AO30" s="153"/>
      <c r="AP30" s="180"/>
      <c r="AQ30" s="153"/>
      <c r="AR30" s="177"/>
      <c r="AS30" s="153"/>
      <c r="AT30" s="180"/>
      <c r="AU30" s="153"/>
      <c r="AV30" s="177"/>
      <c r="AW30" s="209">
        <f t="shared" si="1"/>
        <v>0</v>
      </c>
    </row>
    <row r="31" spans="1:57" x14ac:dyDescent="0.25">
      <c r="A31" s="225">
        <v>25</v>
      </c>
      <c r="B31" s="141"/>
      <c r="C31" s="143"/>
      <c r="D31" s="109" t="str">
        <f t="shared" si="0"/>
        <v/>
      </c>
      <c r="E31" s="143"/>
      <c r="F31" s="109"/>
      <c r="G31" s="143"/>
      <c r="H31" s="110"/>
      <c r="I31" s="110"/>
      <c r="J31" s="165"/>
      <c r="K31" s="168"/>
      <c r="L31" s="174"/>
      <c r="M31" s="152"/>
      <c r="N31" s="174"/>
      <c r="O31" s="152"/>
      <c r="P31" s="177"/>
      <c r="Q31" s="171"/>
      <c r="R31" s="180"/>
      <c r="S31" s="153"/>
      <c r="T31" s="177"/>
      <c r="U31" s="171"/>
      <c r="V31" s="180"/>
      <c r="W31" s="153"/>
      <c r="X31" s="180"/>
      <c r="Y31" s="153"/>
      <c r="Z31" s="180"/>
      <c r="AA31" s="153"/>
      <c r="AB31" s="180"/>
      <c r="AC31" s="153"/>
      <c r="AD31" s="177"/>
      <c r="AE31" s="171"/>
      <c r="AF31" s="180"/>
      <c r="AG31" s="153"/>
      <c r="AH31" s="177"/>
      <c r="AI31" s="171"/>
      <c r="AJ31" s="180"/>
      <c r="AK31" s="153"/>
      <c r="AL31" s="180"/>
      <c r="AM31" s="153"/>
      <c r="AN31" s="180"/>
      <c r="AO31" s="153"/>
      <c r="AP31" s="180"/>
      <c r="AQ31" s="153"/>
      <c r="AR31" s="177"/>
      <c r="AS31" s="153"/>
      <c r="AT31" s="180"/>
      <c r="AU31" s="153"/>
      <c r="AV31" s="177"/>
      <c r="AW31" s="209">
        <f t="shared" si="1"/>
        <v>0</v>
      </c>
    </row>
    <row r="32" spans="1:57" x14ac:dyDescent="0.25">
      <c r="A32" s="47">
        <v>26</v>
      </c>
      <c r="B32" s="141"/>
      <c r="C32" s="143"/>
      <c r="D32" s="109" t="str">
        <f t="shared" si="0"/>
        <v/>
      </c>
      <c r="E32" s="143"/>
      <c r="F32" s="109"/>
      <c r="G32" s="143"/>
      <c r="H32" s="110"/>
      <c r="I32" s="110"/>
      <c r="J32" s="165"/>
      <c r="K32" s="168"/>
      <c r="L32" s="174"/>
      <c r="M32" s="152"/>
      <c r="N32" s="174"/>
      <c r="O32" s="152"/>
      <c r="P32" s="177"/>
      <c r="Q32" s="171"/>
      <c r="R32" s="180"/>
      <c r="S32" s="153"/>
      <c r="T32" s="177"/>
      <c r="U32" s="171"/>
      <c r="V32" s="180"/>
      <c r="W32" s="153"/>
      <c r="X32" s="180"/>
      <c r="Y32" s="153"/>
      <c r="Z32" s="180"/>
      <c r="AA32" s="153"/>
      <c r="AB32" s="180"/>
      <c r="AC32" s="153"/>
      <c r="AD32" s="177"/>
      <c r="AE32" s="171"/>
      <c r="AF32" s="180"/>
      <c r="AG32" s="153"/>
      <c r="AH32" s="177"/>
      <c r="AI32" s="171"/>
      <c r="AJ32" s="180"/>
      <c r="AK32" s="153"/>
      <c r="AL32" s="180"/>
      <c r="AM32" s="153"/>
      <c r="AN32" s="180"/>
      <c r="AO32" s="153"/>
      <c r="AP32" s="180"/>
      <c r="AQ32" s="153"/>
      <c r="AR32" s="177"/>
      <c r="AS32" s="153"/>
      <c r="AT32" s="180"/>
      <c r="AU32" s="153"/>
      <c r="AV32" s="177"/>
      <c r="AW32" s="209">
        <f t="shared" si="1"/>
        <v>0</v>
      </c>
    </row>
    <row r="33" spans="1:49" x14ac:dyDescent="0.25">
      <c r="A33" s="47">
        <v>27</v>
      </c>
      <c r="B33" s="141"/>
      <c r="C33" s="143"/>
      <c r="D33" s="109" t="str">
        <f t="shared" si="0"/>
        <v/>
      </c>
      <c r="E33" s="143"/>
      <c r="F33" s="109"/>
      <c r="G33" s="143"/>
      <c r="H33" s="110"/>
      <c r="I33" s="110"/>
      <c r="J33" s="165"/>
      <c r="K33" s="168"/>
      <c r="L33" s="174"/>
      <c r="M33" s="152"/>
      <c r="N33" s="174"/>
      <c r="O33" s="152"/>
      <c r="P33" s="177"/>
      <c r="Q33" s="171"/>
      <c r="R33" s="180"/>
      <c r="S33" s="153"/>
      <c r="T33" s="177"/>
      <c r="U33" s="171"/>
      <c r="V33" s="180"/>
      <c r="W33" s="153"/>
      <c r="X33" s="180"/>
      <c r="Y33" s="153"/>
      <c r="Z33" s="180"/>
      <c r="AA33" s="153"/>
      <c r="AB33" s="180"/>
      <c r="AC33" s="153"/>
      <c r="AD33" s="177"/>
      <c r="AE33" s="171"/>
      <c r="AF33" s="180"/>
      <c r="AG33" s="153"/>
      <c r="AH33" s="177"/>
      <c r="AI33" s="171"/>
      <c r="AJ33" s="180"/>
      <c r="AK33" s="153"/>
      <c r="AL33" s="180"/>
      <c r="AM33" s="153"/>
      <c r="AN33" s="180"/>
      <c r="AO33" s="153"/>
      <c r="AP33" s="180"/>
      <c r="AQ33" s="153"/>
      <c r="AR33" s="177"/>
      <c r="AS33" s="153"/>
      <c r="AT33" s="180"/>
      <c r="AU33" s="153"/>
      <c r="AV33" s="177"/>
      <c r="AW33" s="209">
        <f t="shared" si="1"/>
        <v>0</v>
      </c>
    </row>
    <row r="34" spans="1:49" x14ac:dyDescent="0.25">
      <c r="A34" s="47">
        <v>28</v>
      </c>
      <c r="B34" s="141"/>
      <c r="C34" s="143"/>
      <c r="D34" s="109" t="str">
        <f t="shared" si="0"/>
        <v/>
      </c>
      <c r="E34" s="143"/>
      <c r="F34" s="109"/>
      <c r="G34" s="143"/>
      <c r="H34" s="110"/>
      <c r="I34" s="110"/>
      <c r="J34" s="165"/>
      <c r="K34" s="168"/>
      <c r="L34" s="174"/>
      <c r="M34" s="152"/>
      <c r="N34" s="174"/>
      <c r="O34" s="152"/>
      <c r="P34" s="177"/>
      <c r="Q34" s="171"/>
      <c r="R34" s="180"/>
      <c r="S34" s="153"/>
      <c r="T34" s="177"/>
      <c r="U34" s="171"/>
      <c r="V34" s="180"/>
      <c r="W34" s="153"/>
      <c r="X34" s="180"/>
      <c r="Y34" s="153"/>
      <c r="Z34" s="180"/>
      <c r="AA34" s="153"/>
      <c r="AB34" s="180"/>
      <c r="AC34" s="153"/>
      <c r="AD34" s="177"/>
      <c r="AE34" s="171"/>
      <c r="AF34" s="180"/>
      <c r="AG34" s="153"/>
      <c r="AH34" s="177"/>
      <c r="AI34" s="171"/>
      <c r="AJ34" s="180"/>
      <c r="AK34" s="153"/>
      <c r="AL34" s="180"/>
      <c r="AM34" s="153"/>
      <c r="AN34" s="180"/>
      <c r="AO34" s="153"/>
      <c r="AP34" s="180"/>
      <c r="AQ34" s="153"/>
      <c r="AR34" s="177"/>
      <c r="AS34" s="153"/>
      <c r="AT34" s="180"/>
      <c r="AU34" s="153"/>
      <c r="AV34" s="177"/>
      <c r="AW34" s="209">
        <f t="shared" si="1"/>
        <v>0</v>
      </c>
    </row>
    <row r="35" spans="1:49" x14ac:dyDescent="0.25">
      <c r="A35" s="47">
        <v>29</v>
      </c>
      <c r="B35" s="141"/>
      <c r="C35" s="143"/>
      <c r="D35" s="109" t="str">
        <f t="shared" si="0"/>
        <v/>
      </c>
      <c r="E35" s="143"/>
      <c r="F35" s="109"/>
      <c r="G35" s="143"/>
      <c r="H35" s="110"/>
      <c r="I35" s="110"/>
      <c r="J35" s="165"/>
      <c r="K35" s="168"/>
      <c r="L35" s="174"/>
      <c r="M35" s="152"/>
      <c r="N35" s="174"/>
      <c r="O35" s="152"/>
      <c r="P35" s="177"/>
      <c r="Q35" s="171"/>
      <c r="R35" s="180"/>
      <c r="S35" s="153"/>
      <c r="T35" s="177"/>
      <c r="U35" s="171"/>
      <c r="V35" s="180"/>
      <c r="W35" s="153"/>
      <c r="X35" s="180"/>
      <c r="Y35" s="153"/>
      <c r="Z35" s="180"/>
      <c r="AA35" s="153"/>
      <c r="AB35" s="180"/>
      <c r="AC35" s="153"/>
      <c r="AD35" s="177"/>
      <c r="AE35" s="171"/>
      <c r="AF35" s="180"/>
      <c r="AG35" s="153"/>
      <c r="AH35" s="177"/>
      <c r="AI35" s="171"/>
      <c r="AJ35" s="180"/>
      <c r="AK35" s="153"/>
      <c r="AL35" s="180"/>
      <c r="AM35" s="153"/>
      <c r="AN35" s="180"/>
      <c r="AO35" s="153"/>
      <c r="AP35" s="180"/>
      <c r="AQ35" s="153"/>
      <c r="AR35" s="177"/>
      <c r="AS35" s="153"/>
      <c r="AT35" s="180"/>
      <c r="AU35" s="153"/>
      <c r="AV35" s="177"/>
      <c r="AW35" s="209">
        <f t="shared" si="1"/>
        <v>0</v>
      </c>
    </row>
    <row r="36" spans="1:49" ht="15.75" thickBot="1" x14ac:dyDescent="0.3">
      <c r="A36" s="47">
        <v>30</v>
      </c>
      <c r="B36" s="142"/>
      <c r="C36" s="144"/>
      <c r="D36" s="114" t="str">
        <f t="shared" si="0"/>
        <v/>
      </c>
      <c r="E36" s="144"/>
      <c r="F36" s="114"/>
      <c r="G36" s="144"/>
      <c r="H36" s="115"/>
      <c r="I36" s="115"/>
      <c r="J36" s="166"/>
      <c r="K36" s="169"/>
      <c r="L36" s="175"/>
      <c r="M36" s="154"/>
      <c r="N36" s="175"/>
      <c r="O36" s="154"/>
      <c r="P36" s="178"/>
      <c r="Q36" s="172"/>
      <c r="R36" s="181"/>
      <c r="S36" s="155"/>
      <c r="T36" s="178"/>
      <c r="U36" s="172"/>
      <c r="V36" s="181"/>
      <c r="W36" s="155"/>
      <c r="X36" s="181"/>
      <c r="Y36" s="155"/>
      <c r="Z36" s="181"/>
      <c r="AA36" s="155"/>
      <c r="AB36" s="181"/>
      <c r="AC36" s="155"/>
      <c r="AD36" s="178"/>
      <c r="AE36" s="172"/>
      <c r="AF36" s="181"/>
      <c r="AG36" s="155"/>
      <c r="AH36" s="178"/>
      <c r="AI36" s="172"/>
      <c r="AJ36" s="181"/>
      <c r="AK36" s="155"/>
      <c r="AL36" s="181"/>
      <c r="AM36" s="155"/>
      <c r="AN36" s="181"/>
      <c r="AO36" s="155"/>
      <c r="AP36" s="181"/>
      <c r="AQ36" s="155"/>
      <c r="AR36" s="178"/>
      <c r="AS36" s="155"/>
      <c r="AT36" s="181"/>
      <c r="AU36" s="155"/>
      <c r="AV36" s="178"/>
      <c r="AW36" s="210">
        <f t="shared" si="1"/>
        <v>0</v>
      </c>
    </row>
  </sheetData>
  <mergeCells count="36">
    <mergeCell ref="AS5:AT5"/>
    <mergeCell ref="AU5:AV5"/>
    <mergeCell ref="BA4:BD4"/>
    <mergeCell ref="AZ4:AZ6"/>
    <mergeCell ref="AS4:AV4"/>
    <mergeCell ref="AC5:AD5"/>
    <mergeCell ref="K4:P4"/>
    <mergeCell ref="Q4:T4"/>
    <mergeCell ref="AA5:AB5"/>
    <mergeCell ref="U4:AD4"/>
    <mergeCell ref="K5:L5"/>
    <mergeCell ref="M5:N5"/>
    <mergeCell ref="O5:P5"/>
    <mergeCell ref="Q5:R5"/>
    <mergeCell ref="S5:T5"/>
    <mergeCell ref="G5:G6"/>
    <mergeCell ref="H5:H6"/>
    <mergeCell ref="I5:I6"/>
    <mergeCell ref="J5:J6"/>
    <mergeCell ref="Y5:Z5"/>
    <mergeCell ref="U5:V5"/>
    <mergeCell ref="W5:X5"/>
    <mergeCell ref="B5:B6"/>
    <mergeCell ref="E5:E6"/>
    <mergeCell ref="F5:F6"/>
    <mergeCell ref="C5:C6"/>
    <mergeCell ref="D5:D6"/>
    <mergeCell ref="AE4:AH4"/>
    <mergeCell ref="AQ5:AR5"/>
    <mergeCell ref="AI4:AR4"/>
    <mergeCell ref="AM5:AN5"/>
    <mergeCell ref="AO5:AP5"/>
    <mergeCell ref="AE5:AF5"/>
    <mergeCell ref="AG5:AH5"/>
    <mergeCell ref="AI5:AJ5"/>
    <mergeCell ref="AK5:AL5"/>
  </mergeCells>
  <conditionalFormatting sqref="BE7:BE11">
    <cfRule type="cellIs" dxfId="1" priority="1" operator="notEqual">
      <formula>0</formula>
    </cfRule>
    <cfRule type="cellIs" dxfId="0" priority="3" operator="equal">
      <formula>0</formula>
    </cfRule>
  </conditionalFormatting>
  <dataValidations count="3">
    <dataValidation type="list" allowBlank="1" showInputMessage="1" showErrorMessage="1" sqref="C7:C36" xr:uid="{00000000-0002-0000-0800-000000000000}">
      <formula1>Motivations</formula1>
    </dataValidation>
    <dataValidation type="list" allowBlank="1" showInputMessage="1" showErrorMessage="1" sqref="D7:D36" xr:uid="{00000000-0002-0000-0800-000001000000}">
      <formula1>"Adaptation,Extension"</formula1>
    </dataValidation>
    <dataValidation type="list" allowBlank="1" showInputMessage="1" showErrorMessage="1" sqref="H7:H36" xr:uid="{00000000-0002-0000-0800-000002000000}">
      <formula1>Communes</formula1>
    </dataValidation>
  </dataValidations>
  <pageMargins left="0.70866141732283472" right="0.70866141732283472" top="0.74803149606299213" bottom="0.74803149606299213" header="0.31496062992125984" footer="0.31496062992125984"/>
  <pageSetup paperSize="9" fitToHeight="0" orientation="landscape" r:id="rId1"/>
  <headerFooter>
    <oddFooter>&amp;LPlan d'investissement 2020-2024&amp;CV-Plan N+1 à N+5&amp;RXLS Version 17-01-2019</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33</vt:i4>
      </vt:variant>
    </vt:vector>
  </HeadingPairs>
  <TitlesOfParts>
    <vt:vector size="43" baseType="lpstr">
      <vt:lpstr>Modifications opérées</vt:lpstr>
      <vt:lpstr>Introduction</vt:lpstr>
      <vt:lpstr>I-Global-Motivations</vt:lpstr>
      <vt:lpstr>II-Global-Postes budgétaires</vt:lpstr>
      <vt:lpstr>IIIa-Bilan N-1 </vt:lpstr>
      <vt:lpstr>IIIb-Bilan N-1 Détails</vt:lpstr>
      <vt:lpstr>IV - Bilan N Actualisation</vt:lpstr>
      <vt:lpstr>V-Plan N+1 à N+5</vt:lpstr>
      <vt:lpstr>Tab1à3</vt:lpstr>
      <vt:lpstr>Tab4 Extension</vt:lpstr>
      <vt:lpstr>AnnéeN</vt:lpstr>
      <vt:lpstr>Communes</vt:lpstr>
      <vt:lpstr>GRD</vt:lpstr>
      <vt:lpstr>'IIIa-Bilan N-1 '!Impression_des_titres</vt:lpstr>
      <vt:lpstr>'IIIb-Bilan N-1 Détails'!Impression_des_titres</vt:lpstr>
      <vt:lpstr>'IV - Bilan N Actualisation'!Impression_des_titres</vt:lpstr>
      <vt:lpstr>'V-Plan N+1 à N+5'!Impression_des_titres</vt:lpstr>
      <vt:lpstr>Liste_Année</vt:lpstr>
      <vt:lpstr>Liste_GRD</vt:lpstr>
      <vt:lpstr>Localités</vt:lpstr>
      <vt:lpstr>Motivations</vt:lpstr>
      <vt:lpstr>Motivations_TAB</vt:lpstr>
      <vt:lpstr>Statut_N</vt:lpstr>
      <vt:lpstr>Statut_N_1</vt:lpstr>
      <vt:lpstr>Statut_N_1_Justificatif</vt:lpstr>
      <vt:lpstr>Statut_N_Justificatif</vt:lpstr>
      <vt:lpstr>TOTN</vt:lpstr>
      <vt:lpstr>TOTNmoins1</vt:lpstr>
      <vt:lpstr>TOTNplus1</vt:lpstr>
      <vt:lpstr>TOTNplus2</vt:lpstr>
      <vt:lpstr>TOTNplus3</vt:lpstr>
      <vt:lpstr>TOTNplus4</vt:lpstr>
      <vt:lpstr>TOTNplus5</vt:lpstr>
      <vt:lpstr>Version</vt:lpstr>
      <vt:lpstr>'I-Global-Motivations'!Zone_d_impression</vt:lpstr>
      <vt:lpstr>'II-Global-Postes budgétaires'!Zone_d_impression</vt:lpstr>
      <vt:lpstr>'IIIa-Bilan N-1 '!Zone_d_impression</vt:lpstr>
      <vt:lpstr>'IIIb-Bilan N-1 Détails'!Zone_d_impression</vt:lpstr>
      <vt:lpstr>Introduction!Zone_d_impression</vt:lpstr>
      <vt:lpstr>'IV - Bilan N Actualisation'!Zone_d_impression</vt:lpstr>
      <vt:lpstr>'Modifications opérées'!Zone_d_impression</vt:lpstr>
      <vt:lpstr>'Tab4 Extension'!Zone_d_impression</vt:lpstr>
      <vt:lpstr>'V-Plan N+1 à N+5'!Zone_d_impression</vt:lpstr>
    </vt:vector>
  </TitlesOfParts>
  <Company>CWaPE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Administrateur</dc:creator>
  <cp:lastModifiedBy>Frédéric Jacquemin</cp:lastModifiedBy>
  <cp:lastPrinted>2019-01-17T13:02:34Z</cp:lastPrinted>
  <dcterms:created xsi:type="dcterms:W3CDTF">2014-02-28T09:38:36Z</dcterms:created>
  <dcterms:modified xsi:type="dcterms:W3CDTF">2021-02-02T15:21:42Z</dcterms:modified>
</cp:coreProperties>
</file>