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L:\10 Tarification\104. Méthode de régulation tarifaire 2018-2022\1044. Méthodologie tarifaire 2018-2022\1044.5 Modèles de rapport\MDR finalisés\"/>
    </mc:Choice>
  </mc:AlternateContent>
  <bookViews>
    <workbookView xWindow="0" yWindow="0" windowWidth="23040" windowHeight="8370"/>
  </bookViews>
  <sheets>
    <sheet name="TAB00" sheetId="17" r:id="rId1"/>
    <sheet name="TAB A" sheetId="57" r:id="rId2"/>
    <sheet name="TAB B" sheetId="58" r:id="rId3"/>
    <sheet name="TAB1" sheetId="31" r:id="rId4"/>
    <sheet name="TAB1.1" sheetId="52" r:id="rId5"/>
    <sheet name="TAB2" sheetId="12" r:id="rId6"/>
    <sheet name="TAB3" sheetId="14" r:id="rId7"/>
    <sheet name="TAB3.1" sheetId="59" r:id="rId8"/>
    <sheet name="TAB3.2" sheetId="55" r:id="rId9"/>
    <sheet name="TAB3.2.1" sheetId="60" r:id="rId10"/>
    <sheet name="TAB3.3" sheetId="49" r:id="rId11"/>
    <sheet name="TAB4" sheetId="15" r:id="rId12"/>
    <sheet name="TAB5" sheetId="16" r:id="rId13"/>
    <sheet name="TAB5.1" sheetId="19" r:id="rId14"/>
    <sheet name="TAB5.2" sheetId="20" r:id="rId15"/>
    <sheet name="TAB5.3" sheetId="21" r:id="rId16"/>
    <sheet name="TAB5.4" sheetId="22" r:id="rId17"/>
    <sheet name="TAB5.5" sheetId="23" r:id="rId18"/>
    <sheet name="TAB5.6" sheetId="24" r:id="rId19"/>
    <sheet name="TAB6" sheetId="51" r:id="rId20"/>
    <sheet name="TAB6.1" sheetId="5" r:id="rId21"/>
    <sheet name="TAB6.2" sheetId="6" r:id="rId22"/>
    <sheet name="TAB6.3" sheetId="36" r:id="rId23"/>
    <sheet name="TAB6.4" sheetId="37" r:id="rId24"/>
    <sheet name="TAB6.5" sheetId="30" r:id="rId25"/>
    <sheet name="TAB6.6" sheetId="38" r:id="rId26"/>
    <sheet name="TAB6.7" sheetId="33" r:id="rId27"/>
    <sheet name="TAB6.8" sheetId="32" r:id="rId28"/>
    <sheet name="TAB7" sheetId="53" r:id="rId29"/>
    <sheet name="TAB7.1" sheetId="40" r:id="rId30"/>
    <sheet name="TAB7.2" sheetId="42" r:id="rId31"/>
    <sheet name="TAB7.3" sheetId="43" r:id="rId32"/>
    <sheet name="TAB7.4" sheetId="41" r:id="rId33"/>
    <sheet name="TAB7.5" sheetId="44" r:id="rId34"/>
    <sheet name="TAB7.6" sheetId="45" r:id="rId35"/>
    <sheet name="TAB7.7" sheetId="46" r:id="rId36"/>
    <sheet name="TAB8" sheetId="47" r:id="rId37"/>
    <sheet name="TAB9" sheetId="7" r:id="rId38"/>
    <sheet name="TAB9.1" sheetId="8" r:id="rId39"/>
    <sheet name="TAB10" sheetId="9" r:id="rId40"/>
    <sheet name="TAB10.1" sheetId="10" r:id="rId41"/>
    <sheet name="TAB11" sheetId="13" r:id="rId42"/>
    <sheet name="TAB11.1" sheetId="25" r:id="rId43"/>
    <sheet name="TAB11.2" sheetId="26" r:id="rId44"/>
    <sheet name="TAB11.3" sheetId="27" r:id="rId45"/>
    <sheet name="TAB11.4" sheetId="28" r:id="rId46"/>
  </sheets>
  <externalReferences>
    <externalReference r:id="rId47"/>
    <externalReference r:id="rId48"/>
    <externalReference r:id="rId49"/>
    <externalReference r:id="rId50"/>
    <externalReference r:id="rId51"/>
  </externalReferences>
  <definedNames>
    <definedName name="_xlnm._FilterDatabase" localSheetId="41" hidden="1">'TAB11'!$A$8:$L$273</definedName>
    <definedName name="_xlnm._FilterDatabase" localSheetId="10" hidden="1">TAB3.3!$A$8:$K$46</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A'!$A$3:$D$31</definedName>
    <definedName name="_xlnm.Print_Area" localSheetId="2">'TAB B'!$A$3:$D$54</definedName>
    <definedName name="_xlnm.Print_Area" localSheetId="0">TAB00!$A$1:$J$99</definedName>
    <definedName name="_xlnm.Print_Area" localSheetId="3">'TAB1'!$A$3:$L$257</definedName>
    <definedName name="_xlnm.Print_Area" localSheetId="4">TAB1.1!$A$3:$G$44</definedName>
    <definedName name="_xlnm.Print_Area" localSheetId="39">'TAB10'!$A$3:$P$41</definedName>
    <definedName name="_xlnm.Print_Area" localSheetId="40">TAB10.1!$A$1:$L$153</definedName>
    <definedName name="_xlnm.Print_Area" localSheetId="41">'TAB11'!$A$3:$L$273</definedName>
    <definedName name="_xlnm.Print_Area" localSheetId="42">TAB11.1!$A$3:$F$23</definedName>
    <definedName name="_xlnm.Print_Area" localSheetId="43">TAB11.2!$A$3:$F$40</definedName>
    <definedName name="_xlnm.Print_Area" localSheetId="44">TAB11.3!$A$1:$F$21</definedName>
    <definedName name="_xlnm.Print_Area" localSheetId="45">TAB11.4!$A$1:$K$30</definedName>
    <definedName name="_xlnm.Print_Area" localSheetId="5">'TAB2'!$A$3:$D$23</definedName>
    <definedName name="_xlnm.Print_Area" localSheetId="6">'TAB3'!$A$3:$G$94</definedName>
    <definedName name="_xlnm.Print_Area" localSheetId="7">TAB3.1!$A$3:$S$109</definedName>
    <definedName name="_xlnm.Print_Area" localSheetId="8">TAB3.2!$A$3:$S$58</definedName>
    <definedName name="_xlnm.Print_Area" localSheetId="9">TAB3.2.1!$A$3:$N$13</definedName>
    <definedName name="_xlnm.Print_Area" localSheetId="10">TAB3.3!$A$3:$K$46</definedName>
    <definedName name="_xlnm.Print_Area" localSheetId="11">'TAB4'!$A$3:$F$47</definedName>
    <definedName name="_xlnm.Print_Area" localSheetId="12">'TAB5'!$A$3:$H$41</definedName>
    <definedName name="_xlnm.Print_Area" localSheetId="13">TAB5.1!$A$3:$J$37</definedName>
    <definedName name="_xlnm.Print_Area" localSheetId="14">TAB5.2!$A$3:$J$38</definedName>
    <definedName name="_xlnm.Print_Area" localSheetId="15">TAB5.3!$A$3:$J$40</definedName>
    <definedName name="_xlnm.Print_Area" localSheetId="16">TAB5.4!$A$3:$J$40</definedName>
    <definedName name="_xlnm.Print_Area" localSheetId="17">TAB5.5!$A$3:$J$39</definedName>
    <definedName name="_xlnm.Print_Area" localSheetId="18">TAB5.6!$A$3:$J$24</definedName>
    <definedName name="_xlnm.Print_Area" localSheetId="19">'TAB6'!$A$3:$H$18</definedName>
    <definedName name="_xlnm.Print_Area" localSheetId="20">TAB6.1!$A$3:$R$602</definedName>
    <definedName name="_xlnm.Print_Area" localSheetId="21">TAB6.2!$A$3:$H$19</definedName>
    <definedName name="_xlnm.Print_Area" localSheetId="22">TAB6.3!$A$3:$H$15</definedName>
    <definedName name="_xlnm.Print_Area" localSheetId="23">TAB6.4!$A$3:$H$7</definedName>
    <definedName name="_xlnm.Print_Area" localSheetId="24">TAB6.5!$A$4:$I$42</definedName>
    <definedName name="_xlnm.Print_Area" localSheetId="25">TAB6.6!$A$3:$H$16</definedName>
    <definedName name="_xlnm.Print_Area" localSheetId="26">TAB6.7!$A$4:$H$46</definedName>
    <definedName name="_xlnm.Print_Area" localSheetId="27">TAB6.8!$A$3:$J$36</definedName>
    <definedName name="_xlnm.Print_Area" localSheetId="28">'TAB7'!$A$3:$G$19</definedName>
    <definedName name="_xlnm.Print_Area" localSheetId="29">TAB7.1!$A$3:$H$19</definedName>
    <definedName name="_xlnm.Print_Area" localSheetId="30">TAB7.2!$A$3:$H$17</definedName>
    <definedName name="_xlnm.Print_Area" localSheetId="31">TAB7.3!$A$3:$H$17</definedName>
    <definedName name="_xlnm.Print_Area" localSheetId="32">TAB7.4!$A$3:$H$25</definedName>
    <definedName name="_xlnm.Print_Area" localSheetId="33">TAB7.5!$A$3:$H$15</definedName>
    <definedName name="_xlnm.Print_Area" localSheetId="34">TAB7.6!$A$3:$H$8</definedName>
    <definedName name="_xlnm.Print_Area" localSheetId="35">TAB7.7!$A$3:$H$20</definedName>
    <definedName name="_xlnm.Print_Area" localSheetId="36">'TAB8'!$A$3:$H$37</definedName>
    <definedName name="_xlnm.Print_Area" localSheetId="37">'TAB9'!$A$3:$I$81</definedName>
    <definedName name="_xlnm.Print_Area" localSheetId="38">TAB9.1!$A$1:$S$120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 i="15" l="1"/>
  <c r="A47" i="8" l="1"/>
  <c r="D100" i="59" l="1"/>
  <c r="E100" i="59"/>
  <c r="F100" i="59"/>
  <c r="G100" i="59"/>
  <c r="H100" i="59"/>
  <c r="I100" i="59"/>
  <c r="J100" i="59"/>
  <c r="D101" i="59"/>
  <c r="E101" i="59"/>
  <c r="F101" i="59"/>
  <c r="G101" i="59"/>
  <c r="H101" i="59"/>
  <c r="I101" i="59"/>
  <c r="J101" i="59"/>
  <c r="D102" i="59"/>
  <c r="E102" i="59"/>
  <c r="F102" i="59"/>
  <c r="G102" i="59"/>
  <c r="H102" i="59"/>
  <c r="I102" i="59"/>
  <c r="J102" i="59"/>
  <c r="D103" i="59"/>
  <c r="E103" i="59"/>
  <c r="F103" i="59"/>
  <c r="G103" i="59"/>
  <c r="H103" i="59"/>
  <c r="I103" i="59"/>
  <c r="J103" i="59"/>
  <c r="D104" i="59"/>
  <c r="E104" i="59"/>
  <c r="F104" i="59"/>
  <c r="G104" i="59"/>
  <c r="H104" i="59"/>
  <c r="I104" i="59"/>
  <c r="J104" i="59"/>
  <c r="D105" i="59"/>
  <c r="E105" i="59"/>
  <c r="F105" i="59"/>
  <c r="G105" i="59"/>
  <c r="H105" i="59"/>
  <c r="I105" i="59"/>
  <c r="J105" i="59"/>
  <c r="D106" i="59"/>
  <c r="E106" i="59"/>
  <c r="F106" i="59"/>
  <c r="G106" i="59"/>
  <c r="H106" i="59"/>
  <c r="I106" i="59"/>
  <c r="J106" i="59"/>
  <c r="D99" i="59"/>
  <c r="E99" i="59"/>
  <c r="F99" i="59"/>
  <c r="G99" i="59"/>
  <c r="H99" i="59"/>
  <c r="I99" i="59"/>
  <c r="J99" i="59"/>
  <c r="D94" i="59"/>
  <c r="E94" i="59"/>
  <c r="F94" i="59"/>
  <c r="G94" i="59"/>
  <c r="H94" i="59"/>
  <c r="I94" i="59"/>
  <c r="J94" i="59"/>
  <c r="D95" i="59"/>
  <c r="E95" i="59"/>
  <c r="F95" i="59"/>
  <c r="G95" i="59"/>
  <c r="H95" i="59"/>
  <c r="I95" i="59"/>
  <c r="J95" i="59"/>
  <c r="D93" i="59"/>
  <c r="E93" i="59"/>
  <c r="F93" i="59"/>
  <c r="G93" i="59"/>
  <c r="H93" i="59"/>
  <c r="I93" i="59"/>
  <c r="J93" i="59"/>
  <c r="D87" i="59"/>
  <c r="E87" i="59"/>
  <c r="F87" i="59"/>
  <c r="G87" i="59"/>
  <c r="H87" i="59"/>
  <c r="I87" i="59"/>
  <c r="J87" i="59"/>
  <c r="J86" i="59"/>
  <c r="I86" i="59"/>
  <c r="H86" i="59"/>
  <c r="G86" i="59"/>
  <c r="F86" i="59"/>
  <c r="E86" i="59"/>
  <c r="D86" i="59"/>
  <c r="D83" i="59"/>
  <c r="E83" i="59"/>
  <c r="F83" i="59"/>
  <c r="G83" i="59"/>
  <c r="H83" i="59"/>
  <c r="I83" i="59"/>
  <c r="J83" i="59"/>
  <c r="D84" i="59"/>
  <c r="E84" i="59"/>
  <c r="F84" i="59"/>
  <c r="G84" i="59"/>
  <c r="H84" i="59"/>
  <c r="I84" i="59"/>
  <c r="J84" i="59"/>
  <c r="D82" i="59"/>
  <c r="E82" i="59"/>
  <c r="F82" i="59"/>
  <c r="G82" i="59"/>
  <c r="H82" i="59"/>
  <c r="I82" i="59"/>
  <c r="J82" i="59"/>
  <c r="G8" i="10" l="1"/>
  <c r="G22" i="10" s="1"/>
  <c r="G86" i="10" s="1"/>
  <c r="G139" i="10" s="1"/>
  <c r="G149" i="10" s="1"/>
  <c r="F8" i="10"/>
  <c r="F22" i="10" s="1"/>
  <c r="F86" i="10" s="1"/>
  <c r="F139" i="10" s="1"/>
  <c r="F149" i="10" s="1"/>
  <c r="E8" i="10"/>
  <c r="E22" i="10" s="1"/>
  <c r="E86" i="10" s="1"/>
  <c r="E139" i="10" s="1"/>
  <c r="E149" i="10" s="1"/>
  <c r="D8" i="10"/>
  <c r="D22" i="10" s="1"/>
  <c r="D86" i="10" s="1"/>
  <c r="D139" i="10" s="1"/>
  <c r="D149" i="10" s="1"/>
  <c r="C8" i="10"/>
  <c r="C22" i="10" s="1"/>
  <c r="C86" i="10" s="1"/>
  <c r="C139" i="10" s="1"/>
  <c r="C149" i="10" s="1"/>
  <c r="D72" i="59" l="1"/>
  <c r="D74" i="59"/>
  <c r="B17" i="58" l="1"/>
  <c r="A17" i="58"/>
  <c r="K7" i="49" l="1"/>
  <c r="J7" i="49"/>
  <c r="I7" i="49"/>
  <c r="H7" i="49"/>
  <c r="G21" i="41" l="1"/>
  <c r="F21" i="41"/>
  <c r="E21" i="41"/>
  <c r="D21" i="41"/>
  <c r="C21" i="41"/>
  <c r="B21" i="41"/>
  <c r="G18" i="41"/>
  <c r="F18" i="41"/>
  <c r="E18" i="41"/>
  <c r="D18" i="41"/>
  <c r="C18" i="41"/>
  <c r="B18" i="41"/>
  <c r="G12" i="41"/>
  <c r="H12" i="41" s="1"/>
  <c r="F12" i="41"/>
  <c r="E12" i="41"/>
  <c r="D12" i="41"/>
  <c r="C12" i="41"/>
  <c r="B12" i="41"/>
  <c r="G9" i="41"/>
  <c r="F9" i="41"/>
  <c r="E9" i="41"/>
  <c r="D9" i="41"/>
  <c r="C9" i="41"/>
  <c r="B9" i="41"/>
  <c r="H18" i="41" l="1"/>
  <c r="H21" i="41"/>
  <c r="H27" i="30" l="1"/>
  <c r="H34" i="30" s="1"/>
  <c r="H35" i="30" s="1"/>
  <c r="F27" i="30"/>
  <c r="D27" i="30"/>
  <c r="D34" i="30" s="1"/>
  <c r="D35" i="30" s="1"/>
  <c r="F34" i="30"/>
  <c r="F35" i="30" s="1"/>
  <c r="H31" i="30"/>
  <c r="G31" i="30"/>
  <c r="G27" i="30" s="1"/>
  <c r="G34" i="30" s="1"/>
  <c r="G35" i="30" s="1"/>
  <c r="F31" i="30"/>
  <c r="E31" i="30"/>
  <c r="E27" i="30" s="1"/>
  <c r="E34" i="30" s="1"/>
  <c r="E35" i="30" s="1"/>
  <c r="D31" i="30"/>
  <c r="C31" i="30"/>
  <c r="C27" i="30" s="1"/>
  <c r="C34" i="30" s="1"/>
  <c r="C35" i="30" s="1"/>
  <c r="H24" i="30"/>
  <c r="H25" i="30" s="1"/>
  <c r="G24" i="30"/>
  <c r="G25" i="30" s="1"/>
  <c r="D24" i="30"/>
  <c r="D25" i="30" s="1"/>
  <c r="C24" i="30"/>
  <c r="C25" i="30" s="1"/>
  <c r="H14" i="30"/>
  <c r="G14" i="30"/>
  <c r="F14" i="30"/>
  <c r="F24" i="30" s="1"/>
  <c r="F25" i="30" s="1"/>
  <c r="E14" i="30"/>
  <c r="E24" i="30" s="1"/>
  <c r="E25" i="30" s="1"/>
  <c r="D14" i="30"/>
  <c r="C14" i="30"/>
  <c r="G8" i="5"/>
  <c r="F8" i="5"/>
  <c r="E8" i="5"/>
  <c r="D8" i="5"/>
  <c r="C8" i="5"/>
  <c r="B8" i="5"/>
  <c r="A3" i="10" l="1"/>
  <c r="C69" i="10"/>
  <c r="D69" i="10"/>
  <c r="E69" i="10"/>
  <c r="F69" i="10"/>
  <c r="G69" i="10"/>
  <c r="C70" i="10"/>
  <c r="D70" i="10"/>
  <c r="E70" i="10"/>
  <c r="F70" i="10"/>
  <c r="G70" i="10"/>
  <c r="C71" i="10"/>
  <c r="D71" i="10"/>
  <c r="E71" i="10"/>
  <c r="F71" i="10"/>
  <c r="G71" i="10"/>
  <c r="C72" i="10"/>
  <c r="D72" i="10"/>
  <c r="E72" i="10"/>
  <c r="F72" i="10"/>
  <c r="G72" i="10"/>
  <c r="C75" i="10"/>
  <c r="D75" i="10"/>
  <c r="E75" i="10"/>
  <c r="F75" i="10"/>
  <c r="G75" i="10"/>
  <c r="C76" i="10"/>
  <c r="D76" i="10"/>
  <c r="E76" i="10"/>
  <c r="F76" i="10"/>
  <c r="G76" i="10"/>
  <c r="L133" i="10"/>
  <c r="K133" i="10"/>
  <c r="J133" i="10"/>
  <c r="I133" i="10"/>
  <c r="L132" i="10"/>
  <c r="K132" i="10"/>
  <c r="J132" i="10"/>
  <c r="I132" i="10"/>
  <c r="L131" i="10"/>
  <c r="K131" i="10"/>
  <c r="J131" i="10"/>
  <c r="I131" i="10"/>
  <c r="L130" i="10"/>
  <c r="K130" i="10"/>
  <c r="J130" i="10"/>
  <c r="I130" i="10"/>
  <c r="L129" i="10"/>
  <c r="K129" i="10"/>
  <c r="J129" i="10"/>
  <c r="I129" i="10"/>
  <c r="L128" i="10"/>
  <c r="K128" i="10"/>
  <c r="J128" i="10"/>
  <c r="I128" i="10"/>
  <c r="L127" i="10"/>
  <c r="K127" i="10"/>
  <c r="J127" i="10"/>
  <c r="I127" i="10"/>
  <c r="L126" i="10"/>
  <c r="K126" i="10"/>
  <c r="J126" i="10"/>
  <c r="I126" i="10"/>
  <c r="L125" i="10"/>
  <c r="K125" i="10"/>
  <c r="J125" i="10"/>
  <c r="I125" i="10"/>
  <c r="L124" i="10"/>
  <c r="K124" i="10"/>
  <c r="J124" i="10"/>
  <c r="I124" i="10"/>
  <c r="L123" i="10"/>
  <c r="K123" i="10"/>
  <c r="J123" i="10"/>
  <c r="I123" i="10"/>
  <c r="L122" i="10"/>
  <c r="K122" i="10"/>
  <c r="J122" i="10"/>
  <c r="I122" i="10"/>
  <c r="L121" i="10"/>
  <c r="K121" i="10"/>
  <c r="J121" i="10"/>
  <c r="I121" i="10"/>
  <c r="L120" i="10"/>
  <c r="K120" i="10"/>
  <c r="J120" i="10"/>
  <c r="I120" i="10"/>
  <c r="L119" i="10"/>
  <c r="K119" i="10"/>
  <c r="J119" i="10"/>
  <c r="I119" i="10"/>
  <c r="L118" i="10"/>
  <c r="K118" i="10"/>
  <c r="J118" i="10"/>
  <c r="I118" i="10"/>
  <c r="L117" i="10"/>
  <c r="K117" i="10"/>
  <c r="J117" i="10"/>
  <c r="I117" i="10"/>
  <c r="L116" i="10"/>
  <c r="K116" i="10"/>
  <c r="J116" i="10"/>
  <c r="I116" i="10"/>
  <c r="L115" i="10"/>
  <c r="K115" i="10"/>
  <c r="J115" i="10"/>
  <c r="I115" i="10"/>
  <c r="L114" i="10"/>
  <c r="K114" i="10"/>
  <c r="J114" i="10"/>
  <c r="I114" i="10"/>
  <c r="L113" i="10"/>
  <c r="K113" i="10"/>
  <c r="J113" i="10"/>
  <c r="I113" i="10"/>
  <c r="L112" i="10"/>
  <c r="K112" i="10"/>
  <c r="J112" i="10"/>
  <c r="I112" i="10"/>
  <c r="L111" i="10"/>
  <c r="K111" i="10"/>
  <c r="J111" i="10"/>
  <c r="I111" i="10"/>
  <c r="L110" i="10"/>
  <c r="K110" i="10"/>
  <c r="J110" i="10"/>
  <c r="I110" i="10"/>
  <c r="L109" i="10"/>
  <c r="K109" i="10"/>
  <c r="J109" i="10"/>
  <c r="I109" i="10"/>
  <c r="L108" i="10"/>
  <c r="K108" i="10"/>
  <c r="J108" i="10"/>
  <c r="I108" i="10"/>
  <c r="L107" i="10"/>
  <c r="K107" i="10"/>
  <c r="J107" i="10"/>
  <c r="I107" i="10"/>
  <c r="L106" i="10"/>
  <c r="K106" i="10"/>
  <c r="J106" i="10"/>
  <c r="I106" i="10"/>
  <c r="L105" i="10"/>
  <c r="K105" i="10"/>
  <c r="J105" i="10"/>
  <c r="I105" i="10"/>
  <c r="L104" i="10"/>
  <c r="K104" i="10"/>
  <c r="J104" i="10"/>
  <c r="I104" i="10"/>
  <c r="L103" i="10"/>
  <c r="K103" i="10"/>
  <c r="J103" i="10"/>
  <c r="I103" i="10"/>
  <c r="L102" i="10"/>
  <c r="K102" i="10"/>
  <c r="J102" i="10"/>
  <c r="I102" i="10"/>
  <c r="L101" i="10"/>
  <c r="K101" i="10"/>
  <c r="J101" i="10"/>
  <c r="I101" i="10"/>
  <c r="L100" i="10"/>
  <c r="K100" i="10"/>
  <c r="J100" i="10"/>
  <c r="I100" i="10"/>
  <c r="L99" i="10"/>
  <c r="K99" i="10"/>
  <c r="J99" i="10"/>
  <c r="I99" i="10"/>
  <c r="L98" i="10"/>
  <c r="K98" i="10"/>
  <c r="J98" i="10"/>
  <c r="I98" i="10"/>
  <c r="L97" i="10"/>
  <c r="K97" i="10"/>
  <c r="J97" i="10"/>
  <c r="I97" i="10"/>
  <c r="L96" i="10"/>
  <c r="K96" i="10"/>
  <c r="J96" i="10"/>
  <c r="I96" i="10"/>
  <c r="L95" i="10"/>
  <c r="K95" i="10"/>
  <c r="J95" i="10"/>
  <c r="I95" i="10"/>
  <c r="L94" i="10"/>
  <c r="K94" i="10"/>
  <c r="J94" i="10"/>
  <c r="I94" i="10"/>
  <c r="L93" i="10"/>
  <c r="K93" i="10"/>
  <c r="J93" i="10"/>
  <c r="I93" i="10"/>
  <c r="L92" i="10"/>
  <c r="K92" i="10"/>
  <c r="J92" i="10"/>
  <c r="I92" i="10"/>
  <c r="L91" i="10"/>
  <c r="K91" i="10"/>
  <c r="J91" i="10"/>
  <c r="I91" i="10"/>
  <c r="L90" i="10"/>
  <c r="K90" i="10"/>
  <c r="J90" i="10"/>
  <c r="I90" i="10"/>
  <c r="L89" i="10"/>
  <c r="K89" i="10"/>
  <c r="J89" i="10"/>
  <c r="I89" i="10"/>
  <c r="L88" i="10"/>
  <c r="K88" i="10"/>
  <c r="J88" i="10"/>
  <c r="I88" i="10"/>
  <c r="L87" i="10"/>
  <c r="K87" i="10"/>
  <c r="J87" i="10"/>
  <c r="I87" i="10"/>
  <c r="J150" i="10"/>
  <c r="J143" i="10"/>
  <c r="L142" i="10"/>
  <c r="I142" i="10"/>
  <c r="L141" i="10"/>
  <c r="J141" i="10"/>
  <c r="G78" i="10"/>
  <c r="F78" i="10"/>
  <c r="E78" i="10"/>
  <c r="D78" i="10"/>
  <c r="C78" i="10"/>
  <c r="G64" i="10"/>
  <c r="F64" i="10"/>
  <c r="E64" i="10"/>
  <c r="D64" i="10"/>
  <c r="C64" i="10"/>
  <c r="G63" i="10"/>
  <c r="F63" i="10"/>
  <c r="E63" i="10"/>
  <c r="D63" i="10"/>
  <c r="C63" i="10"/>
  <c r="G50" i="10"/>
  <c r="F50" i="10"/>
  <c r="E50" i="10"/>
  <c r="D50" i="10"/>
  <c r="C50" i="10"/>
  <c r="G49" i="10"/>
  <c r="G77" i="10" s="1"/>
  <c r="F49" i="10"/>
  <c r="F77" i="10" s="1"/>
  <c r="E49" i="10"/>
  <c r="D49" i="10"/>
  <c r="C49" i="10"/>
  <c r="D33" i="10"/>
  <c r="D38" i="10" s="1"/>
  <c r="G31" i="10"/>
  <c r="F31" i="10"/>
  <c r="E31" i="10"/>
  <c r="D31" i="10"/>
  <c r="C31" i="10"/>
  <c r="G30" i="10"/>
  <c r="F30" i="10"/>
  <c r="E30" i="10"/>
  <c r="D30" i="10"/>
  <c r="C30" i="10"/>
  <c r="J27" i="10"/>
  <c r="L26" i="10"/>
  <c r="G79" i="10"/>
  <c r="E79" i="10"/>
  <c r="D79" i="10"/>
  <c r="C79" i="10"/>
  <c r="J14" i="10"/>
  <c r="J10" i="10"/>
  <c r="L9" i="10"/>
  <c r="D77" i="10" l="1"/>
  <c r="E77" i="10"/>
  <c r="C77" i="10"/>
  <c r="L78" i="10"/>
  <c r="J78" i="10"/>
  <c r="I35" i="10"/>
  <c r="K36" i="10"/>
  <c r="J11" i="10"/>
  <c r="J28" i="10"/>
  <c r="I58" i="10"/>
  <c r="K39" i="10"/>
  <c r="C54" i="10"/>
  <c r="K14" i="10"/>
  <c r="I62" i="10"/>
  <c r="K150" i="10"/>
  <c r="I9" i="10"/>
  <c r="G41" i="10"/>
  <c r="E42" i="10"/>
  <c r="C24" i="10"/>
  <c r="C29" i="10" s="1"/>
  <c r="G24" i="10"/>
  <c r="G29" i="10" s="1"/>
  <c r="C32" i="10"/>
  <c r="L40" i="10"/>
  <c r="D42" i="10"/>
  <c r="I50" i="10"/>
  <c r="I61" i="10"/>
  <c r="G60" i="10"/>
  <c r="K64" i="10"/>
  <c r="K66" i="10"/>
  <c r="K151" i="10"/>
  <c r="K11" i="10"/>
  <c r="L37" i="10"/>
  <c r="L43" i="10"/>
  <c r="L45" i="10"/>
  <c r="I49" i="10"/>
  <c r="K50" i="10"/>
  <c r="I56" i="10"/>
  <c r="L61" i="10"/>
  <c r="I69" i="10"/>
  <c r="L151" i="10"/>
  <c r="I37" i="10"/>
  <c r="C60" i="10"/>
  <c r="L62" i="10"/>
  <c r="L66" i="10"/>
  <c r="I16" i="10"/>
  <c r="K61" i="10"/>
  <c r="I64" i="10"/>
  <c r="K12" i="10"/>
  <c r="I13" i="10"/>
  <c r="L15" i="10"/>
  <c r="I79" i="10"/>
  <c r="K27" i="10"/>
  <c r="D32" i="10"/>
  <c r="J35" i="10"/>
  <c r="I44" i="10"/>
  <c r="L44" i="10"/>
  <c r="K45" i="10"/>
  <c r="L49" i="10"/>
  <c r="I59" i="10"/>
  <c r="I63" i="10"/>
  <c r="I134" i="10"/>
  <c r="I140" i="10"/>
  <c r="K152" i="10"/>
  <c r="F24" i="10"/>
  <c r="F29" i="10" s="1"/>
  <c r="L28" i="10"/>
  <c r="E33" i="10"/>
  <c r="E67" i="10"/>
  <c r="I10" i="10"/>
  <c r="L12" i="10"/>
  <c r="J13" i="10"/>
  <c r="K15" i="10"/>
  <c r="K28" i="10"/>
  <c r="I34" i="10"/>
  <c r="J36" i="10"/>
  <c r="K37" i="10"/>
  <c r="J39" i="10"/>
  <c r="K40" i="10"/>
  <c r="I55" i="10"/>
  <c r="I57" i="10"/>
  <c r="G54" i="10"/>
  <c r="L59" i="10"/>
  <c r="F60" i="10"/>
  <c r="L63" i="10"/>
  <c r="J64" i="10"/>
  <c r="F67" i="10"/>
  <c r="K134" i="10"/>
  <c r="K140" i="10"/>
  <c r="I143" i="10"/>
  <c r="I152" i="10"/>
  <c r="E24" i="10"/>
  <c r="E29" i="10" s="1"/>
  <c r="I30" i="10"/>
  <c r="J26" i="10"/>
  <c r="I26" i="10"/>
  <c r="E41" i="10"/>
  <c r="I45" i="10"/>
  <c r="K65" i="10"/>
  <c r="L13" i="10"/>
  <c r="I14" i="10"/>
  <c r="J15" i="10"/>
  <c r="K16" i="10"/>
  <c r="L23" i="10"/>
  <c r="L77" i="10"/>
  <c r="G33" i="10"/>
  <c r="G38" i="10" s="1"/>
  <c r="G42" i="10"/>
  <c r="J44" i="10"/>
  <c r="K44" i="10"/>
  <c r="L50" i="10"/>
  <c r="J57" i="10"/>
  <c r="L72" i="10"/>
  <c r="L58" i="10"/>
  <c r="K59" i="10"/>
  <c r="K63" i="10"/>
  <c r="K78" i="10"/>
  <c r="I78" i="10"/>
  <c r="J134" i="10"/>
  <c r="L140" i="10"/>
  <c r="I141" i="10"/>
  <c r="L152" i="10"/>
  <c r="J43" i="10"/>
  <c r="K9" i="10"/>
  <c r="K10" i="10"/>
  <c r="L11" i="10"/>
  <c r="I12" i="10"/>
  <c r="L16" i="10"/>
  <c r="J31" i="10"/>
  <c r="K35" i="10"/>
  <c r="I36" i="10"/>
  <c r="L36" i="10"/>
  <c r="J40" i="10"/>
  <c r="K49" i="10"/>
  <c r="K56" i="10"/>
  <c r="L57" i="10"/>
  <c r="J66" i="10"/>
  <c r="L134" i="10"/>
  <c r="J140" i="10"/>
  <c r="K141" i="10"/>
  <c r="K142" i="10"/>
  <c r="L143" i="10"/>
  <c r="I150" i="10"/>
  <c r="J151" i="10"/>
  <c r="K23" i="10"/>
  <c r="J25" i="10"/>
  <c r="C33" i="10"/>
  <c r="K55" i="10"/>
  <c r="E54" i="10"/>
  <c r="J55" i="10"/>
  <c r="K62" i="10"/>
  <c r="E60" i="10"/>
  <c r="J9" i="10"/>
  <c r="E73" i="10"/>
  <c r="I31" i="10"/>
  <c r="F42" i="10"/>
  <c r="F54" i="10"/>
  <c r="L55" i="10"/>
  <c r="L10" i="10"/>
  <c r="I11" i="10"/>
  <c r="J12" i="10"/>
  <c r="K13" i="10"/>
  <c r="L14" i="10"/>
  <c r="I15" i="10"/>
  <c r="J16" i="10"/>
  <c r="J79" i="10"/>
  <c r="I23" i="10"/>
  <c r="K25" i="10"/>
  <c r="F73" i="10"/>
  <c r="L27" i="10"/>
  <c r="G32" i="10"/>
  <c r="K34" i="10"/>
  <c r="J34" i="10"/>
  <c r="J37" i="10"/>
  <c r="C41" i="10"/>
  <c r="I39" i="10"/>
  <c r="I40" i="10"/>
  <c r="D41" i="10"/>
  <c r="J41" i="10" s="1"/>
  <c r="J49" i="10"/>
  <c r="K57" i="10"/>
  <c r="J58" i="10"/>
  <c r="D54" i="10"/>
  <c r="C67" i="10"/>
  <c r="I65" i="10"/>
  <c r="G67" i="10"/>
  <c r="L65" i="10"/>
  <c r="F79" i="10"/>
  <c r="L79" i="10" s="1"/>
  <c r="F32" i="10"/>
  <c r="L30" i="10"/>
  <c r="L31" i="10"/>
  <c r="J50" i="10"/>
  <c r="I25" i="10"/>
  <c r="F41" i="10"/>
  <c r="L39" i="10"/>
  <c r="I43" i="10"/>
  <c r="C42" i="10"/>
  <c r="D73" i="10"/>
  <c r="J23" i="10"/>
  <c r="D24" i="10"/>
  <c r="L25" i="10"/>
  <c r="K26" i="10"/>
  <c r="C73" i="10"/>
  <c r="I27" i="10"/>
  <c r="G73" i="10"/>
  <c r="I28" i="10"/>
  <c r="E32" i="10"/>
  <c r="K30" i="10"/>
  <c r="J30" i="10"/>
  <c r="K31" i="10"/>
  <c r="L34" i="10"/>
  <c r="F33" i="10"/>
  <c r="F38" i="10" s="1"/>
  <c r="L38" i="10" s="1"/>
  <c r="L35" i="10"/>
  <c r="K43" i="10"/>
  <c r="J45" i="10"/>
  <c r="K72" i="10"/>
  <c r="K58" i="10"/>
  <c r="J62" i="10"/>
  <c r="D67" i="10"/>
  <c r="J65" i="10"/>
  <c r="K77" i="10"/>
  <c r="J56" i="10"/>
  <c r="J59" i="10"/>
  <c r="J63" i="10"/>
  <c r="J142" i="10"/>
  <c r="K143" i="10"/>
  <c r="L150" i="10"/>
  <c r="I151" i="10"/>
  <c r="L56" i="10"/>
  <c r="J61" i="10"/>
  <c r="D60" i="10"/>
  <c r="L64" i="10"/>
  <c r="I66" i="10"/>
  <c r="J152" i="10"/>
  <c r="J33" i="10" l="1"/>
  <c r="E38" i="10"/>
  <c r="I33" i="10"/>
  <c r="C38" i="10"/>
  <c r="I32" i="10"/>
  <c r="L54" i="10"/>
  <c r="L70" i="10"/>
  <c r="I70" i="10"/>
  <c r="L29" i="10"/>
  <c r="L60" i="10"/>
  <c r="I42" i="10"/>
  <c r="J42" i="10"/>
  <c r="J67" i="10"/>
  <c r="L24" i="10"/>
  <c r="K29" i="10"/>
  <c r="L42" i="10"/>
  <c r="L41" i="10"/>
  <c r="L67" i="10"/>
  <c r="I24" i="10"/>
  <c r="J70" i="10"/>
  <c r="L32" i="10"/>
  <c r="I60" i="10"/>
  <c r="I41" i="10"/>
  <c r="K32" i="10"/>
  <c r="J73" i="10"/>
  <c r="K60" i="10"/>
  <c r="K24" i="10"/>
  <c r="K67" i="10"/>
  <c r="L73" i="10"/>
  <c r="K42" i="10"/>
  <c r="I71" i="10"/>
  <c r="J54" i="10"/>
  <c r="I54" i="10"/>
  <c r="K70" i="10"/>
  <c r="L33" i="10"/>
  <c r="I77" i="10"/>
  <c r="L71" i="10"/>
  <c r="K73" i="10"/>
  <c r="L69" i="10"/>
  <c r="F68" i="10"/>
  <c r="K69" i="10"/>
  <c r="E68" i="10"/>
  <c r="K41" i="10"/>
  <c r="J77" i="10"/>
  <c r="I67" i="10"/>
  <c r="J69" i="10"/>
  <c r="C68" i="10"/>
  <c r="K33" i="10"/>
  <c r="K71" i="10"/>
  <c r="D29" i="10"/>
  <c r="J29" i="10" s="1"/>
  <c r="J24" i="10"/>
  <c r="J72" i="10"/>
  <c r="D68" i="10"/>
  <c r="J71" i="10"/>
  <c r="J60" i="10"/>
  <c r="I73" i="10"/>
  <c r="G68" i="10"/>
  <c r="K79" i="10"/>
  <c r="I72" i="10"/>
  <c r="J32" i="10"/>
  <c r="K54" i="10"/>
  <c r="I38" i="10" l="1"/>
  <c r="J38" i="10"/>
  <c r="K38" i="10"/>
  <c r="J68" i="10"/>
  <c r="L68" i="10"/>
  <c r="I29" i="10"/>
  <c r="K68" i="10"/>
  <c r="I68" i="10"/>
  <c r="C11" i="9" l="1"/>
  <c r="D11" i="9" s="1"/>
  <c r="B11" i="9"/>
  <c r="C10" i="9"/>
  <c r="B10" i="9"/>
  <c r="D10" i="9" s="1"/>
  <c r="G11" i="9"/>
  <c r="G10" i="9"/>
  <c r="J11" i="9"/>
  <c r="J10" i="9"/>
  <c r="M11" i="9"/>
  <c r="M10" i="9"/>
  <c r="P11" i="9"/>
  <c r="P10" i="9"/>
  <c r="O9" i="9"/>
  <c r="O8" i="9" s="1"/>
  <c r="N9" i="9"/>
  <c r="N8" i="9" s="1"/>
  <c r="L9" i="9"/>
  <c r="L8" i="9" s="1"/>
  <c r="K9" i="9"/>
  <c r="K8" i="9" s="1"/>
  <c r="I9" i="9"/>
  <c r="I8" i="9" s="1"/>
  <c r="H9" i="9"/>
  <c r="H8" i="9" s="1"/>
  <c r="F9" i="9"/>
  <c r="F8" i="9" s="1"/>
  <c r="E9" i="9"/>
  <c r="E8" i="9" s="1"/>
  <c r="I28" i="32" l="1"/>
  <c r="J27" i="32"/>
  <c r="J26" i="32"/>
  <c r="J25" i="32"/>
  <c r="J24" i="32"/>
  <c r="J23" i="32"/>
  <c r="J22" i="32"/>
  <c r="J21" i="32"/>
  <c r="J20" i="32"/>
  <c r="J19" i="32"/>
  <c r="J18" i="32"/>
  <c r="J17" i="32"/>
  <c r="J16" i="32"/>
  <c r="J15" i="32"/>
  <c r="J14" i="32"/>
  <c r="J13" i="32"/>
  <c r="J12" i="32"/>
  <c r="J11" i="32"/>
  <c r="J10" i="32"/>
  <c r="J9" i="32"/>
  <c r="J8" i="32"/>
  <c r="J7" i="32"/>
  <c r="J6" i="32"/>
  <c r="O13" i="59" l="1"/>
  <c r="O9" i="59" s="1"/>
  <c r="O18" i="59"/>
  <c r="I13" i="59"/>
  <c r="I9" i="59" s="1"/>
  <c r="I18" i="59"/>
  <c r="A3" i="23" l="1"/>
  <c r="A3" i="22"/>
  <c r="A3" i="20"/>
  <c r="A34" i="16"/>
  <c r="A19" i="23" s="1"/>
  <c r="A28" i="16"/>
  <c r="A20" i="22" s="1"/>
  <c r="A22" i="16"/>
  <c r="A19" i="21" s="1"/>
  <c r="A10" i="16"/>
  <c r="A19" i="19" s="1"/>
  <c r="A16" i="16"/>
  <c r="A19" i="20" s="1"/>
  <c r="J25" i="15"/>
  <c r="H25" i="15"/>
  <c r="F25" i="15"/>
  <c r="D25" i="15"/>
  <c r="A3" i="60" l="1"/>
  <c r="M8" i="60"/>
  <c r="M10" i="60" s="1"/>
  <c r="J8" i="60"/>
  <c r="J10" i="60" s="1"/>
  <c r="G8" i="60"/>
  <c r="G10" i="60" s="1"/>
  <c r="D8" i="60"/>
  <c r="N8" i="60" l="1"/>
  <c r="D10" i="60"/>
  <c r="K7" i="59"/>
  <c r="C7" i="59"/>
  <c r="G272" i="13" l="1"/>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F245" i="13"/>
  <c r="E245" i="13"/>
  <c r="D245" i="13"/>
  <c r="C245" i="13"/>
  <c r="G244" i="13"/>
  <c r="F244" i="13"/>
  <c r="E244" i="13"/>
  <c r="D244" i="13"/>
  <c r="J244" i="13" s="1"/>
  <c r="C244" i="13"/>
  <c r="G243" i="13"/>
  <c r="F243" i="13"/>
  <c r="E243" i="13"/>
  <c r="K243" i="13" s="1"/>
  <c r="D243" i="13"/>
  <c r="C243" i="13"/>
  <c r="G242" i="13"/>
  <c r="F242" i="13"/>
  <c r="L242" i="13" s="1"/>
  <c r="E242" i="13"/>
  <c r="D242" i="13"/>
  <c r="C242" i="13"/>
  <c r="G241" i="13"/>
  <c r="F241" i="13"/>
  <c r="E241" i="13"/>
  <c r="D241" i="13"/>
  <c r="C241" i="13"/>
  <c r="G240" i="13"/>
  <c r="F240" i="13"/>
  <c r="E240" i="13"/>
  <c r="D240" i="13"/>
  <c r="C240" i="13"/>
  <c r="G238" i="13"/>
  <c r="F238" i="13"/>
  <c r="E238" i="13"/>
  <c r="D238" i="13"/>
  <c r="C238" i="13"/>
  <c r="G237" i="13"/>
  <c r="F237" i="13"/>
  <c r="E237" i="13"/>
  <c r="D237" i="13"/>
  <c r="C237" i="13"/>
  <c r="G236" i="13"/>
  <c r="F236" i="13"/>
  <c r="E236" i="13"/>
  <c r="D236" i="13"/>
  <c r="C236" i="13"/>
  <c r="G235" i="13"/>
  <c r="F235" i="13"/>
  <c r="E235" i="13"/>
  <c r="D235" i="13"/>
  <c r="J235" i="13" s="1"/>
  <c r="C235" i="13"/>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6" i="13"/>
  <c r="G215" i="13" s="1"/>
  <c r="F216" i="13"/>
  <c r="E216" i="13"/>
  <c r="D216" i="13"/>
  <c r="D215" i="13" s="1"/>
  <c r="C216" i="13"/>
  <c r="F215" i="13"/>
  <c r="F214" i="13" s="1"/>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1" i="13"/>
  <c r="G170" i="13" s="1"/>
  <c r="F171" i="13"/>
  <c r="E171" i="13"/>
  <c r="D171" i="13"/>
  <c r="D170" i="13" s="1"/>
  <c r="C171" i="13"/>
  <c r="C170" i="13" s="1"/>
  <c r="F170" i="13"/>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J160" i="13" s="1"/>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I130" i="13" s="1"/>
  <c r="L129" i="13"/>
  <c r="K129" i="13"/>
  <c r="J129" i="13"/>
  <c r="I129" i="13"/>
  <c r="L128" i="13"/>
  <c r="K128" i="13"/>
  <c r="J128" i="13"/>
  <c r="I128" i="13"/>
  <c r="L127" i="13"/>
  <c r="K127" i="13"/>
  <c r="J127" i="13"/>
  <c r="I127" i="13"/>
  <c r="G126" i="13"/>
  <c r="G125" i="13" s="1"/>
  <c r="F126" i="13"/>
  <c r="E126" i="13"/>
  <c r="E125" i="13" s="1"/>
  <c r="D126" i="13"/>
  <c r="D125" i="13" s="1"/>
  <c r="C126"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1" i="13"/>
  <c r="G80" i="13" s="1"/>
  <c r="F81" i="13"/>
  <c r="E81" i="13"/>
  <c r="E80" i="13" s="1"/>
  <c r="D81" i="13"/>
  <c r="D80" i="13" s="1"/>
  <c r="C81"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I59" i="13" s="1"/>
  <c r="L58" i="13"/>
  <c r="K58" i="13"/>
  <c r="J58" i="13"/>
  <c r="I58" i="13"/>
  <c r="L57" i="13"/>
  <c r="K57" i="13"/>
  <c r="J57" i="13"/>
  <c r="I57" i="13"/>
  <c r="L56" i="13"/>
  <c r="K56" i="13"/>
  <c r="J56" i="13"/>
  <c r="I56" i="13"/>
  <c r="L55" i="13"/>
  <c r="K55" i="13"/>
  <c r="J55" i="13"/>
  <c r="I55" i="13"/>
  <c r="G54" i="13"/>
  <c r="F54" i="13"/>
  <c r="E54" i="13"/>
  <c r="D54" i="13"/>
  <c r="D66" i="13" s="1"/>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G36" i="13"/>
  <c r="F36" i="13"/>
  <c r="L36" i="13" s="1"/>
  <c r="E36" i="13"/>
  <c r="D36" i="13"/>
  <c r="C36" i="13"/>
  <c r="C35" i="13" s="1"/>
  <c r="G35" i="13"/>
  <c r="E35"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B57" i="7"/>
  <c r="B56" i="7"/>
  <c r="B55" i="7"/>
  <c r="B32" i="7"/>
  <c r="B31" i="7"/>
  <c r="D156" i="13" l="1"/>
  <c r="I149" i="13"/>
  <c r="C169" i="13"/>
  <c r="G169" i="13"/>
  <c r="L175" i="13"/>
  <c r="D214" i="13"/>
  <c r="K236" i="13"/>
  <c r="J237" i="13"/>
  <c r="I243" i="13"/>
  <c r="J251" i="13"/>
  <c r="I252" i="13"/>
  <c r="K254" i="13"/>
  <c r="J255" i="13"/>
  <c r="J272" i="13"/>
  <c r="G34" i="13"/>
  <c r="L32" i="13"/>
  <c r="L104" i="13"/>
  <c r="J252" i="13"/>
  <c r="J253" i="13"/>
  <c r="E111" i="13"/>
  <c r="J104" i="13"/>
  <c r="K212" i="13"/>
  <c r="L256" i="13"/>
  <c r="K258" i="13"/>
  <c r="K266" i="13"/>
  <c r="J267" i="13"/>
  <c r="I268" i="13"/>
  <c r="J271" i="13"/>
  <c r="E234" i="13"/>
  <c r="D239" i="13"/>
  <c r="K126" i="13"/>
  <c r="I194" i="13"/>
  <c r="K235" i="13"/>
  <c r="K253" i="13"/>
  <c r="F201" i="13"/>
  <c r="K194" i="13"/>
  <c r="I212" i="13"/>
  <c r="J238" i="13"/>
  <c r="L241" i="13"/>
  <c r="K242" i="13"/>
  <c r="J256" i="13"/>
  <c r="J268" i="13"/>
  <c r="J269" i="13"/>
  <c r="E34" i="13"/>
  <c r="I254" i="13"/>
  <c r="K269" i="13"/>
  <c r="F250" i="13"/>
  <c r="K32" i="13"/>
  <c r="K85" i="13"/>
  <c r="J99" i="13"/>
  <c r="D169" i="13"/>
  <c r="I169" i="13" s="1"/>
  <c r="I236" i="13"/>
  <c r="I237" i="13"/>
  <c r="L237" i="13"/>
  <c r="K238" i="13"/>
  <c r="L245" i="13"/>
  <c r="K251" i="13"/>
  <c r="I253" i="13"/>
  <c r="L255" i="13"/>
  <c r="I262" i="13"/>
  <c r="G261" i="13"/>
  <c r="L263" i="13"/>
  <c r="J266" i="13"/>
  <c r="I270" i="13"/>
  <c r="I271" i="13"/>
  <c r="L271" i="13"/>
  <c r="K272" i="13"/>
  <c r="E239" i="13"/>
  <c r="L40" i="13"/>
  <c r="E66" i="13"/>
  <c r="J66" i="13" s="1"/>
  <c r="J59" i="13"/>
  <c r="L144" i="13"/>
  <c r="L171" i="13"/>
  <c r="D201" i="13"/>
  <c r="I235" i="13"/>
  <c r="L240" i="13"/>
  <c r="J242" i="13"/>
  <c r="K244" i="13"/>
  <c r="J245" i="13"/>
  <c r="L251" i="13"/>
  <c r="L252" i="13"/>
  <c r="I256" i="13"/>
  <c r="E261" i="13"/>
  <c r="I269" i="13"/>
  <c r="L272" i="13"/>
  <c r="G111" i="13"/>
  <c r="E156" i="13"/>
  <c r="J156" i="13" s="1"/>
  <c r="J149" i="13"/>
  <c r="L130" i="13"/>
  <c r="J144" i="13"/>
  <c r="D228" i="13"/>
  <c r="L244" i="13"/>
  <c r="L264" i="13"/>
  <c r="L266" i="13"/>
  <c r="K270" i="13"/>
  <c r="G250" i="13"/>
  <c r="J32" i="13"/>
  <c r="G234" i="13"/>
  <c r="L14" i="13"/>
  <c r="E48" i="13"/>
  <c r="J40" i="13"/>
  <c r="L77" i="13"/>
  <c r="L99" i="13"/>
  <c r="J115" i="13"/>
  <c r="I122" i="13"/>
  <c r="I175" i="13"/>
  <c r="J189" i="13"/>
  <c r="J194" i="13"/>
  <c r="I220" i="13"/>
  <c r="L238" i="13"/>
  <c r="K240" i="13"/>
  <c r="J241" i="13"/>
  <c r="K245" i="13"/>
  <c r="L253" i="13"/>
  <c r="J254" i="13"/>
  <c r="K255" i="13"/>
  <c r="I266" i="13"/>
  <c r="F234" i="13"/>
  <c r="D250" i="13"/>
  <c r="C257" i="13"/>
  <c r="F257" i="13"/>
  <c r="K77" i="13"/>
  <c r="K81" i="13"/>
  <c r="D111" i="13"/>
  <c r="K104" i="13"/>
  <c r="G156" i="13"/>
  <c r="I167" i="13"/>
  <c r="F169" i="13"/>
  <c r="L169" i="13" s="1"/>
  <c r="G201" i="13"/>
  <c r="J205" i="13"/>
  <c r="J212" i="13"/>
  <c r="L236" i="13"/>
  <c r="K241" i="13"/>
  <c r="L243" i="13"/>
  <c r="L268" i="13"/>
  <c r="L270" i="13"/>
  <c r="G138" i="13"/>
  <c r="J14" i="13"/>
  <c r="E21" i="13"/>
  <c r="E250" i="13"/>
  <c r="D257" i="13"/>
  <c r="J36" i="13"/>
  <c r="C265" i="13"/>
  <c r="F265" i="13"/>
  <c r="G48" i="13"/>
  <c r="F66" i="13"/>
  <c r="K122" i="13"/>
  <c r="K130" i="13"/>
  <c r="K149" i="13"/>
  <c r="K167" i="13"/>
  <c r="I171" i="13"/>
  <c r="D183" i="13"/>
  <c r="L194" i="13"/>
  <c r="I216" i="13"/>
  <c r="G214" i="13"/>
  <c r="L214" i="13" s="1"/>
  <c r="K220" i="13"/>
  <c r="J236" i="13"/>
  <c r="I238" i="13"/>
  <c r="J240" i="13"/>
  <c r="I242" i="13"/>
  <c r="J243" i="13"/>
  <c r="K252" i="13"/>
  <c r="L254" i="13"/>
  <c r="K256" i="13"/>
  <c r="L258" i="13"/>
  <c r="J263" i="13"/>
  <c r="I264" i="13"/>
  <c r="I267" i="13"/>
  <c r="L267" i="13"/>
  <c r="K268" i="13"/>
  <c r="J270" i="13"/>
  <c r="I272" i="13"/>
  <c r="D234" i="13"/>
  <c r="C239" i="13"/>
  <c r="G21" i="13"/>
  <c r="D265" i="13"/>
  <c r="C66" i="13"/>
  <c r="I66" i="13" s="1"/>
  <c r="G66" i="13"/>
  <c r="L59" i="13"/>
  <c r="I77" i="13"/>
  <c r="I85" i="13"/>
  <c r="G79" i="13"/>
  <c r="I104" i="13"/>
  <c r="G183" i="13"/>
  <c r="L167" i="13"/>
  <c r="I170" i="13"/>
  <c r="K175" i="13"/>
  <c r="J80" i="13"/>
  <c r="D79" i="13"/>
  <c r="J125" i="13"/>
  <c r="D124" i="13"/>
  <c r="I115" i="13"/>
  <c r="K115" i="13"/>
  <c r="C183" i="13"/>
  <c r="I160" i="13"/>
  <c r="F183" i="13"/>
  <c r="K160" i="13"/>
  <c r="I263" i="13"/>
  <c r="C261" i="13"/>
  <c r="G265" i="13"/>
  <c r="I9" i="13"/>
  <c r="K9" i="13"/>
  <c r="I36" i="13"/>
  <c r="K36" i="13"/>
  <c r="K54" i="13"/>
  <c r="D93" i="13"/>
  <c r="L85" i="13"/>
  <c r="G93" i="13"/>
  <c r="L122" i="13"/>
  <c r="G124" i="13"/>
  <c r="K171" i="13"/>
  <c r="E170" i="13"/>
  <c r="J170" i="13" s="1"/>
  <c r="C201" i="13"/>
  <c r="I189" i="13"/>
  <c r="J258" i="13"/>
  <c r="I258" i="13"/>
  <c r="C234" i="13"/>
  <c r="J9" i="13"/>
  <c r="L9" i="13"/>
  <c r="G239" i="13"/>
  <c r="C250" i="13"/>
  <c r="J25" i="13"/>
  <c r="L25" i="13"/>
  <c r="G257" i="13"/>
  <c r="D35" i="13"/>
  <c r="F35" i="13"/>
  <c r="F48" i="13" s="1"/>
  <c r="E265" i="13"/>
  <c r="J54" i="13"/>
  <c r="L54" i="13"/>
  <c r="J70" i="13"/>
  <c r="E79" i="13"/>
  <c r="J81" i="13"/>
  <c r="E93" i="13"/>
  <c r="E124" i="13"/>
  <c r="J126" i="13"/>
  <c r="E138" i="13"/>
  <c r="L149" i="13"/>
  <c r="I205" i="13"/>
  <c r="G228" i="13"/>
  <c r="L205" i="13"/>
  <c r="L215" i="13"/>
  <c r="F228" i="13"/>
  <c r="E257" i="13"/>
  <c r="K264" i="13"/>
  <c r="J264" i="13"/>
  <c r="I70" i="13"/>
  <c r="K70" i="13"/>
  <c r="I81" i="13"/>
  <c r="C80" i="13"/>
  <c r="I126" i="13"/>
  <c r="C125" i="13"/>
  <c r="C138" i="13" s="1"/>
  <c r="F239" i="13"/>
  <c r="C21" i="13"/>
  <c r="I25" i="13"/>
  <c r="K25" i="13"/>
  <c r="C34" i="13"/>
  <c r="G260" i="13"/>
  <c r="C48" i="13"/>
  <c r="I54" i="13"/>
  <c r="F80" i="13"/>
  <c r="D138" i="13"/>
  <c r="F125" i="13"/>
  <c r="L216" i="13"/>
  <c r="I240" i="13"/>
  <c r="I244" i="13"/>
  <c r="I14" i="13"/>
  <c r="K14" i="13"/>
  <c r="D21" i="13"/>
  <c r="F21" i="13"/>
  <c r="I32" i="13"/>
  <c r="I40" i="13"/>
  <c r="K40" i="13"/>
  <c r="K59" i="13"/>
  <c r="L70" i="13"/>
  <c r="J77" i="13"/>
  <c r="L81" i="13"/>
  <c r="J85" i="13"/>
  <c r="C111" i="13"/>
  <c r="I99" i="13"/>
  <c r="K99" i="13"/>
  <c r="F111" i="13"/>
  <c r="L115" i="13"/>
  <c r="J122" i="13"/>
  <c r="L126" i="13"/>
  <c r="J130" i="13"/>
  <c r="C156" i="13"/>
  <c r="I156" i="13" s="1"/>
  <c r="I144" i="13"/>
  <c r="K144" i="13"/>
  <c r="F156" i="13"/>
  <c r="L160" i="13"/>
  <c r="L170" i="13"/>
  <c r="J171" i="13"/>
  <c r="K216" i="13"/>
  <c r="E215" i="13"/>
  <c r="J216" i="13"/>
  <c r="L262" i="13"/>
  <c r="F261" i="13"/>
  <c r="K262" i="13"/>
  <c r="E201" i="13"/>
  <c r="K189" i="13"/>
  <c r="L189" i="13"/>
  <c r="L212" i="13"/>
  <c r="J220" i="13"/>
  <c r="L235" i="13"/>
  <c r="K237" i="13"/>
  <c r="K267" i="13"/>
  <c r="L269" i="13"/>
  <c r="K271" i="13"/>
  <c r="J167" i="13"/>
  <c r="J175" i="13"/>
  <c r="K205" i="13"/>
  <c r="C215" i="13"/>
  <c r="L220" i="13"/>
  <c r="I241" i="13"/>
  <c r="I245" i="13"/>
  <c r="I251" i="13"/>
  <c r="I255" i="13"/>
  <c r="J262" i="13"/>
  <c r="D261" i="13"/>
  <c r="K263" i="13"/>
  <c r="L257" i="13" l="1"/>
  <c r="D246" i="13"/>
  <c r="J246" i="13" s="1"/>
  <c r="J250" i="13"/>
  <c r="L250" i="13"/>
  <c r="L201" i="13"/>
  <c r="J261" i="13"/>
  <c r="K201" i="13"/>
  <c r="K250" i="13"/>
  <c r="J111" i="13"/>
  <c r="K234" i="13"/>
  <c r="E246" i="13"/>
  <c r="L265" i="13"/>
  <c r="L48" i="13"/>
  <c r="I183" i="13"/>
  <c r="E183" i="13"/>
  <c r="I239" i="13"/>
  <c r="K66" i="13"/>
  <c r="L156" i="13"/>
  <c r="J239" i="13"/>
  <c r="J138" i="13"/>
  <c r="L228" i="13"/>
  <c r="I201" i="13"/>
  <c r="G259" i="13"/>
  <c r="I111" i="13"/>
  <c r="L21" i="13"/>
  <c r="L239" i="13"/>
  <c r="K265" i="13"/>
  <c r="L111" i="13"/>
  <c r="J21" i="13"/>
  <c r="K257" i="13"/>
  <c r="G246" i="13"/>
  <c r="L183" i="13"/>
  <c r="L234" i="13"/>
  <c r="J201" i="13"/>
  <c r="F246" i="13"/>
  <c r="L246" i="13" s="1"/>
  <c r="J93" i="13"/>
  <c r="J257" i="13"/>
  <c r="K48" i="13"/>
  <c r="K183" i="13"/>
  <c r="L66" i="13"/>
  <c r="K111" i="13"/>
  <c r="I257" i="13"/>
  <c r="K246" i="13"/>
  <c r="J234" i="13"/>
  <c r="I21" i="13"/>
  <c r="G273" i="13"/>
  <c r="I265" i="13"/>
  <c r="I215" i="13"/>
  <c r="C214" i="13"/>
  <c r="I214" i="13" s="1"/>
  <c r="L125" i="13"/>
  <c r="F124" i="13"/>
  <c r="L124" i="13" s="1"/>
  <c r="K125" i="13"/>
  <c r="D260" i="13"/>
  <c r="J35" i="13"/>
  <c r="D34" i="13"/>
  <c r="I34" i="13" s="1"/>
  <c r="I35" i="13"/>
  <c r="K215" i="13"/>
  <c r="E214" i="13"/>
  <c r="J215" i="13"/>
  <c r="C79" i="13"/>
  <c r="I79" i="13" s="1"/>
  <c r="I80" i="13"/>
  <c r="C260" i="13"/>
  <c r="C273" i="13" s="1"/>
  <c r="I250" i="13"/>
  <c r="I234" i="13"/>
  <c r="C246" i="13"/>
  <c r="I246" i="13" s="1"/>
  <c r="J183" i="13"/>
  <c r="I138" i="13"/>
  <c r="K239" i="13"/>
  <c r="K21" i="13"/>
  <c r="J79" i="13"/>
  <c r="E228" i="13"/>
  <c r="L261" i="13"/>
  <c r="K261" i="13"/>
  <c r="L80" i="13"/>
  <c r="F79" i="13"/>
  <c r="L79" i="13" s="1"/>
  <c r="K80" i="13"/>
  <c r="C93" i="13"/>
  <c r="I93" i="13" s="1"/>
  <c r="K170" i="13"/>
  <c r="E169" i="13"/>
  <c r="I261" i="13"/>
  <c r="F138" i="13"/>
  <c r="L138" i="13" s="1"/>
  <c r="J124" i="13"/>
  <c r="D48" i="13"/>
  <c r="J48" i="13" s="1"/>
  <c r="C124" i="13"/>
  <c r="I124" i="13" s="1"/>
  <c r="I125" i="13"/>
  <c r="F93" i="13"/>
  <c r="L93" i="13" s="1"/>
  <c r="C228" i="13"/>
  <c r="I228" i="13" s="1"/>
  <c r="F260" i="13"/>
  <c r="L35" i="13"/>
  <c r="F34" i="13"/>
  <c r="K35" i="13"/>
  <c r="J265" i="13"/>
  <c r="K156" i="13"/>
  <c r="E260" i="13"/>
  <c r="K124" i="13" l="1"/>
  <c r="K79" i="13"/>
  <c r="I48" i="13"/>
  <c r="K93" i="13"/>
  <c r="L260" i="13"/>
  <c r="F273" i="13"/>
  <c r="L273" i="13" s="1"/>
  <c r="K138" i="13"/>
  <c r="K260" i="13"/>
  <c r="E273" i="13"/>
  <c r="J260" i="13"/>
  <c r="D273" i="13"/>
  <c r="C259" i="13"/>
  <c r="F259" i="13"/>
  <c r="L259" i="13" s="1"/>
  <c r="L34" i="13"/>
  <c r="K34" i="13"/>
  <c r="K169" i="13"/>
  <c r="J169" i="13"/>
  <c r="I260" i="13"/>
  <c r="E259" i="13"/>
  <c r="K228" i="13"/>
  <c r="J228" i="13"/>
  <c r="K214" i="13"/>
  <c r="J214" i="13"/>
  <c r="D259" i="13"/>
  <c r="J259" i="13" s="1"/>
  <c r="J34" i="13"/>
  <c r="K273" i="13" l="1"/>
  <c r="I259" i="13"/>
  <c r="K259" i="13"/>
  <c r="J273" i="13"/>
  <c r="I273" i="13"/>
  <c r="H45" i="33" l="1"/>
  <c r="H44" i="33"/>
  <c r="H43" i="33"/>
  <c r="I9" i="30"/>
  <c r="I8" i="30"/>
  <c r="I7" i="30"/>
  <c r="G499" i="5"/>
  <c r="H46" i="33" l="1"/>
  <c r="F6" i="15"/>
  <c r="H6" i="15"/>
  <c r="J6" i="15"/>
  <c r="E7" i="15"/>
  <c r="G7" i="15"/>
  <c r="H7" i="15"/>
  <c r="I7" i="15"/>
  <c r="F8" i="15"/>
  <c r="H8" i="15"/>
  <c r="J8" i="15"/>
  <c r="F9" i="15"/>
  <c r="H9" i="15"/>
  <c r="J9" i="15"/>
  <c r="F10" i="15"/>
  <c r="H10" i="15"/>
  <c r="J10" i="15"/>
  <c r="F11" i="15"/>
  <c r="H11" i="15"/>
  <c r="J11" i="15"/>
  <c r="F12" i="15"/>
  <c r="H12" i="15"/>
  <c r="J12" i="15"/>
  <c r="F13" i="15"/>
  <c r="H13" i="15"/>
  <c r="J13" i="15"/>
  <c r="F14" i="15"/>
  <c r="H14" i="15"/>
  <c r="J14" i="15"/>
  <c r="F15" i="15"/>
  <c r="H15" i="15"/>
  <c r="J15" i="15"/>
  <c r="F16" i="15"/>
  <c r="H16" i="15"/>
  <c r="J16" i="15"/>
  <c r="F17" i="15"/>
  <c r="H17" i="15"/>
  <c r="J17" i="15"/>
  <c r="F18" i="15"/>
  <c r="H18" i="15"/>
  <c r="J18" i="15"/>
  <c r="F19" i="15"/>
  <c r="H19" i="15"/>
  <c r="J19" i="15"/>
  <c r="E20" i="15"/>
  <c r="H20" i="15" s="1"/>
  <c r="G20" i="15"/>
  <c r="I20" i="15"/>
  <c r="F21" i="15"/>
  <c r="H21" i="15"/>
  <c r="J21" i="15"/>
  <c r="F22" i="15"/>
  <c r="H22" i="15"/>
  <c r="J22" i="15"/>
  <c r="F23" i="15"/>
  <c r="H23" i="15"/>
  <c r="J23" i="15"/>
  <c r="F24" i="15"/>
  <c r="H24" i="15"/>
  <c r="J24" i="15"/>
  <c r="F26" i="15"/>
  <c r="H26" i="15"/>
  <c r="J26" i="15"/>
  <c r="F27" i="15"/>
  <c r="H27" i="15"/>
  <c r="J27" i="15"/>
  <c r="F28" i="15"/>
  <c r="H28" i="15"/>
  <c r="J28" i="15"/>
  <c r="E29" i="15"/>
  <c r="H29" i="15" s="1"/>
  <c r="G29" i="15"/>
  <c r="I29" i="15"/>
  <c r="F30" i="15"/>
  <c r="H30" i="15"/>
  <c r="J30" i="15"/>
  <c r="F31" i="15"/>
  <c r="H31" i="15"/>
  <c r="J31" i="15"/>
  <c r="F32" i="15"/>
  <c r="H32" i="15"/>
  <c r="J32" i="15"/>
  <c r="F33" i="15"/>
  <c r="H33" i="15"/>
  <c r="J33" i="15"/>
  <c r="F34" i="15"/>
  <c r="H34" i="15"/>
  <c r="J34" i="15"/>
  <c r="F35" i="15"/>
  <c r="H35" i="15"/>
  <c r="J35" i="15"/>
  <c r="G36" i="15"/>
  <c r="F37" i="15"/>
  <c r="H37" i="15"/>
  <c r="J37" i="15"/>
  <c r="F38" i="15"/>
  <c r="H38" i="15"/>
  <c r="J38" i="15"/>
  <c r="F39" i="15"/>
  <c r="H39" i="15"/>
  <c r="J39" i="15"/>
  <c r="F40" i="15"/>
  <c r="H40" i="15"/>
  <c r="J40" i="15"/>
  <c r="F41" i="15"/>
  <c r="H41" i="15"/>
  <c r="J41" i="15"/>
  <c r="F42" i="15"/>
  <c r="H42" i="15"/>
  <c r="J42" i="15"/>
  <c r="E43" i="15"/>
  <c r="H43" i="15" s="1"/>
  <c r="G43" i="15"/>
  <c r="J43" i="15" s="1"/>
  <c r="I43" i="15"/>
  <c r="G256" i="31"/>
  <c r="G255" i="31"/>
  <c r="G253" i="31"/>
  <c r="G252" i="31"/>
  <c r="G251" i="31"/>
  <c r="G249" i="31"/>
  <c r="G248" i="31"/>
  <c r="G247" i="31"/>
  <c r="G246" i="31"/>
  <c r="G243" i="31"/>
  <c r="G242" i="31"/>
  <c r="G241" i="31"/>
  <c r="G240" i="31"/>
  <c r="G236" i="31"/>
  <c r="G235" i="31"/>
  <c r="G234" i="31"/>
  <c r="G233" i="31"/>
  <c r="G232" i="31"/>
  <c r="G231" i="31"/>
  <c r="G230" i="31"/>
  <c r="G229" i="31"/>
  <c r="G228" i="31"/>
  <c r="G226" i="31"/>
  <c r="G225" i="31"/>
  <c r="G224" i="31"/>
  <c r="G223" i="31"/>
  <c r="G222" i="31"/>
  <c r="F256" i="31"/>
  <c r="F255" i="31"/>
  <c r="F253" i="31"/>
  <c r="F252" i="31"/>
  <c r="F251" i="31"/>
  <c r="F249" i="31"/>
  <c r="F248" i="31"/>
  <c r="F247" i="31"/>
  <c r="F246" i="31"/>
  <c r="F243" i="31"/>
  <c r="F242" i="31"/>
  <c r="F241" i="31"/>
  <c r="F240" i="31"/>
  <c r="F236" i="31"/>
  <c r="F235" i="31"/>
  <c r="F234" i="31"/>
  <c r="F233" i="31"/>
  <c r="F232" i="31"/>
  <c r="F231" i="31"/>
  <c r="F230" i="31"/>
  <c r="F229" i="31"/>
  <c r="F228" i="31"/>
  <c r="F226" i="31"/>
  <c r="F225" i="31"/>
  <c r="F224" i="31"/>
  <c r="F223" i="31"/>
  <c r="F222" i="31"/>
  <c r="E256" i="31"/>
  <c r="E255" i="31"/>
  <c r="E253" i="31"/>
  <c r="E252" i="31"/>
  <c r="E251" i="31"/>
  <c r="E249" i="31"/>
  <c r="E248" i="31"/>
  <c r="E247" i="31"/>
  <c r="E246" i="31"/>
  <c r="E243" i="31"/>
  <c r="E242" i="31"/>
  <c r="E241" i="31"/>
  <c r="E240" i="31"/>
  <c r="E236" i="31"/>
  <c r="E235" i="31"/>
  <c r="E234" i="31"/>
  <c r="E233" i="31"/>
  <c r="E232" i="31"/>
  <c r="E231" i="31"/>
  <c r="E230" i="31"/>
  <c r="E229" i="31"/>
  <c r="E228" i="31"/>
  <c r="E226" i="31"/>
  <c r="E225" i="31"/>
  <c r="E224" i="31"/>
  <c r="E223" i="31"/>
  <c r="E222" i="31"/>
  <c r="D256" i="31"/>
  <c r="C256" i="31"/>
  <c r="D255" i="31"/>
  <c r="C255" i="31"/>
  <c r="D253" i="31"/>
  <c r="C253" i="31"/>
  <c r="D252" i="31"/>
  <c r="C252" i="31"/>
  <c r="D251" i="31"/>
  <c r="C251" i="31"/>
  <c r="D249" i="31"/>
  <c r="C249" i="31"/>
  <c r="D248" i="31"/>
  <c r="C248" i="31"/>
  <c r="D247" i="31"/>
  <c r="C247" i="31"/>
  <c r="D246" i="31"/>
  <c r="C246" i="31"/>
  <c r="D243" i="31"/>
  <c r="C243" i="31"/>
  <c r="D242" i="31"/>
  <c r="C242" i="31"/>
  <c r="D241" i="31"/>
  <c r="C241" i="31"/>
  <c r="D240" i="31"/>
  <c r="C240" i="31"/>
  <c r="D236" i="31"/>
  <c r="C236" i="31"/>
  <c r="D235" i="31"/>
  <c r="C235" i="31"/>
  <c r="D234" i="31"/>
  <c r="C234" i="31"/>
  <c r="D233" i="31"/>
  <c r="C233" i="31"/>
  <c r="D232" i="31"/>
  <c r="C232" i="31"/>
  <c r="D231" i="31"/>
  <c r="C231" i="31"/>
  <c r="D230" i="31"/>
  <c r="C230" i="31"/>
  <c r="D229" i="31"/>
  <c r="C229" i="31"/>
  <c r="D228" i="31"/>
  <c r="C228" i="31"/>
  <c r="D226" i="31"/>
  <c r="C226" i="31"/>
  <c r="D225" i="31"/>
  <c r="C225" i="31"/>
  <c r="D224" i="31"/>
  <c r="C224" i="31"/>
  <c r="D223" i="31"/>
  <c r="C223" i="31"/>
  <c r="D222" i="31"/>
  <c r="C222" i="31"/>
  <c r="G35" i="32"/>
  <c r="F35" i="32"/>
  <c r="E35" i="32"/>
  <c r="D35" i="32"/>
  <c r="C35" i="32"/>
  <c r="B35" i="32"/>
  <c r="Q503" i="5"/>
  <c r="P503" i="5"/>
  <c r="O503" i="5"/>
  <c r="N503" i="5"/>
  <c r="M503" i="5"/>
  <c r="L503" i="5"/>
  <c r="K503" i="5"/>
  <c r="J503" i="5"/>
  <c r="I503" i="5"/>
  <c r="H503" i="5"/>
  <c r="G503" i="5"/>
  <c r="F503" i="5"/>
  <c r="E503" i="5"/>
  <c r="D503" i="5"/>
  <c r="C503" i="5"/>
  <c r="Q502" i="5"/>
  <c r="P502" i="5"/>
  <c r="O502" i="5"/>
  <c r="N502" i="5"/>
  <c r="M502" i="5"/>
  <c r="L502" i="5"/>
  <c r="K502" i="5"/>
  <c r="J502" i="5"/>
  <c r="I502" i="5"/>
  <c r="H502" i="5"/>
  <c r="G502" i="5"/>
  <c r="F502" i="5"/>
  <c r="E502" i="5"/>
  <c r="D502" i="5"/>
  <c r="C502" i="5"/>
  <c r="Q500" i="5"/>
  <c r="P500" i="5"/>
  <c r="O500" i="5"/>
  <c r="N500" i="5"/>
  <c r="M500" i="5"/>
  <c r="L500" i="5"/>
  <c r="K500" i="5"/>
  <c r="J500" i="5"/>
  <c r="I500" i="5"/>
  <c r="H500" i="5"/>
  <c r="G500" i="5"/>
  <c r="F500" i="5"/>
  <c r="E500" i="5"/>
  <c r="D500" i="5"/>
  <c r="C500" i="5"/>
  <c r="Q499" i="5"/>
  <c r="P499" i="5"/>
  <c r="O499" i="5"/>
  <c r="N499" i="5"/>
  <c r="M499" i="5"/>
  <c r="L499" i="5"/>
  <c r="K499" i="5"/>
  <c r="J499" i="5"/>
  <c r="I499" i="5"/>
  <c r="H499" i="5"/>
  <c r="F499" i="5"/>
  <c r="E499" i="5"/>
  <c r="D499" i="5"/>
  <c r="C499" i="5"/>
  <c r="Q404" i="5"/>
  <c r="P404" i="5"/>
  <c r="O404" i="5"/>
  <c r="N404" i="5"/>
  <c r="M404" i="5"/>
  <c r="L404" i="5"/>
  <c r="K404" i="5"/>
  <c r="J404" i="5"/>
  <c r="I404" i="5"/>
  <c r="H404" i="5"/>
  <c r="G404" i="5"/>
  <c r="F404" i="5"/>
  <c r="E404" i="5"/>
  <c r="D404" i="5"/>
  <c r="C404" i="5"/>
  <c r="Q403" i="5"/>
  <c r="P403" i="5"/>
  <c r="O403" i="5"/>
  <c r="N403" i="5"/>
  <c r="M403" i="5"/>
  <c r="L403" i="5"/>
  <c r="K403" i="5"/>
  <c r="J403" i="5"/>
  <c r="I403" i="5"/>
  <c r="H403" i="5"/>
  <c r="G403" i="5"/>
  <c r="F403" i="5"/>
  <c r="E403" i="5"/>
  <c r="D403" i="5"/>
  <c r="C403" i="5"/>
  <c r="Q401" i="5"/>
  <c r="P401" i="5"/>
  <c r="O401" i="5"/>
  <c r="N401" i="5"/>
  <c r="M401" i="5"/>
  <c r="L401" i="5"/>
  <c r="K401" i="5"/>
  <c r="J401" i="5"/>
  <c r="I401" i="5"/>
  <c r="H401" i="5"/>
  <c r="G401" i="5"/>
  <c r="F401" i="5"/>
  <c r="E401" i="5"/>
  <c r="D401" i="5"/>
  <c r="C401" i="5"/>
  <c r="Q400" i="5"/>
  <c r="P400" i="5"/>
  <c r="O400" i="5"/>
  <c r="N400" i="5"/>
  <c r="M400" i="5"/>
  <c r="L400" i="5"/>
  <c r="K400" i="5"/>
  <c r="J400" i="5"/>
  <c r="I400" i="5"/>
  <c r="H400" i="5"/>
  <c r="G400" i="5"/>
  <c r="F400" i="5"/>
  <c r="E400" i="5"/>
  <c r="D400" i="5"/>
  <c r="C400" i="5"/>
  <c r="Q305" i="5"/>
  <c r="P305" i="5"/>
  <c r="O305" i="5"/>
  <c r="N305" i="5"/>
  <c r="M305" i="5"/>
  <c r="L305" i="5"/>
  <c r="K305" i="5"/>
  <c r="J305" i="5"/>
  <c r="I305" i="5"/>
  <c r="H305" i="5"/>
  <c r="G305" i="5"/>
  <c r="F305" i="5"/>
  <c r="E305" i="5"/>
  <c r="D305" i="5"/>
  <c r="C305" i="5"/>
  <c r="Q304" i="5"/>
  <c r="P304" i="5"/>
  <c r="O304" i="5"/>
  <c r="N304" i="5"/>
  <c r="M304" i="5"/>
  <c r="L304" i="5"/>
  <c r="K304" i="5"/>
  <c r="J304" i="5"/>
  <c r="I304" i="5"/>
  <c r="H304" i="5"/>
  <c r="G304" i="5"/>
  <c r="F304" i="5"/>
  <c r="E304" i="5"/>
  <c r="D304" i="5"/>
  <c r="C304" i="5"/>
  <c r="Q302" i="5"/>
  <c r="P302" i="5"/>
  <c r="O302" i="5"/>
  <c r="N302" i="5"/>
  <c r="M302" i="5"/>
  <c r="L302" i="5"/>
  <c r="K302" i="5"/>
  <c r="J302" i="5"/>
  <c r="I302" i="5"/>
  <c r="H302" i="5"/>
  <c r="G302" i="5"/>
  <c r="F302" i="5"/>
  <c r="E302" i="5"/>
  <c r="D302" i="5"/>
  <c r="C302" i="5"/>
  <c r="Q301" i="5"/>
  <c r="P301" i="5"/>
  <c r="O301" i="5"/>
  <c r="N301" i="5"/>
  <c r="M301" i="5"/>
  <c r="L301" i="5"/>
  <c r="K301" i="5"/>
  <c r="J301" i="5"/>
  <c r="I301" i="5"/>
  <c r="H301" i="5"/>
  <c r="G301" i="5"/>
  <c r="F301" i="5"/>
  <c r="E301" i="5"/>
  <c r="D301" i="5"/>
  <c r="C301" i="5"/>
  <c r="Q206" i="5"/>
  <c r="P206" i="5"/>
  <c r="O206" i="5"/>
  <c r="N206" i="5"/>
  <c r="M206" i="5"/>
  <c r="L206" i="5"/>
  <c r="K206" i="5"/>
  <c r="J206" i="5"/>
  <c r="I206" i="5"/>
  <c r="H206" i="5"/>
  <c r="G206" i="5"/>
  <c r="F206" i="5"/>
  <c r="E206" i="5"/>
  <c r="D206" i="5"/>
  <c r="C206" i="5"/>
  <c r="Q205" i="5"/>
  <c r="P205" i="5"/>
  <c r="O205" i="5"/>
  <c r="N205" i="5"/>
  <c r="M205" i="5"/>
  <c r="L205" i="5"/>
  <c r="K205" i="5"/>
  <c r="J205" i="5"/>
  <c r="I205" i="5"/>
  <c r="H205" i="5"/>
  <c r="G205" i="5"/>
  <c r="F205" i="5"/>
  <c r="E205" i="5"/>
  <c r="D205" i="5"/>
  <c r="C205" i="5"/>
  <c r="Q203" i="5"/>
  <c r="P203" i="5"/>
  <c r="O203" i="5"/>
  <c r="N203" i="5"/>
  <c r="M203" i="5"/>
  <c r="L203" i="5"/>
  <c r="K203" i="5"/>
  <c r="J203" i="5"/>
  <c r="I203" i="5"/>
  <c r="H203" i="5"/>
  <c r="G203" i="5"/>
  <c r="F203" i="5"/>
  <c r="E203" i="5"/>
  <c r="D203" i="5"/>
  <c r="C203" i="5"/>
  <c r="Q202" i="5"/>
  <c r="P202" i="5"/>
  <c r="O202" i="5"/>
  <c r="N202" i="5"/>
  <c r="M202" i="5"/>
  <c r="L202" i="5"/>
  <c r="K202" i="5"/>
  <c r="J202" i="5"/>
  <c r="I202" i="5"/>
  <c r="H202" i="5"/>
  <c r="G202" i="5"/>
  <c r="F202" i="5"/>
  <c r="E202" i="5"/>
  <c r="D202" i="5"/>
  <c r="C202" i="5"/>
  <c r="Q107" i="5"/>
  <c r="P107" i="5"/>
  <c r="O107" i="5"/>
  <c r="N107" i="5"/>
  <c r="M107" i="5"/>
  <c r="L107" i="5"/>
  <c r="K107" i="5"/>
  <c r="J107" i="5"/>
  <c r="I107" i="5"/>
  <c r="H107" i="5"/>
  <c r="G107" i="5"/>
  <c r="F107" i="5"/>
  <c r="E107" i="5"/>
  <c r="D107" i="5"/>
  <c r="C107" i="5"/>
  <c r="Q106" i="5"/>
  <c r="P106" i="5"/>
  <c r="O106" i="5"/>
  <c r="N106" i="5"/>
  <c r="M106" i="5"/>
  <c r="L106" i="5"/>
  <c r="K106" i="5"/>
  <c r="J106" i="5"/>
  <c r="I106" i="5"/>
  <c r="H106" i="5"/>
  <c r="G106" i="5"/>
  <c r="F106" i="5"/>
  <c r="E106" i="5"/>
  <c r="D106" i="5"/>
  <c r="C106" i="5"/>
  <c r="Q104" i="5"/>
  <c r="P104" i="5"/>
  <c r="O104" i="5"/>
  <c r="N104" i="5"/>
  <c r="M104" i="5"/>
  <c r="L104" i="5"/>
  <c r="K104" i="5"/>
  <c r="J104" i="5"/>
  <c r="I104" i="5"/>
  <c r="H104" i="5"/>
  <c r="G104" i="5"/>
  <c r="F104" i="5"/>
  <c r="E104" i="5"/>
  <c r="D104" i="5"/>
  <c r="C104" i="5"/>
  <c r="Q103" i="5"/>
  <c r="P103" i="5"/>
  <c r="O103" i="5"/>
  <c r="N103" i="5"/>
  <c r="M103" i="5"/>
  <c r="L103" i="5"/>
  <c r="K103" i="5"/>
  <c r="J103" i="5"/>
  <c r="I103" i="5"/>
  <c r="H103" i="5"/>
  <c r="G103" i="5"/>
  <c r="F103" i="5"/>
  <c r="E103" i="5"/>
  <c r="D103" i="5"/>
  <c r="C103" i="5"/>
  <c r="I36" i="15" l="1"/>
  <c r="I45" i="15" s="1"/>
  <c r="J7" i="15"/>
  <c r="G45" i="15"/>
  <c r="J45" i="15" s="1"/>
  <c r="J29" i="15"/>
  <c r="J20" i="15"/>
  <c r="J36" i="15"/>
  <c r="E36" i="15"/>
  <c r="L8" i="15"/>
  <c r="L9" i="15" s="1"/>
  <c r="L10" i="15" s="1"/>
  <c r="L11" i="15" s="1"/>
  <c r="L12" i="15" s="1"/>
  <c r="L13" i="15" s="1"/>
  <c r="L14" i="15" s="1"/>
  <c r="L15" i="15" s="1"/>
  <c r="L16" i="15" s="1"/>
  <c r="L17" i="15" s="1"/>
  <c r="L18" i="15" s="1"/>
  <c r="L19" i="15" s="1"/>
  <c r="L20" i="15" s="1"/>
  <c r="L21" i="15" s="1"/>
  <c r="L22" i="15" s="1"/>
  <c r="L23" i="15" s="1"/>
  <c r="L24" i="15" l="1"/>
  <c r="E45" i="15"/>
  <c r="H36" i="15"/>
  <c r="L27" i="15" l="1"/>
  <c r="L28" i="15" s="1"/>
  <c r="L29" i="15" s="1"/>
  <c r="L30" i="15" s="1"/>
  <c r="L31" i="15" s="1"/>
  <c r="L32" i="15" s="1"/>
  <c r="L33" i="15" s="1"/>
  <c r="L34" i="15" s="1"/>
  <c r="L35" i="15" s="1"/>
  <c r="L36" i="15" s="1"/>
  <c r="L37" i="15" s="1"/>
  <c r="L38" i="15" s="1"/>
  <c r="L39" i="15" s="1"/>
  <c r="L40" i="15" s="1"/>
  <c r="L41" i="15" s="1"/>
  <c r="L42" i="15" s="1"/>
  <c r="L43" i="15" s="1"/>
  <c r="L25" i="15"/>
  <c r="H45" i="15"/>
  <c r="A50" i="14" l="1"/>
  <c r="M20" i="9"/>
  <c r="J20" i="9"/>
  <c r="G20" i="9"/>
  <c r="B20" i="9"/>
  <c r="C20" i="9"/>
  <c r="D20" i="9" l="1"/>
  <c r="D38" i="9" s="1"/>
  <c r="B38" i="9"/>
  <c r="B50" i="14" s="1"/>
  <c r="C51" i="59" s="1"/>
  <c r="C38" i="9"/>
  <c r="C50" i="14" s="1"/>
  <c r="K51" i="59" s="1"/>
  <c r="D50" i="14"/>
  <c r="E38" i="9"/>
  <c r="E50" i="14" s="1"/>
  <c r="B30" i="58"/>
  <c r="C104" i="59" l="1"/>
  <c r="S51" i="59"/>
  <c r="S104" i="59" s="1"/>
  <c r="A3" i="59"/>
  <c r="J107" i="59"/>
  <c r="D80" i="59"/>
  <c r="E80" i="59"/>
  <c r="F80" i="59"/>
  <c r="G80" i="59"/>
  <c r="H80" i="59"/>
  <c r="I80" i="59"/>
  <c r="J80" i="59"/>
  <c r="L80" i="59"/>
  <c r="M80" i="59"/>
  <c r="N80" i="59"/>
  <c r="O80" i="59"/>
  <c r="P80" i="59"/>
  <c r="Q80" i="59"/>
  <c r="R80" i="59"/>
  <c r="E74" i="59"/>
  <c r="F74" i="59"/>
  <c r="G74" i="59"/>
  <c r="H74" i="59"/>
  <c r="I74" i="59"/>
  <c r="J74" i="59"/>
  <c r="E75" i="59"/>
  <c r="F75" i="59"/>
  <c r="G75" i="59"/>
  <c r="H75" i="59"/>
  <c r="I75" i="59"/>
  <c r="J75" i="59"/>
  <c r="E76" i="59"/>
  <c r="F76" i="59"/>
  <c r="G76" i="59"/>
  <c r="H76" i="59"/>
  <c r="I76" i="59"/>
  <c r="J76" i="59"/>
  <c r="E77" i="59"/>
  <c r="F77" i="59"/>
  <c r="G77" i="59"/>
  <c r="H77" i="59"/>
  <c r="I77" i="59"/>
  <c r="J77" i="59"/>
  <c r="E78" i="59"/>
  <c r="F78" i="59"/>
  <c r="G78" i="59"/>
  <c r="H78" i="59"/>
  <c r="I78" i="59"/>
  <c r="J78" i="59"/>
  <c r="E79" i="59"/>
  <c r="F79" i="59"/>
  <c r="G79" i="59"/>
  <c r="H79" i="59"/>
  <c r="I79" i="59"/>
  <c r="J79" i="59"/>
  <c r="D75" i="59"/>
  <c r="D76" i="59"/>
  <c r="D77" i="59"/>
  <c r="D78" i="59"/>
  <c r="D79" i="59"/>
  <c r="E72" i="59"/>
  <c r="F72" i="59"/>
  <c r="G72" i="59"/>
  <c r="H72" i="59"/>
  <c r="I72" i="59"/>
  <c r="J72" i="59"/>
  <c r="J92" i="59"/>
  <c r="I92" i="59"/>
  <c r="H92" i="59"/>
  <c r="G92" i="59"/>
  <c r="F92" i="59"/>
  <c r="E92" i="59"/>
  <c r="J89" i="59"/>
  <c r="I89" i="59"/>
  <c r="H89" i="59"/>
  <c r="G89" i="59"/>
  <c r="F89" i="59"/>
  <c r="E89" i="59"/>
  <c r="D92" i="59"/>
  <c r="D89" i="59"/>
  <c r="L92" i="59"/>
  <c r="L89" i="59"/>
  <c r="R71" i="59"/>
  <c r="Q71" i="59"/>
  <c r="Q70" i="59" s="1"/>
  <c r="P71" i="59"/>
  <c r="O71" i="59"/>
  <c r="N71" i="59"/>
  <c r="M71" i="59"/>
  <c r="L71" i="59"/>
  <c r="R70" i="59" l="1"/>
  <c r="N70" i="59"/>
  <c r="I71" i="59"/>
  <c r="I70" i="59" s="1"/>
  <c r="L70" i="59"/>
  <c r="P70" i="59"/>
  <c r="M70" i="59"/>
  <c r="O70" i="59"/>
  <c r="J71" i="59"/>
  <c r="J70" i="59" s="1"/>
  <c r="F71" i="59"/>
  <c r="F70" i="59" s="1"/>
  <c r="E71" i="59"/>
  <c r="E70" i="59" s="1"/>
  <c r="G71" i="59"/>
  <c r="G70" i="59" s="1"/>
  <c r="H71" i="59"/>
  <c r="H70" i="59" s="1"/>
  <c r="D71" i="59"/>
  <c r="D70" i="59" s="1"/>
  <c r="L66" i="59"/>
  <c r="M63" i="59"/>
  <c r="N63" i="59"/>
  <c r="N62" i="59" s="1"/>
  <c r="O63" i="59"/>
  <c r="P63" i="59"/>
  <c r="R63" i="59"/>
  <c r="Q63" i="59"/>
  <c r="N66" i="59"/>
  <c r="O66" i="59"/>
  <c r="P66" i="59"/>
  <c r="R66" i="59"/>
  <c r="M66" i="59"/>
  <c r="Q66" i="59"/>
  <c r="L63" i="59"/>
  <c r="L62" i="59" s="1"/>
  <c r="L96" i="59" s="1"/>
  <c r="L109" i="59" s="1"/>
  <c r="E66" i="59"/>
  <c r="E62" i="59" s="1"/>
  <c r="F66" i="59"/>
  <c r="F62" i="59" s="1"/>
  <c r="G66" i="59"/>
  <c r="G62" i="59" s="1"/>
  <c r="H66" i="59"/>
  <c r="H62" i="59" s="1"/>
  <c r="I66" i="59"/>
  <c r="I62" i="59" s="1"/>
  <c r="J66" i="59"/>
  <c r="J62" i="59" s="1"/>
  <c r="D66" i="59"/>
  <c r="D62" i="59" s="1"/>
  <c r="N13" i="59"/>
  <c r="M13" i="59"/>
  <c r="M9" i="59" s="1"/>
  <c r="L13" i="59"/>
  <c r="L9" i="59" s="1"/>
  <c r="J13" i="59"/>
  <c r="J9" i="59" s="1"/>
  <c r="H13" i="59"/>
  <c r="H9" i="59" s="1"/>
  <c r="G13" i="59"/>
  <c r="G9" i="59" s="1"/>
  <c r="F13" i="59"/>
  <c r="F9" i="59" s="1"/>
  <c r="E13" i="59"/>
  <c r="E9" i="59" s="1"/>
  <c r="D13" i="59"/>
  <c r="D9" i="59" s="1"/>
  <c r="N9" i="59"/>
  <c r="I96" i="59" l="1"/>
  <c r="E96" i="59"/>
  <c r="J96" i="59"/>
  <c r="J109" i="59" s="1"/>
  <c r="F96" i="59"/>
  <c r="H96" i="59"/>
  <c r="G96" i="59"/>
  <c r="P62" i="59"/>
  <c r="D96" i="59"/>
  <c r="R62" i="59"/>
  <c r="O62" i="59"/>
  <c r="M62" i="59"/>
  <c r="Q62" i="59"/>
  <c r="C52" i="17" l="1"/>
  <c r="B28" i="57" l="1"/>
  <c r="B27" i="57"/>
  <c r="B26" i="57"/>
  <c r="B25" i="57"/>
  <c r="B24" i="57"/>
  <c r="B22" i="57"/>
  <c r="B20" i="57"/>
  <c r="A8" i="51" l="1"/>
  <c r="A9" i="51"/>
  <c r="A10" i="51"/>
  <c r="A11" i="51"/>
  <c r="A12" i="51"/>
  <c r="A13" i="51"/>
  <c r="A14" i="51"/>
  <c r="A7" i="51"/>
  <c r="R92" i="59"/>
  <c r="Q92" i="59"/>
  <c r="P92" i="59"/>
  <c r="O92" i="59"/>
  <c r="N92" i="59"/>
  <c r="M92" i="59"/>
  <c r="R89" i="59"/>
  <c r="Q89" i="59"/>
  <c r="P89" i="59"/>
  <c r="O89" i="59"/>
  <c r="O96" i="59" s="1"/>
  <c r="O109" i="59" s="1"/>
  <c r="N89" i="59"/>
  <c r="M89" i="59"/>
  <c r="R54" i="59"/>
  <c r="Q54" i="59"/>
  <c r="P54" i="59"/>
  <c r="O54" i="59"/>
  <c r="N54" i="59"/>
  <c r="M54" i="59"/>
  <c r="L54" i="59"/>
  <c r="J54" i="59"/>
  <c r="I54" i="59"/>
  <c r="H54" i="59"/>
  <c r="G54" i="59"/>
  <c r="F54" i="59"/>
  <c r="E54" i="59"/>
  <c r="D54" i="59"/>
  <c r="H107" i="59"/>
  <c r="H109" i="59" s="1"/>
  <c r="D107" i="59"/>
  <c r="D109" i="59" s="1"/>
  <c r="R39" i="59"/>
  <c r="Q39" i="59"/>
  <c r="P39" i="59"/>
  <c r="O39" i="59"/>
  <c r="N39" i="59"/>
  <c r="M39" i="59"/>
  <c r="L39" i="59"/>
  <c r="J39" i="59"/>
  <c r="I39" i="59"/>
  <c r="H39" i="59"/>
  <c r="G39" i="59"/>
  <c r="F39" i="59"/>
  <c r="E39" i="59"/>
  <c r="D39" i="59"/>
  <c r="R36" i="59"/>
  <c r="Q36" i="59"/>
  <c r="P36" i="59"/>
  <c r="O36" i="59"/>
  <c r="N36" i="59"/>
  <c r="M36" i="59"/>
  <c r="L36" i="59"/>
  <c r="J36" i="59"/>
  <c r="I36" i="59"/>
  <c r="H36" i="59"/>
  <c r="G36" i="59"/>
  <c r="F36" i="59"/>
  <c r="E36" i="59"/>
  <c r="D36" i="59"/>
  <c r="R27" i="59"/>
  <c r="Q27" i="59"/>
  <c r="P27" i="59"/>
  <c r="O27" i="59"/>
  <c r="O17" i="59" s="1"/>
  <c r="N27" i="59"/>
  <c r="M27" i="59"/>
  <c r="L27" i="59"/>
  <c r="J27" i="59"/>
  <c r="I27" i="59"/>
  <c r="I17" i="59" s="1"/>
  <c r="H27" i="59"/>
  <c r="G27" i="59"/>
  <c r="F27" i="59"/>
  <c r="E27" i="59"/>
  <c r="D27" i="59"/>
  <c r="R18" i="59"/>
  <c r="Q18" i="59"/>
  <c r="P18" i="59"/>
  <c r="P17" i="59" s="1"/>
  <c r="N18" i="59"/>
  <c r="M18" i="59"/>
  <c r="L18" i="59"/>
  <c r="J18" i="59"/>
  <c r="H18" i="59"/>
  <c r="G18" i="59"/>
  <c r="G17" i="59" s="1"/>
  <c r="F18" i="59"/>
  <c r="E18" i="59"/>
  <c r="D18" i="59"/>
  <c r="L17" i="59"/>
  <c r="J17" i="59"/>
  <c r="R13" i="59"/>
  <c r="Q13" i="59"/>
  <c r="Q9" i="59" s="1"/>
  <c r="P13" i="59"/>
  <c r="P9" i="59" s="1"/>
  <c r="R9" i="59"/>
  <c r="N17" i="59" l="1"/>
  <c r="Q96" i="59"/>
  <c r="Q109" i="59" s="1"/>
  <c r="G43" i="59"/>
  <c r="G56" i="59" s="1"/>
  <c r="R17" i="59"/>
  <c r="R43" i="59" s="1"/>
  <c r="R56" i="59" s="1"/>
  <c r="P96" i="59"/>
  <c r="P109" i="59" s="1"/>
  <c r="F17" i="59"/>
  <c r="P43" i="59"/>
  <c r="P56" i="59" s="1"/>
  <c r="K92" i="59"/>
  <c r="K89" i="59"/>
  <c r="M96" i="59"/>
  <c r="M109" i="59" s="1"/>
  <c r="N96" i="59"/>
  <c r="N109" i="59" s="1"/>
  <c r="R96" i="59"/>
  <c r="R109" i="59" s="1"/>
  <c r="L43" i="59"/>
  <c r="L56" i="59" s="1"/>
  <c r="F43" i="59"/>
  <c r="F56" i="59" s="1"/>
  <c r="M17" i="59"/>
  <c r="M43" i="59" s="1"/>
  <c r="M56" i="59" s="1"/>
  <c r="Q17" i="59"/>
  <c r="Q43" i="59" s="1"/>
  <c r="Q56" i="59" s="1"/>
  <c r="E17" i="59"/>
  <c r="J43" i="59"/>
  <c r="J56" i="59" s="1"/>
  <c r="O43" i="59"/>
  <c r="O56" i="59" s="1"/>
  <c r="N43" i="59"/>
  <c r="N56" i="59" s="1"/>
  <c r="D17" i="59"/>
  <c r="H17" i="59"/>
  <c r="F107" i="59"/>
  <c r="F109" i="59" s="1"/>
  <c r="G107" i="59"/>
  <c r="G109" i="59" s="1"/>
  <c r="E107" i="59"/>
  <c r="E109" i="59" s="1"/>
  <c r="I107" i="59"/>
  <c r="I109" i="59" s="1"/>
  <c r="H43" i="59" l="1"/>
  <c r="H56" i="59" s="1"/>
  <c r="D43" i="59"/>
  <c r="D56" i="59" s="1"/>
  <c r="I43" i="59"/>
  <c r="I56" i="59" s="1"/>
  <c r="E43" i="59"/>
  <c r="E56" i="59" s="1"/>
  <c r="S44" i="55" l="1"/>
  <c r="O55" i="55" s="1"/>
  <c r="S45" i="55"/>
  <c r="P55" i="55" s="1"/>
  <c r="S46" i="55"/>
  <c r="Q55" i="55" s="1"/>
  <c r="S47" i="55"/>
  <c r="R55" i="55" s="1"/>
  <c r="S48" i="55"/>
  <c r="S49" i="55"/>
  <c r="S50" i="55"/>
  <c r="S51" i="55"/>
  <c r="S43" i="55"/>
  <c r="N55" i="55" s="1"/>
  <c r="B46" i="55"/>
  <c r="B47" i="55" s="1"/>
  <c r="B48" i="55" s="1"/>
  <c r="B49" i="55" s="1"/>
  <c r="B50" i="55" s="1"/>
  <c r="B51" i="55" s="1"/>
  <c r="D34" i="55"/>
  <c r="E34" i="55"/>
  <c r="F34" i="55"/>
  <c r="G34" i="55"/>
  <c r="H34" i="55"/>
  <c r="I34" i="55"/>
  <c r="J34" i="55"/>
  <c r="K34" i="55"/>
  <c r="L34" i="55"/>
  <c r="M34" i="55"/>
  <c r="N34" i="55"/>
  <c r="O34" i="55"/>
  <c r="P34" i="55"/>
  <c r="Q34" i="55"/>
  <c r="R34" i="55"/>
  <c r="C34" i="55"/>
  <c r="S13" i="55"/>
  <c r="S14" i="55"/>
  <c r="S15" i="55"/>
  <c r="S16" i="55"/>
  <c r="S17" i="55"/>
  <c r="S18" i="55"/>
  <c r="S19" i="55"/>
  <c r="S20" i="55"/>
  <c r="S21" i="55"/>
  <c r="S22" i="55"/>
  <c r="S23" i="55"/>
  <c r="S24" i="55"/>
  <c r="S25" i="55"/>
  <c r="S26" i="55"/>
  <c r="O54" i="55" s="1"/>
  <c r="S27" i="55"/>
  <c r="P54" i="55" s="1"/>
  <c r="S28" i="55"/>
  <c r="Q54" i="55" s="1"/>
  <c r="S29" i="55"/>
  <c r="R54" i="55" s="1"/>
  <c r="S30" i="55"/>
  <c r="S31" i="55"/>
  <c r="S32" i="55"/>
  <c r="S33" i="55"/>
  <c r="S12" i="55"/>
  <c r="B28" i="55"/>
  <c r="B29" i="55" s="1"/>
  <c r="B30" i="55" s="1"/>
  <c r="B31" i="55" s="1"/>
  <c r="B32" i="55" s="1"/>
  <c r="B33" i="55" s="1"/>
  <c r="B61" i="14"/>
  <c r="N54" i="55" l="1"/>
  <c r="B41" i="14"/>
  <c r="Q56" i="55"/>
  <c r="P56" i="55"/>
  <c r="N9" i="60"/>
  <c r="N56" i="55"/>
  <c r="O56" i="55"/>
  <c r="R56" i="55"/>
  <c r="Q36" i="55"/>
  <c r="Q38" i="55" s="1"/>
  <c r="P36" i="55"/>
  <c r="P38" i="55" s="1"/>
  <c r="O36" i="55"/>
  <c r="O38" i="55" s="1"/>
  <c r="R36" i="55"/>
  <c r="R38" i="55" s="1"/>
  <c r="N36" i="55"/>
  <c r="N38" i="55" s="1"/>
  <c r="P52" i="55"/>
  <c r="Q52" i="55"/>
  <c r="R52" i="55"/>
  <c r="O52" i="55"/>
  <c r="N52" i="55"/>
  <c r="S34" i="55"/>
  <c r="C42" i="59" l="1"/>
  <c r="C41" i="14"/>
  <c r="K42" i="59" s="1"/>
  <c r="G12" i="60"/>
  <c r="N10" i="60"/>
  <c r="E9" i="52"/>
  <c r="E10" i="52"/>
  <c r="E11" i="52"/>
  <c r="E12" i="52"/>
  <c r="E13" i="52"/>
  <c r="E15" i="52"/>
  <c r="E16" i="52"/>
  <c r="E17" i="52"/>
  <c r="E18" i="52"/>
  <c r="E19" i="52"/>
  <c r="E20" i="52"/>
  <c r="E21" i="52"/>
  <c r="E22" i="52"/>
  <c r="E23" i="52"/>
  <c r="E27" i="52"/>
  <c r="E28" i="52"/>
  <c r="E29" i="52"/>
  <c r="E30" i="52"/>
  <c r="E33" i="52"/>
  <c r="E34" i="52"/>
  <c r="E35" i="52"/>
  <c r="E36" i="52"/>
  <c r="E38" i="52"/>
  <c r="E39" i="52"/>
  <c r="E40" i="52"/>
  <c r="E42" i="52"/>
  <c r="E43"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G118" i="31"/>
  <c r="E32" i="52" s="1"/>
  <c r="F118" i="31"/>
  <c r="E118" i="31"/>
  <c r="E117" i="31" s="1"/>
  <c r="D118" i="31"/>
  <c r="D117" i="31" s="1"/>
  <c r="C118" i="31"/>
  <c r="C117" i="31" s="1"/>
  <c r="L116" i="31"/>
  <c r="K116" i="31"/>
  <c r="J116" i="31"/>
  <c r="I116" i="31"/>
  <c r="L115" i="31"/>
  <c r="K115" i="31"/>
  <c r="J115" i="31"/>
  <c r="I115" i="31"/>
  <c r="L114" i="31"/>
  <c r="K114" i="31"/>
  <c r="J114" i="31"/>
  <c r="I114" i="31"/>
  <c r="L113" i="31"/>
  <c r="K113" i="31"/>
  <c r="J113" i="31"/>
  <c r="I113" i="31"/>
  <c r="G112" i="31"/>
  <c r="E26" i="52" s="1"/>
  <c r="F112" i="31"/>
  <c r="E112" i="31"/>
  <c r="D112" i="31"/>
  <c r="J112" i="31" s="1"/>
  <c r="C112" i="31"/>
  <c r="C111" i="31" s="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G100" i="31"/>
  <c r="E14" i="52" s="1"/>
  <c r="F100" i="31"/>
  <c r="E100" i="31"/>
  <c r="D100" i="31"/>
  <c r="C100" i="31"/>
  <c r="L99" i="31"/>
  <c r="K99" i="31"/>
  <c r="J99" i="31"/>
  <c r="I99" i="31"/>
  <c r="L98" i="31"/>
  <c r="K98" i="31"/>
  <c r="J98" i="31"/>
  <c r="I98" i="31"/>
  <c r="L97" i="31"/>
  <c r="K97" i="31"/>
  <c r="J97" i="31"/>
  <c r="I97" i="31"/>
  <c r="L96" i="31"/>
  <c r="K96" i="31"/>
  <c r="J96" i="31"/>
  <c r="I96" i="31"/>
  <c r="L95" i="31"/>
  <c r="K95" i="31"/>
  <c r="J95" i="31"/>
  <c r="I95" i="31"/>
  <c r="G94" i="31"/>
  <c r="F94" i="31"/>
  <c r="E94" i="31"/>
  <c r="D94" i="31"/>
  <c r="C94" i="31"/>
  <c r="A12" i="58"/>
  <c r="B12" i="58"/>
  <c r="A13" i="58"/>
  <c r="B13" i="58"/>
  <c r="A14" i="58"/>
  <c r="B14" i="58"/>
  <c r="A15" i="58"/>
  <c r="B15" i="58"/>
  <c r="A16" i="58"/>
  <c r="B16" i="58"/>
  <c r="A18" i="58"/>
  <c r="B18" i="58"/>
  <c r="A19" i="58"/>
  <c r="B19" i="58"/>
  <c r="A20" i="58"/>
  <c r="B20" i="58"/>
  <c r="A21" i="58"/>
  <c r="B21" i="58"/>
  <c r="A22" i="58"/>
  <c r="B22" i="58"/>
  <c r="A23" i="58"/>
  <c r="B23" i="58"/>
  <c r="A24" i="58"/>
  <c r="B24" i="58"/>
  <c r="A25" i="58"/>
  <c r="B25" i="58"/>
  <c r="A26" i="58"/>
  <c r="B26" i="58"/>
  <c r="A27" i="58"/>
  <c r="B27" i="58"/>
  <c r="A28" i="58"/>
  <c r="B28" i="58"/>
  <c r="A29" i="58"/>
  <c r="B29" i="58"/>
  <c r="A30" i="58"/>
  <c r="A31" i="58"/>
  <c r="B31" i="58"/>
  <c r="A32" i="58"/>
  <c r="B32" i="58"/>
  <c r="A33" i="58"/>
  <c r="B33" i="58"/>
  <c r="A34" i="58"/>
  <c r="B34" i="58"/>
  <c r="A35" i="58"/>
  <c r="B35" i="58"/>
  <c r="A36" i="58"/>
  <c r="B36" i="58"/>
  <c r="A37" i="58"/>
  <c r="B37" i="58"/>
  <c r="A38" i="58"/>
  <c r="B38" i="58"/>
  <c r="A39" i="58"/>
  <c r="B39" i="58"/>
  <c r="A40" i="58"/>
  <c r="B40" i="58"/>
  <c r="A41" i="58"/>
  <c r="B41" i="58"/>
  <c r="A42" i="58"/>
  <c r="B42" i="58"/>
  <c r="A43" i="58"/>
  <c r="B43" i="58"/>
  <c r="A44" i="58"/>
  <c r="B44" i="58"/>
  <c r="A45" i="58"/>
  <c r="B45" i="58"/>
  <c r="A46" i="58"/>
  <c r="B46" i="58"/>
  <c r="A47" i="58"/>
  <c r="A48" i="58"/>
  <c r="B48" i="58"/>
  <c r="A49" i="58"/>
  <c r="B49" i="58"/>
  <c r="A50" i="58"/>
  <c r="B50" i="58"/>
  <c r="A51" i="58"/>
  <c r="B51" i="58"/>
  <c r="A52" i="58"/>
  <c r="B52" i="58"/>
  <c r="A53" i="58"/>
  <c r="B53" i="58"/>
  <c r="A54" i="58"/>
  <c r="B54" i="58"/>
  <c r="B11" i="58"/>
  <c r="A11" i="58"/>
  <c r="C53" i="17"/>
  <c r="C95" i="59" l="1"/>
  <c r="S42" i="59"/>
  <c r="S95" i="59" s="1"/>
  <c r="C110" i="31"/>
  <c r="G110" i="31"/>
  <c r="E24" i="52" s="1"/>
  <c r="L100" i="31"/>
  <c r="K112" i="31"/>
  <c r="E110" i="31"/>
  <c r="L118" i="31"/>
  <c r="I94" i="31"/>
  <c r="K94" i="31"/>
  <c r="J100" i="31"/>
  <c r="G111" i="31"/>
  <c r="E25" i="52" s="1"/>
  <c r="G117" i="31"/>
  <c r="E31" i="52" s="1"/>
  <c r="J118" i="31"/>
  <c r="J94" i="31"/>
  <c r="L94" i="31"/>
  <c r="J117" i="31"/>
  <c r="F117" i="31"/>
  <c r="K117" i="31" s="1"/>
  <c r="E8" i="52"/>
  <c r="K100" i="31"/>
  <c r="D111" i="31"/>
  <c r="I111" i="31" s="1"/>
  <c r="I117" i="31"/>
  <c r="E111" i="31"/>
  <c r="L112" i="31"/>
  <c r="D110" i="31"/>
  <c r="F110" i="31"/>
  <c r="I100" i="31"/>
  <c r="F111" i="31"/>
  <c r="I112" i="31"/>
  <c r="K118" i="31"/>
  <c r="C123" i="31"/>
  <c r="I118" i="31"/>
  <c r="K110" i="31" l="1"/>
  <c r="I110" i="31"/>
  <c r="L110" i="31"/>
  <c r="L111" i="31"/>
  <c r="D123" i="31"/>
  <c r="D127" i="31" s="1"/>
  <c r="K111" i="31"/>
  <c r="F123" i="31"/>
  <c r="L117" i="31"/>
  <c r="G123" i="31"/>
  <c r="E123" i="31"/>
  <c r="E127" i="31" s="1"/>
  <c r="J110" i="31"/>
  <c r="J111" i="31"/>
  <c r="I123" i="31"/>
  <c r="C127" i="31"/>
  <c r="F127" i="31"/>
  <c r="L123" i="31" l="1"/>
  <c r="K123" i="31"/>
  <c r="J123" i="31"/>
  <c r="G127" i="31"/>
  <c r="E37" i="52"/>
  <c r="K127" i="31"/>
  <c r="E130" i="31"/>
  <c r="L127" i="31"/>
  <c r="F130" i="31"/>
  <c r="C130" i="31"/>
  <c r="I127" i="31"/>
  <c r="J127" i="31"/>
  <c r="D130" i="31"/>
  <c r="J130" i="31" l="1"/>
  <c r="G130" i="31"/>
  <c r="E44" i="52" s="1"/>
  <c r="E41" i="52"/>
  <c r="K130" i="31"/>
  <c r="I130" i="31"/>
  <c r="L130" i="31" l="1"/>
  <c r="B3" i="55"/>
  <c r="B9" i="7"/>
  <c r="A3" i="53"/>
  <c r="A3" i="28" l="1"/>
  <c r="A3" i="27"/>
  <c r="A3" i="26"/>
  <c r="A3" i="25"/>
  <c r="A3" i="13"/>
  <c r="C32" i="9"/>
  <c r="B32" i="9"/>
  <c r="A3" i="9"/>
  <c r="A3" i="7"/>
  <c r="C91" i="17"/>
  <c r="C14" i="53"/>
  <c r="C34" i="14" s="1"/>
  <c r="K35" i="59" s="1"/>
  <c r="B14" i="53"/>
  <c r="B34" i="14" s="1"/>
  <c r="C35" i="59" s="1"/>
  <c r="S35" i="59" s="1"/>
  <c r="S88" i="59" s="1"/>
  <c r="A3" i="47"/>
  <c r="C6" i="47"/>
  <c r="B6" i="47"/>
  <c r="A3" i="46"/>
  <c r="A9" i="46"/>
  <c r="A8" i="46"/>
  <c r="C12" i="53"/>
  <c r="B12" i="53"/>
  <c r="B11" i="53"/>
  <c r="G8" i="45"/>
  <c r="F8" i="45"/>
  <c r="E8" i="45"/>
  <c r="D8" i="45"/>
  <c r="C8" i="45"/>
  <c r="B8" i="45"/>
  <c r="A3" i="45"/>
  <c r="A3" i="44"/>
  <c r="A13" i="44"/>
  <c r="A12" i="44"/>
  <c r="A3" i="41"/>
  <c r="C10" i="53"/>
  <c r="C30" i="14" s="1"/>
  <c r="K31" i="59" s="1"/>
  <c r="B10" i="53"/>
  <c r="H11" i="41"/>
  <c r="H20" i="41"/>
  <c r="H10" i="41"/>
  <c r="A3" i="43"/>
  <c r="G11" i="43"/>
  <c r="F11" i="43"/>
  <c r="E11" i="43"/>
  <c r="D11" i="43"/>
  <c r="C11" i="43"/>
  <c r="B11" i="43"/>
  <c r="H10" i="43"/>
  <c r="H9" i="43"/>
  <c r="H11" i="43" s="1"/>
  <c r="G8" i="43"/>
  <c r="G12" i="43" s="1"/>
  <c r="F8" i="43"/>
  <c r="F12" i="43" s="1"/>
  <c r="H12" i="43" s="1"/>
  <c r="E8" i="43"/>
  <c r="E12" i="43" s="1"/>
  <c r="D8" i="43"/>
  <c r="D12" i="43" s="1"/>
  <c r="C8" i="43"/>
  <c r="C12" i="43" s="1"/>
  <c r="B8" i="43"/>
  <c r="B12" i="43" s="1"/>
  <c r="H7" i="43"/>
  <c r="H6" i="43"/>
  <c r="H8" i="43" s="1"/>
  <c r="B14" i="43" s="1"/>
  <c r="G5" i="43"/>
  <c r="F5" i="43"/>
  <c r="E5" i="43"/>
  <c r="D5" i="43"/>
  <c r="C5" i="43"/>
  <c r="B5" i="43"/>
  <c r="A3" i="42"/>
  <c r="G11" i="42"/>
  <c r="F11" i="42"/>
  <c r="E11" i="42"/>
  <c r="D11" i="42"/>
  <c r="C11" i="42"/>
  <c r="B11" i="42"/>
  <c r="H10" i="42"/>
  <c r="H9" i="42"/>
  <c r="G8" i="42"/>
  <c r="C8" i="53" s="1"/>
  <c r="F8" i="42"/>
  <c r="E8" i="42"/>
  <c r="E12" i="42" s="1"/>
  <c r="D8" i="42"/>
  <c r="D12" i="42" s="1"/>
  <c r="C8" i="42"/>
  <c r="C12" i="42" s="1"/>
  <c r="B8" i="42"/>
  <c r="B12" i="42" s="1"/>
  <c r="H7" i="42"/>
  <c r="H6" i="42"/>
  <c r="G5" i="42"/>
  <c r="F5" i="42"/>
  <c r="E5" i="42"/>
  <c r="D5" i="42"/>
  <c r="C5" i="42"/>
  <c r="B5" i="42"/>
  <c r="A3" i="40"/>
  <c r="C13" i="53"/>
  <c r="B13" i="53"/>
  <c r="B33" i="14" s="1"/>
  <c r="C34" i="59" s="1"/>
  <c r="C11" i="53"/>
  <c r="C31" i="14" s="1"/>
  <c r="K32" i="59" s="1"/>
  <c r="B30" i="14"/>
  <c r="C31" i="59" s="1"/>
  <c r="C6" i="53"/>
  <c r="B6" i="53"/>
  <c r="A17" i="40"/>
  <c r="A16" i="40"/>
  <c r="G11" i="40"/>
  <c r="F11" i="40"/>
  <c r="E11" i="40"/>
  <c r="D11" i="40"/>
  <c r="C11" i="40"/>
  <c r="B11" i="40"/>
  <c r="H10" i="40"/>
  <c r="H9" i="40"/>
  <c r="G8" i="40"/>
  <c r="C7" i="53" s="1"/>
  <c r="C27" i="14" s="1"/>
  <c r="K28" i="59" s="1"/>
  <c r="F8" i="40"/>
  <c r="F12" i="40" s="1"/>
  <c r="E8" i="40"/>
  <c r="E12" i="40" s="1"/>
  <c r="D8" i="40"/>
  <c r="D12" i="40" s="1"/>
  <c r="C8" i="40"/>
  <c r="B8" i="40"/>
  <c r="B12" i="40" s="1"/>
  <c r="H7" i="40"/>
  <c r="H28" i="32"/>
  <c r="G28" i="32"/>
  <c r="F28" i="32"/>
  <c r="E28" i="32"/>
  <c r="D28" i="32"/>
  <c r="C28" i="32"/>
  <c r="B28" i="32"/>
  <c r="A7" i="36"/>
  <c r="A13" i="36" s="1"/>
  <c r="C9" i="51"/>
  <c r="C20" i="14" s="1"/>
  <c r="K21" i="59" s="1"/>
  <c r="B9" i="51"/>
  <c r="B20" i="14" s="1"/>
  <c r="C21" i="59" s="1"/>
  <c r="G15" i="36"/>
  <c r="F15" i="36"/>
  <c r="E15" i="36"/>
  <c r="D15" i="36"/>
  <c r="C15" i="36"/>
  <c r="B15" i="36"/>
  <c r="H14" i="36"/>
  <c r="H13" i="36"/>
  <c r="H15" i="36" s="1"/>
  <c r="H8" i="36"/>
  <c r="H7" i="36"/>
  <c r="G9" i="36"/>
  <c r="F9" i="36"/>
  <c r="E9" i="36"/>
  <c r="D9" i="36"/>
  <c r="C9" i="36"/>
  <c r="B9" i="36"/>
  <c r="M38" i="17"/>
  <c r="M39" i="17" s="1"/>
  <c r="M40" i="17" s="1"/>
  <c r="E38" i="17"/>
  <c r="F38" i="17" s="1"/>
  <c r="G38" i="17" s="1"/>
  <c r="H38" i="17" s="1"/>
  <c r="A17" i="6"/>
  <c r="A16" i="6"/>
  <c r="E37" i="17"/>
  <c r="F37" i="17" s="1"/>
  <c r="G37" i="17" s="1"/>
  <c r="H37" i="17" s="1"/>
  <c r="J28" i="32" l="1"/>
  <c r="C74" i="59"/>
  <c r="S21" i="59"/>
  <c r="S74" i="59" s="1"/>
  <c r="C87" i="59"/>
  <c r="C84" i="59"/>
  <c r="S31" i="59"/>
  <c r="S84" i="59" s="1"/>
  <c r="F12" i="42"/>
  <c r="B8" i="53"/>
  <c r="H11" i="40"/>
  <c r="B7" i="53"/>
  <c r="B27" i="14" s="1"/>
  <c r="C28" i="59" s="1"/>
  <c r="S28" i="59" s="1"/>
  <c r="S81" i="59" s="1"/>
  <c r="H8" i="42"/>
  <c r="H11" i="42"/>
  <c r="C12" i="40"/>
  <c r="C9" i="53"/>
  <c r="C29" i="14" s="1"/>
  <c r="K30" i="59" s="1"/>
  <c r="A3" i="8"/>
  <c r="B47" i="58"/>
  <c r="G12" i="40"/>
  <c r="H12" i="40" s="1"/>
  <c r="H9" i="36"/>
  <c r="D13" i="53"/>
  <c r="C33" i="14"/>
  <c r="K34" i="59" s="1"/>
  <c r="S34" i="59" s="1"/>
  <c r="S87" i="59" s="1"/>
  <c r="H8" i="45"/>
  <c r="B9" i="53"/>
  <c r="D9" i="53" s="1"/>
  <c r="D6" i="47"/>
  <c r="H5" i="42"/>
  <c r="D14" i="53"/>
  <c r="D34" i="14" s="1"/>
  <c r="D11" i="53"/>
  <c r="D31" i="14" s="1"/>
  <c r="B31" i="14"/>
  <c r="C32" i="59" s="1"/>
  <c r="S32" i="59" s="1"/>
  <c r="S85" i="59" s="1"/>
  <c r="H5" i="43"/>
  <c r="B29" i="14"/>
  <c r="C30" i="59" s="1"/>
  <c r="G12" i="42"/>
  <c r="D8" i="53"/>
  <c r="E8" i="53" s="1"/>
  <c r="D10" i="53"/>
  <c r="M41" i="17"/>
  <c r="M42" i="17" s="1"/>
  <c r="M43" i="17" s="1"/>
  <c r="M44" i="17" s="1"/>
  <c r="M45" i="17" s="1"/>
  <c r="M46" i="17" s="1"/>
  <c r="M47" i="17" s="1"/>
  <c r="C83" i="59" l="1"/>
  <c r="S30" i="59"/>
  <c r="S83" i="59" s="1"/>
  <c r="D7" i="53"/>
  <c r="D27" i="14" s="1"/>
  <c r="H12" i="42"/>
  <c r="E9" i="53"/>
  <c r="E29" i="14" s="1"/>
  <c r="B73" i="14" s="1"/>
  <c r="D29" i="14"/>
  <c r="E13" i="53"/>
  <c r="E33" i="14" s="1"/>
  <c r="B77" i="14" s="1"/>
  <c r="D33" i="14"/>
  <c r="E10" i="53"/>
  <c r="E30" i="14" s="1"/>
  <c r="B74" i="14" s="1"/>
  <c r="D30" i="14"/>
  <c r="K8" i="19" l="1"/>
  <c r="K9" i="19" s="1"/>
  <c r="K10" i="19" s="1"/>
  <c r="K11" i="19" s="1"/>
  <c r="K12" i="19" s="1"/>
  <c r="K13" i="19" s="1"/>
  <c r="K14" i="19" s="1"/>
  <c r="K15" i="19" s="1"/>
  <c r="K16" i="19" s="1"/>
  <c r="K17" i="19" s="1"/>
  <c r="K18" i="19" s="1"/>
  <c r="K19" i="19" s="1"/>
  <c r="K20" i="19" s="1"/>
  <c r="K21" i="19" s="1"/>
  <c r="K22" i="19" s="1"/>
  <c r="K23" i="19" s="1"/>
  <c r="K24" i="19" s="1"/>
  <c r="K25" i="19" s="1"/>
  <c r="K26" i="19" s="1"/>
  <c r="K27" i="19" s="1"/>
  <c r="K28" i="19" s="1"/>
  <c r="K29" i="19" s="1"/>
  <c r="K30" i="19" s="1"/>
  <c r="K31" i="19" s="1"/>
  <c r="K32" i="19" s="1"/>
  <c r="K33" i="19" s="1"/>
  <c r="K34" i="19" s="1"/>
  <c r="K35" i="19" s="1"/>
  <c r="G43" i="52"/>
  <c r="G42" i="52"/>
  <c r="G40" i="52"/>
  <c r="G39" i="52"/>
  <c r="G38" i="52"/>
  <c r="G36" i="52"/>
  <c r="G35" i="52"/>
  <c r="G34" i="52"/>
  <c r="G33" i="52"/>
  <c r="G30" i="52"/>
  <c r="G29" i="52"/>
  <c r="G28" i="52"/>
  <c r="G27" i="52"/>
  <c r="G23" i="52"/>
  <c r="G22" i="52"/>
  <c r="G21" i="52"/>
  <c r="G20" i="52"/>
  <c r="G19" i="52"/>
  <c r="G18" i="52"/>
  <c r="G17" i="52"/>
  <c r="G16" i="52"/>
  <c r="G15" i="52"/>
  <c r="G13" i="52"/>
  <c r="G12" i="52"/>
  <c r="G11" i="52"/>
  <c r="G10" i="52"/>
  <c r="G9" i="52"/>
  <c r="F43" i="52"/>
  <c r="F42" i="52"/>
  <c r="F40" i="52"/>
  <c r="F39" i="52"/>
  <c r="F38" i="52"/>
  <c r="F36" i="52"/>
  <c r="F35" i="52"/>
  <c r="F34" i="52"/>
  <c r="F33" i="52"/>
  <c r="F30" i="52"/>
  <c r="F29" i="52"/>
  <c r="F28" i="52"/>
  <c r="F27" i="52"/>
  <c r="F23" i="52"/>
  <c r="F22" i="52"/>
  <c r="F21" i="52"/>
  <c r="F20" i="52"/>
  <c r="F19" i="52"/>
  <c r="F18" i="52"/>
  <c r="F17" i="52"/>
  <c r="F16" i="52"/>
  <c r="F15" i="52"/>
  <c r="F13" i="52"/>
  <c r="F12" i="52"/>
  <c r="F11" i="52"/>
  <c r="F10" i="52"/>
  <c r="F9" i="52"/>
  <c r="D42" i="52"/>
  <c r="D43" i="52"/>
  <c r="D38" i="52"/>
  <c r="D39" i="52"/>
  <c r="D40" i="52"/>
  <c r="C40" i="52" s="1"/>
  <c r="D33" i="52"/>
  <c r="D34" i="52"/>
  <c r="D35" i="52"/>
  <c r="D36" i="52"/>
  <c r="D27" i="52"/>
  <c r="D28" i="52"/>
  <c r="D29" i="52"/>
  <c r="D30" i="52"/>
  <c r="D15" i="52"/>
  <c r="D16" i="52"/>
  <c r="D17" i="52"/>
  <c r="D18" i="52"/>
  <c r="C18" i="52" s="1"/>
  <c r="D19" i="52"/>
  <c r="D20" i="52"/>
  <c r="C20" i="52" s="1"/>
  <c r="D21" i="52"/>
  <c r="D22" i="52"/>
  <c r="C22" i="52" s="1"/>
  <c r="D23" i="52"/>
  <c r="D9" i="52"/>
  <c r="D10" i="52"/>
  <c r="D11" i="52"/>
  <c r="D12" i="52"/>
  <c r="D13" i="52"/>
  <c r="A3" i="52"/>
  <c r="C6" i="52"/>
  <c r="A37" i="16"/>
  <c r="A31" i="16"/>
  <c r="A25" i="16"/>
  <c r="A19" i="16"/>
  <c r="A13" i="16"/>
  <c r="A7" i="16"/>
  <c r="A3" i="32"/>
  <c r="A4" i="33"/>
  <c r="A3" i="38"/>
  <c r="A4" i="30"/>
  <c r="A3" i="37"/>
  <c r="A3" i="36"/>
  <c r="A3" i="6"/>
  <c r="A3" i="5"/>
  <c r="A3" i="51"/>
  <c r="C13" i="51"/>
  <c r="C24" i="14" s="1"/>
  <c r="K25" i="59" s="1"/>
  <c r="B13" i="51"/>
  <c r="B24" i="14" s="1"/>
  <c r="C25" i="59" s="1"/>
  <c r="C10" i="51"/>
  <c r="C21" i="14" s="1"/>
  <c r="K22" i="59" s="1"/>
  <c r="B10" i="51"/>
  <c r="C6" i="51"/>
  <c r="B6" i="51"/>
  <c r="A3" i="24"/>
  <c r="A3" i="21"/>
  <c r="A3" i="19"/>
  <c r="A3" i="16"/>
  <c r="A3" i="15"/>
  <c r="A3" i="49"/>
  <c r="A3" i="14"/>
  <c r="A3" i="12"/>
  <c r="A3" i="31"/>
  <c r="F38" i="49"/>
  <c r="E38" i="49"/>
  <c r="D38" i="49"/>
  <c r="D36" i="49" s="1"/>
  <c r="C38" i="49"/>
  <c r="B38" i="49"/>
  <c r="F32" i="49"/>
  <c r="E32" i="49"/>
  <c r="E30" i="49" s="1"/>
  <c r="D32" i="49"/>
  <c r="C32" i="49"/>
  <c r="B32" i="49"/>
  <c r="F26" i="49"/>
  <c r="E26" i="49"/>
  <c r="E24" i="49" s="1"/>
  <c r="D26" i="49"/>
  <c r="D24" i="49" s="1"/>
  <c r="C26" i="49"/>
  <c r="B26" i="49"/>
  <c r="F20" i="49"/>
  <c r="E20" i="49"/>
  <c r="D20" i="49"/>
  <c r="C20" i="49"/>
  <c r="B20" i="49"/>
  <c r="F14" i="49"/>
  <c r="E14" i="49"/>
  <c r="E12" i="49" s="1"/>
  <c r="D14" i="49"/>
  <c r="D12" i="49" s="1"/>
  <c r="C14" i="49"/>
  <c r="B14" i="49"/>
  <c r="J9" i="16"/>
  <c r="C43" i="15"/>
  <c r="F43" i="15" s="1"/>
  <c r="B43" i="15"/>
  <c r="D38" i="15"/>
  <c r="D39" i="15"/>
  <c r="D40" i="15"/>
  <c r="D41" i="15"/>
  <c r="D42" i="15"/>
  <c r="D32" i="15"/>
  <c r="C29" i="15"/>
  <c r="F29" i="15" s="1"/>
  <c r="B29" i="15"/>
  <c r="C20" i="15"/>
  <c r="F20" i="15" s="1"/>
  <c r="D26" i="15"/>
  <c r="D28" i="15"/>
  <c r="B20" i="15"/>
  <c r="G8" i="49"/>
  <c r="G9" i="49" s="1"/>
  <c r="G10" i="49" s="1"/>
  <c r="G11" i="49" s="1"/>
  <c r="G12" i="49" s="1"/>
  <c r="G13" i="49" s="1"/>
  <c r="G14" i="49" s="1"/>
  <c r="G15" i="49" s="1"/>
  <c r="G16" i="49" s="1"/>
  <c r="G17" i="49" s="1"/>
  <c r="G18" i="49" s="1"/>
  <c r="G19" i="49" s="1"/>
  <c r="G20" i="49" s="1"/>
  <c r="G21" i="49" s="1"/>
  <c r="G22" i="49" s="1"/>
  <c r="G23" i="49" s="1"/>
  <c r="G24" i="49" s="1"/>
  <c r="G25" i="49" s="1"/>
  <c r="G26" i="49" s="1"/>
  <c r="G27" i="49" s="1"/>
  <c r="G28" i="49" s="1"/>
  <c r="G29" i="49" s="1"/>
  <c r="G30" i="49" s="1"/>
  <c r="G31" i="49" s="1"/>
  <c r="G32" i="49" s="1"/>
  <c r="G33" i="49" s="1"/>
  <c r="G34" i="49" s="1"/>
  <c r="G35" i="49" s="1"/>
  <c r="G36" i="49" s="1"/>
  <c r="G37" i="49" s="1"/>
  <c r="G38" i="49" s="1"/>
  <c r="G39" i="49" s="1"/>
  <c r="G40" i="49" s="1"/>
  <c r="G41" i="49" s="1"/>
  <c r="G42" i="49" s="1"/>
  <c r="G43" i="49" s="1"/>
  <c r="G44" i="49" s="1"/>
  <c r="G45" i="49" s="1"/>
  <c r="G203" i="31"/>
  <c r="G202" i="31" s="1"/>
  <c r="G31" i="52" s="1"/>
  <c r="G197" i="31"/>
  <c r="G26" i="52" s="1"/>
  <c r="G185" i="31"/>
  <c r="G14" i="52" s="1"/>
  <c r="G179" i="31"/>
  <c r="G8" i="52" s="1"/>
  <c r="F203" i="31"/>
  <c r="F202" i="31" s="1"/>
  <c r="F197" i="31"/>
  <c r="F196" i="31" s="1"/>
  <c r="F185" i="31"/>
  <c r="F179" i="31"/>
  <c r="E203" i="31"/>
  <c r="E202" i="31" s="1"/>
  <c r="E197" i="31"/>
  <c r="E196" i="31" s="1"/>
  <c r="E185" i="31"/>
  <c r="E179" i="31"/>
  <c r="D203" i="31"/>
  <c r="D202" i="31" s="1"/>
  <c r="D197" i="31"/>
  <c r="D196" i="31" s="1"/>
  <c r="D185" i="31"/>
  <c r="D179" i="31"/>
  <c r="C203" i="31"/>
  <c r="C202" i="31" s="1"/>
  <c r="C197" i="31"/>
  <c r="C196" i="31" s="1"/>
  <c r="C185" i="31"/>
  <c r="C179" i="31"/>
  <c r="G161" i="31"/>
  <c r="G160" i="31" s="1"/>
  <c r="F31" i="52" s="1"/>
  <c r="G155" i="31"/>
  <c r="G154" i="31" s="1"/>
  <c r="F25" i="52" s="1"/>
  <c r="G143" i="31"/>
  <c r="F14" i="52" s="1"/>
  <c r="G137" i="31"/>
  <c r="F161" i="31"/>
  <c r="F160" i="31" s="1"/>
  <c r="F155" i="31"/>
  <c r="F154" i="31" s="1"/>
  <c r="F143" i="31"/>
  <c r="F137" i="31"/>
  <c r="E161" i="31"/>
  <c r="E160" i="31" s="1"/>
  <c r="E155" i="31"/>
  <c r="E154" i="31" s="1"/>
  <c r="E143" i="31"/>
  <c r="E137" i="31"/>
  <c r="D161" i="31"/>
  <c r="D160" i="31" s="1"/>
  <c r="D155" i="31"/>
  <c r="D154" i="31" s="1"/>
  <c r="D143" i="31"/>
  <c r="D137" i="31"/>
  <c r="C161" i="31"/>
  <c r="C160" i="31" s="1"/>
  <c r="C155" i="31"/>
  <c r="C154" i="31" s="1"/>
  <c r="C143" i="31"/>
  <c r="C137" i="31"/>
  <c r="G75" i="31"/>
  <c r="G74" i="31" s="1"/>
  <c r="D31" i="52" s="1"/>
  <c r="G69" i="31"/>
  <c r="G68" i="31" s="1"/>
  <c r="D25" i="52" s="1"/>
  <c r="G57" i="31"/>
  <c r="D14" i="52" s="1"/>
  <c r="G51" i="31"/>
  <c r="D8" i="52" s="1"/>
  <c r="F75" i="31"/>
  <c r="F74" i="31" s="1"/>
  <c r="F69" i="31"/>
  <c r="F68" i="31" s="1"/>
  <c r="F57" i="31"/>
  <c r="F51" i="31"/>
  <c r="E75" i="31"/>
  <c r="E74" i="31" s="1"/>
  <c r="E69" i="31"/>
  <c r="E68" i="31" s="1"/>
  <c r="E57" i="31"/>
  <c r="E51" i="31"/>
  <c r="D75" i="31"/>
  <c r="D74" i="31" s="1"/>
  <c r="D69" i="31"/>
  <c r="D68" i="31" s="1"/>
  <c r="D57" i="31"/>
  <c r="D51" i="31"/>
  <c r="C75" i="31"/>
  <c r="C74" i="31" s="1"/>
  <c r="C69" i="31"/>
  <c r="C68" i="31" s="1"/>
  <c r="C57" i="31"/>
  <c r="C51" i="31"/>
  <c r="G33" i="31"/>
  <c r="G27" i="31"/>
  <c r="G15" i="31"/>
  <c r="G9" i="31"/>
  <c r="G221" i="31" s="1"/>
  <c r="F33" i="31"/>
  <c r="F27" i="31"/>
  <c r="F15" i="31"/>
  <c r="F9" i="31"/>
  <c r="F221" i="31" s="1"/>
  <c r="E33" i="31"/>
  <c r="E27" i="31"/>
  <c r="E15" i="31"/>
  <c r="E9" i="31"/>
  <c r="F42" i="49"/>
  <c r="E42" i="49"/>
  <c r="D42" i="49"/>
  <c r="I13" i="49"/>
  <c r="I15" i="49"/>
  <c r="I16" i="49"/>
  <c r="I17" i="49"/>
  <c r="F8" i="49"/>
  <c r="E8" i="49"/>
  <c r="D8" i="49"/>
  <c r="C8" i="49"/>
  <c r="B8" i="49"/>
  <c r="K44" i="49"/>
  <c r="H43" i="49"/>
  <c r="J40" i="49"/>
  <c r="J23" i="49"/>
  <c r="J22" i="49"/>
  <c r="I14" i="49" l="1"/>
  <c r="C38" i="52"/>
  <c r="C78" i="59"/>
  <c r="S25" i="59"/>
  <c r="S78" i="59" s="1"/>
  <c r="J10" i="16"/>
  <c r="J11" i="16" s="1"/>
  <c r="J12" i="16" s="1"/>
  <c r="J13" i="16" s="1"/>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J34" i="16" s="1"/>
  <c r="J35" i="16" s="1"/>
  <c r="J36" i="16" s="1"/>
  <c r="J37" i="16" s="1"/>
  <c r="J38" i="16" s="1"/>
  <c r="J39" i="16" s="1"/>
  <c r="F24" i="49"/>
  <c r="F18" i="49"/>
  <c r="F12" i="49"/>
  <c r="C16" i="52"/>
  <c r="C13" i="52"/>
  <c r="C9" i="52"/>
  <c r="C28" i="52"/>
  <c r="C34" i="52"/>
  <c r="C12" i="52"/>
  <c r="E25" i="31"/>
  <c r="E221" i="31"/>
  <c r="E227" i="31"/>
  <c r="F227" i="31"/>
  <c r="G227" i="31"/>
  <c r="E26" i="31"/>
  <c r="E238" i="31" s="1"/>
  <c r="E239" i="31"/>
  <c r="F26" i="31"/>
  <c r="F238" i="31" s="1"/>
  <c r="F239" i="31"/>
  <c r="G26" i="31"/>
  <c r="G239" i="31"/>
  <c r="E32" i="31"/>
  <c r="E244" i="31" s="1"/>
  <c r="E245" i="31"/>
  <c r="F32" i="31"/>
  <c r="F244" i="31" s="1"/>
  <c r="F245" i="31"/>
  <c r="G32" i="31"/>
  <c r="G244" i="31" s="1"/>
  <c r="G245" i="31"/>
  <c r="C14" i="52"/>
  <c r="C21" i="52"/>
  <c r="C17" i="52"/>
  <c r="C29" i="52"/>
  <c r="C35" i="52"/>
  <c r="C39" i="52"/>
  <c r="C153" i="31"/>
  <c r="C166" i="31" s="1"/>
  <c r="C170" i="31" s="1"/>
  <c r="C173" i="31" s="1"/>
  <c r="E153" i="31"/>
  <c r="E166" i="31" s="1"/>
  <c r="E170" i="31" s="1"/>
  <c r="E173" i="31" s="1"/>
  <c r="I38" i="49"/>
  <c r="C10" i="52"/>
  <c r="J20" i="49"/>
  <c r="I26" i="49"/>
  <c r="H32" i="49"/>
  <c r="K38" i="49"/>
  <c r="C23" i="52"/>
  <c r="C19" i="52"/>
  <c r="C15" i="52"/>
  <c r="C27" i="52"/>
  <c r="C33" i="52"/>
  <c r="C43" i="52"/>
  <c r="C31" i="52"/>
  <c r="C11" i="52"/>
  <c r="C30" i="52"/>
  <c r="C36" i="52"/>
  <c r="C42" i="52"/>
  <c r="G25" i="31"/>
  <c r="G153" i="31"/>
  <c r="F24" i="52" s="1"/>
  <c r="G196" i="31"/>
  <c r="G25" i="52" s="1"/>
  <c r="C25" i="52" s="1"/>
  <c r="D32" i="52"/>
  <c r="G32" i="52"/>
  <c r="C67" i="31"/>
  <c r="C80" i="31" s="1"/>
  <c r="C84" i="31" s="1"/>
  <c r="C87" i="31" s="1"/>
  <c r="D67" i="31"/>
  <c r="D80" i="31" s="1"/>
  <c r="D84" i="31" s="1"/>
  <c r="D87" i="31" s="1"/>
  <c r="D26" i="52"/>
  <c r="B10" i="12"/>
  <c r="F26" i="52"/>
  <c r="D153" i="31"/>
  <c r="D166" i="31" s="1"/>
  <c r="D170" i="31" s="1"/>
  <c r="D173" i="31" s="1"/>
  <c r="D195" i="31"/>
  <c r="D208" i="31" s="1"/>
  <c r="D212" i="31" s="1"/>
  <c r="D215" i="31" s="1"/>
  <c r="E195" i="31"/>
  <c r="E208" i="31" s="1"/>
  <c r="E212" i="31" s="1"/>
  <c r="E215" i="31" s="1"/>
  <c r="G67" i="31"/>
  <c r="F67" i="31"/>
  <c r="F80" i="31" s="1"/>
  <c r="F84" i="31" s="1"/>
  <c r="F87" i="31" s="1"/>
  <c r="G195" i="31"/>
  <c r="F8" i="52"/>
  <c r="B9" i="12" s="1"/>
  <c r="F32" i="52"/>
  <c r="D10" i="51"/>
  <c r="B21" i="14"/>
  <c r="C22" i="59" s="1"/>
  <c r="F195" i="31"/>
  <c r="F208" i="31" s="1"/>
  <c r="F212" i="31" s="1"/>
  <c r="F215" i="31" s="1"/>
  <c r="C195" i="31"/>
  <c r="C208" i="31" s="1"/>
  <c r="C212" i="31" s="1"/>
  <c r="C215" i="31" s="1"/>
  <c r="F153" i="31"/>
  <c r="F166" i="31" s="1"/>
  <c r="F170" i="31" s="1"/>
  <c r="F173" i="31" s="1"/>
  <c r="E67" i="31"/>
  <c r="E80" i="31" s="1"/>
  <c r="E84" i="31" s="1"/>
  <c r="E87" i="31" s="1"/>
  <c r="F25" i="31"/>
  <c r="J32" i="49"/>
  <c r="K26" i="49"/>
  <c r="H20" i="49"/>
  <c r="D9" i="51"/>
  <c r="D13" i="51"/>
  <c r="D30" i="49"/>
  <c r="K20" i="49"/>
  <c r="J26" i="49"/>
  <c r="I32" i="49"/>
  <c r="D18" i="49"/>
  <c r="F30" i="49"/>
  <c r="E18" i="49"/>
  <c r="K18" i="49" s="1"/>
  <c r="F36" i="49"/>
  <c r="I20" i="49"/>
  <c r="H26" i="49"/>
  <c r="K32" i="49"/>
  <c r="J38" i="49"/>
  <c r="E36" i="49"/>
  <c r="H38" i="49"/>
  <c r="D43" i="15"/>
  <c r="K8" i="49"/>
  <c r="K9" i="49"/>
  <c r="J10" i="49"/>
  <c r="K10" i="49"/>
  <c r="I10" i="49"/>
  <c r="H15" i="49"/>
  <c r="K16" i="49"/>
  <c r="I22" i="49"/>
  <c r="I28" i="49"/>
  <c r="I33" i="49"/>
  <c r="H34" i="49"/>
  <c r="K14" i="49"/>
  <c r="J15" i="49"/>
  <c r="C30" i="49"/>
  <c r="K33" i="49"/>
  <c r="H40" i="49"/>
  <c r="J16" i="49"/>
  <c r="H19" i="49"/>
  <c r="I25" i="49"/>
  <c r="J28" i="49"/>
  <c r="I29" i="49"/>
  <c r="K39" i="49"/>
  <c r="K42" i="49"/>
  <c r="J44" i="49"/>
  <c r="J19" i="49"/>
  <c r="C18" i="49"/>
  <c r="K25" i="49"/>
  <c r="H28" i="49"/>
  <c r="K29" i="49"/>
  <c r="J39" i="49"/>
  <c r="I40" i="49"/>
  <c r="C42" i="49"/>
  <c r="H44" i="49"/>
  <c r="J34" i="49"/>
  <c r="K15" i="49"/>
  <c r="B30" i="49"/>
  <c r="H16" i="49"/>
  <c r="H23" i="49"/>
  <c r="K23" i="49"/>
  <c r="K28" i="49"/>
  <c r="I34" i="49"/>
  <c r="H39" i="49"/>
  <c r="K40" i="49"/>
  <c r="J43" i="49"/>
  <c r="I44" i="49"/>
  <c r="K34" i="49"/>
  <c r="K13" i="49"/>
  <c r="J14" i="49"/>
  <c r="K17" i="49"/>
  <c r="K21" i="49"/>
  <c r="K22" i="49"/>
  <c r="H27" i="49"/>
  <c r="K27" i="49"/>
  <c r="H31" i="49"/>
  <c r="H35" i="49"/>
  <c r="K35" i="49"/>
  <c r="I37" i="49"/>
  <c r="I41" i="49"/>
  <c r="B42" i="49"/>
  <c r="H14" i="49"/>
  <c r="B18" i="49"/>
  <c r="I21" i="49"/>
  <c r="H22" i="49"/>
  <c r="J27" i="49"/>
  <c r="J31" i="49"/>
  <c r="J35" i="49"/>
  <c r="K37" i="49"/>
  <c r="K41" i="49"/>
  <c r="H13" i="49"/>
  <c r="J13" i="49"/>
  <c r="H17" i="49"/>
  <c r="K19" i="49"/>
  <c r="I23" i="49"/>
  <c r="I27" i="49"/>
  <c r="H29" i="49"/>
  <c r="J29" i="49"/>
  <c r="I31" i="49"/>
  <c r="H33" i="49"/>
  <c r="I35" i="49"/>
  <c r="H37" i="49"/>
  <c r="J37" i="49"/>
  <c r="I39" i="49"/>
  <c r="H41" i="49"/>
  <c r="K43" i="49"/>
  <c r="B12" i="49"/>
  <c r="B24" i="49"/>
  <c r="B36" i="49"/>
  <c r="J17" i="49"/>
  <c r="I19" i="49"/>
  <c r="H21" i="49"/>
  <c r="J21" i="49"/>
  <c r="H25" i="49"/>
  <c r="J25" i="49"/>
  <c r="K31" i="49"/>
  <c r="J33" i="49"/>
  <c r="J41" i="49"/>
  <c r="I43" i="49"/>
  <c r="C12" i="49"/>
  <c r="C24" i="49"/>
  <c r="C36" i="49"/>
  <c r="I36" i="49" s="1"/>
  <c r="C75" i="59" l="1"/>
  <c r="S22" i="59"/>
  <c r="S75" i="59" s="1"/>
  <c r="F38" i="31"/>
  <c r="F42" i="31" s="1"/>
  <c r="G238" i="31"/>
  <c r="F237" i="31"/>
  <c r="G38" i="31"/>
  <c r="G237" i="31"/>
  <c r="E237" i="31"/>
  <c r="E38" i="31"/>
  <c r="G166" i="31"/>
  <c r="F37" i="52" s="1"/>
  <c r="C32" i="52"/>
  <c r="C8" i="52"/>
  <c r="C26" i="52"/>
  <c r="G170" i="31"/>
  <c r="G208" i="31"/>
  <c r="G24" i="52"/>
  <c r="G80" i="31"/>
  <c r="D24" i="52"/>
  <c r="E13" i="51"/>
  <c r="E24" i="14" s="1"/>
  <c r="B69" i="14" s="1"/>
  <c r="D24" i="14"/>
  <c r="E9" i="51"/>
  <c r="E20" i="14" s="1"/>
  <c r="B65" i="14" s="1"/>
  <c r="D20" i="14"/>
  <c r="E10" i="51"/>
  <c r="E21" i="14" s="1"/>
  <c r="D21" i="14"/>
  <c r="D11" i="49"/>
  <c r="D46" i="49" s="1"/>
  <c r="F11" i="49"/>
  <c r="H18" i="49"/>
  <c r="E11" i="49"/>
  <c r="E46" i="49" s="1"/>
  <c r="H30" i="49"/>
  <c r="C11" i="49"/>
  <c r="C46" i="49" s="1"/>
  <c r="B11" i="49"/>
  <c r="B46" i="49" s="1"/>
  <c r="J8" i="49"/>
  <c r="J9" i="49"/>
  <c r="I9" i="49"/>
  <c r="H10" i="49"/>
  <c r="I8" i="49"/>
  <c r="H42" i="49"/>
  <c r="K30" i="49"/>
  <c r="I24" i="49"/>
  <c r="I18" i="49"/>
  <c r="J18" i="49"/>
  <c r="J30" i="49"/>
  <c r="I30" i="49"/>
  <c r="K36" i="49"/>
  <c r="J36" i="49"/>
  <c r="H12" i="49"/>
  <c r="K12" i="49"/>
  <c r="J12" i="49"/>
  <c r="H36" i="49"/>
  <c r="I42" i="49"/>
  <c r="J42" i="49"/>
  <c r="K24" i="49"/>
  <c r="J24" i="49"/>
  <c r="I12" i="49"/>
  <c r="H24" i="49"/>
  <c r="F250" i="31" l="1"/>
  <c r="F46" i="49"/>
  <c r="E42" i="31"/>
  <c r="E250" i="31"/>
  <c r="F45" i="31"/>
  <c r="F257" i="31" s="1"/>
  <c r="F254" i="31"/>
  <c r="G42" i="31"/>
  <c r="G250" i="31"/>
  <c r="C24" i="52"/>
  <c r="G212" i="31"/>
  <c r="G37" i="52"/>
  <c r="G84" i="31"/>
  <c r="D37" i="52"/>
  <c r="G173" i="31"/>
  <c r="F44" i="52" s="1"/>
  <c r="F41" i="52"/>
  <c r="J11" i="49"/>
  <c r="K11" i="49"/>
  <c r="H11" i="49"/>
  <c r="I11" i="49"/>
  <c r="H8" i="49"/>
  <c r="H9" i="49"/>
  <c r="H46" i="49"/>
  <c r="J46" i="49"/>
  <c r="I46" i="49"/>
  <c r="K46" i="49" l="1"/>
  <c r="G45" i="31"/>
  <c r="G254" i="31"/>
  <c r="E45" i="31"/>
  <c r="E257" i="31" s="1"/>
  <c r="E254" i="31"/>
  <c r="C37" i="52"/>
  <c r="G87" i="31"/>
  <c r="D44" i="52" s="1"/>
  <c r="D41" i="52"/>
  <c r="G215" i="31"/>
  <c r="G44" i="52" s="1"/>
  <c r="G41" i="52"/>
  <c r="C44" i="52" l="1"/>
  <c r="G257" i="31"/>
  <c r="C41" i="52"/>
  <c r="B5" i="9"/>
  <c r="P21" i="9"/>
  <c r="P19" i="9"/>
  <c r="P18" i="9"/>
  <c r="P17" i="9"/>
  <c r="P16" i="9"/>
  <c r="P14" i="9"/>
  <c r="P12" i="9"/>
  <c r="P9" i="9"/>
  <c r="M21" i="9"/>
  <c r="M19" i="9"/>
  <c r="M18" i="9"/>
  <c r="M17" i="9"/>
  <c r="M16" i="9"/>
  <c r="M14" i="9"/>
  <c r="M12" i="9"/>
  <c r="M9" i="9"/>
  <c r="J21" i="9"/>
  <c r="J19" i="9"/>
  <c r="J18" i="9"/>
  <c r="J17" i="9"/>
  <c r="J16" i="9"/>
  <c r="J14" i="9"/>
  <c r="J12" i="9"/>
  <c r="J9" i="9"/>
  <c r="G21" i="9"/>
  <c r="G19" i="9"/>
  <c r="G18" i="9"/>
  <c r="G17" i="9"/>
  <c r="G16" i="9"/>
  <c r="G14" i="9"/>
  <c r="G12" i="9"/>
  <c r="N15" i="9"/>
  <c r="P15" i="9" s="1"/>
  <c r="O15" i="9"/>
  <c r="L15" i="9"/>
  <c r="K15" i="9"/>
  <c r="I15" i="9"/>
  <c r="H15" i="9"/>
  <c r="F15" i="9"/>
  <c r="E15" i="9"/>
  <c r="C13" i="9"/>
  <c r="B13" i="9"/>
  <c r="C8" i="9"/>
  <c r="C40" i="9" s="1"/>
  <c r="C27" i="9"/>
  <c r="B27" i="9"/>
  <c r="C26" i="9"/>
  <c r="B26" i="9"/>
  <c r="C25" i="9"/>
  <c r="B25" i="9"/>
  <c r="C24" i="9"/>
  <c r="B24" i="9"/>
  <c r="C21" i="9"/>
  <c r="C39" i="9" s="1"/>
  <c r="C51" i="14" s="1"/>
  <c r="K52" i="59" s="1"/>
  <c r="B21" i="9"/>
  <c r="B39" i="9" s="1"/>
  <c r="C19" i="9"/>
  <c r="C37" i="9" s="1"/>
  <c r="C49" i="14" s="1"/>
  <c r="K50" i="59" s="1"/>
  <c r="B19" i="9"/>
  <c r="B37" i="9" s="1"/>
  <c r="C18" i="9"/>
  <c r="C36" i="9" s="1"/>
  <c r="C48" i="14" s="1"/>
  <c r="K49" i="59" s="1"/>
  <c r="B18" i="9"/>
  <c r="B36" i="9" s="1"/>
  <c r="C17" i="9"/>
  <c r="C35" i="9" s="1"/>
  <c r="C47" i="14" s="1"/>
  <c r="K48" i="59" s="1"/>
  <c r="B17" i="9"/>
  <c r="C16" i="9"/>
  <c r="C34" i="9" s="1"/>
  <c r="C46" i="14" s="1"/>
  <c r="K47" i="59" s="1"/>
  <c r="B16" i="9"/>
  <c r="C14" i="9"/>
  <c r="C33" i="9" s="1"/>
  <c r="B14" i="9"/>
  <c r="B33" i="9" s="1"/>
  <c r="B45" i="14" s="1"/>
  <c r="C46" i="59" s="1"/>
  <c r="C12" i="9"/>
  <c r="B12" i="9"/>
  <c r="C9" i="9"/>
  <c r="C40" i="14"/>
  <c r="K41" i="59" s="1"/>
  <c r="B40" i="14"/>
  <c r="C41" i="59" s="1"/>
  <c r="C39" i="14"/>
  <c r="K40" i="59" s="1"/>
  <c r="B39" i="14"/>
  <c r="C40" i="59" s="1"/>
  <c r="G12" i="7"/>
  <c r="F12" i="7"/>
  <c r="E12" i="7"/>
  <c r="E36" i="7" s="1"/>
  <c r="E60" i="7" s="1"/>
  <c r="D12" i="7"/>
  <c r="D36" i="7" s="1"/>
  <c r="D60" i="7" s="1"/>
  <c r="C12" i="7"/>
  <c r="C36" i="7" s="1"/>
  <c r="C60" i="7" s="1"/>
  <c r="B12" i="7"/>
  <c r="B36" i="7" s="1"/>
  <c r="B60" i="7" s="1"/>
  <c r="G5" i="46"/>
  <c r="F5" i="46"/>
  <c r="E5" i="46"/>
  <c r="D5" i="46"/>
  <c r="C5" i="46"/>
  <c r="B5" i="46"/>
  <c r="D8" i="7"/>
  <c r="D7" i="7"/>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C39" i="7"/>
  <c r="E49" i="7"/>
  <c r="D49" i="7"/>
  <c r="C49" i="7"/>
  <c r="B49" i="7"/>
  <c r="E45" i="7"/>
  <c r="D45" i="7"/>
  <c r="C45" i="7"/>
  <c r="B45" i="7"/>
  <c r="C40" i="7"/>
  <c r="B37" i="7"/>
  <c r="E21" i="7"/>
  <c r="D21" i="7"/>
  <c r="D69" i="7" s="1"/>
  <c r="C21" i="7"/>
  <c r="C69" i="7" s="1"/>
  <c r="B21" i="7"/>
  <c r="B25" i="7"/>
  <c r="B73" i="7" s="1"/>
  <c r="C25" i="7"/>
  <c r="D25" i="7"/>
  <c r="E25" i="7"/>
  <c r="B33" i="7"/>
  <c r="C16" i="7" s="1"/>
  <c r="C15" i="7"/>
  <c r="C32" i="7" s="1"/>
  <c r="B13" i="7"/>
  <c r="C14" i="7" s="1"/>
  <c r="C31" i="7" s="1"/>
  <c r="P118" i="8"/>
  <c r="O118" i="8"/>
  <c r="N118" i="8"/>
  <c r="M118" i="8"/>
  <c r="L118" i="8"/>
  <c r="K118" i="8"/>
  <c r="J118" i="8"/>
  <c r="I118" i="8"/>
  <c r="H118" i="8"/>
  <c r="G118" i="8"/>
  <c r="F118" i="8"/>
  <c r="E118" i="8"/>
  <c r="D118" i="8"/>
  <c r="C118" i="8"/>
  <c r="P117" i="8"/>
  <c r="O117" i="8"/>
  <c r="N117" i="8"/>
  <c r="M117" i="8"/>
  <c r="L117" i="8"/>
  <c r="K117" i="8"/>
  <c r="J117" i="8"/>
  <c r="I117" i="8"/>
  <c r="H117" i="8"/>
  <c r="G117" i="8"/>
  <c r="F117" i="8"/>
  <c r="E117" i="8"/>
  <c r="D117" i="8"/>
  <c r="C117" i="8"/>
  <c r="P116" i="8"/>
  <c r="O116" i="8"/>
  <c r="N116" i="8"/>
  <c r="M116" i="8"/>
  <c r="L116" i="8"/>
  <c r="K116" i="8"/>
  <c r="J116" i="8"/>
  <c r="I116" i="8"/>
  <c r="H116" i="8"/>
  <c r="G116" i="8"/>
  <c r="F116" i="8"/>
  <c r="E116" i="8"/>
  <c r="D116" i="8"/>
  <c r="C116" i="8"/>
  <c r="P115" i="8"/>
  <c r="O115" i="8"/>
  <c r="N115" i="8"/>
  <c r="M115" i="8"/>
  <c r="L115" i="8"/>
  <c r="K115" i="8"/>
  <c r="J115" i="8"/>
  <c r="I115" i="8"/>
  <c r="H115" i="8"/>
  <c r="G115" i="8"/>
  <c r="F115" i="8"/>
  <c r="E115" i="8"/>
  <c r="D115" i="8"/>
  <c r="C115" i="8"/>
  <c r="P114" i="8"/>
  <c r="O114" i="8"/>
  <c r="N114" i="8"/>
  <c r="M114" i="8"/>
  <c r="L114" i="8"/>
  <c r="K114" i="8"/>
  <c r="J114" i="8"/>
  <c r="I114" i="8"/>
  <c r="H114" i="8"/>
  <c r="G114" i="8"/>
  <c r="F114" i="8"/>
  <c r="E114" i="8"/>
  <c r="D114" i="8"/>
  <c r="C114" i="8"/>
  <c r="P113" i="8"/>
  <c r="O113" i="8"/>
  <c r="N113" i="8"/>
  <c r="M113" i="8"/>
  <c r="L113" i="8"/>
  <c r="K113" i="8"/>
  <c r="J113" i="8"/>
  <c r="I113" i="8"/>
  <c r="H113" i="8"/>
  <c r="G113" i="8"/>
  <c r="F113" i="8"/>
  <c r="E113" i="8"/>
  <c r="D113" i="8"/>
  <c r="C113" i="8"/>
  <c r="P112" i="8"/>
  <c r="O112" i="8"/>
  <c r="N112" i="8"/>
  <c r="M112" i="8"/>
  <c r="L112" i="8"/>
  <c r="K112" i="8"/>
  <c r="J112" i="8"/>
  <c r="I112" i="8"/>
  <c r="H112" i="8"/>
  <c r="G112" i="8"/>
  <c r="F112" i="8"/>
  <c r="E112" i="8"/>
  <c r="D112" i="8"/>
  <c r="C112" i="8"/>
  <c r="P111" i="8"/>
  <c r="O111" i="8"/>
  <c r="N111" i="8"/>
  <c r="M111" i="8"/>
  <c r="L111" i="8"/>
  <c r="K111" i="8"/>
  <c r="J111" i="8"/>
  <c r="I111" i="8"/>
  <c r="H111" i="8"/>
  <c r="G111" i="8"/>
  <c r="F111" i="8"/>
  <c r="E111" i="8"/>
  <c r="D111" i="8"/>
  <c r="C111" i="8"/>
  <c r="P110" i="8"/>
  <c r="O110" i="8"/>
  <c r="N110" i="8"/>
  <c r="M110" i="8"/>
  <c r="L110" i="8"/>
  <c r="K110" i="8"/>
  <c r="J110" i="8"/>
  <c r="I110" i="8"/>
  <c r="H110" i="8"/>
  <c r="G110" i="8"/>
  <c r="F110" i="8"/>
  <c r="E110" i="8"/>
  <c r="D110" i="8"/>
  <c r="C110" i="8"/>
  <c r="P109" i="8"/>
  <c r="O109" i="8"/>
  <c r="N109" i="8"/>
  <c r="M109" i="8"/>
  <c r="L109" i="8"/>
  <c r="K109" i="8"/>
  <c r="J109" i="8"/>
  <c r="I109" i="8"/>
  <c r="H109" i="8"/>
  <c r="G109" i="8"/>
  <c r="F109" i="8"/>
  <c r="E109" i="8"/>
  <c r="D109" i="8"/>
  <c r="C109" i="8"/>
  <c r="P108" i="8"/>
  <c r="O108" i="8"/>
  <c r="N108" i="8"/>
  <c r="M108" i="8"/>
  <c r="L108" i="8"/>
  <c r="K108" i="8"/>
  <c r="J108" i="8"/>
  <c r="I108" i="8"/>
  <c r="H108" i="8"/>
  <c r="G108" i="8"/>
  <c r="F108" i="8"/>
  <c r="E108" i="8"/>
  <c r="D108" i="8"/>
  <c r="C108" i="8"/>
  <c r="P107" i="8"/>
  <c r="O107" i="8"/>
  <c r="N107" i="8"/>
  <c r="M107" i="8"/>
  <c r="L107" i="8"/>
  <c r="K107" i="8"/>
  <c r="J107" i="8"/>
  <c r="I107" i="8"/>
  <c r="H107" i="8"/>
  <c r="G107" i="8"/>
  <c r="F107" i="8"/>
  <c r="E107" i="8"/>
  <c r="D107" i="8"/>
  <c r="C107"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3" i="8"/>
  <c r="O93" i="8"/>
  <c r="N93" i="8"/>
  <c r="M93" i="8"/>
  <c r="L93" i="8"/>
  <c r="K93" i="8"/>
  <c r="J93" i="8"/>
  <c r="I93" i="8"/>
  <c r="H93" i="8"/>
  <c r="G93" i="8"/>
  <c r="F93" i="8"/>
  <c r="E93" i="8"/>
  <c r="D93" i="8"/>
  <c r="C93" i="8"/>
  <c r="P92" i="8"/>
  <c r="O92" i="8"/>
  <c r="N92" i="8"/>
  <c r="M92" i="8"/>
  <c r="L92" i="8"/>
  <c r="K92" i="8"/>
  <c r="J92" i="8"/>
  <c r="I92" i="8"/>
  <c r="H92" i="8"/>
  <c r="G92" i="8"/>
  <c r="F92" i="8"/>
  <c r="E92" i="8"/>
  <c r="D92" i="8"/>
  <c r="C92"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B81" i="8"/>
  <c r="B118" i="8" s="1"/>
  <c r="B80" i="8"/>
  <c r="B117" i="8" s="1"/>
  <c r="B79" i="8"/>
  <c r="B116" i="8" s="1"/>
  <c r="B78" i="8"/>
  <c r="B115" i="8" s="1"/>
  <c r="B77" i="8"/>
  <c r="B114" i="8" s="1"/>
  <c r="B67" i="8"/>
  <c r="B104" i="8" s="1"/>
  <c r="B66" i="8"/>
  <c r="B103" i="8" s="1"/>
  <c r="B65" i="8"/>
  <c r="B102" i="8" s="1"/>
  <c r="B64" i="8"/>
  <c r="B101" i="8" s="1"/>
  <c r="B63" i="8"/>
  <c r="B100" i="8" s="1"/>
  <c r="P82" i="8"/>
  <c r="G53" i="7" s="1"/>
  <c r="O82" i="8"/>
  <c r="G52" i="7" s="1"/>
  <c r="N82" i="8"/>
  <c r="G51" i="7" s="1"/>
  <c r="M82" i="8"/>
  <c r="G50" i="7" s="1"/>
  <c r="L82" i="8"/>
  <c r="G48" i="7" s="1"/>
  <c r="K82" i="8"/>
  <c r="G47" i="7" s="1"/>
  <c r="J82" i="8"/>
  <c r="G46" i="7" s="1"/>
  <c r="I82" i="8"/>
  <c r="G44" i="7" s="1"/>
  <c r="H82" i="8"/>
  <c r="G43" i="7" s="1"/>
  <c r="G82" i="8"/>
  <c r="G42" i="7" s="1"/>
  <c r="F82" i="8"/>
  <c r="G41" i="7" s="1"/>
  <c r="E82" i="8"/>
  <c r="G40" i="7" s="1"/>
  <c r="D82" i="8"/>
  <c r="G39" i="7" s="1"/>
  <c r="C82" i="8"/>
  <c r="G38" i="7" s="1"/>
  <c r="S81" i="8"/>
  <c r="R81" i="8"/>
  <c r="Q81" i="8"/>
  <c r="S80" i="8"/>
  <c r="R80" i="8"/>
  <c r="Q80" i="8"/>
  <c r="S79" i="8"/>
  <c r="R79" i="8"/>
  <c r="Q79" i="8"/>
  <c r="S78" i="8"/>
  <c r="R78" i="8"/>
  <c r="Q78" i="8"/>
  <c r="S77" i="8"/>
  <c r="R77" i="8"/>
  <c r="Q77" i="8"/>
  <c r="S76" i="8"/>
  <c r="R76" i="8"/>
  <c r="Q76" i="8"/>
  <c r="S75" i="8"/>
  <c r="R75" i="8"/>
  <c r="Q75" i="8"/>
  <c r="S74" i="8"/>
  <c r="R74" i="8"/>
  <c r="Q74" i="8"/>
  <c r="S73" i="8"/>
  <c r="R73" i="8"/>
  <c r="Q73" i="8"/>
  <c r="S72" i="8"/>
  <c r="R72" i="8"/>
  <c r="Q72" i="8"/>
  <c r="S71" i="8"/>
  <c r="R71" i="8"/>
  <c r="Q71" i="8"/>
  <c r="S70" i="8"/>
  <c r="R70" i="8"/>
  <c r="Q70" i="8"/>
  <c r="P68" i="8"/>
  <c r="G29" i="7" s="1"/>
  <c r="O68" i="8"/>
  <c r="G28" i="7" s="1"/>
  <c r="N68" i="8"/>
  <c r="G27" i="7" s="1"/>
  <c r="M68" i="8"/>
  <c r="G26" i="7" s="1"/>
  <c r="L68" i="8"/>
  <c r="G24" i="7" s="1"/>
  <c r="K68" i="8"/>
  <c r="G23" i="7" s="1"/>
  <c r="J68" i="8"/>
  <c r="G22" i="7" s="1"/>
  <c r="I68" i="8"/>
  <c r="G20" i="7" s="1"/>
  <c r="H68" i="8"/>
  <c r="G19" i="7" s="1"/>
  <c r="G68" i="8"/>
  <c r="G18" i="7" s="1"/>
  <c r="F68" i="8"/>
  <c r="G17" i="7" s="1"/>
  <c r="E68" i="8"/>
  <c r="G16" i="7" s="1"/>
  <c r="D68" i="8"/>
  <c r="G15" i="7" s="1"/>
  <c r="C68" i="8"/>
  <c r="G14" i="7" s="1"/>
  <c r="S67" i="8"/>
  <c r="R67" i="8"/>
  <c r="Q67" i="8"/>
  <c r="S66" i="8"/>
  <c r="R66" i="8"/>
  <c r="Q66" i="8"/>
  <c r="S65" i="8"/>
  <c r="R65" i="8"/>
  <c r="Q65" i="8"/>
  <c r="S64" i="8"/>
  <c r="R64" i="8"/>
  <c r="Q64" i="8"/>
  <c r="S63" i="8"/>
  <c r="R63" i="8"/>
  <c r="Q63" i="8"/>
  <c r="S62" i="8"/>
  <c r="R62" i="8"/>
  <c r="Q62" i="8"/>
  <c r="S61" i="8"/>
  <c r="R61" i="8"/>
  <c r="Q61" i="8"/>
  <c r="S60" i="8"/>
  <c r="R60" i="8"/>
  <c r="Q60" i="8"/>
  <c r="S59" i="8"/>
  <c r="R59" i="8"/>
  <c r="Q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Q9" i="8"/>
  <c r="R9" i="8"/>
  <c r="S9" i="8"/>
  <c r="S85" i="8" s="1"/>
  <c r="Q10" i="8"/>
  <c r="R10" i="8"/>
  <c r="S10" i="8"/>
  <c r="Q11" i="8"/>
  <c r="Q87" i="8" s="1"/>
  <c r="R11" i="8"/>
  <c r="S11" i="8"/>
  <c r="Q12" i="8"/>
  <c r="R12" i="8"/>
  <c r="R88" i="8" s="1"/>
  <c r="S12" i="8"/>
  <c r="Q13" i="8"/>
  <c r="R13" i="8"/>
  <c r="S13" i="8"/>
  <c r="S89" i="8" s="1"/>
  <c r="Q14" i="8"/>
  <c r="R14" i="8"/>
  <c r="S14" i="8"/>
  <c r="Q15" i="8"/>
  <c r="Q91" i="8" s="1"/>
  <c r="R15" i="8"/>
  <c r="S15" i="8"/>
  <c r="Q16" i="8"/>
  <c r="R16" i="8"/>
  <c r="R92" i="8" s="1"/>
  <c r="S16" i="8"/>
  <c r="Q17" i="8"/>
  <c r="R17" i="8"/>
  <c r="S17" i="8"/>
  <c r="S93" i="8" s="1"/>
  <c r="Q18" i="8"/>
  <c r="R18" i="8"/>
  <c r="S18" i="8"/>
  <c r="Q19" i="8"/>
  <c r="Q95" i="8" s="1"/>
  <c r="R19" i="8"/>
  <c r="S19" i="8"/>
  <c r="Q20" i="8"/>
  <c r="R20" i="8"/>
  <c r="R96" i="8" s="1"/>
  <c r="S20" i="8"/>
  <c r="Q21" i="8"/>
  <c r="R21" i="8"/>
  <c r="S21" i="8"/>
  <c r="S97" i="8" s="1"/>
  <c r="Q22" i="8"/>
  <c r="R22" i="8"/>
  <c r="S22" i="8"/>
  <c r="Q23" i="8"/>
  <c r="Q99" i="8" s="1"/>
  <c r="R23" i="8"/>
  <c r="S23" i="8"/>
  <c r="Q24" i="8"/>
  <c r="R24" i="8"/>
  <c r="R100" i="8" s="1"/>
  <c r="S24" i="8"/>
  <c r="Q25" i="8"/>
  <c r="R25" i="8"/>
  <c r="S25" i="8"/>
  <c r="S101" i="8" s="1"/>
  <c r="Q26" i="8"/>
  <c r="R26" i="8"/>
  <c r="S26" i="8"/>
  <c r="Q27" i="8"/>
  <c r="Q103" i="8" s="1"/>
  <c r="R27" i="8"/>
  <c r="S27" i="8"/>
  <c r="Q28" i="8"/>
  <c r="R28" i="8"/>
  <c r="R104" i="8" s="1"/>
  <c r="S28" i="8"/>
  <c r="C29" i="8"/>
  <c r="F14" i="7" s="1"/>
  <c r="D29" i="8"/>
  <c r="F15" i="7" s="1"/>
  <c r="E29" i="8"/>
  <c r="F16" i="7" s="1"/>
  <c r="F29" i="8"/>
  <c r="F17" i="7" s="1"/>
  <c r="G29" i="8"/>
  <c r="F18" i="7" s="1"/>
  <c r="H29" i="8"/>
  <c r="F19" i="7" s="1"/>
  <c r="I29" i="8"/>
  <c r="F20" i="7" s="1"/>
  <c r="J29" i="8"/>
  <c r="F22" i="7" s="1"/>
  <c r="K29" i="8"/>
  <c r="F23" i="7" s="1"/>
  <c r="L29" i="8"/>
  <c r="F24" i="7" s="1"/>
  <c r="M29" i="8"/>
  <c r="F26" i="7" s="1"/>
  <c r="N29" i="8"/>
  <c r="F27" i="7" s="1"/>
  <c r="O29" i="8"/>
  <c r="F28" i="7" s="1"/>
  <c r="P29" i="8"/>
  <c r="F29" i="7" s="1"/>
  <c r="Q31" i="8"/>
  <c r="Q107" i="8" s="1"/>
  <c r="R31" i="8"/>
  <c r="S31" i="8"/>
  <c r="Q32" i="8"/>
  <c r="R32" i="8"/>
  <c r="R108" i="8" s="1"/>
  <c r="S32" i="8"/>
  <c r="Q33" i="8"/>
  <c r="R33" i="8"/>
  <c r="S33" i="8"/>
  <c r="S109" i="8" s="1"/>
  <c r="Q34" i="8"/>
  <c r="R34" i="8"/>
  <c r="S34" i="8"/>
  <c r="Q35" i="8"/>
  <c r="Q111" i="8" s="1"/>
  <c r="R35" i="8"/>
  <c r="S35" i="8"/>
  <c r="Q36" i="8"/>
  <c r="R36" i="8"/>
  <c r="R112" i="8" s="1"/>
  <c r="S36" i="8"/>
  <c r="Q37" i="8"/>
  <c r="R37" i="8"/>
  <c r="S37" i="8"/>
  <c r="S113" i="8" s="1"/>
  <c r="Q38" i="8"/>
  <c r="R38" i="8"/>
  <c r="S38" i="8"/>
  <c r="Q39" i="8"/>
  <c r="Q115" i="8" s="1"/>
  <c r="R39" i="8"/>
  <c r="S39" i="8"/>
  <c r="Q40" i="8"/>
  <c r="R40" i="8"/>
  <c r="R116" i="8" s="1"/>
  <c r="S40" i="8"/>
  <c r="Q41" i="8"/>
  <c r="R41" i="8"/>
  <c r="S41" i="8"/>
  <c r="S117" i="8" s="1"/>
  <c r="Q42" i="8"/>
  <c r="R42" i="8"/>
  <c r="S42" i="8"/>
  <c r="C43" i="8"/>
  <c r="F38" i="7" s="1"/>
  <c r="D43" i="8"/>
  <c r="F39" i="7" s="1"/>
  <c r="E43" i="8"/>
  <c r="F40" i="7" s="1"/>
  <c r="F43" i="8"/>
  <c r="F41" i="7" s="1"/>
  <c r="G43" i="8"/>
  <c r="F42" i="7" s="1"/>
  <c r="H43" i="8"/>
  <c r="F43" i="7" s="1"/>
  <c r="I43" i="8"/>
  <c r="F44" i="7" s="1"/>
  <c r="J43" i="8"/>
  <c r="F46" i="7" s="1"/>
  <c r="K43" i="8"/>
  <c r="F47" i="7" s="1"/>
  <c r="L43" i="8"/>
  <c r="F48" i="7" s="1"/>
  <c r="M43" i="8"/>
  <c r="F50" i="7" s="1"/>
  <c r="N43" i="8"/>
  <c r="F51" i="7" s="1"/>
  <c r="O43" i="8"/>
  <c r="F52" i="7" s="1"/>
  <c r="P43" i="8"/>
  <c r="F53" i="7" s="1"/>
  <c r="Q8" i="8"/>
  <c r="Q84" i="8" s="1"/>
  <c r="S8" i="8"/>
  <c r="R8" i="8"/>
  <c r="R84" i="8" s="1"/>
  <c r="C6" i="8"/>
  <c r="Q6" i="8"/>
  <c r="A8" i="8"/>
  <c r="C5" i="7"/>
  <c r="B5" i="7"/>
  <c r="D33" i="47"/>
  <c r="D32" i="47"/>
  <c r="D31" i="47"/>
  <c r="D30" i="47"/>
  <c r="D29" i="47"/>
  <c r="D28" i="47"/>
  <c r="D27" i="47"/>
  <c r="D26" i="47"/>
  <c r="D25" i="47"/>
  <c r="D24" i="47"/>
  <c r="C23" i="47"/>
  <c r="C36" i="14" s="1"/>
  <c r="K37" i="59" s="1"/>
  <c r="B23" i="47"/>
  <c r="B36" i="14" s="1"/>
  <c r="C37" i="59" s="1"/>
  <c r="D19" i="47"/>
  <c r="D17" i="47"/>
  <c r="D16" i="47"/>
  <c r="D15" i="47"/>
  <c r="D14" i="47"/>
  <c r="D13" i="47"/>
  <c r="D12" i="47"/>
  <c r="D11" i="47"/>
  <c r="D10" i="47"/>
  <c r="D9" i="47"/>
  <c r="D8" i="47"/>
  <c r="C7" i="47"/>
  <c r="B7" i="47"/>
  <c r="B37" i="14" s="1"/>
  <c r="C38" i="59" s="1"/>
  <c r="Q602" i="5"/>
  <c r="P602" i="5"/>
  <c r="O602" i="5"/>
  <c r="N602" i="5"/>
  <c r="M602" i="5"/>
  <c r="L602" i="5"/>
  <c r="K602" i="5"/>
  <c r="J602" i="5"/>
  <c r="I602" i="5"/>
  <c r="H602" i="5"/>
  <c r="G602" i="5"/>
  <c r="F602" i="5"/>
  <c r="E602" i="5"/>
  <c r="D602" i="5"/>
  <c r="C602" i="5"/>
  <c r="Q601" i="5"/>
  <c r="P601" i="5"/>
  <c r="O601" i="5"/>
  <c r="N601" i="5"/>
  <c r="M601" i="5"/>
  <c r="L601" i="5"/>
  <c r="K601" i="5"/>
  <c r="J601" i="5"/>
  <c r="I601" i="5"/>
  <c r="H601" i="5"/>
  <c r="G601" i="5"/>
  <c r="F601" i="5"/>
  <c r="E601" i="5"/>
  <c r="D601" i="5"/>
  <c r="C601" i="5"/>
  <c r="Q599" i="5"/>
  <c r="P599" i="5"/>
  <c r="O599" i="5"/>
  <c r="N599" i="5"/>
  <c r="M599" i="5"/>
  <c r="L599" i="5"/>
  <c r="K599" i="5"/>
  <c r="J599" i="5"/>
  <c r="I599" i="5"/>
  <c r="H599" i="5"/>
  <c r="G599" i="5"/>
  <c r="F599" i="5"/>
  <c r="E599" i="5"/>
  <c r="D599" i="5"/>
  <c r="C599" i="5"/>
  <c r="Q598" i="5"/>
  <c r="P598" i="5"/>
  <c r="O598" i="5"/>
  <c r="N598" i="5"/>
  <c r="M598" i="5"/>
  <c r="L598" i="5"/>
  <c r="K598" i="5"/>
  <c r="J598" i="5"/>
  <c r="I598" i="5"/>
  <c r="H598" i="5"/>
  <c r="G598" i="5"/>
  <c r="F598" i="5"/>
  <c r="E598" i="5"/>
  <c r="D598" i="5"/>
  <c r="C598" i="5"/>
  <c r="R596" i="5"/>
  <c r="R595" i="5"/>
  <c r="P594" i="5"/>
  <c r="O594" i="5"/>
  <c r="N594" i="5"/>
  <c r="M594" i="5"/>
  <c r="L594" i="5"/>
  <c r="K594" i="5"/>
  <c r="J594" i="5"/>
  <c r="I594" i="5"/>
  <c r="H594" i="5"/>
  <c r="G594" i="5"/>
  <c r="F594" i="5"/>
  <c r="E594" i="5"/>
  <c r="D594" i="5"/>
  <c r="C594" i="5"/>
  <c r="R593" i="5"/>
  <c r="R592" i="5"/>
  <c r="P591" i="5"/>
  <c r="O591" i="5"/>
  <c r="N591" i="5"/>
  <c r="M591" i="5"/>
  <c r="L591" i="5"/>
  <c r="K591" i="5"/>
  <c r="J591" i="5"/>
  <c r="I591" i="5"/>
  <c r="H591" i="5"/>
  <c r="G591" i="5"/>
  <c r="F591" i="5"/>
  <c r="E591" i="5"/>
  <c r="D591" i="5"/>
  <c r="C591" i="5"/>
  <c r="R590" i="5"/>
  <c r="R589" i="5"/>
  <c r="Q588" i="5"/>
  <c r="O588" i="5"/>
  <c r="N588" i="5"/>
  <c r="M588" i="5"/>
  <c r="L588" i="5"/>
  <c r="K588" i="5"/>
  <c r="J588" i="5"/>
  <c r="I588" i="5"/>
  <c r="H588" i="5"/>
  <c r="G588" i="5"/>
  <c r="F588" i="5"/>
  <c r="E588" i="5"/>
  <c r="D588" i="5"/>
  <c r="C588" i="5"/>
  <c r="R587" i="5"/>
  <c r="R586" i="5"/>
  <c r="Q585" i="5"/>
  <c r="O585" i="5"/>
  <c r="N585" i="5"/>
  <c r="M585" i="5"/>
  <c r="L585" i="5"/>
  <c r="K585" i="5"/>
  <c r="J585" i="5"/>
  <c r="I585" i="5"/>
  <c r="H585" i="5"/>
  <c r="G585" i="5"/>
  <c r="F585" i="5"/>
  <c r="E585" i="5"/>
  <c r="D585" i="5"/>
  <c r="C585" i="5"/>
  <c r="R584" i="5"/>
  <c r="R583" i="5"/>
  <c r="Q582" i="5"/>
  <c r="P582" i="5"/>
  <c r="N582" i="5"/>
  <c r="M582" i="5"/>
  <c r="L582" i="5"/>
  <c r="K582" i="5"/>
  <c r="J582" i="5"/>
  <c r="I582" i="5"/>
  <c r="H582" i="5"/>
  <c r="G582" i="5"/>
  <c r="F582" i="5"/>
  <c r="E582" i="5"/>
  <c r="D582" i="5"/>
  <c r="C582" i="5"/>
  <c r="R581" i="5"/>
  <c r="R580" i="5"/>
  <c r="Q579" i="5"/>
  <c r="P579" i="5"/>
  <c r="N579" i="5"/>
  <c r="M579" i="5"/>
  <c r="L579" i="5"/>
  <c r="K579" i="5"/>
  <c r="J579" i="5"/>
  <c r="I579" i="5"/>
  <c r="H579" i="5"/>
  <c r="G579" i="5"/>
  <c r="F579" i="5"/>
  <c r="E579" i="5"/>
  <c r="D579" i="5"/>
  <c r="C579" i="5"/>
  <c r="R578" i="5"/>
  <c r="R577" i="5"/>
  <c r="Q576" i="5"/>
  <c r="P576" i="5"/>
  <c r="O576" i="5"/>
  <c r="M576" i="5"/>
  <c r="L576" i="5"/>
  <c r="K576" i="5"/>
  <c r="J576" i="5"/>
  <c r="I576" i="5"/>
  <c r="H576" i="5"/>
  <c r="G576" i="5"/>
  <c r="F576" i="5"/>
  <c r="E576" i="5"/>
  <c r="D576" i="5"/>
  <c r="C576" i="5"/>
  <c r="R575" i="5"/>
  <c r="R574" i="5"/>
  <c r="Q573" i="5"/>
  <c r="P573" i="5"/>
  <c r="O573" i="5"/>
  <c r="M573" i="5"/>
  <c r="L573" i="5"/>
  <c r="K573" i="5"/>
  <c r="J573" i="5"/>
  <c r="I573" i="5"/>
  <c r="H573" i="5"/>
  <c r="G573" i="5"/>
  <c r="F573" i="5"/>
  <c r="E573" i="5"/>
  <c r="D573" i="5"/>
  <c r="C573" i="5"/>
  <c r="R572" i="5"/>
  <c r="R571" i="5"/>
  <c r="Q570" i="5"/>
  <c r="P570" i="5"/>
  <c r="O570" i="5"/>
  <c r="N570" i="5"/>
  <c r="L570" i="5"/>
  <c r="K570" i="5"/>
  <c r="J570" i="5"/>
  <c r="I570" i="5"/>
  <c r="H570" i="5"/>
  <c r="G570" i="5"/>
  <c r="F570" i="5"/>
  <c r="E570" i="5"/>
  <c r="D570" i="5"/>
  <c r="C570" i="5"/>
  <c r="R569" i="5"/>
  <c r="R568" i="5"/>
  <c r="Q567" i="5"/>
  <c r="P567" i="5"/>
  <c r="O567" i="5"/>
  <c r="N567" i="5"/>
  <c r="L567" i="5"/>
  <c r="K567" i="5"/>
  <c r="J567" i="5"/>
  <c r="I567" i="5"/>
  <c r="H567" i="5"/>
  <c r="G567" i="5"/>
  <c r="F567" i="5"/>
  <c r="E567" i="5"/>
  <c r="D567" i="5"/>
  <c r="C567" i="5"/>
  <c r="R566" i="5"/>
  <c r="R565" i="5"/>
  <c r="Q564" i="5"/>
  <c r="P564" i="5"/>
  <c r="O564" i="5"/>
  <c r="N564" i="5"/>
  <c r="M564" i="5"/>
  <c r="K564" i="5"/>
  <c r="J564" i="5"/>
  <c r="I564" i="5"/>
  <c r="H564" i="5"/>
  <c r="G564" i="5"/>
  <c r="F564" i="5"/>
  <c r="E564" i="5"/>
  <c r="D564" i="5"/>
  <c r="C564" i="5"/>
  <c r="R563" i="5"/>
  <c r="R562" i="5"/>
  <c r="Q561" i="5"/>
  <c r="P561" i="5"/>
  <c r="O561" i="5"/>
  <c r="N561" i="5"/>
  <c r="M561" i="5"/>
  <c r="K561" i="5"/>
  <c r="J561" i="5"/>
  <c r="I561" i="5"/>
  <c r="H561" i="5"/>
  <c r="G561" i="5"/>
  <c r="F561" i="5"/>
  <c r="E561" i="5"/>
  <c r="D561" i="5"/>
  <c r="C561" i="5"/>
  <c r="R560" i="5"/>
  <c r="R559" i="5"/>
  <c r="Q558" i="5"/>
  <c r="P558" i="5"/>
  <c r="O558" i="5"/>
  <c r="N558" i="5"/>
  <c r="M558" i="5"/>
  <c r="L558" i="5"/>
  <c r="J558" i="5"/>
  <c r="I558" i="5"/>
  <c r="H558" i="5"/>
  <c r="G558" i="5"/>
  <c r="F558" i="5"/>
  <c r="E558" i="5"/>
  <c r="D558" i="5"/>
  <c r="C558" i="5"/>
  <c r="R557" i="5"/>
  <c r="R556" i="5"/>
  <c r="Q555" i="5"/>
  <c r="P555" i="5"/>
  <c r="O555" i="5"/>
  <c r="N555" i="5"/>
  <c r="M555" i="5"/>
  <c r="L555" i="5"/>
  <c r="J555" i="5"/>
  <c r="I555" i="5"/>
  <c r="H555" i="5"/>
  <c r="G555" i="5"/>
  <c r="F555" i="5"/>
  <c r="E555" i="5"/>
  <c r="D555" i="5"/>
  <c r="C555" i="5"/>
  <c r="R554" i="5"/>
  <c r="R553" i="5"/>
  <c r="Q552" i="5"/>
  <c r="P552" i="5"/>
  <c r="O552" i="5"/>
  <c r="N552" i="5"/>
  <c r="M552" i="5"/>
  <c r="L552" i="5"/>
  <c r="K552" i="5"/>
  <c r="I552" i="5"/>
  <c r="H552" i="5"/>
  <c r="G552" i="5"/>
  <c r="F552" i="5"/>
  <c r="E552" i="5"/>
  <c r="D552" i="5"/>
  <c r="C552" i="5"/>
  <c r="R551" i="5"/>
  <c r="R550" i="5"/>
  <c r="Q549" i="5"/>
  <c r="P549" i="5"/>
  <c r="O549" i="5"/>
  <c r="N549" i="5"/>
  <c r="M549" i="5"/>
  <c r="L549" i="5"/>
  <c r="K549" i="5"/>
  <c r="I549" i="5"/>
  <c r="H549" i="5"/>
  <c r="G549" i="5"/>
  <c r="F549" i="5"/>
  <c r="E549" i="5"/>
  <c r="D549" i="5"/>
  <c r="C549" i="5"/>
  <c r="R548" i="5"/>
  <c r="R547" i="5"/>
  <c r="Q546" i="5"/>
  <c r="P546" i="5"/>
  <c r="O546" i="5"/>
  <c r="N546" i="5"/>
  <c r="M546" i="5"/>
  <c r="L546" i="5"/>
  <c r="K546" i="5"/>
  <c r="J546" i="5"/>
  <c r="H546" i="5"/>
  <c r="G546" i="5"/>
  <c r="F546" i="5"/>
  <c r="E546" i="5"/>
  <c r="D546" i="5"/>
  <c r="C546" i="5"/>
  <c r="R545" i="5"/>
  <c r="R544" i="5"/>
  <c r="Q543" i="5"/>
  <c r="P543" i="5"/>
  <c r="O543" i="5"/>
  <c r="N543" i="5"/>
  <c r="M543" i="5"/>
  <c r="L543" i="5"/>
  <c r="K543" i="5"/>
  <c r="J543" i="5"/>
  <c r="H543" i="5"/>
  <c r="G543" i="5"/>
  <c r="F543" i="5"/>
  <c r="E543" i="5"/>
  <c r="D543" i="5"/>
  <c r="C543" i="5"/>
  <c r="R542" i="5"/>
  <c r="R541" i="5"/>
  <c r="Q540" i="5"/>
  <c r="P540" i="5"/>
  <c r="O540" i="5"/>
  <c r="N540" i="5"/>
  <c r="M540" i="5"/>
  <c r="L540" i="5"/>
  <c r="K540" i="5"/>
  <c r="J540" i="5"/>
  <c r="I540" i="5"/>
  <c r="G540" i="5"/>
  <c r="F540" i="5"/>
  <c r="E540" i="5"/>
  <c r="D540" i="5"/>
  <c r="C540" i="5"/>
  <c r="R539" i="5"/>
  <c r="R538" i="5"/>
  <c r="Q537" i="5"/>
  <c r="P537" i="5"/>
  <c r="O537" i="5"/>
  <c r="N537" i="5"/>
  <c r="M537" i="5"/>
  <c r="L537" i="5"/>
  <c r="K537" i="5"/>
  <c r="J537" i="5"/>
  <c r="I537" i="5"/>
  <c r="G537" i="5"/>
  <c r="F537" i="5"/>
  <c r="E537" i="5"/>
  <c r="D537" i="5"/>
  <c r="C537" i="5"/>
  <c r="R536" i="5"/>
  <c r="R535" i="5"/>
  <c r="Q534" i="5"/>
  <c r="P534" i="5"/>
  <c r="O534" i="5"/>
  <c r="N534" i="5"/>
  <c r="M534" i="5"/>
  <c r="L534" i="5"/>
  <c r="K534" i="5"/>
  <c r="J534" i="5"/>
  <c r="I534" i="5"/>
  <c r="H534" i="5"/>
  <c r="F534" i="5"/>
  <c r="E534" i="5"/>
  <c r="D534" i="5"/>
  <c r="C534" i="5"/>
  <c r="R533" i="5"/>
  <c r="R532" i="5"/>
  <c r="Q531" i="5"/>
  <c r="P531" i="5"/>
  <c r="O531" i="5"/>
  <c r="N531" i="5"/>
  <c r="M531" i="5"/>
  <c r="L531" i="5"/>
  <c r="K531" i="5"/>
  <c r="J531" i="5"/>
  <c r="I531" i="5"/>
  <c r="H531" i="5"/>
  <c r="F531" i="5"/>
  <c r="E531" i="5"/>
  <c r="D531" i="5"/>
  <c r="C531" i="5"/>
  <c r="R530" i="5"/>
  <c r="R529" i="5"/>
  <c r="Q528" i="5"/>
  <c r="P528" i="5"/>
  <c r="O528" i="5"/>
  <c r="N528" i="5"/>
  <c r="M528" i="5"/>
  <c r="L528" i="5"/>
  <c r="K528" i="5"/>
  <c r="J528" i="5"/>
  <c r="I528" i="5"/>
  <c r="H528" i="5"/>
  <c r="G528" i="5"/>
  <c r="E528" i="5"/>
  <c r="D528" i="5"/>
  <c r="C528" i="5"/>
  <c r="R527" i="5"/>
  <c r="R526" i="5"/>
  <c r="Q525" i="5"/>
  <c r="P525" i="5"/>
  <c r="O525" i="5"/>
  <c r="N525" i="5"/>
  <c r="M525" i="5"/>
  <c r="L525" i="5"/>
  <c r="K525" i="5"/>
  <c r="J525" i="5"/>
  <c r="I525" i="5"/>
  <c r="H525" i="5"/>
  <c r="G525" i="5"/>
  <c r="E525" i="5"/>
  <c r="D525" i="5"/>
  <c r="C525" i="5"/>
  <c r="R524" i="5"/>
  <c r="R523" i="5"/>
  <c r="Q522" i="5"/>
  <c r="P522" i="5"/>
  <c r="O522" i="5"/>
  <c r="N522" i="5"/>
  <c r="M522" i="5"/>
  <c r="L522" i="5"/>
  <c r="K522" i="5"/>
  <c r="J522" i="5"/>
  <c r="I522" i="5"/>
  <c r="H522" i="5"/>
  <c r="G522" i="5"/>
  <c r="F522" i="5"/>
  <c r="D522" i="5"/>
  <c r="C522" i="5"/>
  <c r="R521" i="5"/>
  <c r="R520" i="5"/>
  <c r="Q519" i="5"/>
  <c r="P519" i="5"/>
  <c r="O519" i="5"/>
  <c r="N519" i="5"/>
  <c r="M519" i="5"/>
  <c r="L519" i="5"/>
  <c r="K519" i="5"/>
  <c r="J519" i="5"/>
  <c r="I519" i="5"/>
  <c r="H519" i="5"/>
  <c r="G519" i="5"/>
  <c r="F519" i="5"/>
  <c r="D519" i="5"/>
  <c r="C519" i="5"/>
  <c r="R518" i="5"/>
  <c r="R517" i="5"/>
  <c r="Q516" i="5"/>
  <c r="P516" i="5"/>
  <c r="O516" i="5"/>
  <c r="N516" i="5"/>
  <c r="M516" i="5"/>
  <c r="L516" i="5"/>
  <c r="K516" i="5"/>
  <c r="J516" i="5"/>
  <c r="I516" i="5"/>
  <c r="H516" i="5"/>
  <c r="G516" i="5"/>
  <c r="F516" i="5"/>
  <c r="E516" i="5"/>
  <c r="C516" i="5"/>
  <c r="R515" i="5"/>
  <c r="R514" i="5"/>
  <c r="Q513" i="5"/>
  <c r="P513" i="5"/>
  <c r="O513" i="5"/>
  <c r="N513" i="5"/>
  <c r="M513" i="5"/>
  <c r="L513" i="5"/>
  <c r="K513" i="5"/>
  <c r="J513" i="5"/>
  <c r="I513" i="5"/>
  <c r="H513" i="5"/>
  <c r="G513" i="5"/>
  <c r="F513" i="5"/>
  <c r="E513" i="5"/>
  <c r="C513" i="5"/>
  <c r="R512" i="5"/>
  <c r="R511" i="5"/>
  <c r="Q510" i="5"/>
  <c r="Q600" i="5" s="1"/>
  <c r="P510" i="5"/>
  <c r="O510" i="5"/>
  <c r="N510" i="5"/>
  <c r="M510" i="5"/>
  <c r="L510" i="5"/>
  <c r="K510" i="5"/>
  <c r="J510" i="5"/>
  <c r="I510" i="5"/>
  <c r="H510" i="5"/>
  <c r="G510" i="5"/>
  <c r="F510" i="5"/>
  <c r="E510" i="5"/>
  <c r="D510" i="5"/>
  <c r="R509" i="5"/>
  <c r="R508" i="5"/>
  <c r="Q507" i="5"/>
  <c r="Q597" i="5" s="1"/>
  <c r="P507" i="5"/>
  <c r="O507" i="5"/>
  <c r="N507" i="5"/>
  <c r="M507" i="5"/>
  <c r="L507" i="5"/>
  <c r="K507" i="5"/>
  <c r="J507" i="5"/>
  <c r="I507" i="5"/>
  <c r="H507" i="5"/>
  <c r="G507" i="5"/>
  <c r="F507" i="5"/>
  <c r="E507" i="5"/>
  <c r="D507" i="5"/>
  <c r="R497" i="5"/>
  <c r="R496" i="5"/>
  <c r="P495" i="5"/>
  <c r="O495" i="5"/>
  <c r="N495" i="5"/>
  <c r="M495" i="5"/>
  <c r="L495" i="5"/>
  <c r="K495" i="5"/>
  <c r="J495" i="5"/>
  <c r="I495" i="5"/>
  <c r="H495" i="5"/>
  <c r="G495" i="5"/>
  <c r="F495" i="5"/>
  <c r="E495" i="5"/>
  <c r="D495" i="5"/>
  <c r="C495" i="5"/>
  <c r="R494" i="5"/>
  <c r="R493" i="5"/>
  <c r="P492" i="5"/>
  <c r="O492" i="5"/>
  <c r="N492" i="5"/>
  <c r="M492" i="5"/>
  <c r="L492" i="5"/>
  <c r="K492" i="5"/>
  <c r="J492" i="5"/>
  <c r="I492" i="5"/>
  <c r="H492" i="5"/>
  <c r="G492" i="5"/>
  <c r="F492" i="5"/>
  <c r="E492" i="5"/>
  <c r="D492" i="5"/>
  <c r="C492" i="5"/>
  <c r="R491" i="5"/>
  <c r="R490" i="5"/>
  <c r="Q489" i="5"/>
  <c r="O489" i="5"/>
  <c r="N489" i="5"/>
  <c r="M489" i="5"/>
  <c r="L489" i="5"/>
  <c r="K489" i="5"/>
  <c r="J489" i="5"/>
  <c r="I489" i="5"/>
  <c r="H489" i="5"/>
  <c r="G489" i="5"/>
  <c r="F489" i="5"/>
  <c r="E489" i="5"/>
  <c r="D489" i="5"/>
  <c r="C489" i="5"/>
  <c r="R488" i="5"/>
  <c r="R487" i="5"/>
  <c r="Q486" i="5"/>
  <c r="O486" i="5"/>
  <c r="N486" i="5"/>
  <c r="M486" i="5"/>
  <c r="L486" i="5"/>
  <c r="K486" i="5"/>
  <c r="J486" i="5"/>
  <c r="I486" i="5"/>
  <c r="H486" i="5"/>
  <c r="G486" i="5"/>
  <c r="F486" i="5"/>
  <c r="E486" i="5"/>
  <c r="D486" i="5"/>
  <c r="C486" i="5"/>
  <c r="R485" i="5"/>
  <c r="R484" i="5"/>
  <c r="Q483" i="5"/>
  <c r="P483" i="5"/>
  <c r="N483" i="5"/>
  <c r="M483" i="5"/>
  <c r="L483" i="5"/>
  <c r="K483" i="5"/>
  <c r="J483" i="5"/>
  <c r="I483" i="5"/>
  <c r="H483" i="5"/>
  <c r="G483" i="5"/>
  <c r="F483" i="5"/>
  <c r="E483" i="5"/>
  <c r="D483" i="5"/>
  <c r="C483" i="5"/>
  <c r="R482" i="5"/>
  <c r="R481" i="5"/>
  <c r="Q480" i="5"/>
  <c r="P480" i="5"/>
  <c r="N480" i="5"/>
  <c r="M480" i="5"/>
  <c r="L480" i="5"/>
  <c r="K480" i="5"/>
  <c r="J480" i="5"/>
  <c r="I480" i="5"/>
  <c r="H480" i="5"/>
  <c r="G480" i="5"/>
  <c r="F480" i="5"/>
  <c r="E480" i="5"/>
  <c r="D480" i="5"/>
  <c r="C480" i="5"/>
  <c r="R479" i="5"/>
  <c r="R478" i="5"/>
  <c r="Q477" i="5"/>
  <c r="P477" i="5"/>
  <c r="O477" i="5"/>
  <c r="M477" i="5"/>
  <c r="L477" i="5"/>
  <c r="K477" i="5"/>
  <c r="J477" i="5"/>
  <c r="I477" i="5"/>
  <c r="H477" i="5"/>
  <c r="G477" i="5"/>
  <c r="F477" i="5"/>
  <c r="E477" i="5"/>
  <c r="D477" i="5"/>
  <c r="C477" i="5"/>
  <c r="R476" i="5"/>
  <c r="R475" i="5"/>
  <c r="Q474" i="5"/>
  <c r="P474" i="5"/>
  <c r="O474" i="5"/>
  <c r="M474" i="5"/>
  <c r="L474" i="5"/>
  <c r="K474" i="5"/>
  <c r="J474" i="5"/>
  <c r="I474" i="5"/>
  <c r="H474" i="5"/>
  <c r="G474" i="5"/>
  <c r="F474" i="5"/>
  <c r="E474" i="5"/>
  <c r="D474" i="5"/>
  <c r="C474" i="5"/>
  <c r="R473" i="5"/>
  <c r="R472" i="5"/>
  <c r="Q471" i="5"/>
  <c r="P471" i="5"/>
  <c r="O471" i="5"/>
  <c r="N471" i="5"/>
  <c r="L471" i="5"/>
  <c r="K471" i="5"/>
  <c r="J471" i="5"/>
  <c r="I471" i="5"/>
  <c r="H471" i="5"/>
  <c r="G471" i="5"/>
  <c r="F471" i="5"/>
  <c r="E471" i="5"/>
  <c r="D471" i="5"/>
  <c r="C471" i="5"/>
  <c r="R470" i="5"/>
  <c r="R469" i="5"/>
  <c r="Q468" i="5"/>
  <c r="P468" i="5"/>
  <c r="O468" i="5"/>
  <c r="N468" i="5"/>
  <c r="L468" i="5"/>
  <c r="K468" i="5"/>
  <c r="J468" i="5"/>
  <c r="I468" i="5"/>
  <c r="H468" i="5"/>
  <c r="G468" i="5"/>
  <c r="F468" i="5"/>
  <c r="E468" i="5"/>
  <c r="D468" i="5"/>
  <c r="C468" i="5"/>
  <c r="R467" i="5"/>
  <c r="R466" i="5"/>
  <c r="Q465" i="5"/>
  <c r="P465" i="5"/>
  <c r="O465" i="5"/>
  <c r="N465" i="5"/>
  <c r="M465" i="5"/>
  <c r="K465" i="5"/>
  <c r="J465" i="5"/>
  <c r="I465" i="5"/>
  <c r="H465" i="5"/>
  <c r="G465" i="5"/>
  <c r="F465" i="5"/>
  <c r="E465" i="5"/>
  <c r="D465" i="5"/>
  <c r="C465" i="5"/>
  <c r="R464" i="5"/>
  <c r="R463" i="5"/>
  <c r="Q462" i="5"/>
  <c r="P462" i="5"/>
  <c r="O462" i="5"/>
  <c r="N462" i="5"/>
  <c r="M462" i="5"/>
  <c r="K462" i="5"/>
  <c r="J462" i="5"/>
  <c r="I462" i="5"/>
  <c r="H462" i="5"/>
  <c r="G462" i="5"/>
  <c r="F462" i="5"/>
  <c r="E462" i="5"/>
  <c r="D462" i="5"/>
  <c r="C462" i="5"/>
  <c r="R461" i="5"/>
  <c r="R460" i="5"/>
  <c r="Q459" i="5"/>
  <c r="P459" i="5"/>
  <c r="O459" i="5"/>
  <c r="N459" i="5"/>
  <c r="M459" i="5"/>
  <c r="L459" i="5"/>
  <c r="J459" i="5"/>
  <c r="I459" i="5"/>
  <c r="H459" i="5"/>
  <c r="G459" i="5"/>
  <c r="F459" i="5"/>
  <c r="E459" i="5"/>
  <c r="D459" i="5"/>
  <c r="C459" i="5"/>
  <c r="R458" i="5"/>
  <c r="R457" i="5"/>
  <c r="Q456" i="5"/>
  <c r="P456" i="5"/>
  <c r="O456" i="5"/>
  <c r="N456" i="5"/>
  <c r="M456" i="5"/>
  <c r="L456" i="5"/>
  <c r="J456" i="5"/>
  <c r="I456" i="5"/>
  <c r="H456" i="5"/>
  <c r="G456" i="5"/>
  <c r="F456" i="5"/>
  <c r="E456" i="5"/>
  <c r="D456" i="5"/>
  <c r="C456" i="5"/>
  <c r="R455" i="5"/>
  <c r="R454" i="5"/>
  <c r="Q453" i="5"/>
  <c r="P453" i="5"/>
  <c r="O453" i="5"/>
  <c r="N453" i="5"/>
  <c r="M453" i="5"/>
  <c r="L453" i="5"/>
  <c r="K453" i="5"/>
  <c r="I453" i="5"/>
  <c r="H453" i="5"/>
  <c r="G453" i="5"/>
  <c r="F453" i="5"/>
  <c r="E453" i="5"/>
  <c r="D453" i="5"/>
  <c r="C453" i="5"/>
  <c r="R452" i="5"/>
  <c r="R451" i="5"/>
  <c r="Q450" i="5"/>
  <c r="P450" i="5"/>
  <c r="O450" i="5"/>
  <c r="N450" i="5"/>
  <c r="M450" i="5"/>
  <c r="L450" i="5"/>
  <c r="K450" i="5"/>
  <c r="I450" i="5"/>
  <c r="H450" i="5"/>
  <c r="G450" i="5"/>
  <c r="F450" i="5"/>
  <c r="E450" i="5"/>
  <c r="D450" i="5"/>
  <c r="C450" i="5"/>
  <c r="R449" i="5"/>
  <c r="R448" i="5"/>
  <c r="Q447" i="5"/>
  <c r="P447" i="5"/>
  <c r="O447" i="5"/>
  <c r="N447" i="5"/>
  <c r="M447" i="5"/>
  <c r="L447" i="5"/>
  <c r="K447" i="5"/>
  <c r="J447" i="5"/>
  <c r="H447" i="5"/>
  <c r="G447" i="5"/>
  <c r="F447" i="5"/>
  <c r="E447" i="5"/>
  <c r="D447" i="5"/>
  <c r="C447" i="5"/>
  <c r="R446" i="5"/>
  <c r="R445" i="5"/>
  <c r="Q444" i="5"/>
  <c r="P444" i="5"/>
  <c r="O444" i="5"/>
  <c r="N444" i="5"/>
  <c r="M444" i="5"/>
  <c r="L444" i="5"/>
  <c r="K444" i="5"/>
  <c r="J444" i="5"/>
  <c r="H444" i="5"/>
  <c r="G444" i="5"/>
  <c r="F444" i="5"/>
  <c r="E444" i="5"/>
  <c r="D444" i="5"/>
  <c r="C444" i="5"/>
  <c r="R443" i="5"/>
  <c r="R442" i="5"/>
  <c r="Q441" i="5"/>
  <c r="P441" i="5"/>
  <c r="O441" i="5"/>
  <c r="N441" i="5"/>
  <c r="M441" i="5"/>
  <c r="L441" i="5"/>
  <c r="K441" i="5"/>
  <c r="J441" i="5"/>
  <c r="I441" i="5"/>
  <c r="G441" i="5"/>
  <c r="F441" i="5"/>
  <c r="E441" i="5"/>
  <c r="D441" i="5"/>
  <c r="C441" i="5"/>
  <c r="R440" i="5"/>
  <c r="R439" i="5"/>
  <c r="Q438" i="5"/>
  <c r="P438" i="5"/>
  <c r="O438" i="5"/>
  <c r="N438" i="5"/>
  <c r="M438" i="5"/>
  <c r="L438" i="5"/>
  <c r="K438" i="5"/>
  <c r="J438" i="5"/>
  <c r="I438" i="5"/>
  <c r="G438" i="5"/>
  <c r="F438" i="5"/>
  <c r="E438" i="5"/>
  <c r="D438" i="5"/>
  <c r="C438" i="5"/>
  <c r="R437" i="5"/>
  <c r="R436" i="5"/>
  <c r="Q435" i="5"/>
  <c r="P435" i="5"/>
  <c r="O435" i="5"/>
  <c r="N435" i="5"/>
  <c r="M435" i="5"/>
  <c r="L435" i="5"/>
  <c r="K435" i="5"/>
  <c r="J435" i="5"/>
  <c r="I435" i="5"/>
  <c r="H435" i="5"/>
  <c r="F435" i="5"/>
  <c r="E435" i="5"/>
  <c r="D435" i="5"/>
  <c r="C435" i="5"/>
  <c r="R434" i="5"/>
  <c r="R433" i="5"/>
  <c r="Q432" i="5"/>
  <c r="P432" i="5"/>
  <c r="O432" i="5"/>
  <c r="N432" i="5"/>
  <c r="M432" i="5"/>
  <c r="L432" i="5"/>
  <c r="K432" i="5"/>
  <c r="J432" i="5"/>
  <c r="I432" i="5"/>
  <c r="H432" i="5"/>
  <c r="F432" i="5"/>
  <c r="E432" i="5"/>
  <c r="D432" i="5"/>
  <c r="C432" i="5"/>
  <c r="R431" i="5"/>
  <c r="R430" i="5"/>
  <c r="Q429" i="5"/>
  <c r="P429" i="5"/>
  <c r="O429" i="5"/>
  <c r="N429" i="5"/>
  <c r="M429" i="5"/>
  <c r="L429" i="5"/>
  <c r="K429" i="5"/>
  <c r="J429" i="5"/>
  <c r="I429" i="5"/>
  <c r="H429" i="5"/>
  <c r="G429" i="5"/>
  <c r="E429" i="5"/>
  <c r="D429" i="5"/>
  <c r="C429" i="5"/>
  <c r="R428" i="5"/>
  <c r="R427" i="5"/>
  <c r="Q426" i="5"/>
  <c r="P426" i="5"/>
  <c r="O426" i="5"/>
  <c r="N426" i="5"/>
  <c r="M426" i="5"/>
  <c r="L426" i="5"/>
  <c r="K426" i="5"/>
  <c r="J426" i="5"/>
  <c r="I426" i="5"/>
  <c r="H426" i="5"/>
  <c r="G426" i="5"/>
  <c r="E426" i="5"/>
  <c r="D426" i="5"/>
  <c r="C426" i="5"/>
  <c r="R425" i="5"/>
  <c r="R424" i="5"/>
  <c r="Q423" i="5"/>
  <c r="P423" i="5"/>
  <c r="O423" i="5"/>
  <c r="N423" i="5"/>
  <c r="M423" i="5"/>
  <c r="L423" i="5"/>
  <c r="K423" i="5"/>
  <c r="J423" i="5"/>
  <c r="I423" i="5"/>
  <c r="H423" i="5"/>
  <c r="G423" i="5"/>
  <c r="F423" i="5"/>
  <c r="D423" i="5"/>
  <c r="C423" i="5"/>
  <c r="R422" i="5"/>
  <c r="R421" i="5"/>
  <c r="Q420" i="5"/>
  <c r="P420" i="5"/>
  <c r="O420" i="5"/>
  <c r="N420" i="5"/>
  <c r="M420" i="5"/>
  <c r="L420" i="5"/>
  <c r="K420" i="5"/>
  <c r="J420" i="5"/>
  <c r="I420" i="5"/>
  <c r="H420" i="5"/>
  <c r="G420" i="5"/>
  <c r="F420" i="5"/>
  <c r="D420" i="5"/>
  <c r="C420" i="5"/>
  <c r="R419" i="5"/>
  <c r="R418" i="5"/>
  <c r="Q417" i="5"/>
  <c r="P417" i="5"/>
  <c r="O417" i="5"/>
  <c r="N417" i="5"/>
  <c r="M417" i="5"/>
  <c r="L417" i="5"/>
  <c r="K417" i="5"/>
  <c r="J417" i="5"/>
  <c r="I417" i="5"/>
  <c r="H417" i="5"/>
  <c r="G417" i="5"/>
  <c r="F417" i="5"/>
  <c r="E417" i="5"/>
  <c r="C417" i="5"/>
  <c r="C501" i="5" s="1"/>
  <c r="R416" i="5"/>
  <c r="R415" i="5"/>
  <c r="Q414" i="5"/>
  <c r="P414" i="5"/>
  <c r="O414" i="5"/>
  <c r="N414" i="5"/>
  <c r="M414" i="5"/>
  <c r="L414" i="5"/>
  <c r="K414" i="5"/>
  <c r="J414" i="5"/>
  <c r="I414" i="5"/>
  <c r="H414" i="5"/>
  <c r="G414" i="5"/>
  <c r="F414" i="5"/>
  <c r="E414" i="5"/>
  <c r="C414" i="5"/>
  <c r="C498" i="5" s="1"/>
  <c r="R413" i="5"/>
  <c r="R503" i="5" s="1"/>
  <c r="R412" i="5"/>
  <c r="R502" i="5" s="1"/>
  <c r="Q411" i="5"/>
  <c r="Q501" i="5" s="1"/>
  <c r="P411" i="5"/>
  <c r="O411" i="5"/>
  <c r="O501" i="5" s="1"/>
  <c r="N411" i="5"/>
  <c r="M411" i="5"/>
  <c r="L411" i="5"/>
  <c r="K411" i="5"/>
  <c r="K501" i="5" s="1"/>
  <c r="J411" i="5"/>
  <c r="I411" i="5"/>
  <c r="H411" i="5"/>
  <c r="G411" i="5"/>
  <c r="G501" i="5" s="1"/>
  <c r="F411" i="5"/>
  <c r="E411" i="5"/>
  <c r="D411" i="5"/>
  <c r="R410" i="5"/>
  <c r="R500" i="5" s="1"/>
  <c r="R409" i="5"/>
  <c r="R499" i="5" s="1"/>
  <c r="Q408" i="5"/>
  <c r="Q498" i="5" s="1"/>
  <c r="P408" i="5"/>
  <c r="O408" i="5"/>
  <c r="O498" i="5" s="1"/>
  <c r="N408" i="5"/>
  <c r="M408" i="5"/>
  <c r="L408" i="5"/>
  <c r="K408" i="5"/>
  <c r="K498" i="5" s="1"/>
  <c r="J408" i="5"/>
  <c r="I408" i="5"/>
  <c r="H408" i="5"/>
  <c r="G408" i="5"/>
  <c r="G498" i="5" s="1"/>
  <c r="F408" i="5"/>
  <c r="E408" i="5"/>
  <c r="D408" i="5"/>
  <c r="R398" i="5"/>
  <c r="R397" i="5"/>
  <c r="P396" i="5"/>
  <c r="O396" i="5"/>
  <c r="N396" i="5"/>
  <c r="M396" i="5"/>
  <c r="L396" i="5"/>
  <c r="K396" i="5"/>
  <c r="J396" i="5"/>
  <c r="I396" i="5"/>
  <c r="H396" i="5"/>
  <c r="G396" i="5"/>
  <c r="F396" i="5"/>
  <c r="E396" i="5"/>
  <c r="D396" i="5"/>
  <c r="C396" i="5"/>
  <c r="R395" i="5"/>
  <c r="R394" i="5"/>
  <c r="P393" i="5"/>
  <c r="O393" i="5"/>
  <c r="N393" i="5"/>
  <c r="M393" i="5"/>
  <c r="L393" i="5"/>
  <c r="K393" i="5"/>
  <c r="J393" i="5"/>
  <c r="I393" i="5"/>
  <c r="H393" i="5"/>
  <c r="G393" i="5"/>
  <c r="F393" i="5"/>
  <c r="E393" i="5"/>
  <c r="D393" i="5"/>
  <c r="C393" i="5"/>
  <c r="R392" i="5"/>
  <c r="R391" i="5"/>
  <c r="Q390" i="5"/>
  <c r="O390" i="5"/>
  <c r="N390" i="5"/>
  <c r="M390" i="5"/>
  <c r="L390" i="5"/>
  <c r="K390" i="5"/>
  <c r="J390" i="5"/>
  <c r="I390" i="5"/>
  <c r="H390" i="5"/>
  <c r="G390" i="5"/>
  <c r="F390" i="5"/>
  <c r="E390" i="5"/>
  <c r="D390" i="5"/>
  <c r="C390" i="5"/>
  <c r="R389" i="5"/>
  <c r="R388" i="5"/>
  <c r="Q387" i="5"/>
  <c r="O387" i="5"/>
  <c r="N387" i="5"/>
  <c r="M387" i="5"/>
  <c r="L387" i="5"/>
  <c r="K387" i="5"/>
  <c r="J387" i="5"/>
  <c r="I387" i="5"/>
  <c r="H387" i="5"/>
  <c r="G387" i="5"/>
  <c r="F387" i="5"/>
  <c r="E387" i="5"/>
  <c r="D387" i="5"/>
  <c r="C387" i="5"/>
  <c r="R386" i="5"/>
  <c r="R385" i="5"/>
  <c r="Q384" i="5"/>
  <c r="P384" i="5"/>
  <c r="N384" i="5"/>
  <c r="M384" i="5"/>
  <c r="L384" i="5"/>
  <c r="K384" i="5"/>
  <c r="J384" i="5"/>
  <c r="I384" i="5"/>
  <c r="H384" i="5"/>
  <c r="G384" i="5"/>
  <c r="F384" i="5"/>
  <c r="E384" i="5"/>
  <c r="D384" i="5"/>
  <c r="C384" i="5"/>
  <c r="R383" i="5"/>
  <c r="R382" i="5"/>
  <c r="Q381" i="5"/>
  <c r="P381" i="5"/>
  <c r="N381" i="5"/>
  <c r="M381" i="5"/>
  <c r="L381" i="5"/>
  <c r="K381" i="5"/>
  <c r="J381" i="5"/>
  <c r="I381" i="5"/>
  <c r="H381" i="5"/>
  <c r="G381" i="5"/>
  <c r="F381" i="5"/>
  <c r="E381" i="5"/>
  <c r="D381" i="5"/>
  <c r="C381" i="5"/>
  <c r="R380" i="5"/>
  <c r="R379" i="5"/>
  <c r="Q378" i="5"/>
  <c r="P378" i="5"/>
  <c r="O378" i="5"/>
  <c r="M378" i="5"/>
  <c r="L378" i="5"/>
  <c r="K378" i="5"/>
  <c r="J378" i="5"/>
  <c r="I378" i="5"/>
  <c r="H378" i="5"/>
  <c r="G378" i="5"/>
  <c r="F378" i="5"/>
  <c r="E378" i="5"/>
  <c r="D378" i="5"/>
  <c r="C378" i="5"/>
  <c r="R377" i="5"/>
  <c r="R376" i="5"/>
  <c r="Q375" i="5"/>
  <c r="P375" i="5"/>
  <c r="O375" i="5"/>
  <c r="M375" i="5"/>
  <c r="L375" i="5"/>
  <c r="K375" i="5"/>
  <c r="J375" i="5"/>
  <c r="I375" i="5"/>
  <c r="H375" i="5"/>
  <c r="G375" i="5"/>
  <c r="F375" i="5"/>
  <c r="E375" i="5"/>
  <c r="D375" i="5"/>
  <c r="C375" i="5"/>
  <c r="R374" i="5"/>
  <c r="R373" i="5"/>
  <c r="Q372" i="5"/>
  <c r="P372" i="5"/>
  <c r="O372" i="5"/>
  <c r="N372" i="5"/>
  <c r="L372" i="5"/>
  <c r="K372" i="5"/>
  <c r="J372" i="5"/>
  <c r="I372" i="5"/>
  <c r="H372" i="5"/>
  <c r="G372" i="5"/>
  <c r="F372" i="5"/>
  <c r="E372" i="5"/>
  <c r="D372" i="5"/>
  <c r="C372" i="5"/>
  <c r="R371" i="5"/>
  <c r="R370" i="5"/>
  <c r="Q369" i="5"/>
  <c r="P369" i="5"/>
  <c r="O369" i="5"/>
  <c r="N369" i="5"/>
  <c r="L369" i="5"/>
  <c r="K369" i="5"/>
  <c r="J369" i="5"/>
  <c r="I369" i="5"/>
  <c r="H369" i="5"/>
  <c r="G369" i="5"/>
  <c r="F369" i="5"/>
  <c r="E369" i="5"/>
  <c r="D369" i="5"/>
  <c r="C369" i="5"/>
  <c r="R368" i="5"/>
  <c r="R367" i="5"/>
  <c r="Q366" i="5"/>
  <c r="P366" i="5"/>
  <c r="O366" i="5"/>
  <c r="N366" i="5"/>
  <c r="M366" i="5"/>
  <c r="K366" i="5"/>
  <c r="J366" i="5"/>
  <c r="I366" i="5"/>
  <c r="H366" i="5"/>
  <c r="G366" i="5"/>
  <c r="F366" i="5"/>
  <c r="E366" i="5"/>
  <c r="D366" i="5"/>
  <c r="C366" i="5"/>
  <c r="R365" i="5"/>
  <c r="R364" i="5"/>
  <c r="Q363" i="5"/>
  <c r="P363" i="5"/>
  <c r="O363" i="5"/>
  <c r="N363" i="5"/>
  <c r="M363" i="5"/>
  <c r="K363" i="5"/>
  <c r="J363" i="5"/>
  <c r="I363" i="5"/>
  <c r="H363" i="5"/>
  <c r="G363" i="5"/>
  <c r="F363" i="5"/>
  <c r="E363" i="5"/>
  <c r="D363" i="5"/>
  <c r="C363" i="5"/>
  <c r="R362" i="5"/>
  <c r="R361" i="5"/>
  <c r="Q360" i="5"/>
  <c r="P360" i="5"/>
  <c r="O360" i="5"/>
  <c r="N360" i="5"/>
  <c r="M360" i="5"/>
  <c r="L360" i="5"/>
  <c r="J360" i="5"/>
  <c r="I360" i="5"/>
  <c r="H360" i="5"/>
  <c r="G360" i="5"/>
  <c r="F360" i="5"/>
  <c r="E360" i="5"/>
  <c r="D360" i="5"/>
  <c r="C360" i="5"/>
  <c r="R359" i="5"/>
  <c r="R358" i="5"/>
  <c r="Q357" i="5"/>
  <c r="P357" i="5"/>
  <c r="O357" i="5"/>
  <c r="N357" i="5"/>
  <c r="M357" i="5"/>
  <c r="L357" i="5"/>
  <c r="J357" i="5"/>
  <c r="I357" i="5"/>
  <c r="H357" i="5"/>
  <c r="G357" i="5"/>
  <c r="F357" i="5"/>
  <c r="E357" i="5"/>
  <c r="D357" i="5"/>
  <c r="C357" i="5"/>
  <c r="R356" i="5"/>
  <c r="R355" i="5"/>
  <c r="Q354" i="5"/>
  <c r="P354" i="5"/>
  <c r="O354" i="5"/>
  <c r="N354" i="5"/>
  <c r="M354" i="5"/>
  <c r="L354" i="5"/>
  <c r="K354" i="5"/>
  <c r="I354" i="5"/>
  <c r="H354" i="5"/>
  <c r="G354" i="5"/>
  <c r="F354" i="5"/>
  <c r="E354" i="5"/>
  <c r="D354" i="5"/>
  <c r="C354" i="5"/>
  <c r="R353" i="5"/>
  <c r="R352" i="5"/>
  <c r="Q351" i="5"/>
  <c r="P351" i="5"/>
  <c r="O351" i="5"/>
  <c r="N351" i="5"/>
  <c r="M351" i="5"/>
  <c r="L351" i="5"/>
  <c r="K351" i="5"/>
  <c r="I351" i="5"/>
  <c r="H351" i="5"/>
  <c r="G351" i="5"/>
  <c r="F351" i="5"/>
  <c r="E351" i="5"/>
  <c r="D351" i="5"/>
  <c r="C351" i="5"/>
  <c r="R350" i="5"/>
  <c r="R349" i="5"/>
  <c r="Q348" i="5"/>
  <c r="P348" i="5"/>
  <c r="O348" i="5"/>
  <c r="N348" i="5"/>
  <c r="M348" i="5"/>
  <c r="L348" i="5"/>
  <c r="K348" i="5"/>
  <c r="J348" i="5"/>
  <c r="H348" i="5"/>
  <c r="G348" i="5"/>
  <c r="F348" i="5"/>
  <c r="E348" i="5"/>
  <c r="D348" i="5"/>
  <c r="C348" i="5"/>
  <c r="R347" i="5"/>
  <c r="R346" i="5"/>
  <c r="Q345" i="5"/>
  <c r="P345" i="5"/>
  <c r="O345" i="5"/>
  <c r="N345" i="5"/>
  <c r="M345" i="5"/>
  <c r="L345" i="5"/>
  <c r="K345" i="5"/>
  <c r="J345" i="5"/>
  <c r="H345" i="5"/>
  <c r="G345" i="5"/>
  <c r="F345" i="5"/>
  <c r="E345" i="5"/>
  <c r="D345" i="5"/>
  <c r="C345" i="5"/>
  <c r="R344" i="5"/>
  <c r="R343" i="5"/>
  <c r="Q342" i="5"/>
  <c r="P342" i="5"/>
  <c r="O342" i="5"/>
  <c r="N342" i="5"/>
  <c r="M342" i="5"/>
  <c r="L342" i="5"/>
  <c r="K342" i="5"/>
  <c r="J342" i="5"/>
  <c r="I342" i="5"/>
  <c r="G342" i="5"/>
  <c r="F342" i="5"/>
  <c r="E342" i="5"/>
  <c r="D342" i="5"/>
  <c r="C342" i="5"/>
  <c r="R341" i="5"/>
  <c r="R340" i="5"/>
  <c r="Q339" i="5"/>
  <c r="P339" i="5"/>
  <c r="O339" i="5"/>
  <c r="N339" i="5"/>
  <c r="M339" i="5"/>
  <c r="L339" i="5"/>
  <c r="K339" i="5"/>
  <c r="J339" i="5"/>
  <c r="I339" i="5"/>
  <c r="G339" i="5"/>
  <c r="F339" i="5"/>
  <c r="E339" i="5"/>
  <c r="D339" i="5"/>
  <c r="C339" i="5"/>
  <c r="R338" i="5"/>
  <c r="R337" i="5"/>
  <c r="Q336" i="5"/>
  <c r="P336" i="5"/>
  <c r="O336" i="5"/>
  <c r="N336" i="5"/>
  <c r="M336" i="5"/>
  <c r="L336" i="5"/>
  <c r="K336" i="5"/>
  <c r="J336" i="5"/>
  <c r="I336" i="5"/>
  <c r="H336" i="5"/>
  <c r="F336" i="5"/>
  <c r="E336" i="5"/>
  <c r="D336" i="5"/>
  <c r="C336" i="5"/>
  <c r="R335" i="5"/>
  <c r="R334" i="5"/>
  <c r="Q333" i="5"/>
  <c r="P333" i="5"/>
  <c r="O333" i="5"/>
  <c r="N333" i="5"/>
  <c r="M333" i="5"/>
  <c r="L333" i="5"/>
  <c r="K333" i="5"/>
  <c r="J333" i="5"/>
  <c r="I333" i="5"/>
  <c r="H333" i="5"/>
  <c r="F333" i="5"/>
  <c r="E333" i="5"/>
  <c r="D333" i="5"/>
  <c r="C333" i="5"/>
  <c r="R332" i="5"/>
  <c r="R331" i="5"/>
  <c r="Q330" i="5"/>
  <c r="P330" i="5"/>
  <c r="O330" i="5"/>
  <c r="N330" i="5"/>
  <c r="M330" i="5"/>
  <c r="L330" i="5"/>
  <c r="K330" i="5"/>
  <c r="J330" i="5"/>
  <c r="I330" i="5"/>
  <c r="H330" i="5"/>
  <c r="G330" i="5"/>
  <c r="E330" i="5"/>
  <c r="D330" i="5"/>
  <c r="C330" i="5"/>
  <c r="R329" i="5"/>
  <c r="R328" i="5"/>
  <c r="Q327" i="5"/>
  <c r="P327" i="5"/>
  <c r="O327" i="5"/>
  <c r="N327" i="5"/>
  <c r="M327" i="5"/>
  <c r="L327" i="5"/>
  <c r="K327" i="5"/>
  <c r="J327" i="5"/>
  <c r="I327" i="5"/>
  <c r="H327" i="5"/>
  <c r="G327" i="5"/>
  <c r="E327" i="5"/>
  <c r="D327" i="5"/>
  <c r="C327" i="5"/>
  <c r="R326" i="5"/>
  <c r="R325" i="5"/>
  <c r="Q324" i="5"/>
  <c r="P324" i="5"/>
  <c r="O324" i="5"/>
  <c r="N324" i="5"/>
  <c r="M324" i="5"/>
  <c r="L324" i="5"/>
  <c r="K324" i="5"/>
  <c r="J324" i="5"/>
  <c r="I324" i="5"/>
  <c r="H324" i="5"/>
  <c r="G324" i="5"/>
  <c r="F324" i="5"/>
  <c r="D324" i="5"/>
  <c r="C324" i="5"/>
  <c r="R323" i="5"/>
  <c r="R322" i="5"/>
  <c r="Q321" i="5"/>
  <c r="P321" i="5"/>
  <c r="O321" i="5"/>
  <c r="N321" i="5"/>
  <c r="M321" i="5"/>
  <c r="L321" i="5"/>
  <c r="K321" i="5"/>
  <c r="J321" i="5"/>
  <c r="I321" i="5"/>
  <c r="H321" i="5"/>
  <c r="G321" i="5"/>
  <c r="F321" i="5"/>
  <c r="D321" i="5"/>
  <c r="C321" i="5"/>
  <c r="R320" i="5"/>
  <c r="R319" i="5"/>
  <c r="Q318" i="5"/>
  <c r="P318" i="5"/>
  <c r="O318" i="5"/>
  <c r="N318" i="5"/>
  <c r="M318" i="5"/>
  <c r="L318" i="5"/>
  <c r="K318" i="5"/>
  <c r="J318" i="5"/>
  <c r="I318" i="5"/>
  <c r="H318" i="5"/>
  <c r="G318" i="5"/>
  <c r="F318" i="5"/>
  <c r="E318" i="5"/>
  <c r="C318" i="5"/>
  <c r="C402" i="5" s="1"/>
  <c r="R317" i="5"/>
  <c r="R316" i="5"/>
  <c r="Q315" i="5"/>
  <c r="P315" i="5"/>
  <c r="O315" i="5"/>
  <c r="N315" i="5"/>
  <c r="M315" i="5"/>
  <c r="L315" i="5"/>
  <c r="K315" i="5"/>
  <c r="J315" i="5"/>
  <c r="I315" i="5"/>
  <c r="H315" i="5"/>
  <c r="G315" i="5"/>
  <c r="F315" i="5"/>
  <c r="E315" i="5"/>
  <c r="C315" i="5"/>
  <c r="C399" i="5" s="1"/>
  <c r="R314" i="5"/>
  <c r="R404" i="5" s="1"/>
  <c r="R313" i="5"/>
  <c r="R403" i="5" s="1"/>
  <c r="Q312" i="5"/>
  <c r="Q402" i="5" s="1"/>
  <c r="P312" i="5"/>
  <c r="O312" i="5"/>
  <c r="O402" i="5" s="1"/>
  <c r="N312" i="5"/>
  <c r="M312" i="5"/>
  <c r="L312" i="5"/>
  <c r="K312" i="5"/>
  <c r="K402" i="5" s="1"/>
  <c r="J312" i="5"/>
  <c r="I312" i="5"/>
  <c r="H312" i="5"/>
  <c r="G312" i="5"/>
  <c r="G402" i="5" s="1"/>
  <c r="F312" i="5"/>
  <c r="E312" i="5"/>
  <c r="D312" i="5"/>
  <c r="R311" i="5"/>
  <c r="R401" i="5" s="1"/>
  <c r="R310" i="5"/>
  <c r="R400" i="5" s="1"/>
  <c r="Q309" i="5"/>
  <c r="Q399" i="5" s="1"/>
  <c r="P309" i="5"/>
  <c r="O309" i="5"/>
  <c r="O399" i="5" s="1"/>
  <c r="N309" i="5"/>
  <c r="M309" i="5"/>
  <c r="L309" i="5"/>
  <c r="K309" i="5"/>
  <c r="K399" i="5" s="1"/>
  <c r="J309" i="5"/>
  <c r="I309" i="5"/>
  <c r="H309" i="5"/>
  <c r="G309" i="5"/>
  <c r="G399" i="5" s="1"/>
  <c r="F309" i="5"/>
  <c r="E309" i="5"/>
  <c r="D309" i="5"/>
  <c r="R299" i="5"/>
  <c r="R298" i="5"/>
  <c r="P297" i="5"/>
  <c r="O297" i="5"/>
  <c r="N297" i="5"/>
  <c r="M297" i="5"/>
  <c r="L297" i="5"/>
  <c r="K297" i="5"/>
  <c r="J297" i="5"/>
  <c r="I297" i="5"/>
  <c r="H297" i="5"/>
  <c r="G297" i="5"/>
  <c r="F297" i="5"/>
  <c r="E297" i="5"/>
  <c r="D297" i="5"/>
  <c r="C297" i="5"/>
  <c r="R296" i="5"/>
  <c r="R295" i="5"/>
  <c r="P294" i="5"/>
  <c r="O294" i="5"/>
  <c r="N294" i="5"/>
  <c r="M294" i="5"/>
  <c r="L294" i="5"/>
  <c r="K294" i="5"/>
  <c r="J294" i="5"/>
  <c r="I294" i="5"/>
  <c r="H294" i="5"/>
  <c r="G294" i="5"/>
  <c r="F294" i="5"/>
  <c r="E294" i="5"/>
  <c r="D294" i="5"/>
  <c r="C294" i="5"/>
  <c r="R293" i="5"/>
  <c r="R292" i="5"/>
  <c r="Q291" i="5"/>
  <c r="O291" i="5"/>
  <c r="N291" i="5"/>
  <c r="M291" i="5"/>
  <c r="L291" i="5"/>
  <c r="K291" i="5"/>
  <c r="J291" i="5"/>
  <c r="I291" i="5"/>
  <c r="H291" i="5"/>
  <c r="G291" i="5"/>
  <c r="F291" i="5"/>
  <c r="E291" i="5"/>
  <c r="D291" i="5"/>
  <c r="C291" i="5"/>
  <c r="R290" i="5"/>
  <c r="R289" i="5"/>
  <c r="Q288" i="5"/>
  <c r="O288" i="5"/>
  <c r="N288" i="5"/>
  <c r="M288" i="5"/>
  <c r="L288" i="5"/>
  <c r="K288" i="5"/>
  <c r="J288" i="5"/>
  <c r="I288" i="5"/>
  <c r="H288" i="5"/>
  <c r="G288" i="5"/>
  <c r="F288" i="5"/>
  <c r="E288" i="5"/>
  <c r="D288" i="5"/>
  <c r="C288" i="5"/>
  <c r="R287" i="5"/>
  <c r="R286" i="5"/>
  <c r="Q285" i="5"/>
  <c r="P285" i="5"/>
  <c r="N285" i="5"/>
  <c r="M285" i="5"/>
  <c r="L285" i="5"/>
  <c r="K285" i="5"/>
  <c r="J285" i="5"/>
  <c r="I285" i="5"/>
  <c r="H285" i="5"/>
  <c r="G285" i="5"/>
  <c r="F285" i="5"/>
  <c r="E285" i="5"/>
  <c r="D285" i="5"/>
  <c r="C285" i="5"/>
  <c r="R284" i="5"/>
  <c r="R283" i="5"/>
  <c r="Q282" i="5"/>
  <c r="P282" i="5"/>
  <c r="N282" i="5"/>
  <c r="M282" i="5"/>
  <c r="L282" i="5"/>
  <c r="K282" i="5"/>
  <c r="J282" i="5"/>
  <c r="I282" i="5"/>
  <c r="H282" i="5"/>
  <c r="G282" i="5"/>
  <c r="F282" i="5"/>
  <c r="E282" i="5"/>
  <c r="D282" i="5"/>
  <c r="C282" i="5"/>
  <c r="R281" i="5"/>
  <c r="R280" i="5"/>
  <c r="Q279" i="5"/>
  <c r="P279" i="5"/>
  <c r="O279" i="5"/>
  <c r="M279" i="5"/>
  <c r="L279" i="5"/>
  <c r="K279" i="5"/>
  <c r="J279" i="5"/>
  <c r="I279" i="5"/>
  <c r="H279" i="5"/>
  <c r="G279" i="5"/>
  <c r="F279" i="5"/>
  <c r="E279" i="5"/>
  <c r="D279" i="5"/>
  <c r="C279" i="5"/>
  <c r="R278" i="5"/>
  <c r="R277" i="5"/>
  <c r="Q276" i="5"/>
  <c r="P276" i="5"/>
  <c r="O276" i="5"/>
  <c r="M276" i="5"/>
  <c r="L276" i="5"/>
  <c r="K276" i="5"/>
  <c r="J276" i="5"/>
  <c r="I276" i="5"/>
  <c r="H276" i="5"/>
  <c r="G276" i="5"/>
  <c r="F276" i="5"/>
  <c r="E276" i="5"/>
  <c r="D276" i="5"/>
  <c r="C276" i="5"/>
  <c r="R275" i="5"/>
  <c r="R274" i="5"/>
  <c r="Q273" i="5"/>
  <c r="P273" i="5"/>
  <c r="O273" i="5"/>
  <c r="N273" i="5"/>
  <c r="L273" i="5"/>
  <c r="K273" i="5"/>
  <c r="J273" i="5"/>
  <c r="I273" i="5"/>
  <c r="H273" i="5"/>
  <c r="G273" i="5"/>
  <c r="F273" i="5"/>
  <c r="E273" i="5"/>
  <c r="D273" i="5"/>
  <c r="C273" i="5"/>
  <c r="R272" i="5"/>
  <c r="R271" i="5"/>
  <c r="Q270" i="5"/>
  <c r="P270" i="5"/>
  <c r="O270" i="5"/>
  <c r="N270" i="5"/>
  <c r="L270" i="5"/>
  <c r="K270" i="5"/>
  <c r="J270" i="5"/>
  <c r="I270" i="5"/>
  <c r="H270" i="5"/>
  <c r="G270" i="5"/>
  <c r="F270" i="5"/>
  <c r="E270" i="5"/>
  <c r="D270" i="5"/>
  <c r="C270" i="5"/>
  <c r="R269" i="5"/>
  <c r="R268" i="5"/>
  <c r="Q267" i="5"/>
  <c r="P267" i="5"/>
  <c r="O267" i="5"/>
  <c r="N267" i="5"/>
  <c r="M267" i="5"/>
  <c r="K267" i="5"/>
  <c r="J267" i="5"/>
  <c r="I267" i="5"/>
  <c r="H267" i="5"/>
  <c r="G267" i="5"/>
  <c r="F267" i="5"/>
  <c r="E267" i="5"/>
  <c r="D267" i="5"/>
  <c r="C267" i="5"/>
  <c r="R266" i="5"/>
  <c r="R265" i="5"/>
  <c r="Q264" i="5"/>
  <c r="P264" i="5"/>
  <c r="O264" i="5"/>
  <c r="N264" i="5"/>
  <c r="M264" i="5"/>
  <c r="K264" i="5"/>
  <c r="J264" i="5"/>
  <c r="I264" i="5"/>
  <c r="H264" i="5"/>
  <c r="G264" i="5"/>
  <c r="F264" i="5"/>
  <c r="E264" i="5"/>
  <c r="D264" i="5"/>
  <c r="C264" i="5"/>
  <c r="R263" i="5"/>
  <c r="R262" i="5"/>
  <c r="Q261" i="5"/>
  <c r="P261" i="5"/>
  <c r="O261" i="5"/>
  <c r="N261" i="5"/>
  <c r="M261" i="5"/>
  <c r="L261" i="5"/>
  <c r="J261" i="5"/>
  <c r="I261" i="5"/>
  <c r="H261" i="5"/>
  <c r="G261" i="5"/>
  <c r="F261" i="5"/>
  <c r="E261" i="5"/>
  <c r="D261" i="5"/>
  <c r="C261" i="5"/>
  <c r="R260" i="5"/>
  <c r="R259" i="5"/>
  <c r="Q258" i="5"/>
  <c r="P258" i="5"/>
  <c r="O258" i="5"/>
  <c r="N258" i="5"/>
  <c r="M258" i="5"/>
  <c r="L258" i="5"/>
  <c r="J258" i="5"/>
  <c r="I258" i="5"/>
  <c r="H258" i="5"/>
  <c r="G258" i="5"/>
  <c r="F258" i="5"/>
  <c r="E258" i="5"/>
  <c r="D258" i="5"/>
  <c r="C258" i="5"/>
  <c r="R257" i="5"/>
  <c r="R256" i="5"/>
  <c r="Q255" i="5"/>
  <c r="P255" i="5"/>
  <c r="O255" i="5"/>
  <c r="N255" i="5"/>
  <c r="M255" i="5"/>
  <c r="L255" i="5"/>
  <c r="K255" i="5"/>
  <c r="I255" i="5"/>
  <c r="H255" i="5"/>
  <c r="G255" i="5"/>
  <c r="F255" i="5"/>
  <c r="E255" i="5"/>
  <c r="D255" i="5"/>
  <c r="C255" i="5"/>
  <c r="R254" i="5"/>
  <c r="R253" i="5"/>
  <c r="Q252" i="5"/>
  <c r="P252" i="5"/>
  <c r="O252" i="5"/>
  <c r="N252" i="5"/>
  <c r="M252" i="5"/>
  <c r="L252" i="5"/>
  <c r="K252" i="5"/>
  <c r="I252" i="5"/>
  <c r="H252" i="5"/>
  <c r="G252" i="5"/>
  <c r="F252" i="5"/>
  <c r="E252" i="5"/>
  <c r="D252" i="5"/>
  <c r="C252" i="5"/>
  <c r="R251" i="5"/>
  <c r="R250" i="5"/>
  <c r="Q249" i="5"/>
  <c r="P249" i="5"/>
  <c r="O249" i="5"/>
  <c r="N249" i="5"/>
  <c r="M249" i="5"/>
  <c r="L249" i="5"/>
  <c r="K249" i="5"/>
  <c r="J249" i="5"/>
  <c r="H249" i="5"/>
  <c r="G249" i="5"/>
  <c r="F249" i="5"/>
  <c r="E249" i="5"/>
  <c r="D249" i="5"/>
  <c r="C249" i="5"/>
  <c r="R248" i="5"/>
  <c r="R247" i="5"/>
  <c r="Q246" i="5"/>
  <c r="P246" i="5"/>
  <c r="O246" i="5"/>
  <c r="N246" i="5"/>
  <c r="M246" i="5"/>
  <c r="L246" i="5"/>
  <c r="K246" i="5"/>
  <c r="J246" i="5"/>
  <c r="H246" i="5"/>
  <c r="G246" i="5"/>
  <c r="F246" i="5"/>
  <c r="E246" i="5"/>
  <c r="D246" i="5"/>
  <c r="C246" i="5"/>
  <c r="R245" i="5"/>
  <c r="R244" i="5"/>
  <c r="Q243" i="5"/>
  <c r="P243" i="5"/>
  <c r="O243" i="5"/>
  <c r="N243" i="5"/>
  <c r="M243" i="5"/>
  <c r="L243" i="5"/>
  <c r="K243" i="5"/>
  <c r="J243" i="5"/>
  <c r="I243" i="5"/>
  <c r="G243" i="5"/>
  <c r="F243" i="5"/>
  <c r="E243" i="5"/>
  <c r="D243" i="5"/>
  <c r="C243" i="5"/>
  <c r="R242" i="5"/>
  <c r="R241" i="5"/>
  <c r="Q240" i="5"/>
  <c r="P240" i="5"/>
  <c r="O240" i="5"/>
  <c r="N240" i="5"/>
  <c r="M240" i="5"/>
  <c r="L240" i="5"/>
  <c r="K240" i="5"/>
  <c r="J240" i="5"/>
  <c r="I240" i="5"/>
  <c r="G240" i="5"/>
  <c r="F240" i="5"/>
  <c r="E240" i="5"/>
  <c r="D240" i="5"/>
  <c r="C240" i="5"/>
  <c r="R239" i="5"/>
  <c r="R238" i="5"/>
  <c r="Q237" i="5"/>
  <c r="P237" i="5"/>
  <c r="O237" i="5"/>
  <c r="N237" i="5"/>
  <c r="M237" i="5"/>
  <c r="L237" i="5"/>
  <c r="K237" i="5"/>
  <c r="J237" i="5"/>
  <c r="I237" i="5"/>
  <c r="H237" i="5"/>
  <c r="F237" i="5"/>
  <c r="E237" i="5"/>
  <c r="D237" i="5"/>
  <c r="C237" i="5"/>
  <c r="R236" i="5"/>
  <c r="R235" i="5"/>
  <c r="Q234" i="5"/>
  <c r="P234" i="5"/>
  <c r="O234" i="5"/>
  <c r="N234" i="5"/>
  <c r="M234" i="5"/>
  <c r="L234" i="5"/>
  <c r="K234" i="5"/>
  <c r="J234" i="5"/>
  <c r="I234" i="5"/>
  <c r="H234" i="5"/>
  <c r="F234" i="5"/>
  <c r="E234" i="5"/>
  <c r="D234" i="5"/>
  <c r="C234" i="5"/>
  <c r="R233" i="5"/>
  <c r="R232" i="5"/>
  <c r="Q231" i="5"/>
  <c r="P231" i="5"/>
  <c r="O231" i="5"/>
  <c r="N231" i="5"/>
  <c r="M231" i="5"/>
  <c r="L231" i="5"/>
  <c r="K231" i="5"/>
  <c r="J231" i="5"/>
  <c r="I231" i="5"/>
  <c r="H231" i="5"/>
  <c r="G231" i="5"/>
  <c r="E231" i="5"/>
  <c r="D231" i="5"/>
  <c r="C231" i="5"/>
  <c r="R230" i="5"/>
  <c r="R229" i="5"/>
  <c r="Q228" i="5"/>
  <c r="P228" i="5"/>
  <c r="O228" i="5"/>
  <c r="N228" i="5"/>
  <c r="M228" i="5"/>
  <c r="L228" i="5"/>
  <c r="K228" i="5"/>
  <c r="J228" i="5"/>
  <c r="I228" i="5"/>
  <c r="H228" i="5"/>
  <c r="G228" i="5"/>
  <c r="E228" i="5"/>
  <c r="D228" i="5"/>
  <c r="C228" i="5"/>
  <c r="R227" i="5"/>
  <c r="R226" i="5"/>
  <c r="Q225" i="5"/>
  <c r="P225" i="5"/>
  <c r="O225" i="5"/>
  <c r="N225" i="5"/>
  <c r="M225" i="5"/>
  <c r="L225" i="5"/>
  <c r="K225" i="5"/>
  <c r="J225" i="5"/>
  <c r="I225" i="5"/>
  <c r="H225" i="5"/>
  <c r="G225" i="5"/>
  <c r="F225" i="5"/>
  <c r="D225" i="5"/>
  <c r="C225" i="5"/>
  <c r="R224" i="5"/>
  <c r="R223" i="5"/>
  <c r="Q222" i="5"/>
  <c r="P222" i="5"/>
  <c r="O222" i="5"/>
  <c r="N222" i="5"/>
  <c r="M222" i="5"/>
  <c r="L222" i="5"/>
  <c r="K222" i="5"/>
  <c r="J222" i="5"/>
  <c r="I222" i="5"/>
  <c r="H222" i="5"/>
  <c r="G222" i="5"/>
  <c r="F222" i="5"/>
  <c r="D222" i="5"/>
  <c r="C222" i="5"/>
  <c r="R221" i="5"/>
  <c r="R220" i="5"/>
  <c r="Q219" i="5"/>
  <c r="P219" i="5"/>
  <c r="O219" i="5"/>
  <c r="N219" i="5"/>
  <c r="M219" i="5"/>
  <c r="L219" i="5"/>
  <c r="K219" i="5"/>
  <c r="J219" i="5"/>
  <c r="I219" i="5"/>
  <c r="H219" i="5"/>
  <c r="G219" i="5"/>
  <c r="F219" i="5"/>
  <c r="E219" i="5"/>
  <c r="C219" i="5"/>
  <c r="C303" i="5" s="1"/>
  <c r="R218" i="5"/>
  <c r="R217" i="5"/>
  <c r="Q216" i="5"/>
  <c r="P216" i="5"/>
  <c r="O216" i="5"/>
  <c r="N216" i="5"/>
  <c r="M216" i="5"/>
  <c r="L216" i="5"/>
  <c r="K216" i="5"/>
  <c r="J216" i="5"/>
  <c r="I216" i="5"/>
  <c r="H216" i="5"/>
  <c r="G216" i="5"/>
  <c r="F216" i="5"/>
  <c r="E216" i="5"/>
  <c r="C216" i="5"/>
  <c r="C300" i="5" s="1"/>
  <c r="R215" i="5"/>
  <c r="R305" i="5" s="1"/>
  <c r="R214" i="5"/>
  <c r="R304" i="5" s="1"/>
  <c r="Q213" i="5"/>
  <c r="Q303" i="5" s="1"/>
  <c r="P213" i="5"/>
  <c r="O213" i="5"/>
  <c r="O303" i="5" s="1"/>
  <c r="N213" i="5"/>
  <c r="M213" i="5"/>
  <c r="L213" i="5"/>
  <c r="K213" i="5"/>
  <c r="K303" i="5" s="1"/>
  <c r="J213" i="5"/>
  <c r="I213" i="5"/>
  <c r="H213" i="5"/>
  <c r="G213" i="5"/>
  <c r="G303" i="5" s="1"/>
  <c r="F213" i="5"/>
  <c r="E213" i="5"/>
  <c r="D213" i="5"/>
  <c r="R212" i="5"/>
  <c r="R302" i="5" s="1"/>
  <c r="R211" i="5"/>
  <c r="R301" i="5" s="1"/>
  <c r="Q210" i="5"/>
  <c r="Q300" i="5" s="1"/>
  <c r="P210" i="5"/>
  <c r="O210" i="5"/>
  <c r="O300" i="5" s="1"/>
  <c r="N210" i="5"/>
  <c r="M210" i="5"/>
  <c r="L210" i="5"/>
  <c r="K210" i="5"/>
  <c r="K300" i="5" s="1"/>
  <c r="J210" i="5"/>
  <c r="I210" i="5"/>
  <c r="H210" i="5"/>
  <c r="G210" i="5"/>
  <c r="G300" i="5" s="1"/>
  <c r="F210" i="5"/>
  <c r="E210" i="5"/>
  <c r="D210" i="5"/>
  <c r="R200" i="5"/>
  <c r="R199" i="5"/>
  <c r="P198" i="5"/>
  <c r="O198" i="5"/>
  <c r="N198" i="5"/>
  <c r="M198" i="5"/>
  <c r="L198" i="5"/>
  <c r="K198" i="5"/>
  <c r="J198" i="5"/>
  <c r="I198" i="5"/>
  <c r="H198" i="5"/>
  <c r="G198" i="5"/>
  <c r="F198" i="5"/>
  <c r="E198" i="5"/>
  <c r="D198" i="5"/>
  <c r="C198" i="5"/>
  <c r="R197" i="5"/>
  <c r="R196" i="5"/>
  <c r="P195" i="5"/>
  <c r="O195" i="5"/>
  <c r="N195" i="5"/>
  <c r="M195" i="5"/>
  <c r="L195" i="5"/>
  <c r="K195" i="5"/>
  <c r="J195" i="5"/>
  <c r="I195" i="5"/>
  <c r="H195" i="5"/>
  <c r="G195" i="5"/>
  <c r="F195" i="5"/>
  <c r="E195" i="5"/>
  <c r="D195" i="5"/>
  <c r="C195" i="5"/>
  <c r="R194" i="5"/>
  <c r="R193" i="5"/>
  <c r="Q192" i="5"/>
  <c r="O192" i="5"/>
  <c r="N192" i="5"/>
  <c r="M192" i="5"/>
  <c r="L192" i="5"/>
  <c r="K192" i="5"/>
  <c r="J192" i="5"/>
  <c r="I192" i="5"/>
  <c r="H192" i="5"/>
  <c r="G192" i="5"/>
  <c r="F192" i="5"/>
  <c r="E192" i="5"/>
  <c r="D192" i="5"/>
  <c r="C192" i="5"/>
  <c r="R191" i="5"/>
  <c r="R190" i="5"/>
  <c r="Q189" i="5"/>
  <c r="O189" i="5"/>
  <c r="N189" i="5"/>
  <c r="M189" i="5"/>
  <c r="L189" i="5"/>
  <c r="K189" i="5"/>
  <c r="J189" i="5"/>
  <c r="I189" i="5"/>
  <c r="H189" i="5"/>
  <c r="G189" i="5"/>
  <c r="F189" i="5"/>
  <c r="E189" i="5"/>
  <c r="D189" i="5"/>
  <c r="C189" i="5"/>
  <c r="R188" i="5"/>
  <c r="R187" i="5"/>
  <c r="Q186" i="5"/>
  <c r="P186" i="5"/>
  <c r="N186" i="5"/>
  <c r="M186" i="5"/>
  <c r="L186" i="5"/>
  <c r="K186" i="5"/>
  <c r="J186" i="5"/>
  <c r="I186" i="5"/>
  <c r="H186" i="5"/>
  <c r="G186" i="5"/>
  <c r="F186" i="5"/>
  <c r="E186" i="5"/>
  <c r="D186" i="5"/>
  <c r="C186" i="5"/>
  <c r="R185" i="5"/>
  <c r="R184" i="5"/>
  <c r="Q183" i="5"/>
  <c r="P183" i="5"/>
  <c r="N183" i="5"/>
  <c r="M183" i="5"/>
  <c r="L183" i="5"/>
  <c r="K183" i="5"/>
  <c r="J183" i="5"/>
  <c r="I183" i="5"/>
  <c r="H183" i="5"/>
  <c r="G183" i="5"/>
  <c r="F183" i="5"/>
  <c r="E183" i="5"/>
  <c r="D183" i="5"/>
  <c r="C183" i="5"/>
  <c r="R182" i="5"/>
  <c r="R181" i="5"/>
  <c r="Q180" i="5"/>
  <c r="P180" i="5"/>
  <c r="O180" i="5"/>
  <c r="M180" i="5"/>
  <c r="L180" i="5"/>
  <c r="K180" i="5"/>
  <c r="J180" i="5"/>
  <c r="I180" i="5"/>
  <c r="H180" i="5"/>
  <c r="G180" i="5"/>
  <c r="F180" i="5"/>
  <c r="E180" i="5"/>
  <c r="D180" i="5"/>
  <c r="C180" i="5"/>
  <c r="R179" i="5"/>
  <c r="R178" i="5"/>
  <c r="Q177" i="5"/>
  <c r="P177" i="5"/>
  <c r="O177" i="5"/>
  <c r="M177" i="5"/>
  <c r="L177" i="5"/>
  <c r="K177" i="5"/>
  <c r="J177" i="5"/>
  <c r="I177" i="5"/>
  <c r="H177" i="5"/>
  <c r="G177" i="5"/>
  <c r="F177" i="5"/>
  <c r="E177" i="5"/>
  <c r="D177" i="5"/>
  <c r="C177" i="5"/>
  <c r="R176" i="5"/>
  <c r="R175" i="5"/>
  <c r="Q174" i="5"/>
  <c r="P174" i="5"/>
  <c r="O174" i="5"/>
  <c r="N174" i="5"/>
  <c r="L174" i="5"/>
  <c r="K174" i="5"/>
  <c r="J174" i="5"/>
  <c r="I174" i="5"/>
  <c r="H174" i="5"/>
  <c r="G174" i="5"/>
  <c r="F174" i="5"/>
  <c r="E174" i="5"/>
  <c r="D174" i="5"/>
  <c r="C174" i="5"/>
  <c r="R173" i="5"/>
  <c r="R172" i="5"/>
  <c r="Q171" i="5"/>
  <c r="P171" i="5"/>
  <c r="O171" i="5"/>
  <c r="N171" i="5"/>
  <c r="L171" i="5"/>
  <c r="K171" i="5"/>
  <c r="J171" i="5"/>
  <c r="I171" i="5"/>
  <c r="H171" i="5"/>
  <c r="G171" i="5"/>
  <c r="F171" i="5"/>
  <c r="E171" i="5"/>
  <c r="D171" i="5"/>
  <c r="C171" i="5"/>
  <c r="R170" i="5"/>
  <c r="R169" i="5"/>
  <c r="Q168" i="5"/>
  <c r="P168" i="5"/>
  <c r="O168" i="5"/>
  <c r="N168" i="5"/>
  <c r="M168" i="5"/>
  <c r="K168" i="5"/>
  <c r="J168" i="5"/>
  <c r="I168" i="5"/>
  <c r="H168" i="5"/>
  <c r="G168" i="5"/>
  <c r="F168" i="5"/>
  <c r="E168" i="5"/>
  <c r="D168" i="5"/>
  <c r="C168" i="5"/>
  <c r="R167" i="5"/>
  <c r="R166" i="5"/>
  <c r="Q165" i="5"/>
  <c r="P165" i="5"/>
  <c r="O165" i="5"/>
  <c r="N165" i="5"/>
  <c r="M165" i="5"/>
  <c r="K165" i="5"/>
  <c r="J165" i="5"/>
  <c r="I165" i="5"/>
  <c r="H165" i="5"/>
  <c r="G165" i="5"/>
  <c r="F165" i="5"/>
  <c r="E165" i="5"/>
  <c r="D165" i="5"/>
  <c r="C165" i="5"/>
  <c r="R164" i="5"/>
  <c r="R163" i="5"/>
  <c r="Q162" i="5"/>
  <c r="P162" i="5"/>
  <c r="O162" i="5"/>
  <c r="N162" i="5"/>
  <c r="M162" i="5"/>
  <c r="L162" i="5"/>
  <c r="J162" i="5"/>
  <c r="I162" i="5"/>
  <c r="H162" i="5"/>
  <c r="G162" i="5"/>
  <c r="F162" i="5"/>
  <c r="E162" i="5"/>
  <c r="D162" i="5"/>
  <c r="C162" i="5"/>
  <c r="R161" i="5"/>
  <c r="R160" i="5"/>
  <c r="Q159" i="5"/>
  <c r="P159" i="5"/>
  <c r="O159" i="5"/>
  <c r="N159" i="5"/>
  <c r="M159" i="5"/>
  <c r="L159" i="5"/>
  <c r="J159" i="5"/>
  <c r="I159" i="5"/>
  <c r="H159" i="5"/>
  <c r="G159" i="5"/>
  <c r="F159" i="5"/>
  <c r="E159" i="5"/>
  <c r="D159" i="5"/>
  <c r="C159" i="5"/>
  <c r="R158" i="5"/>
  <c r="R157" i="5"/>
  <c r="Q156" i="5"/>
  <c r="P156" i="5"/>
  <c r="O156" i="5"/>
  <c r="N156" i="5"/>
  <c r="M156" i="5"/>
  <c r="L156" i="5"/>
  <c r="K156" i="5"/>
  <c r="I156" i="5"/>
  <c r="H156" i="5"/>
  <c r="G156" i="5"/>
  <c r="F156" i="5"/>
  <c r="E156" i="5"/>
  <c r="D156" i="5"/>
  <c r="C156" i="5"/>
  <c r="R155" i="5"/>
  <c r="R154" i="5"/>
  <c r="Q153" i="5"/>
  <c r="P153" i="5"/>
  <c r="O153" i="5"/>
  <c r="N153" i="5"/>
  <c r="M153" i="5"/>
  <c r="L153" i="5"/>
  <c r="K153" i="5"/>
  <c r="I153" i="5"/>
  <c r="H153" i="5"/>
  <c r="G153" i="5"/>
  <c r="F153" i="5"/>
  <c r="E153" i="5"/>
  <c r="D153" i="5"/>
  <c r="C153" i="5"/>
  <c r="R152" i="5"/>
  <c r="R151" i="5"/>
  <c r="Q150" i="5"/>
  <c r="P150" i="5"/>
  <c r="O150" i="5"/>
  <c r="N150" i="5"/>
  <c r="M150" i="5"/>
  <c r="L150" i="5"/>
  <c r="K150" i="5"/>
  <c r="J150" i="5"/>
  <c r="H150" i="5"/>
  <c r="G150" i="5"/>
  <c r="F150" i="5"/>
  <c r="E150" i="5"/>
  <c r="D150" i="5"/>
  <c r="C150" i="5"/>
  <c r="R149" i="5"/>
  <c r="R148" i="5"/>
  <c r="Q147" i="5"/>
  <c r="P147" i="5"/>
  <c r="O147" i="5"/>
  <c r="N147" i="5"/>
  <c r="M147" i="5"/>
  <c r="L147" i="5"/>
  <c r="K147" i="5"/>
  <c r="J147" i="5"/>
  <c r="H147" i="5"/>
  <c r="G147" i="5"/>
  <c r="F147" i="5"/>
  <c r="E147" i="5"/>
  <c r="D147" i="5"/>
  <c r="C147" i="5"/>
  <c r="R146" i="5"/>
  <c r="R145" i="5"/>
  <c r="Q144" i="5"/>
  <c r="P144" i="5"/>
  <c r="O144" i="5"/>
  <c r="N144" i="5"/>
  <c r="M144" i="5"/>
  <c r="L144" i="5"/>
  <c r="K144" i="5"/>
  <c r="J144" i="5"/>
  <c r="I144" i="5"/>
  <c r="G144" i="5"/>
  <c r="F144" i="5"/>
  <c r="E144" i="5"/>
  <c r="D144" i="5"/>
  <c r="C144" i="5"/>
  <c r="R143" i="5"/>
  <c r="R142" i="5"/>
  <c r="Q141" i="5"/>
  <c r="P141" i="5"/>
  <c r="O141" i="5"/>
  <c r="N141" i="5"/>
  <c r="M141" i="5"/>
  <c r="L141" i="5"/>
  <c r="K141" i="5"/>
  <c r="J141" i="5"/>
  <c r="I141" i="5"/>
  <c r="G141" i="5"/>
  <c r="F141" i="5"/>
  <c r="E141" i="5"/>
  <c r="D141" i="5"/>
  <c r="C141" i="5"/>
  <c r="R140" i="5"/>
  <c r="R139" i="5"/>
  <c r="Q138" i="5"/>
  <c r="P138" i="5"/>
  <c r="O138" i="5"/>
  <c r="N138" i="5"/>
  <c r="M138" i="5"/>
  <c r="L138" i="5"/>
  <c r="K138" i="5"/>
  <c r="J138" i="5"/>
  <c r="I138" i="5"/>
  <c r="H138" i="5"/>
  <c r="F138" i="5"/>
  <c r="E138" i="5"/>
  <c r="D138" i="5"/>
  <c r="C138" i="5"/>
  <c r="R137" i="5"/>
  <c r="R136" i="5"/>
  <c r="Q135" i="5"/>
  <c r="P135" i="5"/>
  <c r="O135" i="5"/>
  <c r="N135" i="5"/>
  <c r="M135" i="5"/>
  <c r="L135" i="5"/>
  <c r="K135" i="5"/>
  <c r="J135" i="5"/>
  <c r="I135" i="5"/>
  <c r="H135" i="5"/>
  <c r="F135" i="5"/>
  <c r="E135" i="5"/>
  <c r="D135" i="5"/>
  <c r="C135" i="5"/>
  <c r="R134" i="5"/>
  <c r="R133" i="5"/>
  <c r="Q132" i="5"/>
  <c r="P132" i="5"/>
  <c r="O132" i="5"/>
  <c r="N132" i="5"/>
  <c r="M132" i="5"/>
  <c r="L132" i="5"/>
  <c r="K132" i="5"/>
  <c r="J132" i="5"/>
  <c r="I132" i="5"/>
  <c r="H132" i="5"/>
  <c r="G132" i="5"/>
  <c r="E132" i="5"/>
  <c r="D132" i="5"/>
  <c r="C132" i="5"/>
  <c r="R131" i="5"/>
  <c r="R130" i="5"/>
  <c r="Q129" i="5"/>
  <c r="P129" i="5"/>
  <c r="O129" i="5"/>
  <c r="N129" i="5"/>
  <c r="M129" i="5"/>
  <c r="L129" i="5"/>
  <c r="K129" i="5"/>
  <c r="J129" i="5"/>
  <c r="I129" i="5"/>
  <c r="H129" i="5"/>
  <c r="G129" i="5"/>
  <c r="E129" i="5"/>
  <c r="D129" i="5"/>
  <c r="C129" i="5"/>
  <c r="R128" i="5"/>
  <c r="R127" i="5"/>
  <c r="Q126" i="5"/>
  <c r="P126" i="5"/>
  <c r="O126" i="5"/>
  <c r="N126" i="5"/>
  <c r="M126" i="5"/>
  <c r="L126" i="5"/>
  <c r="K126" i="5"/>
  <c r="J126" i="5"/>
  <c r="I126" i="5"/>
  <c r="H126" i="5"/>
  <c r="G126" i="5"/>
  <c r="F126" i="5"/>
  <c r="D126" i="5"/>
  <c r="C126" i="5"/>
  <c r="R125" i="5"/>
  <c r="R124" i="5"/>
  <c r="Q123" i="5"/>
  <c r="P123" i="5"/>
  <c r="O123" i="5"/>
  <c r="N123" i="5"/>
  <c r="M123" i="5"/>
  <c r="L123" i="5"/>
  <c r="K123" i="5"/>
  <c r="J123" i="5"/>
  <c r="I123" i="5"/>
  <c r="H123" i="5"/>
  <c r="G123" i="5"/>
  <c r="F123" i="5"/>
  <c r="D123" i="5"/>
  <c r="C123" i="5"/>
  <c r="R122" i="5"/>
  <c r="R121" i="5"/>
  <c r="Q120" i="5"/>
  <c r="P120" i="5"/>
  <c r="O120" i="5"/>
  <c r="N120" i="5"/>
  <c r="M120" i="5"/>
  <c r="L120" i="5"/>
  <c r="K120" i="5"/>
  <c r="J120" i="5"/>
  <c r="I120" i="5"/>
  <c r="H120" i="5"/>
  <c r="G120" i="5"/>
  <c r="F120" i="5"/>
  <c r="E120" i="5"/>
  <c r="C120" i="5"/>
  <c r="C204" i="5" s="1"/>
  <c r="R119" i="5"/>
  <c r="R118" i="5"/>
  <c r="Q117" i="5"/>
  <c r="P117" i="5"/>
  <c r="O117" i="5"/>
  <c r="N117" i="5"/>
  <c r="M117" i="5"/>
  <c r="L117" i="5"/>
  <c r="K117" i="5"/>
  <c r="J117" i="5"/>
  <c r="I117" i="5"/>
  <c r="H117" i="5"/>
  <c r="G117" i="5"/>
  <c r="F117" i="5"/>
  <c r="E117" i="5"/>
  <c r="C117" i="5"/>
  <c r="C201" i="5" s="1"/>
  <c r="R116" i="5"/>
  <c r="R206" i="5" s="1"/>
  <c r="R115" i="5"/>
  <c r="R205" i="5" s="1"/>
  <c r="Q114" i="5"/>
  <c r="Q204" i="5" s="1"/>
  <c r="P114" i="5"/>
  <c r="O114" i="5"/>
  <c r="O204" i="5" s="1"/>
  <c r="N114" i="5"/>
  <c r="M114" i="5"/>
  <c r="M204" i="5" s="1"/>
  <c r="L114" i="5"/>
  <c r="K114" i="5"/>
  <c r="K204" i="5" s="1"/>
  <c r="J114" i="5"/>
  <c r="I114" i="5"/>
  <c r="H114" i="5"/>
  <c r="G114" i="5"/>
  <c r="G204" i="5" s="1"/>
  <c r="F114" i="5"/>
  <c r="E114" i="5"/>
  <c r="E204" i="5" s="1"/>
  <c r="D114" i="5"/>
  <c r="R113" i="5"/>
  <c r="R203" i="5" s="1"/>
  <c r="R112" i="5"/>
  <c r="R202" i="5" s="1"/>
  <c r="Q111" i="5"/>
  <c r="Q201" i="5" s="1"/>
  <c r="P111" i="5"/>
  <c r="O111" i="5"/>
  <c r="O201" i="5" s="1"/>
  <c r="N111" i="5"/>
  <c r="M111" i="5"/>
  <c r="M201" i="5" s="1"/>
  <c r="L111" i="5"/>
  <c r="K111" i="5"/>
  <c r="K201" i="5" s="1"/>
  <c r="J111" i="5"/>
  <c r="I111" i="5"/>
  <c r="I201" i="5" s="1"/>
  <c r="H111" i="5"/>
  <c r="G111" i="5"/>
  <c r="G201" i="5" s="1"/>
  <c r="F111" i="5"/>
  <c r="E111" i="5"/>
  <c r="E201" i="5" s="1"/>
  <c r="D111" i="5"/>
  <c r="P87" i="5"/>
  <c r="P84" i="5"/>
  <c r="O81" i="5"/>
  <c r="O78" i="5"/>
  <c r="R89" i="5"/>
  <c r="R88" i="5"/>
  <c r="Q87" i="5"/>
  <c r="N87" i="5"/>
  <c r="M87" i="5"/>
  <c r="L87" i="5"/>
  <c r="K87" i="5"/>
  <c r="J87" i="5"/>
  <c r="I87" i="5"/>
  <c r="H87" i="5"/>
  <c r="G87" i="5"/>
  <c r="F87" i="5"/>
  <c r="E87" i="5"/>
  <c r="D87" i="5"/>
  <c r="C87" i="5"/>
  <c r="R86" i="5"/>
  <c r="R85" i="5"/>
  <c r="Q84" i="5"/>
  <c r="N84" i="5"/>
  <c r="M84" i="5"/>
  <c r="L84" i="5"/>
  <c r="K84" i="5"/>
  <c r="J84" i="5"/>
  <c r="I84" i="5"/>
  <c r="H84" i="5"/>
  <c r="G84" i="5"/>
  <c r="F84" i="5"/>
  <c r="E84" i="5"/>
  <c r="D84" i="5"/>
  <c r="C84" i="5"/>
  <c r="O99" i="5"/>
  <c r="O96" i="5"/>
  <c r="O93" i="5"/>
  <c r="O90" i="5"/>
  <c r="O75" i="5"/>
  <c r="O72" i="5"/>
  <c r="O69" i="5"/>
  <c r="O66" i="5"/>
  <c r="O63" i="5"/>
  <c r="O60" i="5"/>
  <c r="O57" i="5"/>
  <c r="O54" i="5"/>
  <c r="O51" i="5"/>
  <c r="O48" i="5"/>
  <c r="O45" i="5"/>
  <c r="O42" i="5"/>
  <c r="O39" i="5"/>
  <c r="O36" i="5"/>
  <c r="O33" i="5"/>
  <c r="O30" i="5"/>
  <c r="O27" i="5"/>
  <c r="O24" i="5"/>
  <c r="O21" i="5"/>
  <c r="O18" i="5"/>
  <c r="O15" i="5"/>
  <c r="O105" i="5" s="1"/>
  <c r="O12" i="5"/>
  <c r="J19" i="24"/>
  <c r="H19" i="24"/>
  <c r="F19" i="24"/>
  <c r="D19" i="24"/>
  <c r="J35" i="23"/>
  <c r="H35" i="23"/>
  <c r="F35" i="23"/>
  <c r="D35" i="23"/>
  <c r="J36" i="22"/>
  <c r="H36" i="22"/>
  <c r="F36" i="22"/>
  <c r="D36" i="22"/>
  <c r="J35" i="21"/>
  <c r="H35" i="21"/>
  <c r="F35" i="21"/>
  <c r="D35" i="21"/>
  <c r="J35" i="20"/>
  <c r="H35" i="20"/>
  <c r="F35" i="20"/>
  <c r="D35" i="20"/>
  <c r="R101" i="8" l="1"/>
  <c r="R85" i="8"/>
  <c r="G75" i="7"/>
  <c r="F71" i="7"/>
  <c r="G56" i="7"/>
  <c r="H43" i="7"/>
  <c r="F67" i="7"/>
  <c r="Q116" i="8"/>
  <c r="K119" i="8"/>
  <c r="F33" i="7"/>
  <c r="S84" i="8"/>
  <c r="H51" i="7"/>
  <c r="S118" i="8"/>
  <c r="R117" i="8"/>
  <c r="S114" i="8"/>
  <c r="R113" i="8"/>
  <c r="Q112" i="8"/>
  <c r="S110" i="8"/>
  <c r="R109" i="8"/>
  <c r="Q108" i="8"/>
  <c r="H29" i="7"/>
  <c r="Q104" i="8"/>
  <c r="S102" i="8"/>
  <c r="Q100" i="8"/>
  <c r="S98" i="8"/>
  <c r="R97" i="8"/>
  <c r="Q96" i="8"/>
  <c r="S94" i="8"/>
  <c r="R93" i="8"/>
  <c r="R89" i="8"/>
  <c r="G33" i="7"/>
  <c r="F56" i="7"/>
  <c r="Q118" i="8"/>
  <c r="S116" i="8"/>
  <c r="R115" i="8"/>
  <c r="Q114" i="8"/>
  <c r="S112" i="8"/>
  <c r="R111" i="8"/>
  <c r="Q110" i="8"/>
  <c r="S108" i="8"/>
  <c r="R107" i="8"/>
  <c r="S104" i="8"/>
  <c r="R103" i="8"/>
  <c r="Q102" i="8"/>
  <c r="S100" i="8"/>
  <c r="R99" i="8"/>
  <c r="Q98" i="8"/>
  <c r="S96" i="8"/>
  <c r="R95" i="8"/>
  <c r="Q94" i="8"/>
  <c r="S92" i="8"/>
  <c r="R91" i="8"/>
  <c r="Q90" i="8"/>
  <c r="S88" i="8"/>
  <c r="R87" i="8"/>
  <c r="Q86" i="8"/>
  <c r="G31" i="7"/>
  <c r="G77" i="7"/>
  <c r="E300" i="5"/>
  <c r="I300" i="5"/>
  <c r="M300" i="5"/>
  <c r="E303" i="5"/>
  <c r="I303" i="5"/>
  <c r="M303" i="5"/>
  <c r="E399" i="5"/>
  <c r="I399" i="5"/>
  <c r="M399" i="5"/>
  <c r="E402" i="5"/>
  <c r="I402" i="5"/>
  <c r="M402" i="5"/>
  <c r="R321" i="5"/>
  <c r="R333" i="5"/>
  <c r="R345" i="5"/>
  <c r="R357" i="5"/>
  <c r="R369" i="5"/>
  <c r="R381" i="5"/>
  <c r="R393" i="5"/>
  <c r="E498" i="5"/>
  <c r="I498" i="5"/>
  <c r="M498" i="5"/>
  <c r="E501" i="5"/>
  <c r="I501" i="5"/>
  <c r="M501" i="5"/>
  <c r="R435" i="5"/>
  <c r="R447" i="5"/>
  <c r="R459" i="5"/>
  <c r="R471" i="5"/>
  <c r="R483" i="5"/>
  <c r="R495" i="5"/>
  <c r="E597" i="5"/>
  <c r="I597" i="5"/>
  <c r="M597" i="5"/>
  <c r="E600" i="5"/>
  <c r="I600" i="5"/>
  <c r="M600" i="5"/>
  <c r="C35" i="47"/>
  <c r="S37" i="59"/>
  <c r="S90" i="59" s="1"/>
  <c r="H50" i="7"/>
  <c r="F57" i="7"/>
  <c r="R118" i="8"/>
  <c r="Q117" i="8"/>
  <c r="S115" i="8"/>
  <c r="R114" i="8"/>
  <c r="Q113" i="8"/>
  <c r="S111" i="8"/>
  <c r="R110" i="8"/>
  <c r="Q109" i="8"/>
  <c r="S107" i="8"/>
  <c r="F31" i="7"/>
  <c r="S103" i="8"/>
  <c r="R102" i="8"/>
  <c r="Q101" i="8"/>
  <c r="S99" i="8"/>
  <c r="R98" i="8"/>
  <c r="Q97" i="8"/>
  <c r="S95" i="8"/>
  <c r="R94" i="8"/>
  <c r="Q93" i="8"/>
  <c r="S91" i="8"/>
  <c r="R90" i="8"/>
  <c r="Q89" i="8"/>
  <c r="S87" i="8"/>
  <c r="R86" i="8"/>
  <c r="Q85" i="8"/>
  <c r="D73" i="7"/>
  <c r="C94" i="59"/>
  <c r="S41" i="59"/>
  <c r="S94" i="59" s="1"/>
  <c r="F55" i="7"/>
  <c r="F74" i="7"/>
  <c r="G63" i="7"/>
  <c r="G32" i="7"/>
  <c r="G72" i="7"/>
  <c r="G70" i="7"/>
  <c r="G57" i="7"/>
  <c r="F63" i="7"/>
  <c r="F32" i="7"/>
  <c r="Q92" i="8"/>
  <c r="S90" i="8"/>
  <c r="Q88" i="8"/>
  <c r="S86" i="8"/>
  <c r="G74" i="7"/>
  <c r="G55" i="7"/>
  <c r="H42" i="7"/>
  <c r="F105" i="8"/>
  <c r="I119" i="8"/>
  <c r="M119" i="8"/>
  <c r="C93" i="59"/>
  <c r="C92" i="59" s="1"/>
  <c r="S40" i="59"/>
  <c r="S93" i="59" s="1"/>
  <c r="C52" i="14"/>
  <c r="K53" i="59" s="1"/>
  <c r="I204" i="5"/>
  <c r="O102" i="5"/>
  <c r="D201" i="5"/>
  <c r="H201" i="5"/>
  <c r="L201" i="5"/>
  <c r="P201" i="5"/>
  <c r="D204" i="5"/>
  <c r="H204" i="5"/>
  <c r="L204" i="5"/>
  <c r="P204" i="5"/>
  <c r="D300" i="5"/>
  <c r="H300" i="5"/>
  <c r="L300" i="5"/>
  <c r="P300" i="5"/>
  <c r="D303" i="5"/>
  <c r="H303" i="5"/>
  <c r="L303" i="5"/>
  <c r="P303" i="5"/>
  <c r="D399" i="5"/>
  <c r="H399" i="5"/>
  <c r="L399" i="5"/>
  <c r="P399" i="5"/>
  <c r="D402" i="5"/>
  <c r="H402" i="5"/>
  <c r="L402" i="5"/>
  <c r="P402" i="5"/>
  <c r="D498" i="5"/>
  <c r="H498" i="5"/>
  <c r="L498" i="5"/>
  <c r="P498" i="5"/>
  <c r="D501" i="5"/>
  <c r="H501" i="5"/>
  <c r="L501" i="5"/>
  <c r="P501" i="5"/>
  <c r="D597" i="5"/>
  <c r="H597" i="5"/>
  <c r="L597" i="5"/>
  <c r="P597" i="5"/>
  <c r="D600" i="5"/>
  <c r="H600" i="5"/>
  <c r="L600" i="5"/>
  <c r="P600" i="5"/>
  <c r="R513" i="5"/>
  <c r="R522" i="5"/>
  <c r="R525" i="5"/>
  <c r="R528" i="5"/>
  <c r="R534" i="5"/>
  <c r="R537" i="5"/>
  <c r="G597" i="5"/>
  <c r="R540" i="5"/>
  <c r="R546" i="5"/>
  <c r="R549" i="5"/>
  <c r="R552" i="5"/>
  <c r="R558" i="5"/>
  <c r="R561" i="5"/>
  <c r="K597" i="5"/>
  <c r="R564" i="5"/>
  <c r="R570" i="5"/>
  <c r="R573" i="5"/>
  <c r="R576" i="5"/>
  <c r="R582" i="5"/>
  <c r="R585" i="5"/>
  <c r="O597" i="5"/>
  <c r="R588" i="5"/>
  <c r="R594" i="5"/>
  <c r="R598" i="5"/>
  <c r="F201" i="5"/>
  <c r="J201" i="5"/>
  <c r="N201" i="5"/>
  <c r="F204" i="5"/>
  <c r="J204" i="5"/>
  <c r="N204" i="5"/>
  <c r="R120" i="5"/>
  <c r="R132" i="5"/>
  <c r="R144" i="5"/>
  <c r="R156" i="5"/>
  <c r="R168" i="5"/>
  <c r="R180" i="5"/>
  <c r="R192" i="5"/>
  <c r="F300" i="5"/>
  <c r="J300" i="5"/>
  <c r="N300" i="5"/>
  <c r="F303" i="5"/>
  <c r="J303" i="5"/>
  <c r="N303" i="5"/>
  <c r="R240" i="5"/>
  <c r="R252" i="5"/>
  <c r="R264" i="5"/>
  <c r="R276" i="5"/>
  <c r="R288" i="5"/>
  <c r="F399" i="5"/>
  <c r="J399" i="5"/>
  <c r="N399" i="5"/>
  <c r="F402" i="5"/>
  <c r="J402" i="5"/>
  <c r="N402" i="5"/>
  <c r="F498" i="5"/>
  <c r="J498" i="5"/>
  <c r="N498" i="5"/>
  <c r="F501" i="5"/>
  <c r="J501" i="5"/>
  <c r="N501" i="5"/>
  <c r="F597" i="5"/>
  <c r="J597" i="5"/>
  <c r="N597" i="5"/>
  <c r="F600" i="5"/>
  <c r="J600" i="5"/>
  <c r="N600" i="5"/>
  <c r="C56" i="7"/>
  <c r="D39" i="7" s="1"/>
  <c r="D40" i="7"/>
  <c r="C57" i="7"/>
  <c r="D16" i="7"/>
  <c r="D64" i="7" s="1"/>
  <c r="C33" i="7"/>
  <c r="R117" i="5"/>
  <c r="R126" i="5"/>
  <c r="R129" i="5"/>
  <c r="R141" i="5"/>
  <c r="R159" i="5"/>
  <c r="R162" i="5"/>
  <c r="R165" i="5"/>
  <c r="R135" i="5"/>
  <c r="R147" i="5"/>
  <c r="R171" i="5"/>
  <c r="R183" i="5"/>
  <c r="R195" i="5"/>
  <c r="R219" i="5"/>
  <c r="R231" i="5"/>
  <c r="R243" i="5"/>
  <c r="R255" i="5"/>
  <c r="R267" i="5"/>
  <c r="R279" i="5"/>
  <c r="R291" i="5"/>
  <c r="R315" i="5"/>
  <c r="R324" i="5"/>
  <c r="R327" i="5"/>
  <c r="R336" i="5"/>
  <c r="R339" i="5"/>
  <c r="R348" i="5"/>
  <c r="R351" i="5"/>
  <c r="R516" i="5"/>
  <c r="C600" i="5"/>
  <c r="F72" i="7"/>
  <c r="G67" i="7"/>
  <c r="J105" i="8"/>
  <c r="N105" i="8"/>
  <c r="G119" i="8"/>
  <c r="O119" i="8"/>
  <c r="R330" i="5"/>
  <c r="R342" i="5"/>
  <c r="R354" i="5"/>
  <c r="R366" i="5"/>
  <c r="R378" i="5"/>
  <c r="G105" i="8"/>
  <c r="K105" i="8"/>
  <c r="O105" i="8"/>
  <c r="I105" i="8"/>
  <c r="M105" i="8"/>
  <c r="H41" i="7"/>
  <c r="R138" i="5"/>
  <c r="R150" i="5"/>
  <c r="R153" i="5"/>
  <c r="R174" i="5"/>
  <c r="R177" i="5"/>
  <c r="R186" i="5"/>
  <c r="R189" i="5"/>
  <c r="R198" i="5"/>
  <c r="R222" i="5"/>
  <c r="R225" i="5"/>
  <c r="R234" i="5"/>
  <c r="R237" i="5"/>
  <c r="R246" i="5"/>
  <c r="R249" i="5"/>
  <c r="R258" i="5"/>
  <c r="R261" i="5"/>
  <c r="R270" i="5"/>
  <c r="R273" i="5"/>
  <c r="R282" i="5"/>
  <c r="R285" i="5"/>
  <c r="R294" i="5"/>
  <c r="R297" i="5"/>
  <c r="H52" i="7"/>
  <c r="F68" i="7"/>
  <c r="F64" i="7"/>
  <c r="F119" i="8"/>
  <c r="J119" i="8"/>
  <c r="N119" i="8"/>
  <c r="R360" i="5"/>
  <c r="R363" i="5"/>
  <c r="R372" i="5"/>
  <c r="R375" i="5"/>
  <c r="R384" i="5"/>
  <c r="R387" i="5"/>
  <c r="R396" i="5"/>
  <c r="R414" i="5"/>
  <c r="R417" i="5"/>
  <c r="R426" i="5"/>
  <c r="R429" i="5"/>
  <c r="R438" i="5"/>
  <c r="R441" i="5"/>
  <c r="R450" i="5"/>
  <c r="R453" i="5"/>
  <c r="R462" i="5"/>
  <c r="R465" i="5"/>
  <c r="R474" i="5"/>
  <c r="R477" i="5"/>
  <c r="R486" i="5"/>
  <c r="R489" i="5"/>
  <c r="G600" i="5"/>
  <c r="K600" i="5"/>
  <c r="O600" i="5"/>
  <c r="R599" i="5"/>
  <c r="R601" i="5"/>
  <c r="G15" i="9"/>
  <c r="M15" i="9"/>
  <c r="P13" i="9"/>
  <c r="M13" i="9"/>
  <c r="R390" i="5"/>
  <c r="R420" i="5"/>
  <c r="R432" i="5"/>
  <c r="R444" i="5"/>
  <c r="R456" i="5"/>
  <c r="R468" i="5"/>
  <c r="R480" i="5"/>
  <c r="R492" i="5"/>
  <c r="H105" i="8"/>
  <c r="L105" i="8"/>
  <c r="P105" i="8"/>
  <c r="C73" i="7"/>
  <c r="B69" i="7"/>
  <c r="J15" i="9"/>
  <c r="O22" i="9"/>
  <c r="R519" i="5"/>
  <c r="R531" i="5"/>
  <c r="R543" i="5"/>
  <c r="R555" i="5"/>
  <c r="R567" i="5"/>
  <c r="R579" i="5"/>
  <c r="R591" i="5"/>
  <c r="R602" i="5"/>
  <c r="R68" i="8"/>
  <c r="S68" i="8"/>
  <c r="Q82" i="8"/>
  <c r="H119" i="8"/>
  <c r="L119" i="8"/>
  <c r="P119" i="8"/>
  <c r="N22" i="9"/>
  <c r="C23" i="9"/>
  <c r="C41" i="9"/>
  <c r="C45" i="14"/>
  <c r="K46" i="59" s="1"/>
  <c r="K54" i="59" s="1"/>
  <c r="D36" i="9"/>
  <c r="B48" i="14"/>
  <c r="C49" i="59" s="1"/>
  <c r="G36" i="7"/>
  <c r="G60" i="7" s="1"/>
  <c r="F36" i="7"/>
  <c r="F60" i="7" s="1"/>
  <c r="D12" i="9"/>
  <c r="D18" i="9"/>
  <c r="D13" i="9"/>
  <c r="D16" i="9"/>
  <c r="B34" i="9"/>
  <c r="D21" i="9"/>
  <c r="D14" i="9"/>
  <c r="D33" i="9"/>
  <c r="D45" i="14" s="1"/>
  <c r="D17" i="9"/>
  <c r="B35" i="9"/>
  <c r="D19" i="9"/>
  <c r="C37" i="14"/>
  <c r="K38" i="59" s="1"/>
  <c r="S38" i="59" s="1"/>
  <c r="S91" i="59" s="1"/>
  <c r="D7" i="47"/>
  <c r="B35" i="47"/>
  <c r="D23" i="47"/>
  <c r="F23" i="47" s="1"/>
  <c r="F36" i="14" s="1"/>
  <c r="K90" i="59" s="1"/>
  <c r="G8" i="46"/>
  <c r="G9" i="46"/>
  <c r="H12" i="7"/>
  <c r="F22" i="9"/>
  <c r="I22" i="9"/>
  <c r="C53" i="14"/>
  <c r="L22" i="9"/>
  <c r="G13" i="9"/>
  <c r="P8" i="9"/>
  <c r="P22" i="9" s="1"/>
  <c r="J13" i="9"/>
  <c r="D26" i="9"/>
  <c r="D25" i="9"/>
  <c r="D27" i="9"/>
  <c r="B23" i="9"/>
  <c r="D24" i="9"/>
  <c r="B15" i="9"/>
  <c r="K22" i="9"/>
  <c r="C15" i="9"/>
  <c r="C22" i="9" s="1"/>
  <c r="C28" i="9" s="1"/>
  <c r="G21" i="7"/>
  <c r="F77" i="7"/>
  <c r="G37" i="7"/>
  <c r="G45" i="7"/>
  <c r="F65" i="7"/>
  <c r="F21" i="7"/>
  <c r="F25" i="7"/>
  <c r="H24" i="7"/>
  <c r="E69" i="7"/>
  <c r="B61" i="7"/>
  <c r="F62" i="7"/>
  <c r="F66" i="7"/>
  <c r="F76" i="7"/>
  <c r="H14" i="7"/>
  <c r="H18" i="7"/>
  <c r="G71" i="7"/>
  <c r="G76" i="7"/>
  <c r="E73" i="7"/>
  <c r="C63" i="7"/>
  <c r="G66" i="7"/>
  <c r="H23" i="7"/>
  <c r="H17" i="7"/>
  <c r="H65" i="7" s="1"/>
  <c r="H22" i="7"/>
  <c r="F37" i="7"/>
  <c r="F70" i="7"/>
  <c r="H53" i="7"/>
  <c r="H77" i="7" s="1"/>
  <c r="G62" i="7"/>
  <c r="F13" i="7"/>
  <c r="H15" i="7"/>
  <c r="H27" i="7"/>
  <c r="H75" i="7" s="1"/>
  <c r="H40" i="7"/>
  <c r="H44" i="7"/>
  <c r="G49" i="7"/>
  <c r="G65" i="7"/>
  <c r="B80" i="7"/>
  <c r="C81" i="7"/>
  <c r="B81" i="7"/>
  <c r="H19" i="7"/>
  <c r="H28" i="7"/>
  <c r="H20" i="7"/>
  <c r="H26" i="7"/>
  <c r="H46" i="7"/>
  <c r="C64" i="7"/>
  <c r="G64" i="7"/>
  <c r="G68" i="7"/>
  <c r="F75" i="7"/>
  <c r="B79" i="7"/>
  <c r="H48" i="7"/>
  <c r="H47" i="7"/>
  <c r="H38" i="7"/>
  <c r="C38" i="7"/>
  <c r="C55" i="7" s="1"/>
  <c r="B54" i="7"/>
  <c r="F45" i="7"/>
  <c r="F49" i="7"/>
  <c r="H39" i="7"/>
  <c r="B30" i="7"/>
  <c r="C13" i="7"/>
  <c r="G25" i="7"/>
  <c r="H16" i="7"/>
  <c r="G13" i="7"/>
  <c r="R82" i="8"/>
  <c r="Q68" i="8"/>
  <c r="S82" i="8"/>
  <c r="S29" i="8"/>
  <c r="R43" i="8"/>
  <c r="Q29" i="8"/>
  <c r="Q43" i="8"/>
  <c r="S43" i="8"/>
  <c r="R29" i="8"/>
  <c r="D5" i="7"/>
  <c r="B21" i="47"/>
  <c r="C21" i="47"/>
  <c r="R510" i="5"/>
  <c r="R507" i="5"/>
  <c r="C597" i="5"/>
  <c r="R408" i="5"/>
  <c r="R411" i="5"/>
  <c r="R423" i="5"/>
  <c r="R318" i="5"/>
  <c r="R309" i="5"/>
  <c r="R312" i="5"/>
  <c r="R216" i="5"/>
  <c r="R228" i="5"/>
  <c r="R210" i="5"/>
  <c r="R213" i="5"/>
  <c r="R111" i="5"/>
  <c r="R123" i="5"/>
  <c r="R114" i="5"/>
  <c r="R84" i="5"/>
  <c r="R87" i="5"/>
  <c r="D39" i="14"/>
  <c r="D40" i="14"/>
  <c r="C38" i="14"/>
  <c r="K39" i="59" s="1"/>
  <c r="B38" i="14"/>
  <c r="C39" i="59" s="1"/>
  <c r="H67" i="7" l="1"/>
  <c r="H66" i="7"/>
  <c r="H45" i="7"/>
  <c r="H55" i="7"/>
  <c r="H32" i="7"/>
  <c r="H74" i="7"/>
  <c r="H33" i="7"/>
  <c r="H57" i="7"/>
  <c r="H31" i="7"/>
  <c r="G69" i="7"/>
  <c r="C102" i="59"/>
  <c r="S49" i="59"/>
  <c r="S102" i="59" s="1"/>
  <c r="S46" i="59"/>
  <c r="H56" i="7"/>
  <c r="R600" i="5"/>
  <c r="C99" i="59"/>
  <c r="S39" i="59"/>
  <c r="S92" i="59" s="1"/>
  <c r="R201" i="5"/>
  <c r="H49" i="7"/>
  <c r="F21" i="47"/>
  <c r="E7" i="47"/>
  <c r="D21" i="47"/>
  <c r="R204" i="5"/>
  <c r="R300" i="5"/>
  <c r="R399" i="5"/>
  <c r="R498" i="5"/>
  <c r="R303" i="5"/>
  <c r="R402" i="5"/>
  <c r="R501" i="5"/>
  <c r="R597" i="5"/>
  <c r="G10" i="46"/>
  <c r="D56" i="7"/>
  <c r="E39" i="7" s="1"/>
  <c r="E56" i="7" s="1"/>
  <c r="E40" i="7"/>
  <c r="E57" i="7" s="1"/>
  <c r="D57" i="7"/>
  <c r="D33" i="7"/>
  <c r="D81" i="7" s="1"/>
  <c r="H64" i="7"/>
  <c r="H62" i="7"/>
  <c r="H76" i="7"/>
  <c r="H21" i="7"/>
  <c r="H69" i="7" s="1"/>
  <c r="D37" i="9"/>
  <c r="B49" i="14"/>
  <c r="C50" i="59" s="1"/>
  <c r="D39" i="9"/>
  <c r="B51" i="14"/>
  <c r="C52" i="59" s="1"/>
  <c r="E36" i="9"/>
  <c r="E48" i="14" s="1"/>
  <c r="D48" i="14"/>
  <c r="D35" i="9"/>
  <c r="B47" i="14"/>
  <c r="C48" i="59" s="1"/>
  <c r="D34" i="9"/>
  <c r="B46" i="14"/>
  <c r="C47" i="59" s="1"/>
  <c r="E33" i="9"/>
  <c r="E45" i="14" s="1"/>
  <c r="D35" i="47"/>
  <c r="E39" i="14"/>
  <c r="E40" i="14"/>
  <c r="B14" i="51"/>
  <c r="C14" i="51"/>
  <c r="C25" i="14" s="1"/>
  <c r="K26" i="59" s="1"/>
  <c r="H36" i="7"/>
  <c r="H60" i="7" s="1"/>
  <c r="M8" i="9"/>
  <c r="M22" i="9" s="1"/>
  <c r="D15" i="9"/>
  <c r="D23" i="9"/>
  <c r="G61" i="7"/>
  <c r="B78" i="7"/>
  <c r="H72" i="7"/>
  <c r="H37" i="7"/>
  <c r="H25" i="7"/>
  <c r="G73" i="7"/>
  <c r="G54" i="7"/>
  <c r="H70" i="7"/>
  <c r="F80" i="7"/>
  <c r="F73" i="7"/>
  <c r="C80" i="7"/>
  <c r="D15" i="7"/>
  <c r="D32" i="7" s="1"/>
  <c r="F61" i="7"/>
  <c r="C30" i="7"/>
  <c r="C37" i="7"/>
  <c r="C54" i="7" s="1"/>
  <c r="C62" i="7"/>
  <c r="H68" i="7"/>
  <c r="F69" i="7"/>
  <c r="G80" i="7"/>
  <c r="H63" i="7"/>
  <c r="H71" i="7"/>
  <c r="F81" i="7"/>
  <c r="G81" i="7"/>
  <c r="F54" i="7"/>
  <c r="D14" i="7"/>
  <c r="D31" i="7" s="1"/>
  <c r="H13" i="7"/>
  <c r="G79" i="7"/>
  <c r="H7" i="46"/>
  <c r="H6" i="46"/>
  <c r="G8" i="44"/>
  <c r="F8" i="44"/>
  <c r="E8" i="44"/>
  <c r="D8" i="44"/>
  <c r="C8" i="44"/>
  <c r="B8" i="44"/>
  <c r="C32" i="14"/>
  <c r="K33" i="59" s="1"/>
  <c r="H7" i="45"/>
  <c r="H6" i="45"/>
  <c r="G5" i="45"/>
  <c r="F5" i="45"/>
  <c r="E5" i="45"/>
  <c r="D5" i="45"/>
  <c r="C5" i="45"/>
  <c r="B5" i="45"/>
  <c r="H7" i="44"/>
  <c r="H6" i="44"/>
  <c r="G5" i="44"/>
  <c r="B13" i="44" s="1"/>
  <c r="F5" i="44"/>
  <c r="E5" i="44"/>
  <c r="D5" i="44"/>
  <c r="C5" i="44"/>
  <c r="B5" i="44"/>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F5" i="40"/>
  <c r="E5" i="40"/>
  <c r="D5" i="40"/>
  <c r="C5" i="40"/>
  <c r="B5" i="40"/>
  <c r="G16" i="38"/>
  <c r="C12" i="51" s="1"/>
  <c r="C23" i="14" s="1"/>
  <c r="K24" i="59"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H81" i="7" l="1"/>
  <c r="H80" i="7"/>
  <c r="H73" i="7"/>
  <c r="B14" i="46"/>
  <c r="B15" i="46" s="1"/>
  <c r="C105" i="59"/>
  <c r="S52" i="59"/>
  <c r="S105" i="59" s="1"/>
  <c r="E16" i="7"/>
  <c r="E64" i="7" s="1"/>
  <c r="F35" i="47"/>
  <c r="F37" i="14"/>
  <c r="K91" i="59" s="1"/>
  <c r="C101" i="59"/>
  <c r="S48" i="59"/>
  <c r="S101" i="59" s="1"/>
  <c r="E35" i="47"/>
  <c r="E37" i="14"/>
  <c r="C100" i="59"/>
  <c r="S47" i="59"/>
  <c r="S100" i="59" s="1"/>
  <c r="C103" i="59"/>
  <c r="S50" i="59"/>
  <c r="S103" i="59" s="1"/>
  <c r="S99" i="59"/>
  <c r="B16" i="40"/>
  <c r="B17" i="40"/>
  <c r="H54" i="7"/>
  <c r="E33" i="7"/>
  <c r="E81" i="7" s="1"/>
  <c r="D38" i="7"/>
  <c r="H16" i="38"/>
  <c r="B12" i="51"/>
  <c r="H61" i="7"/>
  <c r="E35" i="9"/>
  <c r="E47" i="14" s="1"/>
  <c r="D47" i="14"/>
  <c r="E39" i="9"/>
  <c r="E51" i="14" s="1"/>
  <c r="D51" i="14"/>
  <c r="E34" i="9"/>
  <c r="E46" i="14" s="1"/>
  <c r="B66" i="14" s="1"/>
  <c r="D46" i="14"/>
  <c r="E37" i="9"/>
  <c r="E49" i="14" s="1"/>
  <c r="D49" i="14"/>
  <c r="B12" i="44"/>
  <c r="B14" i="44" s="1"/>
  <c r="B15" i="44" s="1"/>
  <c r="D12" i="53"/>
  <c r="B32" i="14"/>
  <c r="C33" i="59" s="1"/>
  <c r="C28" i="14"/>
  <c r="C15" i="53"/>
  <c r="B28" i="14"/>
  <c r="C29" i="59" s="1"/>
  <c r="B15" i="53"/>
  <c r="D14" i="51"/>
  <c r="B25" i="14"/>
  <c r="C26" i="59" s="1"/>
  <c r="H5" i="37"/>
  <c r="H5" i="40"/>
  <c r="H22" i="9"/>
  <c r="J8" i="9"/>
  <c r="J22" i="9" s="1"/>
  <c r="C61" i="7"/>
  <c r="H5" i="38"/>
  <c r="H5" i="45"/>
  <c r="H5" i="44"/>
  <c r="D63" i="7"/>
  <c r="C78" i="7"/>
  <c r="C79" i="7"/>
  <c r="D13" i="7"/>
  <c r="D62" i="7"/>
  <c r="F30" i="7"/>
  <c r="F79" i="7"/>
  <c r="H79" i="7"/>
  <c r="G30" i="7"/>
  <c r="H5" i="46"/>
  <c r="H8" i="44"/>
  <c r="H6" i="41"/>
  <c r="H15" i="41" s="1"/>
  <c r="H24" i="41" s="1"/>
  <c r="H9" i="41"/>
  <c r="C86" i="59" l="1"/>
  <c r="S33" i="59"/>
  <c r="S86" i="59" s="1"/>
  <c r="S29" i="59"/>
  <c r="S82" i="59" s="1"/>
  <c r="C91" i="59"/>
  <c r="C89" i="59" s="1"/>
  <c r="B79" i="14"/>
  <c r="C79" i="59"/>
  <c r="S26" i="59"/>
  <c r="S79" i="59" s="1"/>
  <c r="C26" i="14"/>
  <c r="K27" i="59" s="1"/>
  <c r="K29" i="59"/>
  <c r="C82" i="59" s="1"/>
  <c r="B18" i="40"/>
  <c r="B19" i="40" s="1"/>
  <c r="D37" i="7"/>
  <c r="D55" i="7"/>
  <c r="D12" i="51"/>
  <c r="B23" i="14"/>
  <c r="C24" i="59" s="1"/>
  <c r="B26" i="14"/>
  <c r="C27" i="59" s="1"/>
  <c r="S27" i="59" s="1"/>
  <c r="S80" i="59" s="1"/>
  <c r="F14" i="53"/>
  <c r="F34" i="14" s="1"/>
  <c r="E14" i="53"/>
  <c r="E34" i="14" s="1"/>
  <c r="E11" i="53"/>
  <c r="E31" i="14" s="1"/>
  <c r="E12" i="53"/>
  <c r="E32" i="14" s="1"/>
  <c r="B76" i="14" s="1"/>
  <c r="D32" i="14"/>
  <c r="E28" i="14"/>
  <c r="B72" i="14" s="1"/>
  <c r="D15" i="53"/>
  <c r="D28" i="14"/>
  <c r="E14" i="51"/>
  <c r="E25" i="14" s="1"/>
  <c r="B70" i="14" s="1"/>
  <c r="D25" i="14"/>
  <c r="F78" i="7"/>
  <c r="H30" i="7"/>
  <c r="H78" i="7" s="1"/>
  <c r="G78" i="7"/>
  <c r="C6" i="7" s="1"/>
  <c r="D80" i="7"/>
  <c r="E15" i="7"/>
  <c r="E32" i="7" s="1"/>
  <c r="D61" i="7"/>
  <c r="C77" i="59" l="1"/>
  <c r="S24" i="59"/>
  <c r="S77" i="59" s="1"/>
  <c r="B78" i="14"/>
  <c r="C88" i="59"/>
  <c r="B75" i="14"/>
  <c r="C85" i="59"/>
  <c r="B91" i="14"/>
  <c r="K88" i="59"/>
  <c r="D54" i="7"/>
  <c r="E38" i="7"/>
  <c r="C9" i="7"/>
  <c r="D23" i="14"/>
  <c r="E12" i="51"/>
  <c r="E23" i="14" s="1"/>
  <c r="B68" i="14" s="1"/>
  <c r="F11" i="53"/>
  <c r="F31" i="14" s="1"/>
  <c r="D26" i="14"/>
  <c r="D79" i="7"/>
  <c r="D30" i="7"/>
  <c r="D78" i="7" s="1"/>
  <c r="E14" i="7"/>
  <c r="E31" i="7" s="1"/>
  <c r="E80" i="7"/>
  <c r="E63" i="7"/>
  <c r="I10" i="30"/>
  <c r="I23" i="30"/>
  <c r="I36" i="30"/>
  <c r="I32" i="30"/>
  <c r="I30" i="30"/>
  <c r="I29" i="30"/>
  <c r="I28" i="30"/>
  <c r="I22" i="30"/>
  <c r="I21" i="30"/>
  <c r="I20" i="30"/>
  <c r="I19" i="30"/>
  <c r="I18" i="30"/>
  <c r="I17" i="30"/>
  <c r="I16" i="30"/>
  <c r="I15" i="30"/>
  <c r="H11" i="30"/>
  <c r="G11" i="30"/>
  <c r="F11" i="30"/>
  <c r="E11" i="30"/>
  <c r="D11" i="30"/>
  <c r="C11" i="30"/>
  <c r="E37" i="30" l="1"/>
  <c r="E38" i="30" s="1"/>
  <c r="E40" i="30" s="1"/>
  <c r="E12" i="30"/>
  <c r="D12" i="30"/>
  <c r="D37" i="30"/>
  <c r="D38" i="30" s="1"/>
  <c r="D40" i="30" s="1"/>
  <c r="F12" i="30"/>
  <c r="F37" i="30"/>
  <c r="F38" i="30" s="1"/>
  <c r="F40" i="30" s="1"/>
  <c r="H12" i="30"/>
  <c r="H37" i="30"/>
  <c r="H38" i="30" s="1"/>
  <c r="H40" i="30" s="1"/>
  <c r="C12" i="30"/>
  <c r="C37" i="30"/>
  <c r="C38" i="30" s="1"/>
  <c r="C40" i="30" s="1"/>
  <c r="G12" i="30"/>
  <c r="G37" i="30"/>
  <c r="G38" i="30" s="1"/>
  <c r="G40" i="30" s="1"/>
  <c r="B90" i="14"/>
  <c r="K85" i="59"/>
  <c r="E37" i="7"/>
  <c r="E54" i="7" s="1"/>
  <c r="E55" i="7"/>
  <c r="D6" i="7"/>
  <c r="D9" i="7" s="1"/>
  <c r="E13" i="7"/>
  <c r="E62" i="7"/>
  <c r="I11" i="30"/>
  <c r="G42" i="30" l="1"/>
  <c r="G41" i="30"/>
  <c r="H42" i="30"/>
  <c r="H41" i="30"/>
  <c r="D42" i="30"/>
  <c r="D41" i="30"/>
  <c r="C42" i="30"/>
  <c r="C41" i="30"/>
  <c r="F42" i="30"/>
  <c r="F41" i="30"/>
  <c r="E42" i="30"/>
  <c r="E41" i="30"/>
  <c r="E61" i="7"/>
  <c r="H6" i="30"/>
  <c r="G6" i="30"/>
  <c r="F6" i="30"/>
  <c r="E6" i="30"/>
  <c r="D6" i="30"/>
  <c r="C6" i="30"/>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H12" i="33" s="1"/>
  <c r="E11" i="33"/>
  <c r="E12" i="33" s="1"/>
  <c r="D11" i="33"/>
  <c r="D12" i="33" s="1"/>
  <c r="C11" i="33"/>
  <c r="C12" i="33" s="1"/>
  <c r="B11" i="33"/>
  <c r="B12" i="33" s="1"/>
  <c r="H34" i="32"/>
  <c r="H33" i="32"/>
  <c r="H32" i="32"/>
  <c r="G31" i="32"/>
  <c r="F31" i="32"/>
  <c r="E31" i="32"/>
  <c r="D31" i="32"/>
  <c r="C31" i="32"/>
  <c r="B31" i="32"/>
  <c r="H11" i="6"/>
  <c r="H6" i="6"/>
  <c r="H7" i="6"/>
  <c r="H8" i="6"/>
  <c r="H9" i="6"/>
  <c r="G5" i="6"/>
  <c r="F5" i="6"/>
  <c r="F6" i="36" s="1"/>
  <c r="F12" i="36" s="1"/>
  <c r="E5" i="6"/>
  <c r="E6" i="36" s="1"/>
  <c r="E12" i="36" s="1"/>
  <c r="D5" i="6"/>
  <c r="D6" i="36" s="1"/>
  <c r="D12" i="36" s="1"/>
  <c r="C5" i="6"/>
  <c r="C6" i="36" s="1"/>
  <c r="C12" i="36" s="1"/>
  <c r="B5" i="6"/>
  <c r="B6" i="36" s="1"/>
  <c r="B12" i="36" s="1"/>
  <c r="R101" i="5"/>
  <c r="R100" i="5"/>
  <c r="R98" i="5"/>
  <c r="R97" i="5"/>
  <c r="R95" i="5"/>
  <c r="R94" i="5"/>
  <c r="R92" i="5"/>
  <c r="R91" i="5"/>
  <c r="R83" i="5"/>
  <c r="R82" i="5"/>
  <c r="R80" i="5"/>
  <c r="R79" i="5"/>
  <c r="R77" i="5"/>
  <c r="R76" i="5"/>
  <c r="R74" i="5"/>
  <c r="R73" i="5"/>
  <c r="R71" i="5"/>
  <c r="R70" i="5"/>
  <c r="R68" i="5"/>
  <c r="R67" i="5"/>
  <c r="R65" i="5"/>
  <c r="R64" i="5"/>
  <c r="R62" i="5"/>
  <c r="R61" i="5"/>
  <c r="R59" i="5"/>
  <c r="R58" i="5"/>
  <c r="R56" i="5"/>
  <c r="R55" i="5"/>
  <c r="R53" i="5"/>
  <c r="R52" i="5"/>
  <c r="R50" i="5"/>
  <c r="R49" i="5"/>
  <c r="R47" i="5"/>
  <c r="R46" i="5"/>
  <c r="R44" i="5"/>
  <c r="R43" i="5"/>
  <c r="R41" i="5"/>
  <c r="R40" i="5"/>
  <c r="R38" i="5"/>
  <c r="R37" i="5"/>
  <c r="R35" i="5"/>
  <c r="R34" i="5"/>
  <c r="R32" i="5"/>
  <c r="R31" i="5"/>
  <c r="R29" i="5"/>
  <c r="R28" i="5"/>
  <c r="R26" i="5"/>
  <c r="R25" i="5"/>
  <c r="R23" i="5"/>
  <c r="R22" i="5"/>
  <c r="R20" i="5"/>
  <c r="R19" i="5"/>
  <c r="R17" i="5"/>
  <c r="R107" i="5" s="1"/>
  <c r="R16" i="5"/>
  <c r="R106" i="5" s="1"/>
  <c r="R14" i="5"/>
  <c r="R104" i="5" s="1"/>
  <c r="R13" i="5"/>
  <c r="R103" i="5" s="1"/>
  <c r="E15" i="5"/>
  <c r="E12" i="5"/>
  <c r="E99" i="5"/>
  <c r="G99" i="5"/>
  <c r="G96" i="5"/>
  <c r="E96" i="5"/>
  <c r="E93" i="5"/>
  <c r="G93" i="5"/>
  <c r="G90" i="5"/>
  <c r="E90" i="5"/>
  <c r="G81" i="5"/>
  <c r="E81" i="5"/>
  <c r="E78" i="5"/>
  <c r="G78" i="5"/>
  <c r="G75" i="5"/>
  <c r="E75" i="5"/>
  <c r="G72" i="5"/>
  <c r="G69" i="5"/>
  <c r="G66" i="5"/>
  <c r="G63" i="5"/>
  <c r="G60" i="5"/>
  <c r="E72" i="5"/>
  <c r="E69" i="5"/>
  <c r="E66" i="5"/>
  <c r="E63" i="5"/>
  <c r="E60" i="5"/>
  <c r="E57" i="5"/>
  <c r="G57" i="5"/>
  <c r="G54" i="5"/>
  <c r="E54" i="5"/>
  <c r="E42" i="5"/>
  <c r="E45" i="5"/>
  <c r="E48" i="5"/>
  <c r="E51" i="5"/>
  <c r="G51" i="5"/>
  <c r="G48" i="5"/>
  <c r="G21" i="5"/>
  <c r="G18" i="5"/>
  <c r="G15" i="5"/>
  <c r="G12" i="5"/>
  <c r="L256" i="31"/>
  <c r="K241" i="31"/>
  <c r="J256" i="31"/>
  <c r="J248" i="31"/>
  <c r="J240" i="31"/>
  <c r="J224"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3" i="31"/>
  <c r="J203" i="31"/>
  <c r="K203" i="31"/>
  <c r="I202" i="31"/>
  <c r="L202" i="31"/>
  <c r="L201" i="31"/>
  <c r="K201" i="31"/>
  <c r="J201" i="31"/>
  <c r="I201" i="31"/>
  <c r="L200" i="31"/>
  <c r="K200" i="31"/>
  <c r="J200" i="31"/>
  <c r="I200" i="31"/>
  <c r="L199" i="31"/>
  <c r="K199" i="31"/>
  <c r="J199" i="31"/>
  <c r="I199" i="31"/>
  <c r="L198" i="31"/>
  <c r="K198" i="31"/>
  <c r="J198" i="31"/>
  <c r="I198" i="31"/>
  <c r="K197" i="31"/>
  <c r="L197" i="31"/>
  <c r="I197" i="31"/>
  <c r="J197"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L185" i="31"/>
  <c r="J185" i="31"/>
  <c r="L184" i="31"/>
  <c r="K184" i="31"/>
  <c r="J184" i="31"/>
  <c r="I184" i="31"/>
  <c r="L183" i="31"/>
  <c r="K183" i="31"/>
  <c r="J183" i="31"/>
  <c r="I183" i="31"/>
  <c r="L182" i="31"/>
  <c r="K182" i="31"/>
  <c r="J182" i="31"/>
  <c r="I182" i="31"/>
  <c r="L181" i="31"/>
  <c r="K181" i="31"/>
  <c r="J181" i="31"/>
  <c r="I181" i="31"/>
  <c r="L180" i="31"/>
  <c r="K180" i="31"/>
  <c r="J180" i="31"/>
  <c r="I180" i="31"/>
  <c r="K179" i="31"/>
  <c r="L179" i="31"/>
  <c r="I179" i="31"/>
  <c r="J179"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61" i="31"/>
  <c r="K161" i="31"/>
  <c r="J161" i="31"/>
  <c r="I160" i="31"/>
  <c r="L160" i="31"/>
  <c r="J160" i="31"/>
  <c r="L159" i="31"/>
  <c r="K159" i="31"/>
  <c r="J159" i="31"/>
  <c r="I159" i="31"/>
  <c r="L158" i="31"/>
  <c r="K158" i="31"/>
  <c r="J158" i="31"/>
  <c r="I158" i="31"/>
  <c r="L157" i="31"/>
  <c r="K157" i="31"/>
  <c r="J157" i="31"/>
  <c r="I157" i="31"/>
  <c r="L156" i="31"/>
  <c r="K156" i="31"/>
  <c r="J156" i="31"/>
  <c r="I156" i="31"/>
  <c r="L155" i="31"/>
  <c r="K155" i="31"/>
  <c r="J155" i="31"/>
  <c r="I155" i="31"/>
  <c r="L154" i="31"/>
  <c r="K154" i="31"/>
  <c r="I154" i="31"/>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L143" i="31"/>
  <c r="J143" i="31"/>
  <c r="L142" i="31"/>
  <c r="K142" i="31"/>
  <c r="J142" i="31"/>
  <c r="I142" i="31"/>
  <c r="L141" i="31"/>
  <c r="K141" i="31"/>
  <c r="J141" i="31"/>
  <c r="I141" i="31"/>
  <c r="L140" i="31"/>
  <c r="K140" i="31"/>
  <c r="J140" i="31"/>
  <c r="I140" i="31"/>
  <c r="L139" i="31"/>
  <c r="K139" i="31"/>
  <c r="J139" i="31"/>
  <c r="I139" i="31"/>
  <c r="L138" i="31"/>
  <c r="K138" i="31"/>
  <c r="J138" i="31"/>
  <c r="I138" i="31"/>
  <c r="K137" i="31"/>
  <c r="L137" i="31"/>
  <c r="I137"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4" i="31"/>
  <c r="K75" i="31"/>
  <c r="I75" i="31"/>
  <c r="I74" i="31"/>
  <c r="L73" i="31"/>
  <c r="K73" i="31"/>
  <c r="J73" i="31"/>
  <c r="I73" i="31"/>
  <c r="L72" i="31"/>
  <c r="K72" i="31"/>
  <c r="J72" i="31"/>
  <c r="I72" i="31"/>
  <c r="L71" i="31"/>
  <c r="K71" i="31"/>
  <c r="J71" i="31"/>
  <c r="I71" i="31"/>
  <c r="L70" i="31"/>
  <c r="K70" i="31"/>
  <c r="J70" i="31"/>
  <c r="I70" i="31"/>
  <c r="L69" i="31"/>
  <c r="J69"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L57" i="31"/>
  <c r="K57" i="31"/>
  <c r="J57" i="31"/>
  <c r="I57" i="31"/>
  <c r="L56" i="31"/>
  <c r="K56" i="31"/>
  <c r="J56" i="31"/>
  <c r="I56" i="31"/>
  <c r="L55" i="31"/>
  <c r="K55" i="31"/>
  <c r="J55" i="31"/>
  <c r="I55" i="31"/>
  <c r="L54" i="31"/>
  <c r="K54" i="31"/>
  <c r="J54" i="31"/>
  <c r="I54" i="31"/>
  <c r="L53" i="31"/>
  <c r="K53" i="31"/>
  <c r="J53" i="31"/>
  <c r="I53" i="31"/>
  <c r="L52" i="31"/>
  <c r="K52" i="31"/>
  <c r="J52" i="31"/>
  <c r="I52" i="31"/>
  <c r="L51" i="31"/>
  <c r="J51"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9" i="31"/>
  <c r="K11" i="31"/>
  <c r="K12"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K45" i="31"/>
  <c r="K9" i="31"/>
  <c r="J11" i="31"/>
  <c r="J12" i="31"/>
  <c r="J13" i="31"/>
  <c r="J14" i="31"/>
  <c r="J16" i="31"/>
  <c r="J17" i="31"/>
  <c r="J18" i="31"/>
  <c r="J19" i="31"/>
  <c r="J20" i="31"/>
  <c r="J21" i="31"/>
  <c r="J22" i="31"/>
  <c r="J23" i="31"/>
  <c r="J24" i="31"/>
  <c r="J28" i="31"/>
  <c r="J29" i="31"/>
  <c r="J30" i="31"/>
  <c r="J31" i="31"/>
  <c r="J34" i="31"/>
  <c r="J35" i="31"/>
  <c r="J36" i="31"/>
  <c r="J37" i="31"/>
  <c r="J39" i="31"/>
  <c r="J40" i="31"/>
  <c r="J41" i="31"/>
  <c r="J43" i="31"/>
  <c r="J44" i="31"/>
  <c r="I11" i="31"/>
  <c r="I12" i="31"/>
  <c r="I13" i="31"/>
  <c r="I14" i="31"/>
  <c r="I16" i="31"/>
  <c r="I17" i="31"/>
  <c r="I18" i="31"/>
  <c r="I19" i="31"/>
  <c r="I20" i="31"/>
  <c r="I21" i="31"/>
  <c r="I22" i="31"/>
  <c r="I23" i="31"/>
  <c r="I24" i="31"/>
  <c r="I28" i="31"/>
  <c r="I29" i="31"/>
  <c r="I30" i="31"/>
  <c r="I31" i="31"/>
  <c r="I34" i="31"/>
  <c r="I35" i="31"/>
  <c r="I36" i="31"/>
  <c r="I37" i="31"/>
  <c r="I39" i="31"/>
  <c r="I40" i="31"/>
  <c r="I41" i="31"/>
  <c r="I43" i="31"/>
  <c r="I44" i="31"/>
  <c r="L10" i="31"/>
  <c r="K10" i="31"/>
  <c r="J10" i="31"/>
  <c r="I10" i="31"/>
  <c r="D33" i="31"/>
  <c r="D27" i="31"/>
  <c r="D239" i="31" s="1"/>
  <c r="D15" i="31"/>
  <c r="D227" i="31" s="1"/>
  <c r="D9" i="31"/>
  <c r="D221" i="31" s="1"/>
  <c r="C33" i="31"/>
  <c r="C27" i="31"/>
  <c r="C15" i="31"/>
  <c r="C9" i="31"/>
  <c r="G8" i="31"/>
  <c r="F8" i="31"/>
  <c r="E8" i="31"/>
  <c r="D8" i="31"/>
  <c r="C8" i="31"/>
  <c r="C50" i="31" s="1"/>
  <c r="C8" i="13"/>
  <c r="C24" i="13" s="1"/>
  <c r="D8" i="13"/>
  <c r="E8" i="13"/>
  <c r="F8" i="13"/>
  <c r="G8" i="13"/>
  <c r="H7" i="5"/>
  <c r="H6" i="5"/>
  <c r="G5" i="5"/>
  <c r="B505" i="5" s="1"/>
  <c r="E5" i="5"/>
  <c r="B307" i="5" s="1"/>
  <c r="F5" i="5"/>
  <c r="B406" i="5" s="1"/>
  <c r="D5" i="5"/>
  <c r="B208" i="5" s="1"/>
  <c r="C5" i="5"/>
  <c r="B109" i="5" s="1"/>
  <c r="B5" i="5"/>
  <c r="B10" i="5" s="1"/>
  <c r="G45" i="5"/>
  <c r="G42" i="5"/>
  <c r="F39" i="5"/>
  <c r="F36" i="5"/>
  <c r="E39" i="5"/>
  <c r="E36" i="5"/>
  <c r="G33" i="5"/>
  <c r="G30" i="5"/>
  <c r="E33" i="5"/>
  <c r="E30" i="5"/>
  <c r="G27" i="5"/>
  <c r="G24" i="5"/>
  <c r="F27" i="5"/>
  <c r="F24" i="5"/>
  <c r="E21" i="5"/>
  <c r="E18" i="5"/>
  <c r="Q39" i="5"/>
  <c r="P39" i="5"/>
  <c r="N39" i="5"/>
  <c r="M39" i="5"/>
  <c r="L39" i="5"/>
  <c r="K39" i="5"/>
  <c r="J39" i="5"/>
  <c r="I39" i="5"/>
  <c r="H39" i="5"/>
  <c r="D39" i="5"/>
  <c r="C39" i="5"/>
  <c r="Q36" i="5"/>
  <c r="P36" i="5"/>
  <c r="N36" i="5"/>
  <c r="M36" i="5"/>
  <c r="L36" i="5"/>
  <c r="K36" i="5"/>
  <c r="J36" i="5"/>
  <c r="I36" i="5"/>
  <c r="H36" i="5"/>
  <c r="D36" i="5"/>
  <c r="C36" i="5"/>
  <c r="Q27" i="5"/>
  <c r="P27" i="5"/>
  <c r="N27" i="5"/>
  <c r="M27" i="5"/>
  <c r="L27" i="5"/>
  <c r="K27" i="5"/>
  <c r="J27" i="5"/>
  <c r="I27" i="5"/>
  <c r="H27" i="5"/>
  <c r="D27" i="5"/>
  <c r="C27" i="5"/>
  <c r="Q24" i="5"/>
  <c r="P24" i="5"/>
  <c r="N24" i="5"/>
  <c r="M24" i="5"/>
  <c r="L24" i="5"/>
  <c r="K24" i="5"/>
  <c r="J24" i="5"/>
  <c r="I24" i="5"/>
  <c r="H24" i="5"/>
  <c r="D24" i="5"/>
  <c r="C24" i="5"/>
  <c r="E7" i="21"/>
  <c r="E21" i="21" s="1"/>
  <c r="G7" i="21"/>
  <c r="G21" i="21" s="1"/>
  <c r="I7" i="21"/>
  <c r="I21" i="21" s="1"/>
  <c r="F8" i="21"/>
  <c r="H8" i="21"/>
  <c r="J8" i="21"/>
  <c r="F9" i="21"/>
  <c r="H9" i="21"/>
  <c r="J9" i="21"/>
  <c r="F10" i="21"/>
  <c r="H10" i="21"/>
  <c r="J10" i="21"/>
  <c r="F11" i="21"/>
  <c r="H11" i="21"/>
  <c r="J11" i="21"/>
  <c r="F12" i="21"/>
  <c r="H12" i="21"/>
  <c r="J12" i="21"/>
  <c r="F13" i="21"/>
  <c r="H13" i="21"/>
  <c r="J13" i="21"/>
  <c r="F14" i="21"/>
  <c r="H14" i="21"/>
  <c r="J14" i="21"/>
  <c r="F15" i="21"/>
  <c r="H15" i="21"/>
  <c r="J15" i="21"/>
  <c r="F16" i="21"/>
  <c r="H16" i="21"/>
  <c r="J16" i="21"/>
  <c r="F17" i="21"/>
  <c r="H17" i="21"/>
  <c r="J17" i="21"/>
  <c r="F19" i="21"/>
  <c r="H19" i="21"/>
  <c r="J19" i="21"/>
  <c r="E23" i="21"/>
  <c r="G23" i="21"/>
  <c r="I23" i="21"/>
  <c r="F24" i="21"/>
  <c r="H24" i="21"/>
  <c r="J24" i="21"/>
  <c r="F25" i="21"/>
  <c r="H25" i="21"/>
  <c r="J25" i="21"/>
  <c r="F26" i="21"/>
  <c r="H26" i="21"/>
  <c r="J26" i="21"/>
  <c r="F27" i="21"/>
  <c r="H27" i="21"/>
  <c r="J27" i="21"/>
  <c r="F28" i="21"/>
  <c r="H28" i="21"/>
  <c r="J28" i="21"/>
  <c r="F29" i="21"/>
  <c r="H29" i="21"/>
  <c r="J29" i="21"/>
  <c r="F30" i="21"/>
  <c r="H30" i="21"/>
  <c r="J30" i="21"/>
  <c r="F31" i="21"/>
  <c r="H31" i="21"/>
  <c r="J31" i="21"/>
  <c r="F32" i="21"/>
  <c r="H32" i="21"/>
  <c r="J32" i="21"/>
  <c r="F33" i="21"/>
  <c r="H33" i="21"/>
  <c r="J33" i="21"/>
  <c r="C6" i="27"/>
  <c r="B6" i="26"/>
  <c r="H8" i="5" l="1"/>
  <c r="H35" i="32"/>
  <c r="F24" i="13"/>
  <c r="F53" i="13" s="1"/>
  <c r="K8" i="13"/>
  <c r="G50" i="31"/>
  <c r="G136" i="31" s="1"/>
  <c r="L8" i="31"/>
  <c r="E24" i="13"/>
  <c r="J8" i="13"/>
  <c r="D50" i="31"/>
  <c r="I8" i="31"/>
  <c r="D24" i="13"/>
  <c r="I24" i="13" s="1"/>
  <c r="I8" i="13"/>
  <c r="E50" i="31"/>
  <c r="J50" i="31" s="1"/>
  <c r="J8" i="31"/>
  <c r="G24" i="13"/>
  <c r="L24" i="13" s="1"/>
  <c r="L8" i="13"/>
  <c r="F50" i="31"/>
  <c r="K8" i="31"/>
  <c r="E102" i="5"/>
  <c r="E105" i="5"/>
  <c r="G102" i="5"/>
  <c r="G105" i="5"/>
  <c r="I15" i="31"/>
  <c r="C227" i="31"/>
  <c r="I227" i="31" s="1"/>
  <c r="C26" i="31"/>
  <c r="C238" i="31" s="1"/>
  <c r="C239" i="31"/>
  <c r="C32" i="31"/>
  <c r="C244" i="31" s="1"/>
  <c r="C245" i="31"/>
  <c r="D32" i="31"/>
  <c r="D244" i="31" s="1"/>
  <c r="D245" i="31"/>
  <c r="J245" i="31" s="1"/>
  <c r="I9" i="31"/>
  <c r="C221" i="31"/>
  <c r="C98" i="13"/>
  <c r="C114" i="13" s="1"/>
  <c r="C143" i="13" s="1"/>
  <c r="C159" i="13" s="1"/>
  <c r="C188" i="13" s="1"/>
  <c r="C204" i="13" s="1"/>
  <c r="C233" i="13" s="1"/>
  <c r="C249" i="13" s="1"/>
  <c r="C53" i="13"/>
  <c r="C69" i="13" s="1"/>
  <c r="C136" i="31"/>
  <c r="C178" i="31" s="1"/>
  <c r="C220" i="31" s="1"/>
  <c r="C93" i="31"/>
  <c r="E136" i="31"/>
  <c r="C11" i="51"/>
  <c r="C22" i="14" s="1"/>
  <c r="K23" i="59" s="1"/>
  <c r="F23" i="21"/>
  <c r="G37" i="21"/>
  <c r="H23" i="21"/>
  <c r="J229" i="31"/>
  <c r="J233" i="31"/>
  <c r="J253" i="31"/>
  <c r="K224" i="31"/>
  <c r="K228" i="31"/>
  <c r="K232" i="31"/>
  <c r="K236" i="31"/>
  <c r="K240" i="31"/>
  <c r="K248" i="31"/>
  <c r="K252" i="31"/>
  <c r="K256" i="31"/>
  <c r="B17" i="6"/>
  <c r="B16" i="6"/>
  <c r="G6" i="36"/>
  <c r="G12" i="36" s="1"/>
  <c r="J243" i="31"/>
  <c r="J247" i="31"/>
  <c r="J255" i="31"/>
  <c r="L241" i="31"/>
  <c r="L249" i="31"/>
  <c r="L253" i="31"/>
  <c r="L224" i="31"/>
  <c r="L228" i="31"/>
  <c r="L232" i="31"/>
  <c r="L236" i="31"/>
  <c r="L240" i="31"/>
  <c r="L244" i="31"/>
  <c r="L248" i="31"/>
  <c r="L252" i="31"/>
  <c r="I251" i="31"/>
  <c r="I27" i="31"/>
  <c r="I231" i="31"/>
  <c r="I233" i="31"/>
  <c r="J15" i="31"/>
  <c r="J23" i="21"/>
  <c r="J7" i="21"/>
  <c r="J37" i="21" s="1"/>
  <c r="H7" i="21"/>
  <c r="H37" i="21" s="1"/>
  <c r="F7" i="21"/>
  <c r="F37" i="21" s="1"/>
  <c r="I37" i="21"/>
  <c r="E37" i="21"/>
  <c r="D136" i="31"/>
  <c r="K230" i="31"/>
  <c r="I242" i="31"/>
  <c r="I230" i="31"/>
  <c r="L226" i="31"/>
  <c r="L242" i="31"/>
  <c r="J222" i="31"/>
  <c r="J226" i="31"/>
  <c r="J242" i="31"/>
  <c r="J246" i="31"/>
  <c r="K231" i="31"/>
  <c r="K235" i="31"/>
  <c r="K243" i="31"/>
  <c r="K247" i="31"/>
  <c r="K255" i="31"/>
  <c r="I223" i="31"/>
  <c r="I225" i="31"/>
  <c r="I236" i="31"/>
  <c r="I247" i="31"/>
  <c r="I249" i="31"/>
  <c r="I255" i="31"/>
  <c r="I240" i="31"/>
  <c r="I232" i="31"/>
  <c r="I234" i="31"/>
  <c r="I243" i="31"/>
  <c r="L222" i="31"/>
  <c r="L230" i="31"/>
  <c r="L234" i="31"/>
  <c r="L246" i="31"/>
  <c r="K229" i="31"/>
  <c r="L231" i="31"/>
  <c r="L239" i="31"/>
  <c r="L251" i="31"/>
  <c r="J225" i="31"/>
  <c r="J241" i="31"/>
  <c r="J249" i="31"/>
  <c r="K225" i="31"/>
  <c r="K233" i="31"/>
  <c r="K245" i="31"/>
  <c r="K249" i="31"/>
  <c r="K253" i="31"/>
  <c r="I241" i="31"/>
  <c r="I229" i="31"/>
  <c r="I235" i="31"/>
  <c r="I253" i="31"/>
  <c r="I256" i="31"/>
  <c r="I228" i="31"/>
  <c r="L227" i="31"/>
  <c r="L255" i="31"/>
  <c r="L223" i="31"/>
  <c r="L235" i="31"/>
  <c r="L243" i="31"/>
  <c r="L247" i="31"/>
  <c r="K223" i="31"/>
  <c r="K251" i="31"/>
  <c r="L221" i="31"/>
  <c r="L225" i="31"/>
  <c r="L229" i="31"/>
  <c r="L233" i="31"/>
  <c r="J252" i="31"/>
  <c r="I252" i="31"/>
  <c r="J33" i="31"/>
  <c r="I246" i="31"/>
  <c r="I248" i="31"/>
  <c r="I33" i="31"/>
  <c r="J239" i="31"/>
  <c r="D26" i="31"/>
  <c r="D238" i="31" s="1"/>
  <c r="J27" i="31"/>
  <c r="J228" i="31"/>
  <c r="J232" i="31"/>
  <c r="J236" i="31"/>
  <c r="J230" i="31"/>
  <c r="J234" i="31"/>
  <c r="D25" i="31"/>
  <c r="J227" i="31"/>
  <c r="J231" i="31"/>
  <c r="J235" i="31"/>
  <c r="J9" i="31"/>
  <c r="J221" i="31"/>
  <c r="I222" i="31"/>
  <c r="I224" i="31"/>
  <c r="I226" i="31"/>
  <c r="H31" i="32"/>
  <c r="E30" i="7"/>
  <c r="E78" i="7" s="1"/>
  <c r="E79" i="7"/>
  <c r="R39" i="5"/>
  <c r="R24" i="5"/>
  <c r="R27" i="5"/>
  <c r="R36" i="5"/>
  <c r="H34" i="33"/>
  <c r="H35" i="33"/>
  <c r="H8" i="33"/>
  <c r="H21" i="33" s="1"/>
  <c r="H28" i="33" s="1"/>
  <c r="H33" i="33" s="1"/>
  <c r="H42" i="33" s="1"/>
  <c r="H37" i="33"/>
  <c r="F21" i="33"/>
  <c r="F28" i="33" s="1"/>
  <c r="F33" i="33" s="1"/>
  <c r="F42" i="33" s="1"/>
  <c r="H23" i="33"/>
  <c r="H15" i="33"/>
  <c r="H16" i="33"/>
  <c r="H24" i="33"/>
  <c r="I31" i="30"/>
  <c r="I14" i="30"/>
  <c r="I39" i="30"/>
  <c r="I33" i="30"/>
  <c r="I6" i="30"/>
  <c r="H11" i="33"/>
  <c r="C36" i="33"/>
  <c r="C38" i="33" s="1"/>
  <c r="G36" i="33"/>
  <c r="G38" i="33" s="1"/>
  <c r="B36" i="33"/>
  <c r="B38" i="33" s="1"/>
  <c r="F36" i="33"/>
  <c r="D36" i="33"/>
  <c r="D38" i="33" s="1"/>
  <c r="E36" i="33"/>
  <c r="E38" i="33" s="1"/>
  <c r="H5" i="6"/>
  <c r="H6" i="36" s="1"/>
  <c r="H12" i="36" s="1"/>
  <c r="K234" i="31"/>
  <c r="K222" i="31"/>
  <c r="K226" i="31"/>
  <c r="K242" i="31"/>
  <c r="K246" i="31"/>
  <c r="J223" i="31"/>
  <c r="J251" i="31"/>
  <c r="K227" i="31"/>
  <c r="K237" i="31"/>
  <c r="K221" i="31"/>
  <c r="K239" i="31"/>
  <c r="L245" i="31"/>
  <c r="K195" i="31"/>
  <c r="I185" i="31"/>
  <c r="K185" i="31"/>
  <c r="J196" i="31"/>
  <c r="L196" i="31"/>
  <c r="K202" i="31"/>
  <c r="I203" i="31"/>
  <c r="I143" i="31"/>
  <c r="K143" i="31"/>
  <c r="J154" i="31"/>
  <c r="K160" i="31"/>
  <c r="J137" i="31"/>
  <c r="I153" i="31"/>
  <c r="I161" i="31"/>
  <c r="I51" i="31"/>
  <c r="K51" i="31"/>
  <c r="I69" i="31"/>
  <c r="K69" i="31"/>
  <c r="J75" i="31"/>
  <c r="L75" i="31"/>
  <c r="C25" i="31"/>
  <c r="C237" i="31" s="1"/>
  <c r="H5" i="5"/>
  <c r="K50" i="31" l="1"/>
  <c r="E93" i="31"/>
  <c r="G93" i="31"/>
  <c r="F93" i="31"/>
  <c r="F136" i="31"/>
  <c r="K136" i="31" s="1"/>
  <c r="F98" i="13"/>
  <c r="F114" i="13" s="1"/>
  <c r="G53" i="13"/>
  <c r="L53" i="13" s="1"/>
  <c r="G98" i="13"/>
  <c r="G114" i="13" s="1"/>
  <c r="D178" i="31"/>
  <c r="I136" i="31"/>
  <c r="G178" i="31"/>
  <c r="F178" i="31"/>
  <c r="F69" i="13"/>
  <c r="J24" i="13"/>
  <c r="K24" i="13"/>
  <c r="E53" i="13"/>
  <c r="D53" i="13"/>
  <c r="E178" i="31"/>
  <c r="J136" i="31"/>
  <c r="E98" i="13"/>
  <c r="D98" i="13"/>
  <c r="D93" i="31"/>
  <c r="I93" i="31" s="1"/>
  <c r="I50" i="31"/>
  <c r="L50" i="31"/>
  <c r="I244" i="31"/>
  <c r="D38" i="31"/>
  <c r="D237" i="31"/>
  <c r="I237" i="31" s="1"/>
  <c r="J32" i="31"/>
  <c r="I32" i="31"/>
  <c r="I27" i="30"/>
  <c r="J25" i="31"/>
  <c r="E7" i="53"/>
  <c r="I221" i="31"/>
  <c r="I245" i="31"/>
  <c r="I239" i="31"/>
  <c r="I238" i="31"/>
  <c r="J26" i="31"/>
  <c r="J38" i="31"/>
  <c r="I26" i="31"/>
  <c r="I12" i="30"/>
  <c r="I25" i="30"/>
  <c r="I24" i="30"/>
  <c r="I34" i="30"/>
  <c r="F38" i="33"/>
  <c r="H36" i="33"/>
  <c r="L238" i="31"/>
  <c r="K238" i="31"/>
  <c r="L237" i="31"/>
  <c r="K244" i="31"/>
  <c r="J244" i="31"/>
  <c r="J195" i="31"/>
  <c r="I195" i="31"/>
  <c r="L195" i="31"/>
  <c r="K196" i="31"/>
  <c r="J202" i="31"/>
  <c r="I196" i="31"/>
  <c r="J153" i="31"/>
  <c r="L153" i="31"/>
  <c r="K153" i="31"/>
  <c r="K166" i="31"/>
  <c r="J68" i="31"/>
  <c r="I68" i="31"/>
  <c r="I67" i="31"/>
  <c r="L67" i="31"/>
  <c r="K74" i="31"/>
  <c r="J74" i="31"/>
  <c r="J67" i="31"/>
  <c r="L68" i="31"/>
  <c r="K68" i="31"/>
  <c r="K67" i="31"/>
  <c r="C38" i="31"/>
  <c r="C250" i="31" s="1"/>
  <c r="I25" i="31"/>
  <c r="K93" i="31" l="1"/>
  <c r="L136" i="31"/>
  <c r="L93" i="31"/>
  <c r="G69" i="13"/>
  <c r="L69" i="13" s="1"/>
  <c r="L98" i="13"/>
  <c r="J93" i="31"/>
  <c r="E114" i="13"/>
  <c r="J98" i="13"/>
  <c r="E69" i="13"/>
  <c r="K69" i="13" s="1"/>
  <c r="J53" i="13"/>
  <c r="K98" i="13"/>
  <c r="G143" i="13"/>
  <c r="L114" i="13"/>
  <c r="F220" i="31"/>
  <c r="K178" i="31"/>
  <c r="D220" i="31"/>
  <c r="I220" i="31" s="1"/>
  <c r="I178" i="31"/>
  <c r="F143" i="13"/>
  <c r="K114" i="13"/>
  <c r="E220" i="31"/>
  <c r="J178" i="31"/>
  <c r="K53" i="13"/>
  <c r="D114" i="13"/>
  <c r="I98" i="13"/>
  <c r="D69" i="13"/>
  <c r="I69" i="13" s="1"/>
  <c r="I53" i="13"/>
  <c r="G220" i="31"/>
  <c r="L178" i="31"/>
  <c r="D42" i="31"/>
  <c r="D250" i="31"/>
  <c r="J250" i="31" s="1"/>
  <c r="E15" i="53"/>
  <c r="E27" i="14"/>
  <c r="B71" i="14" s="1"/>
  <c r="F7" i="53"/>
  <c r="J237" i="31"/>
  <c r="J238" i="31"/>
  <c r="I35" i="30"/>
  <c r="L250" i="31"/>
  <c r="I250" i="31"/>
  <c r="K250" i="31"/>
  <c r="K254" i="31"/>
  <c r="L208" i="31"/>
  <c r="J208" i="31"/>
  <c r="I208" i="31"/>
  <c r="K208" i="31"/>
  <c r="L166" i="31"/>
  <c r="J166" i="31"/>
  <c r="I166" i="31"/>
  <c r="K80" i="31"/>
  <c r="J80" i="31"/>
  <c r="L80" i="31"/>
  <c r="I80" i="31"/>
  <c r="I38" i="31"/>
  <c r="C42" i="31"/>
  <c r="C254" i="31" s="1"/>
  <c r="J220" i="31" l="1"/>
  <c r="L220" i="31"/>
  <c r="G159" i="13"/>
  <c r="L143" i="13"/>
  <c r="D143" i="13"/>
  <c r="I114" i="13"/>
  <c r="E143" i="13"/>
  <c r="J114" i="13"/>
  <c r="F159" i="13"/>
  <c r="K220" i="31"/>
  <c r="J69" i="13"/>
  <c r="D45" i="31"/>
  <c r="D254" i="31"/>
  <c r="I254" i="31" s="1"/>
  <c r="J42" i="31"/>
  <c r="E26" i="14"/>
  <c r="I37" i="30"/>
  <c r="L254" i="31"/>
  <c r="L257" i="31"/>
  <c r="K215" i="31"/>
  <c r="K212" i="31"/>
  <c r="J212" i="31"/>
  <c r="I215" i="31"/>
  <c r="L212" i="31"/>
  <c r="L215" i="31"/>
  <c r="I212" i="31"/>
  <c r="J170" i="31"/>
  <c r="I170" i="31"/>
  <c r="L173" i="31"/>
  <c r="L170" i="31"/>
  <c r="K170" i="31"/>
  <c r="K87" i="31"/>
  <c r="K84" i="31"/>
  <c r="J84" i="31"/>
  <c r="I84" i="31"/>
  <c r="L84" i="31"/>
  <c r="L87" i="31"/>
  <c r="C45" i="31"/>
  <c r="C257" i="31" s="1"/>
  <c r="I42" i="31"/>
  <c r="E159" i="13" l="1"/>
  <c r="J143" i="13"/>
  <c r="G188" i="13"/>
  <c r="L159" i="13"/>
  <c r="K143" i="13"/>
  <c r="F188" i="13"/>
  <c r="D159" i="13"/>
  <c r="I143" i="13"/>
  <c r="J254" i="31"/>
  <c r="D257" i="31"/>
  <c r="J257" i="31" s="1"/>
  <c r="J45" i="31"/>
  <c r="F27" i="14"/>
  <c r="F15" i="53"/>
  <c r="I45" i="31"/>
  <c r="B11" i="51"/>
  <c r="I38" i="30"/>
  <c r="K257" i="31"/>
  <c r="J215" i="31"/>
  <c r="J173" i="31"/>
  <c r="I173" i="31"/>
  <c r="K173" i="31"/>
  <c r="J87" i="31"/>
  <c r="I87" i="31"/>
  <c r="B89" i="14" l="1"/>
  <c r="K81" i="59"/>
  <c r="K80" i="59" s="1"/>
  <c r="F204" i="13"/>
  <c r="E188" i="13"/>
  <c r="K188" i="13" s="1"/>
  <c r="J159" i="13"/>
  <c r="D188" i="13"/>
  <c r="I159" i="13"/>
  <c r="K159" i="13"/>
  <c r="G204" i="13"/>
  <c r="L188" i="13"/>
  <c r="I257" i="31"/>
  <c r="B22" i="14"/>
  <c r="C23" i="59" s="1"/>
  <c r="D11" i="51"/>
  <c r="F26" i="14"/>
  <c r="I42" i="30"/>
  <c r="I40" i="30"/>
  <c r="I41" i="30"/>
  <c r="C76" i="59" l="1"/>
  <c r="S23" i="59"/>
  <c r="S76" i="59" s="1"/>
  <c r="D204" i="13"/>
  <c r="I188" i="13"/>
  <c r="F233" i="13"/>
  <c r="G233" i="13"/>
  <c r="L204" i="13"/>
  <c r="E204" i="13"/>
  <c r="K204" i="13" s="1"/>
  <c r="J188" i="13"/>
  <c r="D22" i="14"/>
  <c r="E11" i="51"/>
  <c r="E22" i="14" s="1"/>
  <c r="B67" i="14" s="1"/>
  <c r="B6" i="27"/>
  <c r="C6" i="25"/>
  <c r="B6" i="25"/>
  <c r="D37" i="15"/>
  <c r="D35" i="15"/>
  <c r="D34" i="15"/>
  <c r="D33" i="15"/>
  <c r="D31" i="15"/>
  <c r="D30" i="15"/>
  <c r="D29" i="15"/>
  <c r="D27" i="15"/>
  <c r="D24" i="15"/>
  <c r="D23" i="15"/>
  <c r="D22" i="15"/>
  <c r="D21" i="15"/>
  <c r="D19" i="15"/>
  <c r="D18" i="15"/>
  <c r="D17" i="15"/>
  <c r="D16" i="15"/>
  <c r="D15" i="15"/>
  <c r="D14" i="15"/>
  <c r="D13" i="15"/>
  <c r="D12" i="15"/>
  <c r="D11" i="15"/>
  <c r="D10" i="15"/>
  <c r="D9" i="15"/>
  <c r="D8" i="15"/>
  <c r="D6" i="15"/>
  <c r="C7" i="15"/>
  <c r="B7" i="15"/>
  <c r="C5" i="15"/>
  <c r="B5" i="15"/>
  <c r="B29" i="28"/>
  <c r="H20" i="28"/>
  <c r="K20" i="28" s="1"/>
  <c r="N20" i="28" s="1"/>
  <c r="Q20" i="28" s="1"/>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H25" i="28" s="1"/>
  <c r="K25" i="28" s="1"/>
  <c r="N25" i="28" s="1"/>
  <c r="Q25" i="28" s="1"/>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E19" i="28"/>
  <c r="H19" i="28" s="1"/>
  <c r="K19" i="28" s="1"/>
  <c r="N19" i="28" s="1"/>
  <c r="Q19" i="28" s="1"/>
  <c r="E18" i="28"/>
  <c r="H18" i="28" s="1"/>
  <c r="K18" i="28" s="1"/>
  <c r="N18" i="28" s="1"/>
  <c r="Q18" i="28" s="1"/>
  <c r="E17" i="28"/>
  <c r="H17" i="28" s="1"/>
  <c r="K17" i="28" s="1"/>
  <c r="N17" i="28" s="1"/>
  <c r="Q17" i="28" s="1"/>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I8" i="27"/>
  <c r="G8" i="27"/>
  <c r="G20" i="27" s="1"/>
  <c r="E8" i="27"/>
  <c r="D8" i="27"/>
  <c r="I20" i="27"/>
  <c r="E20" i="27"/>
  <c r="C8" i="27"/>
  <c r="B8" i="27"/>
  <c r="B20" i="27" s="1"/>
  <c r="C20" i="27"/>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J10" i="27"/>
  <c r="H10" i="27"/>
  <c r="F10" i="27"/>
  <c r="D10" i="27"/>
  <c r="J9" i="27"/>
  <c r="J8" i="27" s="1"/>
  <c r="H9" i="27"/>
  <c r="H8" i="27" s="1"/>
  <c r="F9" i="27"/>
  <c r="F8" i="27" s="1"/>
  <c r="D9" i="27"/>
  <c r="J7" i="27"/>
  <c r="J20" i="27" s="1"/>
  <c r="H7" i="27"/>
  <c r="F7" i="27"/>
  <c r="D7" i="27"/>
  <c r="I40" i="26"/>
  <c r="G40" i="26"/>
  <c r="E40" i="26"/>
  <c r="C40" i="26"/>
  <c r="B40" i="26"/>
  <c r="J39" i="26"/>
  <c r="H39" i="26"/>
  <c r="F39" i="26"/>
  <c r="D39" i="26"/>
  <c r="J38" i="26"/>
  <c r="H38" i="26"/>
  <c r="F38" i="26"/>
  <c r="D38" i="26"/>
  <c r="J37" i="26"/>
  <c r="H37" i="26"/>
  <c r="F37" i="26"/>
  <c r="D37" i="26"/>
  <c r="J36" i="26"/>
  <c r="H36" i="26"/>
  <c r="F36" i="26"/>
  <c r="D36"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J25" i="26"/>
  <c r="H25" i="26"/>
  <c r="F25" i="26"/>
  <c r="D25" i="26"/>
  <c r="J24" i="26"/>
  <c r="J40" i="26" s="1"/>
  <c r="H24" i="26"/>
  <c r="H40" i="26" s="1"/>
  <c r="F24" i="26"/>
  <c r="F40" i="26" s="1"/>
  <c r="D24" i="26"/>
  <c r="D40" i="26" s="1"/>
  <c r="I23" i="26"/>
  <c r="G23" i="26"/>
  <c r="E23" i="26"/>
  <c r="C23" i="26"/>
  <c r="B23" i="26"/>
  <c r="J22" i="26"/>
  <c r="H22" i="26"/>
  <c r="F22" i="26"/>
  <c r="D22" i="26"/>
  <c r="J21" i="26"/>
  <c r="H21" i="26"/>
  <c r="F21" i="26"/>
  <c r="D21" i="26"/>
  <c r="J20" i="26"/>
  <c r="H20" i="26"/>
  <c r="F20" i="26"/>
  <c r="D20" i="26"/>
  <c r="J19" i="26"/>
  <c r="H19" i="26"/>
  <c r="F19" i="26"/>
  <c r="D19" i="26"/>
  <c r="J18" i="26"/>
  <c r="H18" i="26"/>
  <c r="F18" i="26"/>
  <c r="D18" i="26"/>
  <c r="J17" i="26"/>
  <c r="H17" i="26"/>
  <c r="F17" i="26"/>
  <c r="D17"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J23" i="26" s="1"/>
  <c r="H7" i="26"/>
  <c r="H23" i="26" s="1"/>
  <c r="F7" i="26"/>
  <c r="F23" i="26" s="1"/>
  <c r="D7" i="26"/>
  <c r="D23" i="26" s="1"/>
  <c r="C6" i="26"/>
  <c r="I20" i="25"/>
  <c r="G20" i="25"/>
  <c r="E20" i="25"/>
  <c r="C20" i="25"/>
  <c r="I16" i="25"/>
  <c r="G16" i="25"/>
  <c r="E16" i="25"/>
  <c r="C16" i="25"/>
  <c r="B16" i="25"/>
  <c r="B20" i="25"/>
  <c r="J7" i="25"/>
  <c r="H7" i="25"/>
  <c r="F7" i="25"/>
  <c r="D7" i="25"/>
  <c r="J19" i="25"/>
  <c r="H19" i="25"/>
  <c r="F19" i="25"/>
  <c r="D19" i="25"/>
  <c r="J18" i="25"/>
  <c r="H18" i="25"/>
  <c r="F18" i="25"/>
  <c r="D18" i="25"/>
  <c r="J17" i="25"/>
  <c r="J20" i="25" s="1"/>
  <c r="H17" i="25"/>
  <c r="H20" i="25" s="1"/>
  <c r="F17" i="25"/>
  <c r="F20" i="25" s="1"/>
  <c r="D17" i="25"/>
  <c r="D20" i="25" s="1"/>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J17" i="24"/>
  <c r="H17" i="24"/>
  <c r="F17" i="24"/>
  <c r="D17" i="24"/>
  <c r="J16" i="24"/>
  <c r="H16" i="24"/>
  <c r="F16" i="24"/>
  <c r="D16" i="24"/>
  <c r="J15" i="24"/>
  <c r="F15" i="24"/>
  <c r="D15" i="24"/>
  <c r="J14" i="24"/>
  <c r="H14" i="24"/>
  <c r="F14" i="24"/>
  <c r="D14" i="24"/>
  <c r="J13" i="24"/>
  <c r="H13" i="24"/>
  <c r="F13" i="24"/>
  <c r="D13" i="24"/>
  <c r="J12" i="24"/>
  <c r="H12" i="24"/>
  <c r="F12" i="24"/>
  <c r="D12" i="24"/>
  <c r="J11" i="24"/>
  <c r="H11" i="24"/>
  <c r="F11" i="24"/>
  <c r="D11" i="24"/>
  <c r="J10" i="24"/>
  <c r="H10" i="24"/>
  <c r="F10" i="24"/>
  <c r="D10" i="24"/>
  <c r="J9" i="24"/>
  <c r="H9" i="24"/>
  <c r="F9" i="24"/>
  <c r="D9" i="24"/>
  <c r="J8" i="24"/>
  <c r="H8" i="24"/>
  <c r="H7" i="24" s="1"/>
  <c r="H21" i="24" s="1"/>
  <c r="F8" i="24"/>
  <c r="F7" i="24" s="1"/>
  <c r="F21" i="24" s="1"/>
  <c r="D8" i="24"/>
  <c r="D7" i="24" s="1"/>
  <c r="D21" i="24" s="1"/>
  <c r="J7" i="24"/>
  <c r="J21" i="24" s="1"/>
  <c r="I7" i="24"/>
  <c r="I21" i="24" s="1"/>
  <c r="G7" i="24"/>
  <c r="G21" i="24" s="1"/>
  <c r="E7" i="24"/>
  <c r="E21" i="24" s="1"/>
  <c r="C7" i="24"/>
  <c r="C21" i="24" s="1"/>
  <c r="B7" i="24"/>
  <c r="B21" i="24" s="1"/>
  <c r="C6" i="24"/>
  <c r="B6" i="24"/>
  <c r="J33" i="23"/>
  <c r="H33" i="23"/>
  <c r="F33" i="23"/>
  <c r="D33" i="23"/>
  <c r="J32" i="23"/>
  <c r="H32" i="23"/>
  <c r="F32" i="23"/>
  <c r="D32" i="23"/>
  <c r="J31" i="23"/>
  <c r="H31" i="23"/>
  <c r="F31" i="23"/>
  <c r="D31" i="23"/>
  <c r="J30" i="23"/>
  <c r="H30" i="23"/>
  <c r="F30" i="23"/>
  <c r="D30" i="23"/>
  <c r="J29" i="23"/>
  <c r="H29" i="23"/>
  <c r="F29" i="23"/>
  <c r="D29" i="23"/>
  <c r="J28" i="23"/>
  <c r="H28" i="23"/>
  <c r="F28" i="23"/>
  <c r="D28" i="23"/>
  <c r="J27" i="23"/>
  <c r="H27" i="23"/>
  <c r="F27" i="23"/>
  <c r="D27" i="23"/>
  <c r="J26" i="23"/>
  <c r="H26" i="23"/>
  <c r="F26" i="23"/>
  <c r="D26" i="23"/>
  <c r="J25" i="23"/>
  <c r="H25" i="23"/>
  <c r="F25" i="23"/>
  <c r="D25" i="23"/>
  <c r="J24" i="23"/>
  <c r="H24" i="23"/>
  <c r="H23" i="23" s="1"/>
  <c r="F24" i="23"/>
  <c r="F23" i="23" s="1"/>
  <c r="D24" i="23"/>
  <c r="J23" i="23"/>
  <c r="I23" i="23"/>
  <c r="G23" i="23"/>
  <c r="E23" i="23"/>
  <c r="C23" i="23"/>
  <c r="B23" i="23"/>
  <c r="J19" i="23"/>
  <c r="H19" i="23"/>
  <c r="F19" i="23"/>
  <c r="D19" i="23"/>
  <c r="J17" i="23"/>
  <c r="H17" i="23"/>
  <c r="F17" i="23"/>
  <c r="D17" i="23"/>
  <c r="J16" i="23"/>
  <c r="H16" i="23"/>
  <c r="F16" i="23"/>
  <c r="D16" i="23"/>
  <c r="J15" i="23"/>
  <c r="H15" i="23"/>
  <c r="F15" i="23"/>
  <c r="D15" i="23"/>
  <c r="J14" i="23"/>
  <c r="H14" i="23"/>
  <c r="F14" i="23"/>
  <c r="D14" i="23"/>
  <c r="J13" i="23"/>
  <c r="H13" i="23"/>
  <c r="F13" i="23"/>
  <c r="D13" i="23"/>
  <c r="J12" i="23"/>
  <c r="H12" i="23"/>
  <c r="F12" i="23"/>
  <c r="D12" i="23"/>
  <c r="J11" i="23"/>
  <c r="H11" i="23"/>
  <c r="F11" i="23"/>
  <c r="D11" i="23"/>
  <c r="J10" i="23"/>
  <c r="H10" i="23"/>
  <c r="F10" i="23"/>
  <c r="D10" i="23"/>
  <c r="J9" i="23"/>
  <c r="H9" i="23"/>
  <c r="F9" i="23"/>
  <c r="D9" i="23"/>
  <c r="J8" i="23"/>
  <c r="H8" i="23"/>
  <c r="F8" i="23"/>
  <c r="F7" i="23" s="1"/>
  <c r="D8" i="23"/>
  <c r="D7" i="23" s="1"/>
  <c r="J7" i="23"/>
  <c r="J37" i="23" s="1"/>
  <c r="I7" i="23"/>
  <c r="I21" i="23" s="1"/>
  <c r="H7" i="23"/>
  <c r="G7" i="23"/>
  <c r="G21" i="23" s="1"/>
  <c r="E7" i="23"/>
  <c r="E21" i="23" s="1"/>
  <c r="C7" i="23"/>
  <c r="B7" i="23"/>
  <c r="C6" i="23"/>
  <c r="B6" i="23"/>
  <c r="J34" i="22"/>
  <c r="H34" i="22"/>
  <c r="F34" i="22"/>
  <c r="D34" i="22"/>
  <c r="J33" i="22"/>
  <c r="H33" i="22"/>
  <c r="F33" i="22"/>
  <c r="D33" i="22"/>
  <c r="J32" i="22"/>
  <c r="H32" i="22"/>
  <c r="F32" i="22"/>
  <c r="D32" i="22"/>
  <c r="J31" i="22"/>
  <c r="H31" i="22"/>
  <c r="F31" i="22"/>
  <c r="D31" i="22"/>
  <c r="J30" i="22"/>
  <c r="H30" i="22"/>
  <c r="F30" i="22"/>
  <c r="D30" i="22"/>
  <c r="J29" i="22"/>
  <c r="H29" i="22"/>
  <c r="F29" i="22"/>
  <c r="D29" i="22"/>
  <c r="J28" i="22"/>
  <c r="H28" i="22"/>
  <c r="F28" i="22"/>
  <c r="D28" i="22"/>
  <c r="J27" i="22"/>
  <c r="H27" i="22"/>
  <c r="F27" i="22"/>
  <c r="D27" i="22"/>
  <c r="J26" i="22"/>
  <c r="H26" i="22"/>
  <c r="F26" i="22"/>
  <c r="D26" i="22"/>
  <c r="J25" i="22"/>
  <c r="J24" i="22" s="1"/>
  <c r="H25" i="22"/>
  <c r="H24" i="22" s="1"/>
  <c r="F25" i="22"/>
  <c r="F24" i="22" s="1"/>
  <c r="D25" i="22"/>
  <c r="D24" i="22" s="1"/>
  <c r="I24" i="22"/>
  <c r="G24" i="22"/>
  <c r="E24" i="22"/>
  <c r="C24" i="22"/>
  <c r="B24" i="22"/>
  <c r="J20" i="22"/>
  <c r="H20" i="22"/>
  <c r="F20" i="22"/>
  <c r="D20" i="22"/>
  <c r="J18" i="22"/>
  <c r="H18" i="22"/>
  <c r="F18" i="22"/>
  <c r="D18" i="22"/>
  <c r="J17" i="22"/>
  <c r="H17" i="22"/>
  <c r="F17" i="22"/>
  <c r="D17" i="22"/>
  <c r="J16" i="22"/>
  <c r="H16" i="22"/>
  <c r="F16" i="22"/>
  <c r="D16" i="22"/>
  <c r="J15" i="22"/>
  <c r="H15" i="22"/>
  <c r="F15" i="22"/>
  <c r="D15" i="22"/>
  <c r="J14" i="22"/>
  <c r="H14" i="22"/>
  <c r="F14" i="22"/>
  <c r="D14" i="22"/>
  <c r="J13" i="22"/>
  <c r="H13" i="22"/>
  <c r="F13" i="22"/>
  <c r="D13" i="22"/>
  <c r="J12" i="22"/>
  <c r="H12" i="22"/>
  <c r="F12" i="22"/>
  <c r="D12" i="22"/>
  <c r="J11" i="22"/>
  <c r="H11" i="22"/>
  <c r="F11" i="22"/>
  <c r="D11" i="22"/>
  <c r="J10" i="22"/>
  <c r="H10" i="22"/>
  <c r="F10" i="22"/>
  <c r="D10" i="22"/>
  <c r="J9" i="22"/>
  <c r="H9" i="22"/>
  <c r="H8" i="22" s="1"/>
  <c r="F9" i="22"/>
  <c r="F8" i="22" s="1"/>
  <c r="D9" i="22"/>
  <c r="D8" i="22" s="1"/>
  <c r="J8" i="22"/>
  <c r="I8" i="22"/>
  <c r="G8" i="22"/>
  <c r="G22" i="22" s="1"/>
  <c r="E8" i="22"/>
  <c r="E22" i="22" s="1"/>
  <c r="C8" i="22"/>
  <c r="B8" i="22"/>
  <c r="C7" i="22"/>
  <c r="B7" i="22"/>
  <c r="D33" i="21"/>
  <c r="D32" i="21"/>
  <c r="D31" i="21"/>
  <c r="D30" i="21"/>
  <c r="D29" i="21"/>
  <c r="D28" i="21"/>
  <c r="D27" i="21"/>
  <c r="D26" i="21"/>
  <c r="D25" i="21"/>
  <c r="D24" i="21"/>
  <c r="C23" i="21"/>
  <c r="B23" i="21"/>
  <c r="D19" i="21"/>
  <c r="D17" i="21"/>
  <c r="D16" i="21"/>
  <c r="D15" i="21"/>
  <c r="D14" i="21"/>
  <c r="D13" i="21"/>
  <c r="D12" i="21"/>
  <c r="D11" i="21"/>
  <c r="D10" i="21"/>
  <c r="D9" i="21"/>
  <c r="D8" i="21"/>
  <c r="C7" i="21"/>
  <c r="B7" i="21"/>
  <c r="C6" i="21"/>
  <c r="B6" i="21"/>
  <c r="J33" i="20"/>
  <c r="H33" i="20"/>
  <c r="F33" i="20"/>
  <c r="D33" i="20"/>
  <c r="J32" i="20"/>
  <c r="H32" i="20"/>
  <c r="F32" i="20"/>
  <c r="D32" i="20"/>
  <c r="J31" i="20"/>
  <c r="H31" i="20"/>
  <c r="F31" i="20"/>
  <c r="D31" i="20"/>
  <c r="J30" i="20"/>
  <c r="H30" i="20"/>
  <c r="F30" i="20"/>
  <c r="D30" i="20"/>
  <c r="J29" i="20"/>
  <c r="H29" i="20"/>
  <c r="F29" i="20"/>
  <c r="D29" i="20"/>
  <c r="J28" i="20"/>
  <c r="H28" i="20"/>
  <c r="F28" i="20"/>
  <c r="D28" i="20"/>
  <c r="J27" i="20"/>
  <c r="H27" i="20"/>
  <c r="F27" i="20"/>
  <c r="D27" i="20"/>
  <c r="J26" i="20"/>
  <c r="H26" i="20"/>
  <c r="F26" i="20"/>
  <c r="D26" i="20"/>
  <c r="J25" i="20"/>
  <c r="H25" i="20"/>
  <c r="F25" i="20"/>
  <c r="F23" i="20" s="1"/>
  <c r="D25" i="20"/>
  <c r="J24" i="20"/>
  <c r="H24" i="20"/>
  <c r="F24" i="20"/>
  <c r="D24" i="20"/>
  <c r="J23" i="20"/>
  <c r="H23" i="20"/>
  <c r="I23" i="20"/>
  <c r="G23" i="20"/>
  <c r="E23" i="20"/>
  <c r="D23" i="20"/>
  <c r="C23" i="20"/>
  <c r="B23" i="20"/>
  <c r="J19" i="20"/>
  <c r="H19" i="20"/>
  <c r="F19" i="20"/>
  <c r="D19" i="20"/>
  <c r="J17" i="20"/>
  <c r="H17" i="20"/>
  <c r="F17" i="20"/>
  <c r="D17" i="20"/>
  <c r="J16" i="20"/>
  <c r="H16" i="20"/>
  <c r="F16" i="20"/>
  <c r="D16" i="20"/>
  <c r="J15" i="20"/>
  <c r="H15" i="20"/>
  <c r="F15" i="20"/>
  <c r="D15" i="20"/>
  <c r="J14" i="20"/>
  <c r="H14" i="20"/>
  <c r="F14" i="20"/>
  <c r="D14" i="20"/>
  <c r="J13" i="20"/>
  <c r="H13" i="20"/>
  <c r="F13" i="20"/>
  <c r="D13" i="20"/>
  <c r="J12" i="20"/>
  <c r="H12" i="20"/>
  <c r="F12" i="20"/>
  <c r="D12" i="20"/>
  <c r="J11" i="20"/>
  <c r="H11" i="20"/>
  <c r="F11" i="20"/>
  <c r="D11" i="20"/>
  <c r="J10" i="20"/>
  <c r="H10" i="20"/>
  <c r="F10" i="20"/>
  <c r="D10" i="20"/>
  <c r="J9" i="20"/>
  <c r="H9" i="20"/>
  <c r="F9" i="20"/>
  <c r="D9" i="20"/>
  <c r="J8" i="20"/>
  <c r="H8" i="20"/>
  <c r="F8" i="20"/>
  <c r="F7" i="20" s="1"/>
  <c r="D8" i="20"/>
  <c r="D7" i="20" s="1"/>
  <c r="D37" i="20" s="1"/>
  <c r="J7" i="20"/>
  <c r="H7" i="20"/>
  <c r="I7" i="20"/>
  <c r="G7" i="20"/>
  <c r="G21" i="20" s="1"/>
  <c r="E7" i="20"/>
  <c r="C7" i="20"/>
  <c r="B7" i="20"/>
  <c r="C6" i="20"/>
  <c r="B6" i="20"/>
  <c r="J35" i="19"/>
  <c r="H35" i="19"/>
  <c r="F35" i="19"/>
  <c r="D35" i="19"/>
  <c r="J33" i="19"/>
  <c r="H33" i="19"/>
  <c r="F33" i="19"/>
  <c r="D33" i="19"/>
  <c r="J32" i="19"/>
  <c r="H32" i="19"/>
  <c r="F32" i="19"/>
  <c r="D32" i="19"/>
  <c r="J31" i="19"/>
  <c r="H31" i="19"/>
  <c r="F31" i="19"/>
  <c r="D31" i="19"/>
  <c r="J30" i="19"/>
  <c r="H30" i="19"/>
  <c r="F30" i="19"/>
  <c r="D30" i="19"/>
  <c r="J29" i="19"/>
  <c r="H29" i="19"/>
  <c r="F29" i="19"/>
  <c r="D29" i="19"/>
  <c r="J28" i="19"/>
  <c r="H28" i="19"/>
  <c r="F28" i="19"/>
  <c r="D28" i="19"/>
  <c r="J27" i="19"/>
  <c r="H27" i="19"/>
  <c r="F27" i="19"/>
  <c r="D27" i="19"/>
  <c r="J26" i="19"/>
  <c r="H26" i="19"/>
  <c r="F26" i="19"/>
  <c r="D26" i="19"/>
  <c r="J25" i="19"/>
  <c r="H25" i="19"/>
  <c r="F25" i="19"/>
  <c r="D25" i="19"/>
  <c r="J24" i="19"/>
  <c r="H24" i="19"/>
  <c r="F24" i="19"/>
  <c r="D24" i="19"/>
  <c r="D23" i="19" s="1"/>
  <c r="F23" i="19"/>
  <c r="J23" i="19"/>
  <c r="I23" i="19"/>
  <c r="G23" i="19"/>
  <c r="E23" i="19"/>
  <c r="C23" i="19"/>
  <c r="B23" i="19"/>
  <c r="J19" i="19"/>
  <c r="H19" i="19"/>
  <c r="F19" i="19"/>
  <c r="D19" i="19"/>
  <c r="J17" i="19"/>
  <c r="J16" i="19"/>
  <c r="J15" i="19"/>
  <c r="J14" i="19"/>
  <c r="J13" i="19"/>
  <c r="J12" i="19"/>
  <c r="J11" i="19"/>
  <c r="J10" i="19"/>
  <c r="J9" i="19"/>
  <c r="J8" i="19"/>
  <c r="H17" i="19"/>
  <c r="H16" i="19"/>
  <c r="H15" i="19"/>
  <c r="H14" i="19"/>
  <c r="H13" i="19"/>
  <c r="H12" i="19"/>
  <c r="H11" i="19"/>
  <c r="H10" i="19"/>
  <c r="H9" i="19"/>
  <c r="H8" i="19"/>
  <c r="F17" i="19"/>
  <c r="F16" i="19"/>
  <c r="F15" i="19"/>
  <c r="F14" i="19"/>
  <c r="F13" i="19"/>
  <c r="F12" i="19"/>
  <c r="F11" i="19"/>
  <c r="F10" i="19"/>
  <c r="F9" i="19"/>
  <c r="F8" i="19"/>
  <c r="D17" i="19"/>
  <c r="D16" i="19"/>
  <c r="D15" i="19"/>
  <c r="D14" i="19"/>
  <c r="D13" i="19"/>
  <c r="D12" i="19"/>
  <c r="D11" i="19"/>
  <c r="D10" i="19"/>
  <c r="D9" i="19"/>
  <c r="D8" i="19"/>
  <c r="I7" i="19"/>
  <c r="I21" i="19" s="1"/>
  <c r="G7" i="19"/>
  <c r="G21" i="19" s="1"/>
  <c r="E7" i="19"/>
  <c r="C7" i="19"/>
  <c r="B7" i="19"/>
  <c r="C6" i="19"/>
  <c r="B6" i="19"/>
  <c r="C6" i="16"/>
  <c r="B6" i="16"/>
  <c r="I38" i="22" l="1"/>
  <c r="I22" i="22"/>
  <c r="H16" i="25"/>
  <c r="H22" i="25" s="1"/>
  <c r="C22" i="25"/>
  <c r="E37" i="19"/>
  <c r="E21" i="19"/>
  <c r="F16" i="25"/>
  <c r="F22" i="25" s="1"/>
  <c r="I22" i="25"/>
  <c r="E37" i="20"/>
  <c r="E21" i="20"/>
  <c r="J22" i="25"/>
  <c r="J16" i="25"/>
  <c r="E22" i="25"/>
  <c r="B36" i="15"/>
  <c r="B45" i="15" s="1"/>
  <c r="I37" i="20"/>
  <c r="I21" i="20"/>
  <c r="D22" i="25"/>
  <c r="D16" i="25"/>
  <c r="B22" i="25"/>
  <c r="G22" i="25"/>
  <c r="F36" i="15"/>
  <c r="C36" i="15"/>
  <c r="F7" i="15"/>
  <c r="B8" i="16"/>
  <c r="B9" i="16"/>
  <c r="B10" i="16"/>
  <c r="B11" i="16"/>
  <c r="B12" i="16"/>
  <c r="B14" i="16"/>
  <c r="B15" i="16"/>
  <c r="B16" i="16"/>
  <c r="B17" i="16"/>
  <c r="B18" i="16"/>
  <c r="B20" i="16"/>
  <c r="B21" i="16"/>
  <c r="B22" i="16"/>
  <c r="B23" i="16"/>
  <c r="B24" i="16"/>
  <c r="B26" i="16"/>
  <c r="B27" i="16"/>
  <c r="B28" i="16"/>
  <c r="B29" i="16"/>
  <c r="B30" i="16"/>
  <c r="B32" i="16"/>
  <c r="G249" i="13"/>
  <c r="L233" i="13"/>
  <c r="D233" i="13"/>
  <c r="I204" i="13"/>
  <c r="E233" i="13"/>
  <c r="J204" i="13"/>
  <c r="F249" i="13"/>
  <c r="F37" i="23"/>
  <c r="G37" i="20"/>
  <c r="J37" i="20"/>
  <c r="E29" i="28"/>
  <c r="F37" i="20"/>
  <c r="D7" i="21"/>
  <c r="H9" i="28"/>
  <c r="K9" i="28" s="1"/>
  <c r="N9" i="28" s="1"/>
  <c r="Q9" i="28" s="1"/>
  <c r="C34" i="16"/>
  <c r="C23" i="16"/>
  <c r="C18" i="16"/>
  <c r="C14" i="16"/>
  <c r="C8" i="16"/>
  <c r="C38" i="16"/>
  <c r="C17" i="16"/>
  <c r="C36" i="16"/>
  <c r="C32" i="16"/>
  <c r="C21" i="16"/>
  <c r="C16" i="16"/>
  <c r="C11" i="16"/>
  <c r="C22" i="16"/>
  <c r="C24" i="16"/>
  <c r="C20" i="16"/>
  <c r="C15" i="16"/>
  <c r="C10" i="16"/>
  <c r="D10" i="16" s="1"/>
  <c r="C9" i="16"/>
  <c r="C33" i="16"/>
  <c r="C12" i="16"/>
  <c r="F38" i="22"/>
  <c r="E38" i="22"/>
  <c r="C29" i="16"/>
  <c r="D29" i="16" s="1"/>
  <c r="C30" i="16"/>
  <c r="C26" i="16"/>
  <c r="C28" i="16"/>
  <c r="C27" i="16"/>
  <c r="C39" i="16"/>
  <c r="H37" i="23"/>
  <c r="I37" i="23"/>
  <c r="E37" i="23"/>
  <c r="G37" i="23"/>
  <c r="H38" i="22"/>
  <c r="J38" i="22"/>
  <c r="B22" i="22"/>
  <c r="B38" i="22"/>
  <c r="G38" i="22"/>
  <c r="D38" i="22"/>
  <c r="C22" i="22"/>
  <c r="C38" i="22"/>
  <c r="C21" i="21"/>
  <c r="C37" i="21"/>
  <c r="B21" i="21"/>
  <c r="B37" i="21"/>
  <c r="D23" i="21"/>
  <c r="D37" i="21" s="1"/>
  <c r="H37" i="20"/>
  <c r="B37" i="20"/>
  <c r="C37" i="20"/>
  <c r="B37" i="19"/>
  <c r="C21" i="19"/>
  <c r="H23" i="19"/>
  <c r="I37" i="19"/>
  <c r="D36" i="15"/>
  <c r="C45" i="15"/>
  <c r="D20" i="15"/>
  <c r="D7" i="15"/>
  <c r="B21" i="23"/>
  <c r="B37" i="23"/>
  <c r="D23" i="23"/>
  <c r="D37" i="23" s="1"/>
  <c r="C37" i="23"/>
  <c r="F20" i="27"/>
  <c r="H20" i="27"/>
  <c r="D20" i="27"/>
  <c r="C21" i="23"/>
  <c r="G37" i="19"/>
  <c r="C37" i="19"/>
  <c r="H7" i="19"/>
  <c r="B21" i="19"/>
  <c r="D21" i="19" s="1"/>
  <c r="F21" i="19" s="1"/>
  <c r="H21" i="19" s="1"/>
  <c r="J21" i="19" s="1"/>
  <c r="J7" i="19"/>
  <c r="J37" i="19" s="1"/>
  <c r="B21" i="20"/>
  <c r="C21" i="20"/>
  <c r="D7" i="19"/>
  <c r="D37" i="19" s="1"/>
  <c r="F7" i="19"/>
  <c r="F37" i="19" s="1"/>
  <c r="B33" i="16" l="1"/>
  <c r="D33" i="16" s="1"/>
  <c r="D9" i="16"/>
  <c r="L249" i="13"/>
  <c r="E249" i="13"/>
  <c r="K249" i="13" s="1"/>
  <c r="J233" i="13"/>
  <c r="K233" i="13"/>
  <c r="D249" i="13"/>
  <c r="I249" i="13" s="1"/>
  <c r="I233" i="13"/>
  <c r="C35" i="16"/>
  <c r="D45" i="15"/>
  <c r="F45" i="15"/>
  <c r="D15" i="16"/>
  <c r="B19" i="16"/>
  <c r="D21" i="21"/>
  <c r="F21" i="21" s="1"/>
  <c r="H21" i="21" s="1"/>
  <c r="J21" i="21" s="1"/>
  <c r="D8" i="16"/>
  <c r="D22" i="16"/>
  <c r="C13" i="16"/>
  <c r="D17" i="16"/>
  <c r="D23" i="16"/>
  <c r="D21" i="16"/>
  <c r="D16" i="16"/>
  <c r="D28" i="16"/>
  <c r="D11" i="16"/>
  <c r="D14" i="16"/>
  <c r="C19" i="16"/>
  <c r="C31" i="16"/>
  <c r="C15" i="14"/>
  <c r="K16" i="59" s="1"/>
  <c r="C25" i="16"/>
  <c r="D27" i="16"/>
  <c r="D26" i="16"/>
  <c r="C37" i="16"/>
  <c r="C13" i="14"/>
  <c r="K14" i="59" s="1"/>
  <c r="F18" i="16"/>
  <c r="D18" i="16"/>
  <c r="F30" i="16"/>
  <c r="D30" i="16"/>
  <c r="F12" i="16"/>
  <c r="D12" i="16"/>
  <c r="F20" i="16"/>
  <c r="D20" i="16"/>
  <c r="F24" i="16"/>
  <c r="D24" i="16"/>
  <c r="F32" i="16"/>
  <c r="D32" i="16"/>
  <c r="B7" i="16"/>
  <c r="F8" i="16"/>
  <c r="B25" i="16"/>
  <c r="F26" i="16"/>
  <c r="E22" i="16"/>
  <c r="E21" i="16" s="1"/>
  <c r="E19" i="16" s="1"/>
  <c r="E28" i="16"/>
  <c r="E27" i="16" s="1"/>
  <c r="E25" i="16" s="1"/>
  <c r="B13" i="16"/>
  <c r="F14" i="16"/>
  <c r="E10" i="16"/>
  <c r="E9" i="16" s="1"/>
  <c r="E7" i="16" s="1"/>
  <c r="E16" i="16"/>
  <c r="E15" i="16" s="1"/>
  <c r="E13" i="16" s="1"/>
  <c r="F29" i="16"/>
  <c r="F27" i="16" s="1"/>
  <c r="D22" i="22"/>
  <c r="F22" i="22" s="1"/>
  <c r="H22" i="22" s="1"/>
  <c r="J22" i="22" s="1"/>
  <c r="F23" i="16"/>
  <c r="F21" i="16" s="1"/>
  <c r="F17" i="16"/>
  <c r="F15" i="16" s="1"/>
  <c r="F11" i="16"/>
  <c r="F9" i="16" s="1"/>
  <c r="C14" i="14"/>
  <c r="K15" i="59" s="1"/>
  <c r="C7" i="16"/>
  <c r="H37" i="19"/>
  <c r="H29" i="28"/>
  <c r="D21" i="23"/>
  <c r="D21" i="20"/>
  <c r="F21" i="20" s="1"/>
  <c r="H21" i="20" s="1"/>
  <c r="J21" i="20" s="1"/>
  <c r="C7" i="14"/>
  <c r="B7" i="14"/>
  <c r="A5" i="12"/>
  <c r="D41" i="14"/>
  <c r="D38" i="14"/>
  <c r="D37" i="14"/>
  <c r="D36" i="14"/>
  <c r="E35" i="14"/>
  <c r="C35" i="14"/>
  <c r="K36" i="59" s="1"/>
  <c r="B35" i="14"/>
  <c r="C36" i="59" s="1"/>
  <c r="B11" i="12"/>
  <c r="S36" i="59" l="1"/>
  <c r="S89" i="59" s="1"/>
  <c r="B10" i="14"/>
  <c r="C11" i="59" s="1"/>
  <c r="B13" i="14"/>
  <c r="C14" i="59" s="1"/>
  <c r="S14" i="59" s="1"/>
  <c r="S63" i="59" s="1"/>
  <c r="B11" i="14"/>
  <c r="C12" i="59" s="1"/>
  <c r="S12" i="59" s="1"/>
  <c r="B15" i="14"/>
  <c r="C16" i="59" s="1"/>
  <c r="S16" i="59" s="1"/>
  <c r="S65" i="59" s="1"/>
  <c r="B14" i="14"/>
  <c r="C15" i="59" s="1"/>
  <c r="S15" i="59" s="1"/>
  <c r="S64" i="59" s="1"/>
  <c r="B34" i="16"/>
  <c r="C11" i="14"/>
  <c r="K12" i="59" s="1"/>
  <c r="C10" i="14"/>
  <c r="K11" i="59" s="1"/>
  <c r="J249" i="13"/>
  <c r="F21" i="23"/>
  <c r="D19" i="16"/>
  <c r="E38" i="14"/>
  <c r="B80" i="14" s="1"/>
  <c r="D13" i="16"/>
  <c r="D25" i="16"/>
  <c r="C41" i="16"/>
  <c r="C12" i="14"/>
  <c r="K13" i="59" s="1"/>
  <c r="D7" i="16"/>
  <c r="F19" i="16"/>
  <c r="F13" i="16"/>
  <c r="F7" i="16"/>
  <c r="F25" i="16"/>
  <c r="D35" i="14"/>
  <c r="K29" i="28"/>
  <c r="S11" i="59" l="1"/>
  <c r="C9" i="12"/>
  <c r="D9" i="12" s="1"/>
  <c r="D34" i="16"/>
  <c r="B35" i="16"/>
  <c r="H21" i="23"/>
  <c r="D11" i="14"/>
  <c r="F35" i="14"/>
  <c r="B92" i="14" s="1"/>
  <c r="D15" i="14"/>
  <c r="D14" i="14"/>
  <c r="B9" i="14"/>
  <c r="C10" i="59" s="1"/>
  <c r="D13" i="14"/>
  <c r="B12" i="14"/>
  <c r="C13" i="59" s="1"/>
  <c r="S13" i="59" s="1"/>
  <c r="S62" i="59" s="1"/>
  <c r="N29" i="28"/>
  <c r="Q29" i="28"/>
  <c r="D35" i="16" l="1"/>
  <c r="F35" i="16"/>
  <c r="F33" i="16" s="1"/>
  <c r="B36" i="16"/>
  <c r="E34" i="16"/>
  <c r="E33" i="16" s="1"/>
  <c r="J21" i="23"/>
  <c r="F15" i="14"/>
  <c r="K69" i="59" s="1"/>
  <c r="F11" i="14"/>
  <c r="F13" i="14"/>
  <c r="D12" i="14"/>
  <c r="B8" i="14"/>
  <c r="C9" i="59" s="1"/>
  <c r="B87" i="14" l="1"/>
  <c r="K67" i="59"/>
  <c r="B31" i="16"/>
  <c r="D31" i="16" s="1"/>
  <c r="F36" i="16"/>
  <c r="F31" i="16" s="1"/>
  <c r="D36" i="16"/>
  <c r="B39" i="16"/>
  <c r="B38" i="16"/>
  <c r="F14" i="14"/>
  <c r="K68" i="59" s="1"/>
  <c r="E31" i="16"/>
  <c r="E41" i="16" s="1"/>
  <c r="E14" i="14"/>
  <c r="B86" i="14" l="1"/>
  <c r="E12" i="14"/>
  <c r="C68" i="59"/>
  <c r="C66" i="59" s="1"/>
  <c r="C62" i="59" s="1"/>
  <c r="F12" i="14"/>
  <c r="D39" i="16"/>
  <c r="F39" i="16"/>
  <c r="K66" i="59" s="1"/>
  <c r="D38" i="16"/>
  <c r="B37" i="16"/>
  <c r="F38" i="16"/>
  <c r="D105" i="8"/>
  <c r="R105" i="8"/>
  <c r="E8" i="14" l="1"/>
  <c r="B62" i="14"/>
  <c r="F37" i="16"/>
  <c r="F41" i="16" s="1"/>
  <c r="D37" i="16"/>
  <c r="D41" i="16" s="1"/>
  <c r="B41" i="16"/>
  <c r="Q105" i="8"/>
  <c r="C105" i="8"/>
  <c r="S105" i="8" l="1"/>
  <c r="E105" i="8"/>
  <c r="R119" i="8" l="1"/>
  <c r="D119" i="8"/>
  <c r="Q119" i="8"/>
  <c r="C119" i="8"/>
  <c r="S119" i="8"/>
  <c r="E119" i="8"/>
  <c r="H10" i="6"/>
  <c r="G10" i="6"/>
  <c r="F10" i="6"/>
  <c r="E10" i="6"/>
  <c r="D10" i="6"/>
  <c r="C10" i="6"/>
  <c r="B10" i="6"/>
  <c r="B7" i="51"/>
  <c r="P99" i="5"/>
  <c r="N99" i="5"/>
  <c r="M99" i="5"/>
  <c r="L99" i="5"/>
  <c r="K99" i="5"/>
  <c r="J99" i="5"/>
  <c r="I99" i="5"/>
  <c r="H99" i="5"/>
  <c r="F99" i="5"/>
  <c r="D99" i="5"/>
  <c r="C99" i="5"/>
  <c r="P96" i="5"/>
  <c r="N96" i="5"/>
  <c r="M96" i="5"/>
  <c r="L96" i="5"/>
  <c r="K96" i="5"/>
  <c r="J96" i="5"/>
  <c r="I96" i="5"/>
  <c r="H96" i="5"/>
  <c r="F96" i="5"/>
  <c r="D96" i="5"/>
  <c r="C96" i="5"/>
  <c r="Q93" i="5"/>
  <c r="N93" i="5"/>
  <c r="M93" i="5"/>
  <c r="L93" i="5"/>
  <c r="K93" i="5"/>
  <c r="J93" i="5"/>
  <c r="I93" i="5"/>
  <c r="H93" i="5"/>
  <c r="F93" i="5"/>
  <c r="D93" i="5"/>
  <c r="C93" i="5"/>
  <c r="Q90" i="5"/>
  <c r="N90" i="5"/>
  <c r="M90" i="5"/>
  <c r="L90" i="5"/>
  <c r="K90" i="5"/>
  <c r="J90" i="5"/>
  <c r="I90" i="5"/>
  <c r="H90" i="5"/>
  <c r="F90" i="5"/>
  <c r="D90" i="5"/>
  <c r="C90" i="5"/>
  <c r="Q81" i="5"/>
  <c r="P81" i="5"/>
  <c r="M81" i="5"/>
  <c r="L81" i="5"/>
  <c r="K81" i="5"/>
  <c r="J81" i="5"/>
  <c r="I81" i="5"/>
  <c r="H81" i="5"/>
  <c r="F81" i="5"/>
  <c r="D81" i="5"/>
  <c r="C81" i="5"/>
  <c r="Q78" i="5"/>
  <c r="P78" i="5"/>
  <c r="M78" i="5"/>
  <c r="L78" i="5"/>
  <c r="K78" i="5"/>
  <c r="J78" i="5"/>
  <c r="I78" i="5"/>
  <c r="H78" i="5"/>
  <c r="F78" i="5"/>
  <c r="D78" i="5"/>
  <c r="C78" i="5"/>
  <c r="Q75" i="5"/>
  <c r="P75" i="5"/>
  <c r="N75" i="5"/>
  <c r="L75" i="5"/>
  <c r="K75" i="5"/>
  <c r="J75" i="5"/>
  <c r="I75" i="5"/>
  <c r="H75" i="5"/>
  <c r="F75" i="5"/>
  <c r="D75" i="5"/>
  <c r="C75" i="5"/>
  <c r="Q72" i="5"/>
  <c r="P72" i="5"/>
  <c r="N72" i="5"/>
  <c r="L72" i="5"/>
  <c r="K72" i="5"/>
  <c r="J72" i="5"/>
  <c r="I72" i="5"/>
  <c r="H72" i="5"/>
  <c r="F72" i="5"/>
  <c r="D72" i="5"/>
  <c r="C72" i="5"/>
  <c r="Q69" i="5"/>
  <c r="P69" i="5"/>
  <c r="N69" i="5"/>
  <c r="M69" i="5"/>
  <c r="K69" i="5"/>
  <c r="J69" i="5"/>
  <c r="I69" i="5"/>
  <c r="H69" i="5"/>
  <c r="F69" i="5"/>
  <c r="D69" i="5"/>
  <c r="C69" i="5"/>
  <c r="Q66" i="5"/>
  <c r="P66" i="5"/>
  <c r="N66" i="5"/>
  <c r="M66" i="5"/>
  <c r="K66" i="5"/>
  <c r="J66" i="5"/>
  <c r="I66" i="5"/>
  <c r="H66" i="5"/>
  <c r="F66" i="5"/>
  <c r="D66" i="5"/>
  <c r="C66" i="5"/>
  <c r="Q63" i="5"/>
  <c r="P63" i="5"/>
  <c r="N63" i="5"/>
  <c r="M63" i="5"/>
  <c r="L63" i="5"/>
  <c r="J63" i="5"/>
  <c r="I63" i="5"/>
  <c r="H63" i="5"/>
  <c r="F63" i="5"/>
  <c r="D63" i="5"/>
  <c r="C63" i="5"/>
  <c r="Q60" i="5"/>
  <c r="P60" i="5"/>
  <c r="N60" i="5"/>
  <c r="M60" i="5"/>
  <c r="L60" i="5"/>
  <c r="J60" i="5"/>
  <c r="I60" i="5"/>
  <c r="H60" i="5"/>
  <c r="F60" i="5"/>
  <c r="D60" i="5"/>
  <c r="C60" i="5"/>
  <c r="Q57" i="5"/>
  <c r="P57" i="5"/>
  <c r="N57" i="5"/>
  <c r="M57" i="5"/>
  <c r="L57" i="5"/>
  <c r="K57" i="5"/>
  <c r="I57" i="5"/>
  <c r="H57" i="5"/>
  <c r="F57" i="5"/>
  <c r="D57" i="5"/>
  <c r="C57" i="5"/>
  <c r="Q54" i="5"/>
  <c r="P54" i="5"/>
  <c r="N54" i="5"/>
  <c r="M54" i="5"/>
  <c r="L54" i="5"/>
  <c r="K54" i="5"/>
  <c r="I54" i="5"/>
  <c r="H54" i="5"/>
  <c r="F54" i="5"/>
  <c r="D54" i="5"/>
  <c r="C54" i="5"/>
  <c r="Q51" i="5"/>
  <c r="P51" i="5"/>
  <c r="N51" i="5"/>
  <c r="M51" i="5"/>
  <c r="L51" i="5"/>
  <c r="K51" i="5"/>
  <c r="J51" i="5"/>
  <c r="H51" i="5"/>
  <c r="F51" i="5"/>
  <c r="D51" i="5"/>
  <c r="C51" i="5"/>
  <c r="Q48" i="5"/>
  <c r="P48" i="5"/>
  <c r="N48" i="5"/>
  <c r="M48" i="5"/>
  <c r="L48" i="5"/>
  <c r="K48" i="5"/>
  <c r="J48" i="5"/>
  <c r="H48" i="5"/>
  <c r="F48" i="5"/>
  <c r="D48" i="5"/>
  <c r="C48" i="5"/>
  <c r="Q45" i="5"/>
  <c r="P45" i="5"/>
  <c r="N45" i="5"/>
  <c r="M45" i="5"/>
  <c r="L45" i="5"/>
  <c r="K45" i="5"/>
  <c r="J45" i="5"/>
  <c r="I45" i="5"/>
  <c r="F45" i="5"/>
  <c r="D45" i="5"/>
  <c r="C45" i="5"/>
  <c r="Q42" i="5"/>
  <c r="P42" i="5"/>
  <c r="N42" i="5"/>
  <c r="M42" i="5"/>
  <c r="L42" i="5"/>
  <c r="K42" i="5"/>
  <c r="J42" i="5"/>
  <c r="I42" i="5"/>
  <c r="F42" i="5"/>
  <c r="D42" i="5"/>
  <c r="C42" i="5"/>
  <c r="Q33" i="5"/>
  <c r="P33" i="5"/>
  <c r="N33" i="5"/>
  <c r="M33" i="5"/>
  <c r="L33" i="5"/>
  <c r="K33" i="5"/>
  <c r="J33" i="5"/>
  <c r="I33" i="5"/>
  <c r="H33" i="5"/>
  <c r="D33" i="5"/>
  <c r="C33" i="5"/>
  <c r="Q30" i="5"/>
  <c r="P30" i="5"/>
  <c r="N30" i="5"/>
  <c r="M30" i="5"/>
  <c r="L30" i="5"/>
  <c r="K30" i="5"/>
  <c r="J30" i="5"/>
  <c r="I30" i="5"/>
  <c r="H30" i="5"/>
  <c r="D30" i="5"/>
  <c r="C30" i="5"/>
  <c r="Q21" i="5"/>
  <c r="P21" i="5"/>
  <c r="N21" i="5"/>
  <c r="M21" i="5"/>
  <c r="L21" i="5"/>
  <c r="K21" i="5"/>
  <c r="J21" i="5"/>
  <c r="I21" i="5"/>
  <c r="H21" i="5"/>
  <c r="F21" i="5"/>
  <c r="C21" i="5"/>
  <c r="C105" i="5" s="1"/>
  <c r="Q18" i="5"/>
  <c r="P18" i="5"/>
  <c r="N18" i="5"/>
  <c r="M18" i="5"/>
  <c r="L18" i="5"/>
  <c r="K18" i="5"/>
  <c r="J18" i="5"/>
  <c r="I18" i="5"/>
  <c r="H18" i="5"/>
  <c r="F18" i="5"/>
  <c r="C18" i="5"/>
  <c r="Q15" i="5"/>
  <c r="Q105" i="5" s="1"/>
  <c r="P15" i="5"/>
  <c r="P105" i="5" s="1"/>
  <c r="N15" i="5"/>
  <c r="M15" i="5"/>
  <c r="L15" i="5"/>
  <c r="K15" i="5"/>
  <c r="K105" i="5" s="1"/>
  <c r="J15" i="5"/>
  <c r="I15" i="5"/>
  <c r="H15" i="5"/>
  <c r="F15" i="5"/>
  <c r="F105" i="5" s="1"/>
  <c r="D15" i="5"/>
  <c r="Q12" i="5"/>
  <c r="P12" i="5"/>
  <c r="N12" i="5"/>
  <c r="N102" i="5" s="1"/>
  <c r="M12" i="5"/>
  <c r="L12" i="5"/>
  <c r="K12" i="5"/>
  <c r="J12" i="5"/>
  <c r="J102" i="5" s="1"/>
  <c r="I12" i="5"/>
  <c r="H12" i="5"/>
  <c r="F12" i="5"/>
  <c r="D12" i="5"/>
  <c r="D102" i="5" s="1"/>
  <c r="H102" i="5" l="1"/>
  <c r="L102" i="5"/>
  <c r="Q102" i="5"/>
  <c r="I105" i="5"/>
  <c r="M105" i="5"/>
  <c r="C102" i="5"/>
  <c r="I102" i="5"/>
  <c r="M102" i="5"/>
  <c r="D105" i="5"/>
  <c r="J105" i="5"/>
  <c r="N105" i="5"/>
  <c r="F102" i="5"/>
  <c r="K102" i="5"/>
  <c r="P102" i="5"/>
  <c r="H105" i="5"/>
  <c r="L105" i="5"/>
  <c r="B18" i="14"/>
  <c r="C19" i="59" s="1"/>
  <c r="C7" i="51"/>
  <c r="C8" i="51"/>
  <c r="B8" i="51"/>
  <c r="R33" i="5"/>
  <c r="R51" i="5"/>
  <c r="R63" i="5"/>
  <c r="R75" i="5"/>
  <c r="R93" i="5"/>
  <c r="R15" i="5"/>
  <c r="R12" i="5"/>
  <c r="R30" i="5"/>
  <c r="R48" i="5"/>
  <c r="R60" i="5"/>
  <c r="R72" i="5"/>
  <c r="R90" i="5"/>
  <c r="R21" i="5"/>
  <c r="R45" i="5"/>
  <c r="R57" i="5"/>
  <c r="R69" i="5"/>
  <c r="R81" i="5"/>
  <c r="R99" i="5"/>
  <c r="R18" i="5"/>
  <c r="R42" i="5"/>
  <c r="R54" i="5"/>
  <c r="R66" i="5"/>
  <c r="R78" i="5"/>
  <c r="R96" i="5"/>
  <c r="F12" i="6"/>
  <c r="G12" i="6"/>
  <c r="D12" i="6"/>
  <c r="E12" i="6"/>
  <c r="B12" i="6"/>
  <c r="C12" i="6"/>
  <c r="R102" i="5" l="1"/>
  <c r="R105" i="5"/>
  <c r="C18" i="14"/>
  <c r="K19" i="59" s="1"/>
  <c r="C72" i="59" s="1"/>
  <c r="C15" i="51"/>
  <c r="D7" i="51"/>
  <c r="B19" i="14"/>
  <c r="B15" i="51"/>
  <c r="B18" i="6"/>
  <c r="C19" i="14"/>
  <c r="K20" i="59" s="1"/>
  <c r="D8" i="51"/>
  <c r="H12" i="6"/>
  <c r="B17" i="14" l="1"/>
  <c r="C18" i="59" s="1"/>
  <c r="C20" i="59"/>
  <c r="S20" i="59" s="1"/>
  <c r="S19" i="59"/>
  <c r="C17" i="14"/>
  <c r="K18" i="59" s="1"/>
  <c r="D18" i="14"/>
  <c r="D15" i="51"/>
  <c r="E7" i="51"/>
  <c r="E18" i="14" s="1"/>
  <c r="B63" i="14" s="1"/>
  <c r="B16" i="14"/>
  <c r="C17" i="59" s="1"/>
  <c r="B19" i="6"/>
  <c r="E8" i="51"/>
  <c r="D19" i="14"/>
  <c r="S72" i="59" l="1"/>
  <c r="S68" i="59"/>
  <c r="S73" i="59"/>
  <c r="S69" i="59"/>
  <c r="S18" i="59"/>
  <c r="D17" i="14"/>
  <c r="E15" i="51"/>
  <c r="F8" i="51"/>
  <c r="F15" i="51" s="1"/>
  <c r="E19" i="14"/>
  <c r="C81" i="59" s="1"/>
  <c r="C80" i="59" s="1"/>
  <c r="C16" i="14"/>
  <c r="K17" i="59" s="1"/>
  <c r="S17" i="59" s="1"/>
  <c r="B42" i="14"/>
  <c r="F19" i="14"/>
  <c r="S66" i="59" l="1"/>
  <c r="S70" i="59"/>
  <c r="S96" i="59" s="1"/>
  <c r="C43" i="59"/>
  <c r="S71" i="59"/>
  <c r="S67" i="59"/>
  <c r="B64" i="14"/>
  <c r="C73" i="59"/>
  <c r="C71" i="59" s="1"/>
  <c r="C70" i="59" s="1"/>
  <c r="C96" i="59" s="1"/>
  <c r="B88" i="14"/>
  <c r="K73" i="59"/>
  <c r="K71" i="59" s="1"/>
  <c r="K70" i="59" s="1"/>
  <c r="F17" i="14"/>
  <c r="E17" i="14"/>
  <c r="E16" i="14" s="1"/>
  <c r="D16" i="14"/>
  <c r="F16" i="14" l="1"/>
  <c r="E42" i="14"/>
  <c r="D10" i="14" l="1"/>
  <c r="F10" i="14" s="1"/>
  <c r="C9" i="14"/>
  <c r="C8" i="14" l="1"/>
  <c r="C42" i="14" s="1"/>
  <c r="K10" i="59"/>
  <c r="S10" i="59" s="1"/>
  <c r="K65" i="59"/>
  <c r="B85" i="14"/>
  <c r="B93" i="14" s="1"/>
  <c r="D9" i="14"/>
  <c r="D8" i="14" s="1"/>
  <c r="D42" i="14" s="1"/>
  <c r="F9" i="14"/>
  <c r="F8" i="14" l="1"/>
  <c r="F42" i="14" s="1"/>
  <c r="F55" i="14" s="1"/>
  <c r="K64" i="59"/>
  <c r="K63" i="59" s="1"/>
  <c r="K62" i="59" s="1"/>
  <c r="K96" i="59" s="1"/>
  <c r="K109" i="59" s="1"/>
  <c r="C55" i="14"/>
  <c r="K43" i="59"/>
  <c r="K56" i="59" s="1"/>
  <c r="C10" i="12"/>
  <c r="C11" i="12" s="1"/>
  <c r="K9" i="59"/>
  <c r="S9" i="59" s="1"/>
  <c r="S43" i="59" s="1"/>
  <c r="D10" i="12" l="1"/>
  <c r="D11" i="12" s="1"/>
  <c r="B15" i="12" s="1"/>
  <c r="B23" i="12" s="1"/>
  <c r="G9" i="9"/>
  <c r="G8" i="9"/>
  <c r="G22" i="9" s="1"/>
  <c r="B9" i="9"/>
  <c r="D9" i="9" s="1"/>
  <c r="B8" i="9" l="1"/>
  <c r="D8" i="9" s="1"/>
  <c r="D22" i="9" s="1"/>
  <c r="D28" i="9" s="1"/>
  <c r="E22" i="9"/>
  <c r="B40" i="9" l="1"/>
  <c r="B22" i="9"/>
  <c r="B28" i="9" s="1"/>
  <c r="B41" i="9" l="1"/>
  <c r="B52" i="14"/>
  <c r="D40" i="9"/>
  <c r="D52" i="14" s="1"/>
  <c r="D53" i="14" s="1"/>
  <c r="D55" i="14" s="1"/>
  <c r="C53" i="59" l="1"/>
  <c r="B53" i="14"/>
  <c r="D41" i="9"/>
  <c r="E40" i="9"/>
  <c r="E41" i="9" s="1"/>
  <c r="C54" i="59" l="1"/>
  <c r="C56" i="59" s="1"/>
  <c r="B55" i="14"/>
  <c r="C106" i="59"/>
  <c r="C107" i="59" s="1"/>
  <c r="C109" i="59" s="1"/>
  <c r="S53" i="59"/>
  <c r="E52" i="14"/>
  <c r="S106" i="59" l="1"/>
  <c r="S107" i="59" s="1"/>
  <c r="S109" i="59" s="1"/>
  <c r="S54" i="59"/>
  <c r="S56" i="59" s="1"/>
  <c r="E53" i="14"/>
  <c r="B82" i="14" s="1"/>
  <c r="B81" i="14"/>
  <c r="E55" i="14" l="1"/>
  <c r="I47" i="10"/>
  <c r="K47" i="10"/>
  <c r="J47" i="10"/>
  <c r="J48" i="10"/>
  <c r="I48" i="10"/>
  <c r="K48" i="10"/>
  <c r="L47" i="10"/>
  <c r="I75" i="10"/>
  <c r="G46" i="10"/>
  <c r="E46" i="10"/>
  <c r="D46" i="10"/>
  <c r="L48" i="10"/>
  <c r="F46" i="10"/>
  <c r="C46" i="10"/>
  <c r="I46" i="10" l="1"/>
  <c r="L46" i="10"/>
  <c r="I76" i="10"/>
  <c r="D74" i="10"/>
  <c r="G74" i="10"/>
  <c r="L75" i="10"/>
  <c r="J75" i="10"/>
  <c r="F74" i="10"/>
  <c r="K76" i="10"/>
  <c r="E74" i="10"/>
  <c r="K74" i="10" s="1"/>
  <c r="L76" i="10"/>
  <c r="J76" i="10"/>
  <c r="G81" i="10"/>
  <c r="G80" i="10"/>
  <c r="D80" i="10"/>
  <c r="J51" i="10"/>
  <c r="I51" i="10"/>
  <c r="C80" i="10"/>
  <c r="E80" i="10"/>
  <c r="K51" i="10"/>
  <c r="E53" i="10"/>
  <c r="C74" i="10"/>
  <c r="K46" i="10"/>
  <c r="J46" i="10"/>
  <c r="K75" i="10"/>
  <c r="L74" i="10" l="1"/>
  <c r="I74" i="10"/>
  <c r="J74" i="10"/>
  <c r="I80" i="10"/>
  <c r="D81" i="10"/>
  <c r="J52" i="10"/>
  <c r="C81" i="10"/>
  <c r="I52" i="10"/>
  <c r="J80" i="10"/>
  <c r="F53" i="10"/>
  <c r="F80" i="10"/>
  <c r="K80" i="10" s="1"/>
  <c r="L51" i="10"/>
  <c r="C53" i="10"/>
  <c r="G53" i="10"/>
  <c r="E81" i="10"/>
  <c r="K52" i="10"/>
  <c r="D53" i="10"/>
  <c r="J53" i="10" s="1"/>
  <c r="G82" i="10"/>
  <c r="I81" i="10" l="1"/>
  <c r="I53" i="10"/>
  <c r="J81" i="10"/>
  <c r="L53" i="10"/>
  <c r="K53" i="10"/>
  <c r="D82" i="10"/>
  <c r="E82" i="10"/>
  <c r="C82" i="10"/>
  <c r="F81" i="10"/>
  <c r="L81" i="10" s="1"/>
  <c r="L52" i="10"/>
  <c r="L80" i="10"/>
  <c r="J82" i="10" l="1"/>
  <c r="I82" i="10"/>
  <c r="F82" i="10"/>
  <c r="L82" i="10" s="1"/>
  <c r="K81" i="10"/>
  <c r="K82" i="10" l="1"/>
</calcChain>
</file>

<file path=xl/sharedStrings.xml><?xml version="1.0" encoding="utf-8"?>
<sst xmlns="http://schemas.openxmlformats.org/spreadsheetml/2006/main" count="3275" uniqueCount="948">
  <si>
    <t>Hors OSP</t>
  </si>
  <si>
    <t>OSP</t>
  </si>
  <si>
    <t>Marge équitable</t>
  </si>
  <si>
    <t>Redevance de voirie</t>
  </si>
  <si>
    <t>Charges d'amortissement</t>
  </si>
  <si>
    <t>Charges nettes contrôlables hors OSP</t>
  </si>
  <si>
    <t>Charges nettes contrôlables OSP</t>
  </si>
  <si>
    <t>Charges nettes contrôlables</t>
  </si>
  <si>
    <t>ECART</t>
  </si>
  <si>
    <t>SOLDE REGULATOIRE</t>
  </si>
  <si>
    <t>BONUS/MALUS</t>
  </si>
  <si>
    <t>Chiffre d'affaires (signe négatif)</t>
  </si>
  <si>
    <t>Charges nettes fixes à l'exclusion des charges d'amortissement</t>
  </si>
  <si>
    <t>Charges nettes variables à l'exclusion des charges d'amortissement</t>
  </si>
  <si>
    <t>Charges nettes fixes</t>
  </si>
  <si>
    <t>Charges nettes variables</t>
  </si>
  <si>
    <t>Solde régulatoire</t>
  </si>
  <si>
    <t>Coût unitaire</t>
  </si>
  <si>
    <t>Intitulé</t>
  </si>
  <si>
    <t>REALITE 2019</t>
  </si>
  <si>
    <t>REALITE 2020</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</si>
  <si>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</si>
  <si>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</si>
  <si>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</si>
  <si>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</si>
  <si>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</si>
  <si>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</si>
  <si>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</si>
  <si>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</si>
  <si>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</si>
  <si>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</si>
  <si>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</si>
  <si>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</si>
  <si>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</si>
  <si>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</si>
  <si>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</si>
  <si>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</si>
  <si>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</si>
  <si>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</si>
  <si>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</si>
  <si>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</si>
  <si>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REALITE 2021</t>
  </si>
  <si>
    <t>Retour page de garde</t>
  </si>
  <si>
    <t xml:space="preserve">Montant </t>
  </si>
  <si>
    <t>AIEG</t>
  </si>
  <si>
    <t>AIESH</t>
  </si>
  <si>
    <t>GASELWEST</t>
  </si>
  <si>
    <t>ORES Brabant Wallon</t>
  </si>
  <si>
    <t>ORES Est</t>
  </si>
  <si>
    <t>ORES Hainaut</t>
  </si>
  <si>
    <t>ORES Luxembourg</t>
  </si>
  <si>
    <t>ORES Mouscron</t>
  </si>
  <si>
    <t>ORES Namur</t>
  </si>
  <si>
    <t>ORES Verviers</t>
  </si>
  <si>
    <t>RESA</t>
  </si>
  <si>
    <t>RESEAU D'ENERGIES DE WAVRE</t>
  </si>
  <si>
    <t>kWh</t>
  </si>
  <si>
    <t>gridfee</t>
  </si>
  <si>
    <t>régularisations</t>
  </si>
  <si>
    <t>EUR</t>
  </si>
  <si>
    <t>Charges relatives au transit entre GRD</t>
  </si>
  <si>
    <t>Charges nettes relatives au transit</t>
  </si>
  <si>
    <t>Coûts d'achat pour la compensation des pertes sur le réseau</t>
  </si>
  <si>
    <t>Trans HT</t>
  </si>
  <si>
    <t>26-1kV</t>
  </si>
  <si>
    <t>Trans BT</t>
  </si>
  <si>
    <t>BT</t>
  </si>
  <si>
    <t>Total EUR</t>
  </si>
  <si>
    <t>Volume en MWh perte de réseaux</t>
  </si>
  <si>
    <t>Prix unitaire</t>
  </si>
  <si>
    <t>Marge équitable non relative aux OSP</t>
  </si>
  <si>
    <t>Marge équitable relative aux OSP</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</si>
  <si>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</si>
  <si>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</si>
  <si>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</si>
  <si>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</si>
  <si>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</si>
  <si>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</si>
  <si>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</si>
  <si>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</si>
  <si>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</si>
  <si>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</si>
  <si>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</si>
  <si>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</si>
  <si>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</si>
  <si>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</si>
  <si>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</si>
  <si>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</si>
  <si>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Désinvestissements
(signe négatif)</t>
  </si>
  <si>
    <t>Amortissements et réductions de valeur
(signe négatif)</t>
  </si>
  <si>
    <t>Subsides (prise en résultat)</t>
  </si>
  <si>
    <t>Terrains</t>
  </si>
  <si>
    <t>Bâtiments techniques</t>
  </si>
  <si>
    <t>Câbles - réseau MT</t>
  </si>
  <si>
    <t>Câbles - réseau BT</t>
  </si>
  <si>
    <t>Lignes - réseau MT</t>
  </si>
  <si>
    <t>Lignes - réseau BT</t>
  </si>
  <si>
    <t>Postes et cabines - réseau MT</t>
  </si>
  <si>
    <t>Postes et cabines - réseau BT</t>
  </si>
  <si>
    <t>Raccordements - transformation MT</t>
  </si>
  <si>
    <t>Raccordements - réseau MT</t>
  </si>
  <si>
    <t>Raccordements - transformation BT</t>
  </si>
  <si>
    <t>Raccordements - réseau BT</t>
  </si>
  <si>
    <t>Appareils de mesure - réseau MT</t>
  </si>
  <si>
    <t>Appareils de mesure - réseau BT</t>
  </si>
  <si>
    <t>Compteurs intelligents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</si>
  <si>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</si>
  <si>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</si>
  <si>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</si>
  <si>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</si>
  <si>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</si>
  <si>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</si>
  <si>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</si>
  <si>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</si>
  <si>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</si>
  <si>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</si>
  <si>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</si>
  <si>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</si>
  <si>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</si>
  <si>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MT</t>
  </si>
  <si>
    <t>T-BT</t>
  </si>
  <si>
    <t>Tarif utilisation réseau</t>
  </si>
  <si>
    <t xml:space="preserve">Terme capacitaire </t>
  </si>
  <si>
    <t>Terme fixe</t>
  </si>
  <si>
    <t>Terme proportionnel</t>
  </si>
  <si>
    <t>Tarif OSP</t>
  </si>
  <si>
    <t>Tarif surcharges</t>
  </si>
  <si>
    <t>Impôts sur le revenu</t>
  </si>
  <si>
    <t>Autres impôts</t>
  </si>
  <si>
    <t>Tarif soldes régulatoires</t>
  </si>
  <si>
    <t xml:space="preserve">Tarif injection </t>
  </si>
  <si>
    <t>Ecart</t>
  </si>
  <si>
    <t>TMT</t>
  </si>
  <si>
    <t>Extourne CA soldes régulatoires années précédentes</t>
  </si>
  <si>
    <t>TOTAL Chiffre d'Affaires distribution</t>
  </si>
  <si>
    <t>TOTAL Chiffre d'Affaires distribution après corrections</t>
  </si>
  <si>
    <t xml:space="preserve">Corrections </t>
  </si>
  <si>
    <t>Intitulé libre</t>
  </si>
  <si>
    <t>Niveau de tension</t>
  </si>
  <si>
    <t>Sous-total fournis par le réseau</t>
  </si>
  <si>
    <t>Sous-total infeed</t>
  </si>
  <si>
    <t>TBT</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</si>
  <si>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</si>
  <si>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</si>
  <si>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</si>
  <si>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</si>
  <si>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</si>
  <si>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</si>
  <si>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</si>
  <si>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</si>
  <si>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</si>
  <si>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</si>
  <si>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</si>
  <si>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</si>
  <si>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</si>
  <si>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</si>
  <si>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</si>
  <si>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</si>
  <si>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</si>
  <si>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</si>
  <si>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</si>
  <si>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</si>
  <si>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</si>
  <si>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</si>
  <si>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</si>
  <si>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</si>
  <si>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</si>
  <si>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</si>
  <si>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</si>
  <si>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</si>
  <si>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</si>
  <si>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</si>
  <si>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</si>
  <si>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</si>
  <si>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</si>
  <si>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</si>
  <si>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</si>
  <si>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</si>
  <si>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</si>
  <si>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</si>
  <si>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</si>
  <si>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</si>
  <si>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</si>
  <si>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</si>
  <si>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</si>
  <si>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</si>
  <si>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</si>
  <si>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</si>
  <si>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</si>
  <si>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</si>
  <si>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</si>
  <si>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</si>
  <si>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</si>
  <si>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</si>
  <si>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</si>
  <si>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</si>
  <si>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</si>
  <si>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</si>
  <si>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</si>
  <si>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</si>
  <si>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</si>
  <si>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Résultat comptable de l'activité régulée | Electricité</t>
  </si>
  <si>
    <t>Réconciliation des écarts</t>
  </si>
  <si>
    <t>Ecart à justifier</t>
  </si>
  <si>
    <t>Charges des dettes</t>
  </si>
  <si>
    <t>Autre libellé 1 à détailler</t>
  </si>
  <si>
    <t>Autre libellé 2 à détailler</t>
  </si>
  <si>
    <t>Autre libellé 3 à détailler</t>
  </si>
  <si>
    <t>Autre libellé 4 à détailler</t>
  </si>
  <si>
    <t>Autre libellé 5 à détailler</t>
  </si>
  <si>
    <t>Ecart résiduel</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</si>
  <si>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</si>
  <si>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</si>
  <si>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</si>
  <si>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</si>
  <si>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</si>
  <si>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</si>
  <si>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</si>
  <si>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</si>
  <si>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</si>
  <si>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</si>
  <si>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</si>
  <si>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</si>
  <si>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</si>
  <si>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</si>
  <si>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</si>
  <si>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</si>
  <si>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</si>
  <si>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</si>
  <si>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</si>
  <si>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</si>
  <si>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</si>
  <si>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</si>
  <si>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</si>
  <si>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</si>
  <si>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</si>
  <si>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</si>
  <si>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</si>
  <si>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</si>
  <si>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</si>
  <si>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Gestion des rechargements des compteurs à budget</t>
  </si>
  <si>
    <t>Gestion de la clientèle</t>
  </si>
  <si>
    <t>Déménagements problématiques (MOZA) et fins de contrat (EOC)</t>
  </si>
  <si>
    <t>Eclairage public</t>
  </si>
  <si>
    <t>Variable : nombre de CàB pour lequel un rechargement est opéré au cours de la période concernée</t>
  </si>
  <si>
    <t>Variable : nombre de clients alimentés</t>
  </si>
  <si>
    <t>REALITE 2022</t>
  </si>
  <si>
    <t>REALITE 2023</t>
  </si>
  <si>
    <t>Autre libellé 6 à détailler</t>
  </si>
  <si>
    <t>Autre libellé 7 à détailler</t>
  </si>
  <si>
    <t>Autre libellé 8 à détailler</t>
  </si>
  <si>
    <t>Autre libellé 9 à détailler</t>
  </si>
  <si>
    <t>Autre libellé 10 à détailler</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</si>
  <si>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</si>
  <si>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</si>
  <si>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</si>
  <si>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</si>
  <si>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</si>
  <si>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</si>
  <si>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</si>
  <si>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</si>
  <si>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</si>
  <si>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</si>
  <si>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</si>
  <si>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</si>
  <si>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</si>
  <si>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</si>
  <si>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</si>
  <si>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</si>
  <si>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</si>
  <si>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</si>
  <si>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</si>
  <si>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</si>
  <si>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</si>
  <si>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</si>
  <si>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</si>
  <si>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</si>
  <si>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</si>
  <si>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</si>
  <si>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</si>
  <si>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</si>
  <si>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</si>
  <si>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</si>
  <si>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</si>
  <si>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</si>
  <si>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</si>
  <si>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</si>
  <si>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</si>
  <si>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</si>
  <si>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</si>
  <si>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</si>
  <si>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</si>
  <si>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</si>
  <si>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</si>
  <si>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</si>
  <si>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</si>
  <si>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</si>
  <si>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</si>
  <si>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</si>
  <si>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</si>
  <si>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</si>
  <si>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</si>
  <si>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</si>
  <si>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</si>
  <si>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</si>
  <si>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</si>
  <si>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</si>
  <si>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</si>
  <si>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</si>
  <si>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</si>
  <si>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</si>
  <si>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</si>
  <si>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</si>
  <si>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</si>
  <si>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</si>
  <si>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</si>
  <si>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</si>
  <si>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</si>
  <si>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</si>
  <si>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</si>
  <si>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</si>
  <si>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</si>
  <si>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</si>
  <si>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</si>
  <si>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</si>
  <si>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</si>
  <si>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</si>
  <si>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</si>
  <si>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</si>
  <si>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</si>
  <si>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</si>
  <si>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</si>
  <si>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</si>
  <si>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</si>
  <si>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</si>
  <si>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</si>
  <si>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</si>
  <si>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</si>
  <si>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</si>
  <si>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</si>
  <si>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</si>
  <si>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</si>
  <si>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</si>
  <si>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</si>
  <si>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</si>
  <si>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</si>
  <si>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</si>
  <si>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</si>
  <si>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</si>
  <si>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</si>
  <si>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</si>
  <si>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</si>
  <si>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</si>
  <si>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</si>
  <si>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</si>
  <si>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</si>
  <si>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</si>
  <si>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</si>
  <si>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</si>
  <si>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</si>
  <si>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</si>
  <si>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</si>
  <si>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</si>
  <si>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</si>
  <si>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</si>
  <si>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</si>
  <si>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</si>
  <si>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</si>
  <si>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</si>
  <si>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</si>
  <si>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</si>
  <si>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</si>
  <si>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</si>
  <si>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</si>
  <si>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</si>
  <si>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</si>
  <si>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CF= [V] x Taux impôt</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</si>
  <si>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</si>
  <si>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</si>
  <si>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</si>
  <si>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</si>
  <si>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</si>
  <si>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</si>
  <si>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</si>
  <si>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</si>
  <si>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</si>
  <si>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</si>
  <si>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</si>
  <si>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</si>
  <si>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</si>
  <si>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</si>
  <si>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</si>
  <si>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</si>
  <si>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</si>
  <si>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</si>
  <si>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</si>
  <si>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</si>
  <si>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</si>
  <si>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</si>
  <si>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</si>
  <si>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</si>
  <si>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</si>
  <si>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</si>
  <si>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</si>
  <si>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</si>
  <si>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</si>
  <si>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</si>
  <si>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</si>
  <si>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</si>
  <si>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</si>
  <si>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</si>
  <si>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</si>
  <si>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</si>
  <si>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</si>
  <si>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</si>
  <si>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</si>
  <si>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</si>
  <si>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</si>
  <si>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</si>
  <si>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</si>
  <si>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</si>
  <si>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</si>
  <si>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</si>
  <si>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</si>
  <si>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</si>
  <si>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</si>
  <si>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</si>
  <si>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</si>
  <si>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</si>
  <si>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</si>
  <si>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</si>
  <si>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Détermination des soldes régulatoires, bonus et malus</t>
  </si>
  <si>
    <t>Solde à amortir</t>
  </si>
  <si>
    <t>Charges d'amortissement du capital</t>
  </si>
  <si>
    <t>Rentes</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</si>
  <si>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</si>
  <si>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</si>
  <si>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</si>
  <si>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</si>
  <si>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</si>
  <si>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</si>
  <si>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</si>
  <si>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</si>
  <si>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</si>
  <si>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</si>
  <si>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</si>
  <si>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</si>
  <si>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</si>
  <si>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</si>
  <si>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</si>
  <si>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</si>
  <si>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</si>
  <si>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</si>
  <si>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</si>
  <si>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</si>
  <si>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</si>
  <si>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</si>
  <si>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</si>
  <si>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</si>
  <si>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</si>
  <si>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</si>
  <si>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</si>
  <si>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</si>
  <si>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 xml:space="preserve">Résultat net réalisé </t>
  </si>
  <si>
    <t>TAB10</t>
  </si>
  <si>
    <t>Clients protégés</t>
  </si>
  <si>
    <t>Compensation CREG</t>
  </si>
  <si>
    <t>TAB11</t>
  </si>
  <si>
    <t>Clients "fournisseur X"</t>
  </si>
  <si>
    <t xml:space="preserve">Volume en MWh </t>
  </si>
  <si>
    <t>Prix unitaire moyen hors régularisation</t>
  </si>
  <si>
    <t>Nombre de certificats verts</t>
  </si>
  <si>
    <t>Indemnités de retard dans le placement des compteurs à budget</t>
  </si>
  <si>
    <t>GASELWEST (Wallonie)</t>
  </si>
  <si>
    <t>INFRAX (Hors GASELWEST WALLONIE)</t>
  </si>
  <si>
    <t>PBE (Wallonie)</t>
  </si>
  <si>
    <t>EANDIS (hors PBE WALLONIE)</t>
  </si>
  <si>
    <t>INFRAX (hors GASELWEST WALLONIE)</t>
  </si>
  <si>
    <t>EANDIS (Hors PBE WALLONIE)</t>
  </si>
  <si>
    <t>Variable définie par le GRD</t>
  </si>
  <si>
    <t>ECART BUDGET - REALITE</t>
  </si>
  <si>
    <t>Investissements de l'année</t>
  </si>
  <si>
    <t>Hors réseau</t>
  </si>
  <si>
    <t>Valeur au 31 décembre N</t>
  </si>
  <si>
    <t>Valeur au 1er janvier N</t>
  </si>
  <si>
    <t>TAB5.3</t>
  </si>
  <si>
    <t>TAB5.4</t>
  </si>
  <si>
    <t>TAB5.5</t>
  </si>
  <si>
    <t>Sous-Total</t>
  </si>
  <si>
    <t xml:space="preserve">Délai moyen de placement </t>
  </si>
  <si>
    <t>Année concernée</t>
  </si>
  <si>
    <t>Budget 2019</t>
  </si>
  <si>
    <t xml:space="preserve">Charges nettes liées à la promotion des Energies Renouvelables </t>
  </si>
  <si>
    <t>Budget 2020</t>
  </si>
  <si>
    <t>TOTAL des charges nettes contrôlables</t>
  </si>
  <si>
    <t>Budget 2021</t>
  </si>
  <si>
    <t>Budget 2022</t>
  </si>
  <si>
    <t>Budget 2023</t>
  </si>
  <si>
    <t>Chiffre d'affaires - Tarif OSP</t>
  </si>
  <si>
    <t>Chiffre d'affaires - Redevance de voirie</t>
  </si>
  <si>
    <t xml:space="preserve">TAB1 </t>
  </si>
  <si>
    <t xml:space="preserve">Charges d'amortissement des actifs régulés </t>
  </si>
  <si>
    <t>Charges d'amortissement/désaffectations relatives aux plus-values iRAB et indexation historique</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</si>
  <si>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</si>
  <si>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</si>
  <si>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</si>
  <si>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</si>
  <si>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</si>
  <si>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</si>
  <si>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</si>
  <si>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</si>
  <si>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</si>
  <si>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</si>
  <si>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Charges de pension non-capitalisées (uniquement destiné à ORES)</t>
  </si>
  <si>
    <t>TAB5.6</t>
  </si>
  <si>
    <t>Coût de l'entretien préventif</t>
  </si>
  <si>
    <t>Coût de l'entretien curatif normal</t>
  </si>
  <si>
    <t>Coût de remplacement des armatures vapeurs mercure BP</t>
  </si>
  <si>
    <t>Coût de remplacement des armatures vapeurs mercure HP</t>
  </si>
  <si>
    <t>Dimming</t>
  </si>
  <si>
    <t>Base patrimoniale</t>
  </si>
  <si>
    <t>Audit et Reporting</t>
  </si>
  <si>
    <t>Chiffre d'affaires - Tarif périodique de distribution</t>
  </si>
  <si>
    <t>TAB6.1</t>
  </si>
  <si>
    <t>TAB6.2</t>
  </si>
  <si>
    <t>TAB6.3</t>
  </si>
  <si>
    <t>TAB6.4</t>
  </si>
  <si>
    <t>TAB6.5</t>
  </si>
  <si>
    <t>TAB6.6</t>
  </si>
  <si>
    <t>TAB6.7</t>
  </si>
  <si>
    <t>TAB6.8</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</si>
  <si>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</si>
  <si>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</si>
  <si>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</si>
  <si>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</si>
  <si>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</si>
  <si>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</si>
  <si>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</si>
  <si>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</si>
  <si>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</si>
  <si>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Charges et produits émanant de factures et de notes de crédit émises par la société FeReSO dans le cadre du processus de réconciliation hors OSP</t>
  </si>
  <si>
    <t>ORES est</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</si>
  <si>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</si>
  <si>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</si>
  <si>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</si>
  <si>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</si>
  <si>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</si>
  <si>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</si>
  <si>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</si>
  <si>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</si>
  <si>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</si>
  <si>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</si>
  <si>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</si>
  <si>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</si>
  <si>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</si>
  <si>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</si>
  <si>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</si>
  <si>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</si>
  <si>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</si>
  <si>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</si>
  <si>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</si>
  <si>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</si>
  <si>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</si>
  <si>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</si>
  <si>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</si>
  <si>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</si>
  <si>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</si>
  <si>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</si>
  <si>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</si>
  <si>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</si>
  <si>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</si>
  <si>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</si>
  <si>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</si>
  <si>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</si>
  <si>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</si>
  <si>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</si>
  <si>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</si>
  <si>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TAB7.2</t>
  </si>
  <si>
    <t>TAB7.3</t>
  </si>
  <si>
    <t>TAB7.4</t>
  </si>
  <si>
    <t>TAB7.5</t>
  </si>
  <si>
    <t>TAB7.6</t>
  </si>
  <si>
    <t>TAB7.7</t>
  </si>
  <si>
    <t>TAB7.8</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</si>
  <si>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</si>
  <si>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</si>
  <si>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</si>
  <si>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</si>
  <si>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</si>
  <si>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</si>
  <si>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Coûts de transport d'énergie pour l'alimentation de clientèle GRD - Clients "fournisseur x"</t>
  </si>
  <si>
    <t>Coûts de transport d'énergie pour l'alimentation de clientèle GRD - Clients protégés</t>
  </si>
  <si>
    <t>Total des coûts de transport clientèle GRD</t>
  </si>
  <si>
    <t>Total des volumes de transport clientèle GRD</t>
  </si>
  <si>
    <t>Volume de transport en MWh - Clients "fournisseur x"</t>
  </si>
  <si>
    <t>Volume de transport en MWh - Clients protégés</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</si>
  <si>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</si>
  <si>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</si>
  <si>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</si>
  <si>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</si>
  <si>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</si>
  <si>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</si>
  <si>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Charges d’achat des certificats verts</t>
  </si>
  <si>
    <t>Nombre de primes versées</t>
  </si>
  <si>
    <t>Montant moyen des primes versées</t>
  </si>
  <si>
    <t>Coût des primes "Qualiwatt" versées aux utilisateurs de réseau</t>
  </si>
  <si>
    <t>Ecart entre budget et réalité relatif aux primes « Qualiwatt » versées aux utilisateurs de réseau</t>
  </si>
  <si>
    <t>Ecart entre budget et réalité relatif à la marge équitable</t>
  </si>
  <si>
    <t>Chiffre d'affaires - Autres impôts et surcharges</t>
  </si>
  <si>
    <t>Budget (signe négatif)</t>
  </si>
  <si>
    <t>Réalité (signe négatif)</t>
  </si>
  <si>
    <t>TAB10.1</t>
  </si>
  <si>
    <t>Nombre d'EAN</t>
  </si>
  <si>
    <t>T-MT</t>
  </si>
  <si>
    <t>Prélèvements</t>
  </si>
  <si>
    <t>Injection</t>
  </si>
  <si>
    <t>GRT</t>
  </si>
  <si>
    <t>Prélèvement (kWh)</t>
  </si>
  <si>
    <t>Heures pleines (kWh)</t>
  </si>
  <si>
    <t>Heures creuses (kWh)</t>
  </si>
  <si>
    <t>Transit sortant (kWh)</t>
  </si>
  <si>
    <t>Pertes en réseau (kWh)</t>
  </si>
  <si>
    <t>Injections sur réseau de distribution (kWh) (signe négatif)</t>
  </si>
  <si>
    <t>Transit entrant (kWh) (signe négatif)</t>
  </si>
  <si>
    <t>Eclairage public (kWh)</t>
  </si>
  <si>
    <t>Heures normales (kWh)</t>
  </si>
  <si>
    <t>Exclusif de nuit (kWh)</t>
  </si>
  <si>
    <t>TAB11.1</t>
  </si>
  <si>
    <t>TAB11.2</t>
  </si>
  <si>
    <t>TAB11.3</t>
  </si>
  <si>
    <t>TAB11.4</t>
  </si>
  <si>
    <t>Evolution bilancielle</t>
  </si>
  <si>
    <t>N/A</t>
  </si>
  <si>
    <t>TAB1</t>
  </si>
  <si>
    <t>TAB3.2</t>
  </si>
  <si>
    <t>TAB3.3</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</si>
  <si>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</si>
  <si>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</si>
  <si>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</si>
  <si>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</si>
  <si>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</si>
  <si>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</si>
  <si>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</si>
  <si>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</si>
  <si>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</si>
  <si>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</si>
  <si>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</si>
  <si>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</si>
  <si>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</si>
  <si>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</si>
  <si>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</si>
  <si>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</si>
  <si>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La mise à jour des données relatives aux coûts contrôlables du Business Plan 2019-2023</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</si>
  <si>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</si>
  <si>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</si>
  <si>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</si>
  <si>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</si>
  <si>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</si>
  <si>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Le formulaire d'analyse des coûts des obligations de service public de l'exercice d'exploitation concerné. Le template est transmis par la Direction socio-économique et tarifaire de la CWaPE.</t>
  </si>
  <si>
    <t>Annexe 12</t>
  </si>
  <si>
    <t>Une copie du ou des contrat(s) d'achat d'électricité pour les pertes en réseaux avec l'indication du prix unitaire exprimé en EUR/MWh pour l'exercice d'exploitation concerné.</t>
  </si>
  <si>
    <t>Annexe 13</t>
  </si>
  <si>
    <t>Les factures et notes de crédit émises par la société FeReSO dans le cadre du processus de réconciliation justifiant les coûts/produits repris au tableau 8</t>
  </si>
  <si>
    <t>Annexe 14</t>
  </si>
  <si>
    <t>Veuillez joindre le détail du calcul des cotisations de responsabilisation de l'exercice d'exploitation concerné et le cas échéant le document reçu de l'ONSSAPL ou du fond de pension.</t>
  </si>
  <si>
    <t>Annexe 15</t>
  </si>
  <si>
    <t>Une copie du dernier avertissement extrait de rôle reçu de l'Administration fiscale relatif à l'impôt des sociétés.</t>
  </si>
  <si>
    <t>Annexe 16</t>
  </si>
  <si>
    <t>Une copie du courrier émanant de la DG04 reprenant la notification relative à la redevance pour occupation du domaine public par le réseau électrique de l'année d'exploitation concernée et de l'année précédente.</t>
  </si>
  <si>
    <t>Annexe 17</t>
  </si>
  <si>
    <t>Une liste reprenant les différents avertissements extraits de rôle inhérents aux précomptes immobiliers sur les actifs régulés réclamés par l'Administration fiscale concernant l'exercice d'exploitation concerné.</t>
  </si>
  <si>
    <t>Annexe 18</t>
  </si>
  <si>
    <t>Une copie du ou des contrat(s) d'achat d'électricité pour la fourniture de la clientèle propre du GRD avec l'indication du prix unitaire exprimé en EUR/MWh pour l'exercice d'exploitation concerné.</t>
  </si>
  <si>
    <t>Annexe 19</t>
  </si>
  <si>
    <t>La réconciliation entre le montant des investissements de l'exercice d'exploitation concerné repris dans le plan d'adaptation déposé à la CWaPE le 1er mai et le montant des investissements repris dans le rapport tarifaire ex-post.</t>
  </si>
  <si>
    <t>Annexe 20</t>
  </si>
  <si>
    <t xml:space="preserve">La comparaison entre le montant des investissements hors réseau (terrains, bâtiments, IT, matériel roulant, etc) budgétés et réels de l'exercice d''exploitation concerné ainsi que la motivation des écarts entre le budget et la réalité.  </t>
  </si>
  <si>
    <t>Annexe 21</t>
  </si>
  <si>
    <t>Une note expliquant les évolutions bilantaires significatives ainsi que les principaux faits marquants de l'exercice d'exploitation concerné.</t>
  </si>
  <si>
    <t>Annexe 22</t>
  </si>
  <si>
    <t xml:space="preserve">La description et la justification des provisions reprises au tableau 26.4 </t>
  </si>
  <si>
    <t>Tableau concerné</t>
  </si>
  <si>
    <t>Description</t>
  </si>
  <si>
    <t>Date de dépôt du rapport ex-post</t>
  </si>
  <si>
    <t>Pourcentage de rendement autorisé</t>
  </si>
  <si>
    <t>Prix maximum d'achat d'électricité pour l'achat des pertes en réseau</t>
  </si>
  <si>
    <t>Prix minimum d'achat d'électricité pour les pertes en réseau</t>
  </si>
  <si>
    <t xml:space="preserve">Prix minimum d'achat d'électricité pour l'alimentation de la clientèle </t>
  </si>
  <si>
    <t xml:space="preserve">Prix maximum d'achat d'électricité pour l'alimentation de la clientèle </t>
  </si>
  <si>
    <t>Prix minimum d'achat des certificats verts</t>
  </si>
  <si>
    <t>Prix maximum d'achat des certificats verts</t>
  </si>
  <si>
    <t>Délai moyen maximum de placement des compteurs à budget</t>
  </si>
  <si>
    <t>Délai  réglementaire de placement des compteurs à budget</t>
  </si>
  <si>
    <t>N° annexe</t>
  </si>
  <si>
    <t>Compte de résultats de l'année N-4 à l'année N</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</si>
  <si>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</si>
  <si>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</si>
  <si>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</si>
  <si>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</si>
  <si>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</si>
  <si>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</si>
  <si>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</si>
  <si>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</si>
  <si>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</si>
  <si>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Ce tableau présente une vue synthétique du compte de résultat de l'année N. Il se complète automatiquement sur base des données du tableau 1.</t>
  </si>
  <si>
    <t>Charges</t>
  </si>
  <si>
    <t>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de la comptabilisation du solde régulatoire de l'année N, de l'écart entre les charges d'intérêt réelles et les charges d'intérêt couvertes par la marge équitable, des éventuels charges ou produits exclus du revenu autorisé. Le GRD justifie ces écarts au tableau 2.</t>
  </si>
  <si>
    <t>Tableau détail</t>
  </si>
  <si>
    <t>Solde régulatoire "Volume OSP"</t>
  </si>
  <si>
    <t>Solde régulatoire "Transit"</t>
  </si>
  <si>
    <t>Solde régulatoire "Achat électricité pour pertes"</t>
  </si>
  <si>
    <t xml:space="preserve">Charges et produits non-contrôlables </t>
  </si>
  <si>
    <t>Charges nettes relatives aux projets spécifiques</t>
  </si>
  <si>
    <t>Quote-part  des soldes régulatoires années précédentes</t>
  </si>
  <si>
    <t>Charges nettes hors charges nettes liées aux immobilisations</t>
  </si>
  <si>
    <t xml:space="preserve">Charges nettes liées aux immobilisations </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</si>
  <si>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</si>
  <si>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</si>
  <si>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</si>
  <si>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</si>
  <si>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</si>
  <si>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</si>
  <si>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</si>
  <si>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</si>
  <si>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</si>
  <si>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</si>
  <si>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Produits issus de la facturation de la fourniture d’électricité à la clientèle propre du gestionnaire de réseau de distribution ainsi que le montant de la compensation versée par la CREG </t>
  </si>
  <si>
    <t xml:space="preserve">Charges d’achat des certificats verts </t>
  </si>
  <si>
    <t>Primes « Qualiwatt » versées aux utilisateurs de réseau</t>
  </si>
  <si>
    <t xml:space="preserve">Indemnités versées aux fournisseurs d’électricité résultant du retard de placement des compteurs à budget </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</si>
  <si>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</si>
  <si>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</si>
  <si>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</si>
  <si>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</si>
  <si>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</si>
  <si>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"Achat électricité pour clientèle GRD"</t>
  </si>
  <si>
    <t>Solde régulatoire "Charges distribution pour clientèle GRD"</t>
  </si>
  <si>
    <t>Solde régulatoire "Charges transport pour clientèle GRD"</t>
  </si>
  <si>
    <t>Solde régulatoire "Produits vente électricité clientèle GRD"</t>
  </si>
  <si>
    <t>Solde régulatoire "Primes qualiwatt"</t>
  </si>
  <si>
    <t>Solde régulatoire "Réconciliation FeReSo OSP"</t>
  </si>
  <si>
    <t>Solde régulatoire "Réconciliation FeReSo hors OSP"</t>
  </si>
  <si>
    <t>Solde régulatoire "Indemnités retard placement CàB"</t>
  </si>
  <si>
    <t>Solde régulatoire "Volume projets spécifiques"</t>
  </si>
  <si>
    <t>Solde régulatoire "Marge équitable"</t>
  </si>
  <si>
    <t>Solde régulatoire "Chiffre d'affaires distribution"</t>
  </si>
  <si>
    <t>Chiffre d'affaires - Tarif impôt des sociétés</t>
  </si>
  <si>
    <t>Solde régulatoire TOTAL</t>
  </si>
  <si>
    <t>Bonus/Malus "Charges contrôlables hors OSP"</t>
  </si>
  <si>
    <t>Bonus/Malus "Charges contrôlables OSP"</t>
  </si>
  <si>
    <t>Bonus/Malus "Charges liées aux immobilisations"</t>
  </si>
  <si>
    <t>Bonus/Malus "Achat électricité pour pertes"</t>
  </si>
  <si>
    <t>Bonus/Malus "Achat électricité pour clientèle GRD"</t>
  </si>
  <si>
    <t>Bonus/Malus "Achat certificats vert"</t>
  </si>
  <si>
    <t>Solde régulatoire "Achat certificats vert"</t>
  </si>
  <si>
    <t>Bonus/Malus "Indemnités retard placement CàB"</t>
  </si>
  <si>
    <t>Bonus/Malus "Projets spécifiques"</t>
  </si>
  <si>
    <t>Bonus/Malus TOTAL</t>
  </si>
  <si>
    <t>Récapitulatif des soldes régulatoires et des Bonus/Malus de l'année N</t>
  </si>
  <si>
    <t>signe négatif = créance ou malus</t>
  </si>
  <si>
    <t>signe positif = dette ou bonus</t>
  </si>
  <si>
    <t>Montant affecté aux tarifs de distribution</t>
  </si>
  <si>
    <t>Solde régulatoire annuel</t>
  </si>
  <si>
    <t>Solde régulatoire non affecté</t>
  </si>
  <si>
    <t>Solde régulatoire de l'année N</t>
  </si>
  <si>
    <t>Solde régulatoire des années précédentes non affecté</t>
  </si>
  <si>
    <t>Montant total non affecté</t>
  </si>
  <si>
    <t>Total soldes régulatoires dans revenu autorisé N+2</t>
  </si>
  <si>
    <t>Montant affectation proposée dans revenu autorisé de l'année N+2</t>
  </si>
  <si>
    <t>Soldes régulatoires année précédentes affectés dans revenu autorisé de l'année N+2</t>
  </si>
  <si>
    <t>Revenu autorisé de l'année N+2</t>
  </si>
  <si>
    <t>Proposition d'affectation du solde régulatoire de l'année N et des soldes régulatoires des années précédentes non-affecté</t>
  </si>
  <si>
    <t>Imputation des écarts</t>
  </si>
  <si>
    <t xml:space="preserve">Budget 2019-2023 des charges nettes contrôlables </t>
  </si>
  <si>
    <t>Evolution des charges nettes contrôlables hors OSP réelles au cours de la période régulatoire</t>
  </si>
  <si>
    <t>TOTAL des charges nettes contrôlables hors OSP</t>
  </si>
  <si>
    <t>Synthèse des écarts de l'année N relatifs aux charges nettes contrôlables OSP</t>
  </si>
  <si>
    <t>Evolution des charges nettes réelles liées à la gestion des compteurs à budget au cours de la période régulatoire</t>
  </si>
  <si>
    <t>Evolution des charges nettes réelles liées au rechargement des compteurs à budget au cours de la période régulatoire</t>
  </si>
  <si>
    <t>Evolution des charges nettes réelles liées à la gestion de la clientèle propre au cours de la période régulatoire</t>
  </si>
  <si>
    <t>Evolution des charges nettes réelles liées à la gestion des MOZA et EOC au cours de la période régulatoire</t>
  </si>
  <si>
    <t>Evolution des charges nettes réelles liées à la promotion des énergies renouvelables au cours de la période régulatoire</t>
  </si>
  <si>
    <t>Evolution des charges nettes réelles liées à l'éclairage public au cours de la période régulatoire</t>
  </si>
  <si>
    <t xml:space="preserve">Ecart entre le budget et la réalité relatif aux charges et produits émanant de factures de transit émises ou reçues par le GRD </t>
  </si>
  <si>
    <t xml:space="preserve">Ecart entre le budget et la réalité relatif aux charges émanant de factures d’achat d’électricité émises par un fournisseur commercial pour la couverture des pertes en réseau électrique </t>
  </si>
  <si>
    <t xml:space="preserve">Ecart entre le budget et la réalité relatif aux charges émanant de factures émises par la société FeReSO dans le cadre du processus de réconciliation </t>
  </si>
  <si>
    <t>Ecart entre le budget et la réalité relatif aux cotisations de responsabilisation de l’ONSSAPL</t>
  </si>
  <si>
    <t>Ecart entre budget et réalité relatif aux charges émanant de factures d’achat d'électricité émises par un fournisseur commercial pour l'alimentation de la clientèle propre du GRD</t>
  </si>
  <si>
    <t>Ecart entre budget et réalité relatif aux charges de distribution supportées par le GRD pour l'alimentation de la clientèle propre</t>
  </si>
  <si>
    <t>Ecart entre budget et réalité relatif aux charges de transport supportées par le GRD pour l'alimentation de la clientèle propre</t>
  </si>
  <si>
    <t xml:space="preserve">Ecart entre budget et réalité relatif aux produits issus de la facturation de la fourniture d’électricité à la clientèle propre du GRD ainsi qu'au montant de la compensation versée par la CREG </t>
  </si>
  <si>
    <t>Ecart entre budget et réalité relatif aux charges d’achat des certificats verts</t>
  </si>
  <si>
    <t>Ecart entre budget et réalité relatif aux charges nettes des projets spécifiques</t>
  </si>
  <si>
    <t>Ecart entre budget et réalité relatif aux produits issus des tarifs périodiques de distribution</t>
  </si>
  <si>
    <t>TAB 5.1 à 5.6</t>
  </si>
  <si>
    <t>TAB 6.2</t>
  </si>
  <si>
    <t>TAB 6.3</t>
  </si>
  <si>
    <t>TAB 6.7</t>
  </si>
  <si>
    <t>TAB 6.5</t>
  </si>
  <si>
    <t>Rapport tarifaire ex-post - Calcul des écarts entre le budget et la réalité  - Electricité</t>
  </si>
  <si>
    <t>TAB A</t>
  </si>
  <si>
    <t>TAB B</t>
  </si>
  <si>
    <t>Liste des annexes à fournir</t>
  </si>
  <si>
    <t>TAB5.7</t>
  </si>
  <si>
    <t>SOCIETE/INTERCOMMUNALE</t>
  </si>
  <si>
    <t xml:space="preserve">Activités hors GRD </t>
  </si>
  <si>
    <t>Le tableau 3 présente le récapitulatif des écarts entre le budget et la réalité de l'année N ainsi que le montant des soldes régulatoires et des bonus/malus relatifs aux élémenst constitutif du revenu autorisé. Il se complète automatiquement sur base des tableaux sous-jacents.</t>
  </si>
  <si>
    <t>Année d'affectation</t>
  </si>
  <si>
    <t>Montant à affecter au revenu autorisé de l'année N+2</t>
  </si>
  <si>
    <t xml:space="preserve">Proposition d'affectation </t>
  </si>
  <si>
    <t>Soldes régulatoires des années antérieures à l'année N</t>
  </si>
  <si>
    <t>Ce tableau présente l'évolution des charges nettes contrôlables hors OSP réelles au cours de la période régulatoire. Le GRD y renseigne les charges et produits contrôlables selon la même découpe que le tableau 2 de la proposition de revenu autorisé. Ce tableau sert à déterminer l'écart entre le budget et la réalité des charges nettes contrôlables au tableau 3.</t>
  </si>
  <si>
    <t>Ce tableau présente la synthèse des écarts de l'année N relatifs aux charges nettes contrôlables OSP. Il est alimenté automatiquement sur base des tableaux 3.3, 5.1, 5.2, 5.3, 5.4, 5.5 et 5.6. Le montant du solde régulatoire et du bonus/malus relatif à chaque catégorie de charges nettes contrôlables OSP est déterminé à travers ce tableau.</t>
  </si>
  <si>
    <t xml:space="preserve">Ce tableau présente l'évolution des charges nettes réelles liées à la gestion des compteurs à budget au cours de la période régulatoire. Le GRD détaille les charges et produits relatifs à la gestion des compteurs à budget en distinguant les charges nettes variables, les charges nettes fixes et les charges d'amortissement. Le GRD renseigne également le nombre de demandes de placement de compteurs à budget traitées au cours de l'année. </t>
  </si>
  <si>
    <t>Ce tableau présente l'évolution des charges nettes réelles liées au rechargement des compteurs à budget au cours de la période régulatoire. Le GRD détaille les charges et produits relatifs au rechargement des compteurs à budget en distinguant les charges nettes variables, les charges nettes fixes et les charges d'amortissement. Le GRD renseigne également le nombre de compteurs à budget pour lequel un rechargement a été opéré au cours de l'année.</t>
  </si>
  <si>
    <t>Ce tableau présente l'évolution des charges nettes réelles liées à la gestion de la clientèle propre au cours de la période régulatoire. Le GRD détaille les charges et produits relatifs à la gestion de la clientèle propre en distinguant les charges nettes variables, les charges nettes fixes et les charges d'amortissement. Le GRD renseigne également le nombre de clients alimentés au cours de l'année.</t>
  </si>
  <si>
    <t>Ce tableau présente l'évolution des charges nettes réelles liées à la gestion des MOZA et EOC au cours de la période régulatoire. Le GRD détaille les charges et produits relatifs à la gestion de la clientèle propre en distinguant les charges nettes variables, les charges nettes fixes et les charges d'amortissement. Le GRD renseigne également le nombre de MOZA et EOC traités au cours de l'année.</t>
  </si>
  <si>
    <t>Ce tableau présente l'évolution des charges nettes réelles liées à la promotion des énergies renouvelables au cours de la période régulatoire. Le GRD détaille les charges et produits relatifs à la gestion de la clientèle propre en distinguant les charges nettes variables, les charges nettes fixes et les charges d'amortissement. Le GRD renseigne également le nombre dossiers "solwatt" et "qualiwatt" traités au cours de l'année.</t>
  </si>
  <si>
    <t xml:space="preserve">Ce tableau présente l'évolution des charges nettes réelles liées à l'éclairage public au cours de la période régulatoire. Le GRD détaille les charges et produits relatifs à la gestion de la clientèle propre en distinguant les charges nettes fixes et les charges d'amortissement. </t>
  </si>
  <si>
    <t>Synthèse des écarts de l'année N relatifs aux charges et produits non-contrôlables - hors OSP</t>
  </si>
  <si>
    <t>Synthèse des écarts de l'année N relatifs aux charges et produits non-contrôlables - OSP</t>
  </si>
  <si>
    <t xml:space="preserve">Ce tableau détermine l'écart relatif aux charges et produits de transit. Le GRD renseigne les données réelles et budgétaires de l'année N ainsi que les données réelles des années N-1 à N-4. Les charges et produits doivent correspondre, pour chaque année, à la matrice de transit reprise en dessous du tableau de synthèse. La matrice de transit a pour objectif de présenter une vue des volumes prévisionnels d'énergie qui devraient transiter entre le GRD et les GRD voisins ainsi que des charges et produits y relatifs (gridfee+régularisations). Le GRD renseigne les volumes d'énergie prévisionnels de transit entre GRD comme suit: Charges = Energie transitée en provenance d'autres GRD / Produits = Energie transitée à partir du GRD vers d'autres GRD voisins.  </t>
  </si>
  <si>
    <t>Ce tableau détermine l'écart relatif aux charges émanant de factures émises par la société FeReSO dans le cadre du processus de réconciliation. Le GRD renseigne les charges réelles, budgétaires et les volumes de réconciliation de l'année N ainsi que les charges réelles et les volumes de réconciliation des années N-1 à N-4.</t>
  </si>
  <si>
    <t>Ce tableau détermine l'écart relatif à la redevance de voirie. Le GRD renseigne les charges réelles et budgétaires de l'année N ainsi que les charges réelles des années N-1 à N-4.</t>
  </si>
  <si>
    <t>Ce tableau détermine l'écart relatif à la charge fiscale résultant de l'application de l'impôt des sociétés sur le résultat des activités régulées du GRD.  Le GRD renseigne le montant du résultat net, des dépenses non admises, du calcul des intérêts notionnels déductibles pour les années N à N-4. Il renseigne également les données budgétaires de l'année N telle que reprise au tableau 5.5 de la proposition de revenu autorisé.</t>
  </si>
  <si>
    <t>Ce tableau détermine l'écart relatif aux autres impôts. Le GRD renseigne les charges réelles et budgétaires de l'année N ainsi que les charges réelles des années N-1 à N-4.</t>
  </si>
  <si>
    <t xml:space="preserve">Ce tableau détermine l'écart relatif aux cotisations de responsabilisation de l'ONSSAPL. Le GRD renseigne le nombre d'agents statutaires, la masse salariale, les charges de pension et le coefficient de responsabilisation pour les années 2015 à 2023. Le GRD ventile le montant de la cotisation de responsabilisation entre ses différents secteurs d'activité (électricité, gaz et autres non régulés). </t>
  </si>
  <si>
    <t xml:space="preserve">Ce tableau détermine l'écart relatif aux charges de pension non-capitalisées. Le GRD renseigne les charges de pension non-capitalisées en distinguant les charges d'amortissement et les rentes des années N à N-4. Les charges d'amortissement doivent correspondre aux charges reprises dans le tableau d'amortissement des charges de pension. </t>
  </si>
  <si>
    <t>Ce tableau présente la synthèse des écarts de l'année N relatifs aux charges et produits non-contrôlables hors OSP. Il est alimenté automatiquement sur base des tableaux 6.1 à 6.8. Le montant du solde régulatoire et du bonus/malus relatif à chaque catégorie de charge/produit non-contrôlables hors OSP est déterminé à travers ce tableau.</t>
  </si>
  <si>
    <t>Ce tableau détermine l'écart relatif aux charges émanant de factures d'achat d'électricité, supportées par le GRD, pour la couverture des pertes en réseau. Le GRD renseigne les charges réelles, budgétées et les volumes des pertes de l'année N ainsi que les charges réelles et les volumes des pertes des années N-1 à N-4. Le prix d'achat moyen est calculé sur base de la charge et du volume annuel. En fonction du niveau du prix d'achat réel, le montant du solde régulatoire et du bonus/malus sont déterminés conformément à l'article 107 de la méthodologie tarifaire.</t>
  </si>
  <si>
    <t>Ce tableau détermine l'écart relatif aux charges émanant de factures d'achat d'électricité pour l'alimentation de la clientèle du GRD. Le GRD renseigne les charges réelles, budgétées et les volumes achetés au cours de l'année N ainsi que les charges réelles et les volumes achetés au cours des années N-1 à N-4 en distinguant les clients protégés et les clients non-protégés. Le prix d'achat moyen est calculé sur base de la charge et du volume annuel. En fonction du niveau du prix d'achat réel, le montant du solde régulatoire et du bonus/malus sont déterminés conformément à l'article 108 de la méthodologie tarifaire.</t>
  </si>
  <si>
    <t>Ce tableau détermine l'écart relatif aux charges de distribution supportées par le GRD pour l'alimentation de sla clientèle. Le GRD renseigne les charges réelles et budgétés de l'année N ainsi que les charges réelles des années N-1 à N-4 en distinguant les clients protégés et les clients non-protégés.</t>
  </si>
  <si>
    <t>Ce tableau détermine l'écart relatif aux charges de transport supportées par le GRD pour l'alimentation de sla clientèle. Le GRD renseigne les charges réelles et budgétés de l'année N ainsi que les charges réelles des années N-1 à N-4 en distinguant les clients protégés et les clients non-protégés.</t>
  </si>
  <si>
    <t>Ce tableau détermine l'écart relatif aux charges d'achat des certificats verts. Le GRD renseigne les charges réelles, budgétées et le nombre de CV acheté au cours de l'année N ainsi que les charges réelles et le nombre de CV acheté au cours des années N-1 à N-4. Le prix d'achat moyen est calculé sur base de la charge et du nombre de CV annuel. En fonction du niveau du prix d'achat réel, le montant du solde régulatoire et du bonus/malus sont déterminés conformément à l'article 110 de la méthodologie tarifaire.</t>
  </si>
  <si>
    <t>Ce tableau détermine l'écart relatif aux primes "qualiwatt" versées aux URD. Le GRD renseigne les charges réelles, budgétées et le nombre de primes versées au cours de l'année N ainsi que les charges réelles et le nombre de primes versées au cours des années N-1 à N-4.</t>
  </si>
  <si>
    <t xml:space="preserve">Ecart entre budget et réalité relatif aux indemnités versées aux fournisseurs d’électricité résultant du retard de placement des compteurs à budget </t>
  </si>
  <si>
    <t>Ce tableau détermine l'écart relatif aux indemnités versées aux fournisseurs résultant du retard de placement des CàB. Le GRD renseigne pour l'année N, le montant réel et budgété des indemnités ainsi que son délai moyen de placement (en jours) réel et budgété. Le GRd renseigne ces mêmes données pour les années 2019 à N-1. En fonction du délai moyen de placement réel de l'année N, le montant du solde régulatoire et du bonus/malus sont déterminés conformément à l'article 111 de la méthodologie tarifaire.</t>
  </si>
  <si>
    <r>
      <t xml:space="preserve"> Conformément à l'article 122 de la méthodologie tarifaire 2019-2023, le rapport tarifaire ex-post portant sur l'exercice d'exploitation écoulé (année N) est déposé à la CWaPE au plus tard</t>
    </r>
    <r>
      <rPr>
        <b/>
        <sz val="8"/>
        <color theme="1"/>
        <rFont val="Trebuchet MS"/>
        <family val="2"/>
      </rPr>
      <t xml:space="preserve"> le 30 juin de l'année N+1</t>
    </r>
    <r>
      <rPr>
        <sz val="8"/>
        <color theme="1"/>
        <rFont val="Trebuchet MS"/>
        <family val="2"/>
      </rPr>
      <t>. Le rapport tarifaire ex-post est transmis en trois exemplaires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</si>
  <si>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Ce tableau détermine l'écart relatif aux charges nettes des projets spécifiques. Le GRD renseigne les charges et produits relatifs aux projets spécifiques en distinguant les charges nettes variables, les charges nettes fixes et les charges d'amortissement. Le montant du solde régulatoire et du bonus/malus sont déterminés conformément à l'article 117 de la méthodologie tarifaire.</t>
  </si>
  <si>
    <t>Ce tableau détermine l'écart relatif à la marge équitable. Pour l'année N, le GRD renseigne le montant de la marge équitable budgétée en distinguant la marge équitable OSP et hors OSP. La marge équitable réelle totale de l'année N se calcule automatiquement sur base de la valeur de la base d'actifs régulés et du pourcentage de rendement autorisé repris au TAB00. Le GRD renseigne la partie OSP et hors OSP de la marge équitable réelle. Le GRD renseigne les valeurs des années N-1 à N-4 dans le tableau d'évolution des actifs régulés. Pour l'année N, les valeurs proviennent automatiquement du tableau 9.1.</t>
  </si>
  <si>
    <t xml:space="preserve">Ce tableau compare la base d'actifs régulés budgétée et réelle de l'année N. Le GRD renseigne, pour chaque catégorie d'actif régulé, le montant des investissements, des désinvestissements, des interventions tiers, des subsides, des amortissements réels et prévisionnels de l'année N. Le GRD renseigne également le montant de la plus-value iRAB, de la plus-value historique et leur amortissement. </t>
  </si>
  <si>
    <t>Tarif pour dépassement forfait d'énergie réactive</t>
  </si>
  <si>
    <t>Chiffre d'affaires - Dépassement forfait d'énergie réactive</t>
  </si>
  <si>
    <t>Ce tableau détermine l'écart relatif aux produits issus des tarifs périodiques de distribution. Le GRD renseigne pour l'année N, par niveau de tension et par tarif, les produits budgétés et réels. Le GRD renseigne les éventuelles corrections apportées aux produits issus de la facturation notamment l'extourne de l'acompte régulatoire, la comptabilisation de "factures à établir", etc.</t>
  </si>
  <si>
    <t>Puissances - Prélèvement</t>
  </si>
  <si>
    <t>Capacité permanente (annuelle) (kVA) **</t>
  </si>
  <si>
    <t>Capacité permanente (annuelle) &gt; 10 kVA (kVA) **</t>
  </si>
  <si>
    <t xml:space="preserve">** La capacité correspond à la somme des capacités permanentes contractées estimées pour l'ensemble des clients du GRD appartenant à ce niveau de tension.  </t>
  </si>
  <si>
    <t>Puissances - Injection</t>
  </si>
  <si>
    <t>Energie réactive</t>
  </si>
  <si>
    <t>Energie réactive en kVarh</t>
  </si>
  <si>
    <t>Ce tableau présente le compte de résultat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</si>
  <si>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Le GRD renseigne les données bilantaires réelles des années N-4 à N en distinguant les activités du GRD, les activités hors GRD, les activités non-régulées et régulées du GRD. Les chiffres repris au niveau de la société/intercommunale doivent correspondre aux comptes annuels publiés à la Banque Nationale de Belgique.</t>
  </si>
  <si>
    <t>Le GRD renseigne le détail des comptes de classe 490/1 de l'année 2019 à l'année N.</t>
  </si>
  <si>
    <t>Le GRD renseigne le détail des comptes de classe 40/41 des l'année 2019 à l'année N</t>
  </si>
  <si>
    <t>Le GRD renseigne le détail des comptes de classe 16 de l'année 2019 à l'année N</t>
  </si>
  <si>
    <t>Le GRD rsenigne le détail des capitaux propres (comptes de classe 10/15) de l'année 2019 à l'année N.</t>
  </si>
  <si>
    <t>Ce tableau détermine l'écart relatif aux produits issus de la facturation de la fourniture d'électricité aux clients protégés et non-protégés. Le GRD renseigne les produits réels et budgétés de l'année N ainsi que les produits réels des années N-1 à N-4 en distinguant les clients protégés et les clients non-protégés. Le GRD renseigne également le montant perçu de la CREG au titre de compensation.</t>
  </si>
  <si>
    <t>IV = [I+II+III]</t>
  </si>
  <si>
    <t>signe négatif = créance</t>
  </si>
  <si>
    <t>signe positif = dette</t>
  </si>
  <si>
    <t>CIP réel plafonné</t>
  </si>
  <si>
    <t>jours</t>
  </si>
  <si>
    <t>VIII. Dettes à plus d'un an</t>
  </si>
  <si>
    <t>VIII. Placements d'argent</t>
  </si>
  <si>
    <t>TOTAL des comptes de régulatisation - Passif</t>
  </si>
  <si>
    <t>Version</t>
  </si>
  <si>
    <t>Ajustements RTNR distribution (factures à établir)</t>
  </si>
  <si>
    <t>Instructions pour compléter le modèle de rapport</t>
  </si>
  <si>
    <t>Tarif</t>
  </si>
  <si>
    <t>Variable</t>
  </si>
  <si>
    <t>Tarif pour les soldes régulatoires sur base de l'affectation proposée dans le revenu autorisé année N+2</t>
  </si>
  <si>
    <t>TAB3.2.1</t>
  </si>
  <si>
    <t>Ce tableau reprend les budgets des charges nettes contrôlables des années 2019 à 2023 tels que repris au tableau 4 (pour les charges nettes contrôlables OSP) et au tableau 10 (pour les charges nettes contrôlables hors OSP) de la proposition de revenu autorisé 2019-2023 approuvée. Ce tableau sert à déterminer l'écart entre le budget et la réalité des charges nettes contrôlables au tableau 3.</t>
  </si>
  <si>
    <t>Ce tableau présente la synthèse des écarts de l'année N relatifs aux charges et produits non-contrôlables OSP. Il est alimenté automatiquement sur base des tableaux 7.1 à 7.8. Le montant du solde régulatoire et du bonus/malus relatif à chaque catégorie de charge/produit non-contrôlables  OSP est déterminé à travers ce tableau.</t>
  </si>
  <si>
    <t>Montant affectation proposée dans revenu autorisé de l'année N+2 (TAB3.2)</t>
  </si>
  <si>
    <t>Gestion des placements des compteurs à budget</t>
  </si>
  <si>
    <t>Variable : nombre de demandes de placement de CàB introduites et validées par le GRD</t>
  </si>
  <si>
    <t>Variable : nombre de demandes de MOZA et EOC introduites et validées par le GRD</t>
  </si>
  <si>
    <t>Les produits doivent être renseignés avec un signe négatif.</t>
  </si>
  <si>
    <t>Charges de pensions et d'obligations similaires</t>
  </si>
  <si>
    <t>Cotisations de base pour les agents statutaires</t>
  </si>
  <si>
    <t>Ecart entre le budget et la réalité relatif aux charges de pension non-capitalisées</t>
  </si>
  <si>
    <t>Intermosane</t>
  </si>
  <si>
    <t>Evolution</t>
  </si>
  <si>
    <t>AIEG (produits en signe négatif)</t>
  </si>
  <si>
    <t>AIESH (produits en signe négatif)</t>
  </si>
  <si>
    <t>EANDIS (Hors GASELWEST WALLONIE) (produits en signe négatif)</t>
  </si>
  <si>
    <t>GASELWEST (produits en signe négatif)</t>
  </si>
  <si>
    <t>INFRAX (hors PBE WALLONIE) (produits en signe négatif)</t>
  </si>
  <si>
    <t>ORES Brabant Wallon (produits en signe négatif)</t>
  </si>
  <si>
    <t>ORES Est (produits en signe négatif)</t>
  </si>
  <si>
    <t>ORES Hainaut (produits en signe négatif)</t>
  </si>
  <si>
    <t>ORES Luxembourg (produits en signe négatif)</t>
  </si>
  <si>
    <t>ORES Mouscron (produits en signe négatif)</t>
  </si>
  <si>
    <t>ORES Namur (produits en signe négatif)</t>
  </si>
  <si>
    <t>ORES Verviers (produits en signe négatif)</t>
  </si>
  <si>
    <t>PBE (Wallonie) (produits en signe négatif)</t>
  </si>
  <si>
    <t>RESA (produits en signe négatif)</t>
  </si>
  <si>
    <t>RESEAU D'ENERGIES DE WAVRE (produits en signe négatif)</t>
  </si>
  <si>
    <t>TOTAUX</t>
  </si>
  <si>
    <t>Heures pleines EP (kWh)</t>
  </si>
  <si>
    <t>Heures creuses EP (kWh)</t>
  </si>
  <si>
    <t>Tous niveaux de tension</t>
  </si>
  <si>
    <t>Injection Grands postes Elia/RTE (kWh) (signe négatif)</t>
  </si>
  <si>
    <t xml:space="preserve">Pour les prosumers </t>
  </si>
  <si>
    <t>Pour les raccordements avec mesure de pointe</t>
  </si>
  <si>
    <t>Evolution 2020/2019 (%)</t>
  </si>
  <si>
    <t>Evolution 2021/2020 (%)</t>
  </si>
  <si>
    <t>Evolution 2022/2021 (%)</t>
  </si>
  <si>
    <t>Evolution 2023/2022 (%)</t>
  </si>
  <si>
    <t>Kwh distribués (prélèvement et injection)</t>
  </si>
  <si>
    <t>Janvier</t>
  </si>
  <si>
    <t>Février</t>
  </si>
  <si>
    <t>Mars</t>
  </si>
  <si>
    <t>Avril</t>
  </si>
  <si>
    <t>Mai</t>
  </si>
  <si>
    <t>Juin</t>
  </si>
  <si>
    <t>Juillet</t>
  </si>
  <si>
    <t>Août</t>
  </si>
  <si>
    <t>Septembre</t>
  </si>
  <si>
    <t>Octobre</t>
  </si>
  <si>
    <t>Novembre</t>
  </si>
  <si>
    <t>Décembre</t>
  </si>
  <si>
    <t>Produits financiers (signe négatif)</t>
  </si>
  <si>
    <t>Subsides en capital portés en compte de résultats (signe négatif)</t>
  </si>
  <si>
    <t>Produits relatifs au transit entre GRD (signe négatif)</t>
  </si>
  <si>
    <t>(D) = - (13) x (14)</t>
  </si>
  <si>
    <t>CF/[(A) + (B)]</t>
  </si>
  <si>
    <t>Investissements (signe négatif)</t>
  </si>
  <si>
    <t>Tableau de détail</t>
  </si>
  <si>
    <t xml:space="preserve">Charges de pension non-capitalisées </t>
  </si>
  <si>
    <t>Concordance entre la répartition de l'affectation proposée par niveau de tension et le total :</t>
  </si>
  <si>
    <t>Variable : nombre de dossiers « qualiwatt » et "solwatt" introduits  auprès du GRD</t>
  </si>
  <si>
    <t>Réconciliation charges/produits issus du tarif pour les soldes régulatoires</t>
  </si>
  <si>
    <t>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au revenu autorisé de l'année N+2. Dans le deuxième tableau, le GRD propose une affectation du montant à affecter.</t>
  </si>
  <si>
    <t>Le GRD répartit le montant de l'affectation proposée dans revenu autorisé de l'année N+2 (TAB3.2) entre les niveaux de tension. Le GRD renseigne  le tarif pour les soldes régulatoires de l'année N+2, le volume (en kWh) pour chaque niveau de tension afin de réconcilier les charges et les produits issus du tarif pour les soldes régulatoires.</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</si>
  <si>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</si>
  <si>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Récapitulatif des soldes régulatoires et bonus/malus</t>
  </si>
  <si>
    <t>Récapitulatif des soldes régulatoires et bonus/malus par secteur</t>
  </si>
  <si>
    <t>Données agrégées</t>
  </si>
  <si>
    <t>Données individuelles</t>
  </si>
  <si>
    <t>Somme des puissances à facturer pour la pointe du mois</t>
  </si>
  <si>
    <t xml:space="preserve">Evolution des volumes et des puissances </t>
  </si>
  <si>
    <r>
      <t>Ce tableau présente les volumes d'électricité prélevés et injectés ainsi que les puissances des installations des clients raccordés au réseau de distribution pour les années N-4 à N.
Le GRD renseigne : 
- le nombre d'EAN (en prélèvement et en injection) sur son réseau par niveau de tension; 
- les volumes de prélèvement et d'injection d'électricité sur son réseau par niveau de tension ;</t>
    </r>
    <r>
      <rPr>
        <sz val="8"/>
        <rFont val="Calibri"/>
        <family val="2"/>
        <scheme val="minor"/>
      </rPr>
      <t xml:space="preserve">
</t>
    </r>
    <r>
      <rPr>
        <sz val="8"/>
        <rFont val="Trebuchet MS"/>
        <family val="2"/>
      </rPr>
      <t xml:space="preserve">- la somme, pour chaque mois, des pointes de puissance à facturer (à renseigner à partir de la réalité 2019);
- la somme des puissances nettes développables des installations de production dont la puissance est inférieure ou égale à 10 kVA ;
- la somme des capacités permanentes d'injection des producteurs 
</t>
    </r>
  </si>
  <si>
    <r>
      <t xml:space="preserve">Le tableau 3.1 présente le récapitulatif des écarts entre le budget et la réalité de l'année N ainsi que le montant des soldes régulatoires et des bonus/malus de chaque secteur électricité relatif aux éléments constitutifs du revenu autorisé. Pour le compléter, le GRD doit préalablement compléter :
- </t>
    </r>
    <r>
      <rPr>
        <u/>
        <sz val="8"/>
        <rFont val="Trebuchet MS"/>
        <family val="2"/>
      </rPr>
      <t>une version agrégée</t>
    </r>
    <r>
      <rPr>
        <sz val="8"/>
        <rFont val="Trebuchet MS"/>
        <family val="2"/>
      </rPr>
      <t xml:space="preserve"> du rapport ex-post incluant tous les tableaux complétés avec les données de l'ensemble des secteurs électricité;
- </t>
    </r>
    <r>
      <rPr>
        <u/>
        <sz val="8"/>
        <rFont val="Trebuchet MS"/>
        <family val="2"/>
      </rPr>
      <t>une version individuelle</t>
    </r>
    <r>
      <rPr>
        <sz val="8"/>
        <rFont val="Trebuchet MS"/>
        <family val="2"/>
      </rPr>
      <t xml:space="preserve"> (par secteur) du rapport ex-post incluant les tableaux  3, 3.2, 6, 6.1, 6.2, 6.3, 6.4, 6.5, 6.6, 6.7, 6.8, 7, 7.1, 7.2, 7.3, 7.4, 7.5, 7.6, 7.7, 7.8, 9, 9.1, 10, 10.1 complétés avec les données du secteur.
Au tableau 3.1, le GRD répartit les bonus/malus par secteur. 
Le GRD copie/colle les données budgétaires et réelles individuelles des tableaux 3 ainsi que certains écarts non-contrôlables des rapports ex-post individuels 
</t>
    </r>
  </si>
  <si>
    <t xml:space="preserve"> </t>
  </si>
  <si>
    <t>BONUS/ MALUS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</si>
</sst>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0000000"/>
    <numFmt numFmtId="165" formatCode="0.0000%"/>
  </numFmts>
  <fonts count="45" x14ac:knownFonts="1">
    <font>
      <sz val="8"/>
      <color theme="1"/>
      <name val="Trebuchet MS"/>
      <family val="2"/>
    </font>
    <font>
      <sz val="10"/>
      <color theme="1"/>
      <name val="Trebuchet MS"/>
      <family val="2"/>
    </font>
    <font>
      <sz val="11"/>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12"/>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sz val="9"/>
      <color theme="0"/>
      <name val="Trebuchet MS"/>
      <family val="2"/>
    </font>
    <font>
      <sz val="11"/>
      <color theme="0"/>
      <name val="Trebuchet MS"/>
      <family val="2"/>
    </font>
    <font>
      <sz val="10"/>
      <name val="Arial"/>
      <family val="2"/>
    </font>
    <font>
      <sz val="10"/>
      <color theme="1"/>
      <name val="Arial"/>
      <family val="2"/>
    </font>
    <font>
      <b/>
      <sz val="10"/>
      <color theme="1"/>
      <name val="Arial"/>
      <family val="2"/>
    </font>
    <font>
      <i/>
      <sz val="8"/>
      <name val="Trebuchet MS"/>
      <family val="2"/>
    </font>
    <font>
      <sz val="8"/>
      <name val="Calibri"/>
      <family val="2"/>
      <scheme val="minor"/>
    </font>
    <font>
      <i/>
      <sz val="8"/>
      <color rgb="FFFF0000"/>
      <name val="Trebuchet MS"/>
      <family val="2"/>
    </font>
    <font>
      <sz val="8"/>
      <color theme="3"/>
      <name val="Trebuchet MS"/>
      <family val="2"/>
    </font>
    <font>
      <b/>
      <sz val="8"/>
      <color rgb="FFFF0000"/>
      <name val="Trebuchet MS"/>
      <family val="2"/>
    </font>
    <font>
      <u/>
      <sz val="8"/>
      <name val="Trebuchet MS"/>
      <family val="2"/>
    </font>
  </fonts>
  <fills count="24">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7" tint="0.79998168889431442"/>
        <bgColor indexed="64"/>
      </patternFill>
    </fill>
    <fill>
      <patternFill patternType="solid">
        <fgColor theme="5" tint="0.59999389629810485"/>
        <bgColor indexed="65"/>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theme="6" tint="0.59999389629810485"/>
        <bgColor indexed="64"/>
      </patternFill>
    </fill>
    <fill>
      <patternFill patternType="darkUp">
        <fgColor theme="5"/>
        <bgColor theme="6" tint="0.59999389629810485"/>
      </patternFill>
    </fill>
    <fill>
      <patternFill patternType="solid">
        <fgColor theme="5" tint="0.79995117038483843"/>
        <bgColor theme="5"/>
      </patternFill>
    </fill>
    <fill>
      <patternFill patternType="solid">
        <fgColor theme="0"/>
        <bgColor theme="5"/>
      </patternFill>
    </fill>
    <fill>
      <patternFill patternType="solid">
        <fgColor theme="5" tint="0.79998168889431442"/>
        <bgColor theme="5"/>
      </patternFill>
    </fill>
  </fills>
  <borders count="66">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medium">
        <color theme="5"/>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medium">
        <color theme="5"/>
      </left>
      <right/>
      <top/>
      <bottom style="medium">
        <color theme="5"/>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right style="medium">
        <color theme="5"/>
      </right>
      <top/>
      <bottom style="medium">
        <color theme="5"/>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style="medium">
        <color theme="5"/>
      </right>
      <top style="thin">
        <color theme="0"/>
      </top>
      <bottom style="thin">
        <color theme="0"/>
      </bottom>
      <diagonal/>
    </border>
    <border>
      <left/>
      <right/>
      <top style="thin">
        <color theme="4"/>
      </top>
      <bottom style="thin">
        <color theme="4"/>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ashDot">
        <color theme="5"/>
      </left>
      <right style="thin">
        <color theme="0"/>
      </right>
      <top style="dashDot">
        <color theme="5"/>
      </top>
      <bottom style="dashDot">
        <color theme="5"/>
      </bottom>
      <diagonal/>
    </border>
    <border>
      <left style="dashDot">
        <color theme="5"/>
      </left>
      <right style="thin">
        <color theme="0"/>
      </right>
      <top/>
      <bottom style="dashDot">
        <color theme="5"/>
      </bottom>
      <diagonal/>
    </border>
    <border>
      <left style="thin">
        <color theme="5"/>
      </left>
      <right/>
      <top style="thin">
        <color theme="0"/>
      </top>
      <bottom/>
      <diagonal/>
    </border>
    <border>
      <left style="thin">
        <color theme="5"/>
      </left>
      <right/>
      <top style="thin">
        <color theme="0"/>
      </top>
      <bottom style="thin">
        <color theme="0"/>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theme="5"/>
      </top>
      <bottom style="double">
        <color theme="5"/>
      </bottom>
      <diagonal/>
    </border>
    <border>
      <left style="mediumDashed">
        <color theme="0"/>
      </left>
      <right style="mediumDashed">
        <color theme="0"/>
      </right>
      <top style="mediumDashed">
        <color theme="0"/>
      </top>
      <bottom style="mediumDashed">
        <color theme="0"/>
      </bottom>
      <diagonal/>
    </border>
    <border>
      <left style="dashDot">
        <color theme="5"/>
      </left>
      <right style="thin">
        <color theme="0"/>
      </right>
      <top style="dashDot">
        <color theme="5"/>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40">
    <xf numFmtId="0" fontId="0" fillId="0" borderId="0"/>
    <xf numFmtId="9" fontId="4" fillId="0" borderId="0" applyFont="0" applyFill="0" applyBorder="0" applyAlignment="0" applyProtection="0"/>
    <xf numFmtId="0" fontId="6" fillId="4" borderId="0" applyNumberFormat="0" applyBorder="0" applyAlignment="0" applyProtection="0"/>
    <xf numFmtId="0" fontId="4" fillId="5" borderId="0" applyNumberFormat="0" applyBorder="0" applyAlignment="0" applyProtection="0"/>
    <xf numFmtId="0" fontId="11" fillId="0" borderId="0" applyNumberFormat="0" applyFill="0" applyBorder="0" applyAlignment="0" applyProtection="0"/>
    <xf numFmtId="0" fontId="8" fillId="0" borderId="0"/>
    <xf numFmtId="0" fontId="12"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15" fillId="2" borderId="0" applyNumberFormat="0" applyBorder="0" applyAlignment="0" applyProtection="0"/>
    <xf numFmtId="0" fontId="12" fillId="6" borderId="0" applyNumberFormat="0" applyBorder="0" applyAlignment="0" applyProtection="0"/>
    <xf numFmtId="9" fontId="9" fillId="0" borderId="0" applyFont="0" applyFill="0" applyBorder="0" applyAlignment="0" applyProtection="0"/>
    <xf numFmtId="0" fontId="8" fillId="9" borderId="5">
      <alignment horizontal="left"/>
      <protection locked="0"/>
    </xf>
    <xf numFmtId="0" fontId="9" fillId="0" borderId="0"/>
    <xf numFmtId="0" fontId="9" fillId="5" borderId="0" applyNumberFormat="0" applyBorder="0" applyAlignment="0" applyProtection="0"/>
    <xf numFmtId="0" fontId="12" fillId="4" borderId="0" applyNumberFormat="0" applyBorder="0" applyAlignment="0" applyProtection="0"/>
    <xf numFmtId="3" fontId="20" fillId="9" borderId="5">
      <protection locked="0"/>
    </xf>
    <xf numFmtId="0" fontId="9" fillId="7" borderId="0" applyNumberFormat="0" applyBorder="0" applyAlignment="0" applyProtection="0"/>
    <xf numFmtId="0" fontId="12" fillId="3" borderId="0" applyNumberFormat="0" applyBorder="0" applyAlignment="0" applyProtection="0"/>
    <xf numFmtId="3" fontId="8" fillId="11" borderId="0">
      <alignment horizontal="right"/>
      <protection hidden="1"/>
    </xf>
    <xf numFmtId="9" fontId="3" fillId="0" borderId="0" applyFont="0" applyFill="0" applyBorder="0" applyAlignment="0" applyProtection="0"/>
    <xf numFmtId="0" fontId="8" fillId="5" borderId="0" applyNumberFormat="0" applyBorder="0" applyAlignment="0" applyProtection="0"/>
    <xf numFmtId="0" fontId="27" fillId="0" borderId="0"/>
    <xf numFmtId="0" fontId="27" fillId="0" borderId="0"/>
    <xf numFmtId="0" fontId="27" fillId="0" borderId="0"/>
    <xf numFmtId="0" fontId="4" fillId="0" borderId="0"/>
    <xf numFmtId="3" fontId="8" fillId="9" borderId="5" applyAlignment="0">
      <alignment horizontal="left"/>
      <protection locked="0"/>
    </xf>
    <xf numFmtId="0" fontId="32" fillId="0" borderId="0"/>
    <xf numFmtId="0" fontId="36" fillId="0" borderId="0"/>
    <xf numFmtId="9" fontId="2" fillId="0" borderId="0" applyFont="0" applyFill="0" applyBorder="0" applyAlignment="0" applyProtection="0"/>
    <xf numFmtId="0" fontId="2" fillId="5" borderId="0" applyNumberFormat="0" applyBorder="0" applyAlignment="0" applyProtection="0"/>
    <xf numFmtId="9" fontId="3" fillId="0" borderId="0" applyFont="0" applyFill="0" applyBorder="0" applyAlignment="0" applyProtection="0"/>
    <xf numFmtId="0" fontId="3" fillId="0" borderId="0"/>
    <xf numFmtId="0" fontId="3" fillId="5" borderId="0" applyNumberFormat="0" applyBorder="0" applyAlignment="0" applyProtection="0"/>
    <xf numFmtId="0" fontId="3" fillId="7" borderId="0" applyNumberFormat="0" applyBorder="0" applyAlignment="0" applyProtection="0"/>
    <xf numFmtId="43" fontId="2" fillId="0" borderId="0" applyFont="0" applyFill="0" applyBorder="0" applyAlignment="0" applyProtection="0"/>
    <xf numFmtId="0" fontId="2" fillId="0" borderId="0"/>
    <xf numFmtId="0" fontId="3" fillId="1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632">
    <xf numFmtId="0" fontId="0" fillId="0" borderId="0" xfId="0"/>
    <xf numFmtId="3" fontId="7" fillId="4" borderId="12" xfId="7" applyNumberFormat="1" applyBorder="1" applyAlignment="1" applyProtection="1">
      <alignment horizontal="center" vertical="center"/>
      <protection hidden="1"/>
    </xf>
    <xf numFmtId="0" fontId="8" fillId="9" borderId="1" xfId="5" applyFont="1" applyFill="1" applyBorder="1" applyAlignment="1" applyProtection="1">
      <alignment vertical="center" wrapText="1"/>
      <protection hidden="1"/>
    </xf>
    <xf numFmtId="3" fontId="8" fillId="9" borderId="5" xfId="5" applyNumberFormat="1" applyFont="1" applyFill="1" applyBorder="1" applyAlignment="1" applyProtection="1">
      <alignment vertical="center" wrapText="1"/>
      <protection hidden="1"/>
    </xf>
    <xf numFmtId="3" fontId="8" fillId="9" borderId="9" xfId="5" applyNumberFormat="1" applyFont="1" applyFill="1" applyBorder="1" applyAlignment="1" applyProtection="1">
      <alignment vertical="center" wrapText="1"/>
      <protection hidden="1"/>
    </xf>
    <xf numFmtId="0" fontId="7" fillId="4" borderId="10" xfId="7" applyBorder="1" applyAlignment="1" applyProtection="1">
      <alignment vertical="center" wrapText="1"/>
      <protection hidden="1"/>
    </xf>
    <xf numFmtId="9" fontId="8" fillId="9" borderId="0" xfId="8" applyNumberFormat="1" applyFont="1" applyFill="1" applyBorder="1" applyAlignment="1" applyProtection="1">
      <alignment horizontal="right" vertical="center" wrapText="1"/>
      <protection hidden="1"/>
    </xf>
    <xf numFmtId="3" fontId="8" fillId="9" borderId="0" xfId="5" applyNumberFormat="1" applyFont="1" applyFill="1" applyBorder="1" applyAlignment="1" applyProtection="1">
      <alignment vertical="center"/>
      <protection hidden="1"/>
    </xf>
    <xf numFmtId="9" fontId="8" fillId="9" borderId="0" xfId="8" applyNumberFormat="1" applyFill="1" applyBorder="1" applyAlignment="1" applyProtection="1">
      <alignment horizontal="right" vertical="center" wrapText="1"/>
      <protection hidden="1"/>
    </xf>
    <xf numFmtId="0" fontId="8" fillId="9" borderId="0" xfId="5" applyFont="1" applyFill="1" applyBorder="1" applyAlignment="1" applyProtection="1">
      <alignment vertical="center"/>
      <protection hidden="1"/>
    </xf>
    <xf numFmtId="3" fontId="15" fillId="9" borderId="0" xfId="9" applyNumberFormat="1" applyFill="1" applyBorder="1" applyAlignment="1" applyProtection="1">
      <alignment vertical="center"/>
      <protection hidden="1"/>
    </xf>
    <xf numFmtId="3" fontId="7" fillId="9" borderId="0" xfId="7" applyNumberFormat="1" applyFill="1" applyBorder="1" applyAlignment="1" applyProtection="1">
      <alignment vertical="center"/>
      <protection hidden="1"/>
    </xf>
    <xf numFmtId="9" fontId="7" fillId="9" borderId="0" xfId="7" applyNumberFormat="1" applyFill="1" applyBorder="1" applyAlignment="1" applyProtection="1">
      <alignment horizontal="right" vertical="center" wrapText="1"/>
      <protection hidden="1"/>
    </xf>
    <xf numFmtId="0" fontId="7" fillId="4" borderId="1" xfId="7" applyBorder="1" applyAlignment="1" applyProtection="1">
      <alignment horizontal="left" vertical="center"/>
      <protection hidden="1"/>
    </xf>
    <xf numFmtId="3" fontId="7" fillId="4" borderId="7" xfId="7" applyNumberFormat="1" applyBorder="1" applyAlignment="1" applyProtection="1">
      <alignment horizontal="right" vertical="center"/>
      <protection hidden="1"/>
    </xf>
    <xf numFmtId="0" fontId="7" fillId="9" borderId="0" xfId="7" applyFill="1" applyBorder="1" applyAlignment="1" applyProtection="1">
      <alignment horizontal="left" vertical="center"/>
      <protection hidden="1"/>
    </xf>
    <xf numFmtId="3" fontId="7" fillId="9" borderId="0" xfId="7" applyNumberFormat="1" applyFill="1" applyBorder="1" applyAlignment="1" applyProtection="1">
      <alignment horizontal="right" vertical="center"/>
      <protection hidden="1"/>
    </xf>
    <xf numFmtId="0" fontId="8" fillId="9" borderId="0" xfId="5" applyFill="1" applyAlignment="1" applyProtection="1">
      <alignment horizontal="center" vertical="center" wrapText="1"/>
      <protection hidden="1"/>
    </xf>
    <xf numFmtId="3" fontId="8" fillId="9" borderId="0" xfId="5" applyNumberFormat="1" applyFill="1" applyAlignment="1" applyProtection="1">
      <alignment horizontal="center" vertical="center" wrapText="1"/>
      <protection hidden="1"/>
    </xf>
    <xf numFmtId="0" fontId="17" fillId="9" borderId="0" xfId="5" applyFont="1" applyFill="1" applyAlignment="1" applyProtection="1">
      <alignment vertical="center"/>
      <protection hidden="1"/>
    </xf>
    <xf numFmtId="0" fontId="18" fillId="9" borderId="23" xfId="5" applyFont="1" applyFill="1" applyBorder="1" applyAlignment="1" applyProtection="1">
      <alignment vertical="center"/>
      <protection hidden="1"/>
    </xf>
    <xf numFmtId="3" fontId="18" fillId="9" borderId="23" xfId="5" applyNumberFormat="1" applyFont="1" applyFill="1" applyBorder="1" applyAlignment="1" applyProtection="1">
      <alignment vertical="center"/>
      <protection hidden="1"/>
    </xf>
    <xf numFmtId="3" fontId="7" fillId="4" borderId="8" xfId="7" applyNumberFormat="1" applyBorder="1" applyAlignment="1" applyProtection="1">
      <alignment horizontal="center" vertical="center"/>
      <protection hidden="1"/>
    </xf>
    <xf numFmtId="4" fontId="7" fillId="4" borderId="14" xfId="7" applyNumberFormat="1" applyBorder="1" applyAlignment="1" applyProtection="1">
      <alignment horizontal="left" vertical="center" wrapText="1"/>
      <protection hidden="1"/>
    </xf>
    <xf numFmtId="3" fontId="7" fillId="4" borderId="14" xfId="7" applyNumberFormat="1" applyBorder="1" applyAlignment="1" applyProtection="1">
      <alignment horizontal="right" vertical="center" wrapText="1"/>
      <protection hidden="1"/>
    </xf>
    <xf numFmtId="3" fontId="7" fillId="4" borderId="4" xfId="2" applyNumberFormat="1" applyFont="1" applyBorder="1" applyAlignment="1" applyProtection="1">
      <alignment horizontal="center" vertical="center"/>
      <protection hidden="1"/>
    </xf>
    <xf numFmtId="0" fontId="7" fillId="4" borderId="34" xfId="7" applyBorder="1" applyAlignment="1" applyProtection="1">
      <alignment horizontal="center" vertical="center" wrapText="1"/>
      <protection hidden="1"/>
    </xf>
    <xf numFmtId="3" fontId="7" fillId="4" borderId="4" xfId="2" applyNumberFormat="1" applyFont="1" applyBorder="1" applyAlignment="1" applyProtection="1">
      <alignment horizontal="center" vertical="center" wrapText="1"/>
      <protection hidden="1"/>
    </xf>
    <xf numFmtId="3" fontId="7" fillId="4" borderId="6" xfId="2" applyNumberFormat="1" applyFont="1" applyBorder="1" applyAlignment="1" applyProtection="1">
      <alignment horizontal="center" vertical="center" wrapText="1"/>
      <protection hidden="1"/>
    </xf>
    <xf numFmtId="0" fontId="12" fillId="3" borderId="0" xfId="18" applyAlignment="1" applyProtection="1">
      <alignment vertical="center"/>
      <protection hidden="1"/>
    </xf>
    <xf numFmtId="0" fontId="7" fillId="4" borderId="36" xfId="7" applyBorder="1" applyAlignment="1" applyProtection="1">
      <alignment horizontal="center" vertical="center" wrapText="1"/>
      <protection hidden="1"/>
    </xf>
    <xf numFmtId="0" fontId="7" fillId="4" borderId="11" xfId="7" applyBorder="1" applyAlignment="1" applyProtection="1">
      <alignment horizontal="center" vertical="center" wrapText="1"/>
      <protection hidden="1"/>
    </xf>
    <xf numFmtId="0" fontId="0" fillId="9" borderId="1" xfId="0" applyFont="1" applyFill="1" applyBorder="1" applyAlignment="1" applyProtection="1">
      <alignment vertical="center" wrapText="1"/>
      <protection hidden="1"/>
    </xf>
    <xf numFmtId="0" fontId="0" fillId="9" borderId="0" xfId="0" applyFill="1" applyAlignment="1">
      <alignment vertical="center" wrapText="1"/>
    </xf>
    <xf numFmtId="3" fontId="7" fillId="4" borderId="36" xfId="7" applyNumberFormat="1" applyBorder="1" applyAlignment="1" applyProtection="1">
      <alignment horizontal="right" vertical="center"/>
      <protection hidden="1"/>
    </xf>
    <xf numFmtId="3" fontId="8" fillId="9" borderId="5" xfId="26" applyAlignment="1">
      <alignment vertical="center" wrapText="1"/>
      <protection locked="0"/>
    </xf>
    <xf numFmtId="3" fontId="8" fillId="9" borderId="0" xfId="5" applyNumberFormat="1" applyFill="1" applyAlignment="1">
      <alignment vertical="center"/>
    </xf>
    <xf numFmtId="3" fontId="7" fillId="4" borderId="14" xfId="7" applyNumberFormat="1" applyBorder="1" applyAlignment="1" applyProtection="1">
      <alignment horizontal="center" vertical="center"/>
      <protection hidden="1"/>
    </xf>
    <xf numFmtId="0" fontId="7" fillId="4" borderId="14" xfId="7" applyBorder="1" applyAlignment="1" applyProtection="1">
      <alignment vertical="center" wrapText="1"/>
      <protection hidden="1"/>
    </xf>
    <xf numFmtId="3" fontId="7" fillId="4" borderId="14" xfId="7" applyNumberFormat="1" applyBorder="1" applyAlignment="1" applyProtection="1">
      <alignment vertical="center"/>
      <protection hidden="1"/>
    </xf>
    <xf numFmtId="0" fontId="0" fillId="9" borderId="1" xfId="5" applyFont="1" applyFill="1" applyBorder="1" applyAlignment="1" applyProtection="1">
      <alignment vertical="center" wrapText="1"/>
      <protection hidden="1"/>
    </xf>
    <xf numFmtId="0" fontId="0" fillId="9" borderId="0" xfId="0" applyFont="1" applyFill="1" applyBorder="1" applyAlignment="1">
      <alignment horizontal="left" vertical="center" wrapText="1"/>
    </xf>
    <xf numFmtId="0" fontId="7" fillId="4" borderId="39" xfId="7" applyBorder="1" applyAlignment="1" applyProtection="1">
      <alignment horizontal="center" vertical="center" wrapText="1"/>
      <protection hidden="1"/>
    </xf>
    <xf numFmtId="0" fontId="8" fillId="5" borderId="14" xfId="3" applyFont="1" applyBorder="1" applyAlignment="1">
      <alignment horizontal="left" vertical="center" wrapText="1"/>
    </xf>
    <xf numFmtId="3" fontId="7" fillId="4" borderId="17" xfId="7" applyNumberFormat="1" applyBorder="1" applyAlignment="1" applyProtection="1">
      <alignment horizontal="center" vertical="center"/>
      <protection hidden="1"/>
    </xf>
    <xf numFmtId="3" fontId="7" fillId="4" borderId="19" xfId="7" applyNumberFormat="1" applyBorder="1" applyAlignment="1" applyProtection="1">
      <alignment horizontal="center" vertical="center"/>
      <protection hidden="1"/>
    </xf>
    <xf numFmtId="3" fontId="7" fillId="4" borderId="14" xfId="7" applyNumberFormat="1" applyBorder="1" applyAlignment="1" applyProtection="1">
      <alignment horizontal="right" vertical="center"/>
      <protection hidden="1"/>
    </xf>
    <xf numFmtId="3" fontId="8" fillId="9" borderId="35" xfId="5" applyNumberFormat="1" applyFont="1" applyFill="1" applyBorder="1" applyAlignment="1" applyProtection="1">
      <alignment vertical="center" wrapText="1"/>
      <protection hidden="1"/>
    </xf>
    <xf numFmtId="0" fontId="8" fillId="9" borderId="0" xfId="0" applyFont="1" applyFill="1" applyAlignment="1">
      <alignment horizontal="center" vertical="center"/>
    </xf>
    <xf numFmtId="0" fontId="21" fillId="3" borderId="16" xfId="18" applyFont="1" applyBorder="1" applyAlignment="1" applyProtection="1">
      <alignment vertical="center"/>
      <protection hidden="1"/>
    </xf>
    <xf numFmtId="3" fontId="8" fillId="9" borderId="40" xfId="5" applyNumberFormat="1" applyFont="1" applyFill="1" applyBorder="1" applyAlignment="1" applyProtection="1">
      <alignment vertical="center" wrapText="1"/>
      <protection hidden="1"/>
    </xf>
    <xf numFmtId="0" fontId="7" fillId="4" borderId="13" xfId="7" applyBorder="1" applyAlignment="1" applyProtection="1">
      <alignment horizontal="left" vertical="center"/>
      <protection hidden="1"/>
    </xf>
    <xf numFmtId="3" fontId="7" fillId="4" borderId="13" xfId="7" applyNumberFormat="1" applyBorder="1" applyAlignment="1" applyProtection="1">
      <alignment horizontal="right" vertical="center"/>
      <protection hidden="1"/>
    </xf>
    <xf numFmtId="9" fontId="8" fillId="9" borderId="5" xfId="1" applyFont="1" applyFill="1" applyBorder="1" applyAlignment="1" applyProtection="1">
      <alignment vertical="center" wrapText="1"/>
      <protection locked="0"/>
    </xf>
    <xf numFmtId="9" fontId="8" fillId="9" borderId="35" xfId="1" applyFont="1" applyFill="1" applyBorder="1" applyAlignment="1" applyProtection="1">
      <alignment vertical="center" wrapText="1"/>
      <protection hidden="1"/>
    </xf>
    <xf numFmtId="9" fontId="8" fillId="9" borderId="17" xfId="1" applyFont="1" applyFill="1" applyBorder="1" applyAlignment="1" applyProtection="1">
      <alignment vertical="center" wrapText="1"/>
      <protection hidden="1"/>
    </xf>
    <xf numFmtId="3" fontId="0" fillId="9" borderId="0" xfId="0" applyNumberFormat="1" applyFill="1" applyAlignment="1">
      <alignment vertical="center" wrapText="1"/>
    </xf>
    <xf numFmtId="3" fontId="24" fillId="9" borderId="0" xfId="0" applyNumberFormat="1" applyFont="1" applyFill="1" applyAlignment="1">
      <alignment vertical="center" wrapText="1"/>
    </xf>
    <xf numFmtId="3" fontId="8" fillId="9" borderId="17" xfId="5" applyNumberFormat="1" applyFont="1" applyFill="1" applyBorder="1" applyAlignment="1" applyProtection="1">
      <alignment vertical="center" wrapText="1"/>
      <protection hidden="1"/>
    </xf>
    <xf numFmtId="3" fontId="0" fillId="9" borderId="41" xfId="0" applyNumberFormat="1" applyFill="1" applyBorder="1" applyAlignment="1">
      <alignment vertical="center" wrapText="1"/>
    </xf>
    <xf numFmtId="3" fontId="24" fillId="9" borderId="37" xfId="0" applyNumberFormat="1" applyFont="1" applyFill="1" applyBorder="1" applyAlignment="1">
      <alignment vertical="center" wrapText="1"/>
    </xf>
    <xf numFmtId="3" fontId="8" fillId="9" borderId="39" xfId="5" applyNumberFormat="1" applyFont="1" applyFill="1" applyBorder="1" applyAlignment="1" applyProtection="1">
      <alignment vertical="center" wrapText="1"/>
      <protection hidden="1"/>
    </xf>
    <xf numFmtId="9" fontId="8" fillId="9" borderId="39" xfId="1" applyFont="1" applyFill="1" applyBorder="1" applyAlignment="1" applyProtection="1">
      <alignment vertical="center" wrapText="1"/>
      <protection hidden="1"/>
    </xf>
    <xf numFmtId="0" fontId="0" fillId="9" borderId="1" xfId="0" applyFont="1" applyFill="1" applyBorder="1" applyAlignment="1" applyProtection="1">
      <alignment vertical="center"/>
      <protection hidden="1"/>
    </xf>
    <xf numFmtId="3" fontId="7" fillId="4" borderId="14" xfId="2" applyNumberFormat="1" applyFont="1" applyBorder="1" applyAlignment="1" applyProtection="1">
      <alignment vertical="center" wrapText="1"/>
      <protection hidden="1"/>
    </xf>
    <xf numFmtId="3" fontId="7" fillId="4" borderId="8" xfId="7" applyNumberFormat="1" applyBorder="1" applyAlignment="1" applyProtection="1">
      <alignment horizontal="center" vertical="center" wrapText="1"/>
      <protection hidden="1"/>
    </xf>
    <xf numFmtId="4" fontId="7" fillId="4" borderId="14" xfId="7" applyNumberFormat="1" applyBorder="1" applyAlignment="1">
      <alignment horizontal="right" vertical="center" wrapText="1"/>
    </xf>
    <xf numFmtId="3" fontId="7" fillId="4" borderId="33" xfId="2" applyNumberFormat="1" applyFont="1" applyBorder="1" applyAlignment="1" applyProtection="1">
      <alignment horizontal="center" vertical="center" wrapText="1"/>
      <protection hidden="1"/>
    </xf>
    <xf numFmtId="4" fontId="8" fillId="9" borderId="0" xfId="0" applyNumberFormat="1" applyFont="1" applyFill="1" applyAlignment="1">
      <alignment horizontal="center" vertical="center"/>
    </xf>
    <xf numFmtId="3" fontId="7" fillId="8" borderId="14" xfId="7" applyNumberFormat="1" applyFont="1" applyFill="1" applyBorder="1" applyAlignment="1" applyProtection="1">
      <alignment vertical="center" wrapText="1"/>
    </xf>
    <xf numFmtId="0" fontId="0" fillId="5" borderId="38" xfId="21" applyFont="1" applyBorder="1" applyAlignment="1" applyProtection="1">
      <alignment vertical="center" wrapText="1"/>
    </xf>
    <xf numFmtId="0" fontId="7" fillId="4" borderId="14" xfId="7" applyBorder="1" applyAlignment="1" applyProtection="1">
      <alignment vertical="center" wrapText="1"/>
    </xf>
    <xf numFmtId="0" fontId="0" fillId="9" borderId="0" xfId="0" applyFill="1" applyAlignment="1" applyProtection="1">
      <alignment vertical="center"/>
      <protection hidden="1"/>
    </xf>
    <xf numFmtId="0" fontId="8" fillId="9" borderId="1" xfId="5" applyFill="1" applyBorder="1" applyAlignment="1" applyProtection="1">
      <alignment vertical="center" wrapText="1"/>
      <protection hidden="1"/>
    </xf>
    <xf numFmtId="3" fontId="7" fillId="4" borderId="36" xfId="7" applyNumberFormat="1" applyBorder="1" applyAlignment="1" applyProtection="1">
      <alignment horizontal="right" vertical="center" wrapText="1"/>
      <protection hidden="1"/>
    </xf>
    <xf numFmtId="3" fontId="7" fillId="4" borderId="34" xfId="7" applyNumberFormat="1" applyBorder="1" applyAlignment="1" applyProtection="1">
      <alignment horizontal="right" vertical="center" wrapText="1"/>
      <protection hidden="1"/>
    </xf>
    <xf numFmtId="0" fontId="7" fillId="4" borderId="14" xfId="7" applyBorder="1" applyAlignment="1" applyProtection="1">
      <alignment horizontal="left" vertical="center" wrapText="1"/>
      <protection hidden="1"/>
    </xf>
    <xf numFmtId="4" fontId="8" fillId="9" borderId="0" xfId="5" applyNumberFormat="1" applyFont="1" applyFill="1" applyBorder="1" applyAlignment="1" applyProtection="1">
      <alignment vertical="center" wrapText="1"/>
      <protection hidden="1"/>
    </xf>
    <xf numFmtId="0" fontId="0" fillId="10" borderId="13" xfId="0" applyFont="1" applyFill="1" applyBorder="1" applyAlignment="1" applyProtection="1">
      <alignment vertical="center" wrapText="1"/>
    </xf>
    <xf numFmtId="4" fontId="7" fillId="4" borderId="14" xfId="7" applyNumberFormat="1" applyBorder="1" applyAlignment="1" applyProtection="1">
      <alignment horizontal="center" vertical="center" wrapText="1"/>
    </xf>
    <xf numFmtId="3" fontId="7" fillId="4" borderId="14" xfId="7" applyNumberFormat="1" applyBorder="1" applyAlignment="1" applyProtection="1">
      <alignment horizontal="right" vertical="center" wrapText="1"/>
    </xf>
    <xf numFmtId="164" fontId="8" fillId="9" borderId="0" xfId="5" applyNumberFormat="1" applyFont="1" applyFill="1" applyBorder="1" applyAlignment="1" applyProtection="1">
      <alignment vertical="center" wrapText="1"/>
      <protection hidden="1"/>
    </xf>
    <xf numFmtId="3" fontId="7" fillId="8" borderId="1" xfId="2" applyNumberFormat="1" applyFont="1" applyFill="1" applyBorder="1" applyAlignment="1" applyProtection="1">
      <alignment vertical="center" wrapText="1"/>
      <protection hidden="1"/>
    </xf>
    <xf numFmtId="3" fontId="8" fillId="9" borderId="14" xfId="5" applyNumberFormat="1" applyFont="1" applyFill="1" applyBorder="1" applyAlignment="1" applyProtection="1">
      <alignment horizontal="right" vertical="center"/>
      <protection hidden="1"/>
    </xf>
    <xf numFmtId="0" fontId="8" fillId="9" borderId="0" xfId="0" applyFont="1" applyFill="1" applyAlignment="1">
      <alignment vertical="center"/>
    </xf>
    <xf numFmtId="0" fontId="8" fillId="5" borderId="27"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8" fillId="9" borderId="13" xfId="5" applyNumberFormat="1" applyFont="1" applyFill="1" applyBorder="1" applyAlignment="1" applyProtection="1">
      <alignment horizontal="right" vertical="center"/>
      <protection hidden="1"/>
    </xf>
    <xf numFmtId="0" fontId="8" fillId="9" borderId="1" xfId="0" applyFont="1" applyFill="1" applyBorder="1" applyAlignment="1" applyProtection="1">
      <alignment horizontal="left" vertical="center" wrapText="1"/>
      <protection hidden="1"/>
    </xf>
    <xf numFmtId="3" fontId="8" fillId="9" borderId="14" xfId="5" applyNumberFormat="1" applyFont="1" applyFill="1" applyBorder="1" applyAlignment="1" applyProtection="1">
      <alignment horizontal="right" vertical="center" wrapText="1"/>
      <protection hidden="1"/>
    </xf>
    <xf numFmtId="3" fontId="8" fillId="9" borderId="13" xfId="0" applyNumberFormat="1" applyFont="1" applyFill="1" applyBorder="1" applyAlignment="1">
      <alignment horizontal="right" vertical="center"/>
    </xf>
    <xf numFmtId="3" fontId="8" fillId="11" borderId="14" xfId="19" applyBorder="1" applyAlignment="1">
      <alignment horizontal="right" vertical="center"/>
      <protection hidden="1"/>
    </xf>
    <xf numFmtId="3" fontId="8" fillId="9" borderId="14" xfId="0" applyNumberFormat="1" applyFont="1" applyFill="1" applyBorder="1" applyAlignment="1">
      <alignment horizontal="right" vertical="center"/>
    </xf>
    <xf numFmtId="0" fontId="8" fillId="5" borderId="38" xfId="3" applyFont="1" applyBorder="1" applyAlignment="1" applyProtection="1">
      <alignment vertical="center" wrapText="1"/>
      <protection hidden="1"/>
    </xf>
    <xf numFmtId="3" fontId="8" fillId="11" borderId="13" xfId="19" applyBorder="1" applyAlignment="1">
      <alignment horizontal="right" vertical="center"/>
      <protection hidden="1"/>
    </xf>
    <xf numFmtId="0" fontId="0" fillId="9" borderId="0" xfId="0" applyFont="1" applyFill="1" applyAlignment="1">
      <alignment vertical="center"/>
    </xf>
    <xf numFmtId="0" fontId="0" fillId="9" borderId="1" xfId="0" applyFont="1" applyFill="1" applyBorder="1" applyAlignment="1" applyProtection="1">
      <alignment horizontal="left" vertical="center" wrapText="1"/>
      <protection hidden="1"/>
    </xf>
    <xf numFmtId="0" fontId="0" fillId="5" borderId="13" xfId="3" applyFont="1" applyBorder="1" applyAlignment="1" applyProtection="1">
      <alignment vertical="center" wrapText="1"/>
      <protection hidden="1"/>
    </xf>
    <xf numFmtId="0" fontId="0" fillId="9" borderId="13" xfId="0" applyFont="1" applyFill="1" applyBorder="1" applyAlignment="1" applyProtection="1">
      <alignment horizontal="left" vertical="center" wrapText="1"/>
      <protection hidden="1"/>
    </xf>
    <xf numFmtId="0" fontId="8" fillId="9" borderId="13" xfId="0" applyFont="1" applyFill="1" applyBorder="1" applyAlignment="1" applyProtection="1">
      <alignment horizontal="left" vertical="center" wrapText="1"/>
      <protection hidden="1"/>
    </xf>
    <xf numFmtId="0" fontId="0" fillId="9" borderId="13" xfId="0" applyFont="1" applyFill="1" applyBorder="1" applyAlignment="1" applyProtection="1">
      <alignment horizontal="right" vertical="center" wrapText="1"/>
      <protection hidden="1"/>
    </xf>
    <xf numFmtId="3" fontId="7" fillId="8" borderId="13" xfId="2" applyNumberFormat="1" applyFont="1" applyFill="1" applyBorder="1" applyAlignment="1" applyProtection="1">
      <alignment vertical="center" wrapText="1"/>
      <protection hidden="1"/>
    </xf>
    <xf numFmtId="0" fontId="8" fillId="5" borderId="13" xfId="3" applyFont="1" applyBorder="1" applyAlignment="1" applyProtection="1">
      <alignment vertical="center" wrapText="1"/>
      <protection hidden="1"/>
    </xf>
    <xf numFmtId="3" fontId="20" fillId="9" borderId="14" xfId="16" applyNumberFormat="1" applyBorder="1" applyAlignment="1">
      <alignment horizontal="right" vertical="center"/>
      <protection locked="0"/>
    </xf>
    <xf numFmtId="4" fontId="7" fillId="4" borderId="13" xfId="2" applyNumberFormat="1" applyFont="1" applyBorder="1" applyAlignment="1" applyProtection="1">
      <alignment vertical="center" wrapText="1"/>
      <protection hidden="1"/>
    </xf>
    <xf numFmtId="3" fontId="7" fillId="4" borderId="14" xfId="2" applyNumberFormat="1" applyFont="1" applyBorder="1" applyAlignment="1" applyProtection="1">
      <alignment horizontal="right" vertical="center"/>
      <protection hidden="1"/>
    </xf>
    <xf numFmtId="4" fontId="8" fillId="9" borderId="0" xfId="0" applyNumberFormat="1" applyFont="1" applyFill="1" applyAlignment="1">
      <alignment vertical="center"/>
    </xf>
    <xf numFmtId="0" fontId="11" fillId="9" borderId="47" xfId="4" quotePrefix="1" applyFill="1" applyBorder="1" applyAlignment="1">
      <alignment vertical="center"/>
    </xf>
    <xf numFmtId="0" fontId="7" fillId="4" borderId="1" xfId="7" applyBorder="1" applyAlignment="1" applyProtection="1">
      <alignment horizontal="left" vertical="center" wrapText="1"/>
      <protection hidden="1"/>
    </xf>
    <xf numFmtId="0" fontId="0" fillId="9" borderId="0" xfId="0" applyFont="1" applyFill="1" applyBorder="1" applyAlignment="1" applyProtection="1">
      <alignment vertical="center" wrapText="1"/>
      <protection hidden="1"/>
    </xf>
    <xf numFmtId="0" fontId="9" fillId="9" borderId="0" xfId="13" applyFont="1" applyFill="1" applyBorder="1" applyAlignment="1">
      <alignment vertical="center" wrapText="1"/>
    </xf>
    <xf numFmtId="0" fontId="8" fillId="9" borderId="0" xfId="0" applyFont="1" applyFill="1" applyAlignment="1">
      <alignment vertical="center" wrapText="1"/>
    </xf>
    <xf numFmtId="0" fontId="21" fillId="3" borderId="0" xfId="18" applyFont="1" applyBorder="1" applyAlignment="1" applyProtection="1">
      <alignment vertical="center"/>
      <protection hidden="1"/>
    </xf>
    <xf numFmtId="0" fontId="11" fillId="9" borderId="0" xfId="4" quotePrefix="1" applyFill="1" applyAlignment="1" applyProtection="1">
      <alignment horizontal="center" vertical="center"/>
      <protection hidden="1"/>
    </xf>
    <xf numFmtId="0" fontId="11" fillId="9" borderId="0" xfId="4" applyFill="1" applyAlignment="1" applyProtection="1">
      <alignment horizontal="center" vertical="center"/>
      <protection hidden="1"/>
    </xf>
    <xf numFmtId="3" fontId="8" fillId="9" borderId="36" xfId="5" applyNumberFormat="1" applyFont="1" applyFill="1" applyBorder="1" applyAlignment="1" applyProtection="1">
      <alignment horizontal="right" vertical="center"/>
      <protection hidden="1"/>
    </xf>
    <xf numFmtId="3" fontId="8" fillId="9" borderId="17" xfId="5" applyNumberFormat="1" applyFont="1" applyFill="1" applyBorder="1" applyAlignment="1" applyProtection="1">
      <alignment horizontal="right" vertical="center"/>
      <protection hidden="1"/>
    </xf>
    <xf numFmtId="3" fontId="8" fillId="9" borderId="4" xfId="5" applyNumberFormat="1" applyFont="1" applyFill="1" applyBorder="1" applyAlignment="1" applyProtection="1">
      <alignment horizontal="right" vertical="center"/>
      <protection hidden="1"/>
    </xf>
    <xf numFmtId="3" fontId="8" fillId="9" borderId="34" xfId="5" applyNumberFormat="1" applyFont="1" applyFill="1" applyBorder="1" applyAlignment="1" applyProtection="1">
      <alignment horizontal="right" vertical="center"/>
      <protection hidden="1"/>
    </xf>
    <xf numFmtId="3" fontId="7" fillId="4" borderId="34" xfId="2" applyNumberFormat="1" applyFont="1" applyBorder="1" applyAlignment="1" applyProtection="1">
      <alignment horizontal="right" vertical="center"/>
      <protection hidden="1"/>
    </xf>
    <xf numFmtId="0" fontId="27" fillId="9" borderId="0" xfId="28" applyFont="1" applyFill="1" applyBorder="1" applyAlignment="1">
      <alignment horizontal="center" vertical="center"/>
    </xf>
    <xf numFmtId="0" fontId="27" fillId="9" borderId="0" xfId="28" applyFont="1" applyFill="1" applyAlignment="1">
      <alignment vertical="center"/>
    </xf>
    <xf numFmtId="0" fontId="27" fillId="9" borderId="0" xfId="28" applyFont="1" applyFill="1" applyBorder="1" applyAlignment="1">
      <alignment vertical="center"/>
    </xf>
    <xf numFmtId="4" fontId="39" fillId="9" borderId="0" xfId="7" applyNumberFormat="1" applyFont="1" applyFill="1" applyBorder="1" applyAlignment="1" applyProtection="1">
      <alignment vertical="center" wrapText="1"/>
      <protection hidden="1"/>
    </xf>
    <xf numFmtId="0" fontId="7" fillId="4" borderId="14" xfId="7" applyBorder="1" applyAlignment="1" applyProtection="1">
      <alignment horizontal="center" vertical="center"/>
    </xf>
    <xf numFmtId="0" fontId="7" fillId="4" borderId="14" xfId="7" applyBorder="1" applyAlignment="1" applyProtection="1">
      <alignment horizontal="left" vertical="center"/>
    </xf>
    <xf numFmtId="0" fontId="20" fillId="9" borderId="43" xfId="0" applyFont="1" applyFill="1" applyBorder="1" applyAlignment="1" applyProtection="1">
      <alignment horizontal="center" vertical="center" wrapText="1"/>
    </xf>
    <xf numFmtId="0" fontId="20" fillId="9" borderId="43" xfId="0" applyFont="1" applyFill="1" applyBorder="1" applyAlignment="1" applyProtection="1">
      <alignment horizontal="left" vertical="center" wrapText="1"/>
    </xf>
    <xf numFmtId="0" fontId="20" fillId="9" borderId="43" xfId="0" applyFont="1" applyFill="1" applyBorder="1" applyAlignment="1" applyProtection="1">
      <alignment vertical="center" wrapText="1"/>
    </xf>
    <xf numFmtId="4" fontId="7" fillId="4" borderId="14" xfId="7" applyNumberFormat="1" applyBorder="1" applyAlignment="1" applyProtection="1">
      <alignment vertical="center" wrapText="1"/>
    </xf>
    <xf numFmtId="0" fontId="0" fillId="9" borderId="43" xfId="0" applyFill="1" applyBorder="1" applyAlignment="1" applyProtection="1">
      <alignment vertical="center"/>
    </xf>
    <xf numFmtId="0" fontId="0" fillId="9" borderId="43" xfId="0" applyFill="1" applyBorder="1" applyAlignment="1" applyProtection="1">
      <alignment horizontal="left" vertical="center" wrapText="1"/>
    </xf>
    <xf numFmtId="0" fontId="7" fillId="4" borderId="14" xfId="7" applyBorder="1" applyAlignment="1" applyProtection="1">
      <alignment vertical="center"/>
    </xf>
    <xf numFmtId="0" fontId="21" fillId="3" borderId="0" xfId="18" applyFont="1" applyAlignment="1" applyProtection="1">
      <alignment vertical="center"/>
      <protection hidden="1"/>
    </xf>
    <xf numFmtId="0" fontId="0" fillId="9" borderId="0" xfId="0" applyFill="1" applyAlignment="1">
      <alignment horizontal="center" vertical="center"/>
    </xf>
    <xf numFmtId="0" fontId="7" fillId="4" borderId="17" xfId="7" applyBorder="1" applyAlignment="1" applyProtection="1">
      <alignment horizontal="center" vertical="center" wrapText="1"/>
      <protection hidden="1"/>
    </xf>
    <xf numFmtId="0" fontId="8" fillId="9" borderId="0" xfId="5" applyFont="1" applyFill="1" applyAlignment="1">
      <alignment vertical="center"/>
    </xf>
    <xf numFmtId="3" fontId="8" fillId="9" borderId="24" xfId="5" applyNumberFormat="1" applyFont="1" applyFill="1" applyBorder="1" applyAlignment="1" applyProtection="1">
      <alignment horizontal="right" vertical="center"/>
      <protection hidden="1"/>
    </xf>
    <xf numFmtId="0" fontId="8" fillId="5" borderId="16" xfId="30" applyFont="1" applyBorder="1" applyAlignment="1" applyProtection="1">
      <alignment vertical="center" wrapText="1"/>
      <protection hidden="1"/>
    </xf>
    <xf numFmtId="4" fontId="8" fillId="9" borderId="0" xfId="5" applyNumberFormat="1" applyFont="1" applyFill="1" applyAlignment="1">
      <alignment vertical="center"/>
    </xf>
    <xf numFmtId="3" fontId="20" fillId="18" borderId="5" xfId="16" applyNumberFormat="1" applyFill="1" applyBorder="1" applyAlignment="1">
      <alignment horizontal="right" vertical="center"/>
      <protection locked="0"/>
    </xf>
    <xf numFmtId="3" fontId="20" fillId="18" borderId="44" xfId="16" applyNumberFormat="1" applyFill="1" applyBorder="1" applyAlignment="1">
      <alignment horizontal="right" vertical="center"/>
      <protection locked="0"/>
    </xf>
    <xf numFmtId="3" fontId="7" fillId="8" borderId="0" xfId="2" applyNumberFormat="1" applyFont="1" applyFill="1" applyBorder="1" applyAlignment="1" applyProtection="1">
      <alignment vertical="center" wrapText="1"/>
      <protection hidden="1"/>
    </xf>
    <xf numFmtId="3" fontId="0" fillId="20" borderId="14" xfId="19" applyFont="1" applyFill="1" applyBorder="1" applyAlignment="1">
      <alignment horizontal="right" vertical="center"/>
      <protection hidden="1"/>
    </xf>
    <xf numFmtId="3" fontId="8" fillId="19" borderId="4" xfId="5" applyNumberFormat="1" applyFont="1" applyFill="1" applyBorder="1" applyAlignment="1" applyProtection="1">
      <alignment horizontal="right" vertical="center"/>
      <protection hidden="1"/>
    </xf>
    <xf numFmtId="3" fontId="8" fillId="19" borderId="14" xfId="5" applyNumberFormat="1" applyFont="1" applyFill="1" applyBorder="1" applyAlignment="1" applyProtection="1">
      <alignment horizontal="right" vertical="center"/>
      <protection hidden="1"/>
    </xf>
    <xf numFmtId="3" fontId="8" fillId="19" borderId="36" xfId="5" applyNumberFormat="1" applyFont="1" applyFill="1" applyBorder="1" applyAlignment="1" applyProtection="1">
      <alignment horizontal="right" vertical="center"/>
      <protection hidden="1"/>
    </xf>
    <xf numFmtId="3" fontId="7" fillId="9" borderId="0" xfId="2" applyNumberFormat="1" applyFont="1" applyFill="1" applyBorder="1" applyAlignment="1" applyProtection="1">
      <alignment vertical="center" wrapText="1"/>
      <protection hidden="1"/>
    </xf>
    <xf numFmtId="3" fontId="8" fillId="9" borderId="0" xfId="5" applyNumberFormat="1" applyFont="1" applyFill="1" applyBorder="1" applyAlignment="1" applyProtection="1">
      <alignment horizontal="right" vertical="center"/>
      <protection hidden="1"/>
    </xf>
    <xf numFmtId="3" fontId="20" fillId="9" borderId="0" xfId="16" applyNumberFormat="1" applyFill="1" applyBorder="1" applyAlignment="1">
      <alignment horizontal="right" vertical="center"/>
      <protection locked="0"/>
    </xf>
    <xf numFmtId="3" fontId="7" fillId="9" borderId="0" xfId="2" applyNumberFormat="1" applyFont="1" applyFill="1" applyBorder="1" applyAlignment="1" applyProtection="1">
      <alignment horizontal="right" vertical="center"/>
      <protection hidden="1"/>
    </xf>
    <xf numFmtId="3" fontId="8" fillId="10" borderId="14" xfId="5" applyNumberFormat="1" applyFont="1" applyFill="1" applyBorder="1" applyAlignment="1" applyProtection="1">
      <alignment horizontal="right" vertical="center"/>
      <protection hidden="1"/>
    </xf>
    <xf numFmtId="0" fontId="0" fillId="5" borderId="13" xfId="3" applyFont="1" applyFill="1" applyBorder="1" applyAlignment="1" applyProtection="1">
      <alignment vertical="center" wrapText="1"/>
      <protection hidden="1"/>
    </xf>
    <xf numFmtId="3" fontId="7" fillId="4" borderId="14" xfId="2" applyNumberFormat="1" applyFont="1" applyBorder="1" applyAlignment="1" applyProtection="1">
      <alignment horizontal="center" vertical="center" wrapText="1"/>
      <protection hidden="1"/>
    </xf>
    <xf numFmtId="3" fontId="7" fillId="8" borderId="4" xfId="2" applyNumberFormat="1" applyFont="1" applyFill="1" applyBorder="1" applyAlignment="1" applyProtection="1">
      <alignment vertical="center" wrapText="1"/>
      <protection hidden="1"/>
    </xf>
    <xf numFmtId="3" fontId="20" fillId="18" borderId="52" xfId="16" applyNumberFormat="1" applyFill="1" applyBorder="1" applyAlignment="1">
      <alignment horizontal="right" vertical="center"/>
      <protection locked="0"/>
    </xf>
    <xf numFmtId="3" fontId="7" fillId="8" borderId="7" xfId="2" applyNumberFormat="1" applyFont="1" applyFill="1" applyBorder="1" applyAlignment="1" applyProtection="1">
      <alignment vertical="center" wrapText="1"/>
      <protection hidden="1"/>
    </xf>
    <xf numFmtId="3" fontId="7" fillId="8" borderId="6" xfId="2" applyNumberFormat="1" applyFont="1" applyFill="1" applyBorder="1" applyAlignment="1" applyProtection="1">
      <alignment vertical="center" wrapText="1"/>
      <protection hidden="1"/>
    </xf>
    <xf numFmtId="3" fontId="8" fillId="9" borderId="5" xfId="26" applyFont="1" applyBorder="1" applyAlignment="1" applyProtection="1">
      <alignment vertical="center" wrapText="1"/>
      <protection locked="0"/>
    </xf>
    <xf numFmtId="3" fontId="8" fillId="9" borderId="59" xfId="5" applyNumberFormat="1" applyFont="1" applyFill="1" applyBorder="1" applyAlignment="1" applyProtection="1">
      <alignment vertical="center" wrapText="1"/>
      <protection hidden="1"/>
    </xf>
    <xf numFmtId="3" fontId="0" fillId="9" borderId="57" xfId="5" applyNumberFormat="1" applyFont="1" applyFill="1" applyBorder="1" applyAlignment="1" applyProtection="1">
      <alignment vertical="center"/>
      <protection hidden="1"/>
    </xf>
    <xf numFmtId="3" fontId="8" fillId="9" borderId="57" xfId="5" applyNumberFormat="1" applyFont="1" applyFill="1" applyBorder="1" applyAlignment="1" applyProtection="1">
      <alignment vertical="center"/>
      <protection hidden="1"/>
    </xf>
    <xf numFmtId="3" fontId="8" fillId="9" borderId="56" xfId="5" applyNumberFormat="1" applyFont="1" applyFill="1" applyBorder="1" applyAlignment="1" applyProtection="1">
      <alignment vertical="center"/>
      <protection hidden="1"/>
    </xf>
    <xf numFmtId="3" fontId="8" fillId="9" borderId="58" xfId="5" applyNumberFormat="1" applyFont="1" applyFill="1" applyBorder="1" applyAlignment="1" applyProtection="1">
      <alignment vertical="center" wrapText="1"/>
      <protection hidden="1"/>
    </xf>
    <xf numFmtId="3" fontId="0" fillId="9" borderId="0" xfId="5" applyNumberFormat="1" applyFont="1" applyFill="1" applyBorder="1" applyAlignment="1" applyProtection="1">
      <alignment vertical="center" wrapText="1"/>
      <protection hidden="1"/>
    </xf>
    <xf numFmtId="3" fontId="0" fillId="9" borderId="56" xfId="5" applyNumberFormat="1" applyFont="1" applyFill="1" applyBorder="1" applyAlignment="1" applyProtection="1">
      <alignment vertical="center"/>
      <protection hidden="1"/>
    </xf>
    <xf numFmtId="0" fontId="8" fillId="9" borderId="0" xfId="5" applyFont="1" applyFill="1" applyAlignment="1" applyProtection="1">
      <alignment vertical="center"/>
      <protection hidden="1"/>
    </xf>
    <xf numFmtId="3" fontId="8" fillId="9" borderId="0" xfId="5" applyNumberFormat="1" applyFont="1" applyFill="1" applyBorder="1" applyAlignment="1" applyProtection="1">
      <alignment vertical="center" wrapText="1"/>
      <protection hidden="1"/>
    </xf>
    <xf numFmtId="3" fontId="8" fillId="9" borderId="0" xfId="5" applyNumberFormat="1" applyFill="1" applyAlignment="1" applyProtection="1">
      <alignment vertical="center" wrapText="1"/>
      <protection hidden="1"/>
    </xf>
    <xf numFmtId="3" fontId="8" fillId="9" borderId="5" xfId="0" applyNumberFormat="1" applyFont="1" applyFill="1" applyBorder="1" applyAlignment="1" applyProtection="1">
      <alignment vertical="center" wrapText="1"/>
      <protection hidden="1"/>
    </xf>
    <xf numFmtId="4" fontId="8" fillId="9" borderId="5" xfId="26" applyNumberFormat="1" applyFont="1" applyBorder="1" applyAlignment="1" applyProtection="1">
      <alignment vertical="center" wrapText="1"/>
      <protection locked="0"/>
    </xf>
    <xf numFmtId="3" fontId="8" fillId="9" borderId="5" xfId="26" applyNumberFormat="1" applyFont="1" applyBorder="1" applyAlignment="1" applyProtection="1">
      <alignment vertical="center" wrapText="1"/>
      <protection locked="0"/>
    </xf>
    <xf numFmtId="3" fontId="0" fillId="9" borderId="0" xfId="0" applyNumberFormat="1" applyFill="1" applyAlignment="1">
      <alignment vertical="center"/>
    </xf>
    <xf numFmtId="0" fontId="0" fillId="9" borderId="0" xfId="0" applyFill="1" applyAlignment="1">
      <alignment vertical="center"/>
    </xf>
    <xf numFmtId="0" fontId="7" fillId="9" borderId="0" xfId="0" applyFont="1" applyFill="1" applyAlignment="1">
      <alignment vertical="center"/>
    </xf>
    <xf numFmtId="0" fontId="8" fillId="5" borderId="19" xfId="3" applyFont="1" applyBorder="1" applyAlignment="1" applyProtection="1">
      <alignment vertical="center" wrapText="1"/>
      <protection hidden="1"/>
    </xf>
    <xf numFmtId="0" fontId="8" fillId="9" borderId="0" xfId="0" applyFont="1" applyFill="1" applyBorder="1" applyAlignment="1" applyProtection="1">
      <alignment horizontal="left" vertical="center" wrapText="1"/>
      <protection hidden="1"/>
    </xf>
    <xf numFmtId="0" fontId="8" fillId="5" borderId="16" xfId="3" applyFont="1" applyBorder="1" applyAlignment="1" applyProtection="1">
      <alignment vertical="center" wrapText="1"/>
      <protection hidden="1"/>
    </xf>
    <xf numFmtId="0" fontId="0" fillId="9" borderId="0" xfId="0" applyFont="1" applyFill="1" applyBorder="1" applyAlignment="1" applyProtection="1">
      <alignment horizontal="left" vertical="center" wrapText="1"/>
      <protection hidden="1"/>
    </xf>
    <xf numFmtId="0" fontId="0" fillId="9" borderId="16" xfId="0" applyFont="1" applyFill="1" applyBorder="1" applyAlignment="1" applyProtection="1">
      <alignment horizontal="left" vertical="center" wrapText="1"/>
      <protection hidden="1"/>
    </xf>
    <xf numFmtId="0" fontId="8" fillId="9" borderId="16" xfId="0" applyFont="1" applyFill="1" applyBorder="1" applyAlignment="1" applyProtection="1">
      <alignment horizontal="left" vertical="center" wrapText="1"/>
      <protection hidden="1"/>
    </xf>
    <xf numFmtId="3" fontId="7" fillId="8" borderId="16" xfId="2" applyNumberFormat="1" applyFont="1" applyFill="1" applyBorder="1" applyAlignment="1" applyProtection="1">
      <alignment vertical="center" wrapText="1"/>
      <protection hidden="1"/>
    </xf>
    <xf numFmtId="0" fontId="21" fillId="9" borderId="0" xfId="18" applyFont="1" applyFill="1" applyAlignment="1" applyProtection="1">
      <alignment vertical="center"/>
      <protection hidden="1"/>
    </xf>
    <xf numFmtId="3" fontId="0" fillId="11" borderId="36" xfId="19" applyFont="1" applyBorder="1" applyAlignment="1">
      <alignment horizontal="right" vertical="center"/>
      <protection hidden="1"/>
    </xf>
    <xf numFmtId="3" fontId="7" fillId="8" borderId="61" xfId="2" applyNumberFormat="1" applyFont="1" applyFill="1" applyBorder="1" applyAlignment="1" applyProtection="1">
      <alignment vertical="center" wrapText="1"/>
      <protection hidden="1"/>
    </xf>
    <xf numFmtId="0" fontId="8" fillId="5" borderId="18" xfId="3" applyFont="1" applyBorder="1" applyAlignment="1" applyProtection="1">
      <alignment vertical="center" wrapText="1"/>
      <protection hidden="1"/>
    </xf>
    <xf numFmtId="3" fontId="0" fillId="11" borderId="34" xfId="19" applyFont="1" applyBorder="1" applyAlignment="1">
      <alignment horizontal="right" vertical="center"/>
      <protection hidden="1"/>
    </xf>
    <xf numFmtId="0" fontId="8" fillId="9" borderId="61" xfId="5" applyFont="1" applyFill="1" applyBorder="1" applyAlignment="1">
      <alignment vertical="center"/>
    </xf>
    <xf numFmtId="3" fontId="8" fillId="9" borderId="61" xfId="5" applyNumberFormat="1" applyFont="1" applyFill="1" applyBorder="1" applyAlignment="1" applyProtection="1">
      <alignment horizontal="right" vertical="center"/>
      <protection hidden="1"/>
    </xf>
    <xf numFmtId="0" fontId="8" fillId="9" borderId="18" xfId="0" applyFont="1" applyFill="1" applyBorder="1" applyAlignment="1" applyProtection="1">
      <alignment horizontal="left" vertical="center" wrapText="1"/>
      <protection hidden="1"/>
    </xf>
    <xf numFmtId="0" fontId="8" fillId="9" borderId="19" xfId="0" applyFont="1" applyFill="1" applyBorder="1" applyAlignment="1" applyProtection="1">
      <alignment horizontal="left" vertical="center" wrapText="1"/>
      <protection hidden="1"/>
    </xf>
    <xf numFmtId="3" fontId="7" fillId="8" borderId="14" xfId="2" applyNumberFormat="1" applyFont="1" applyFill="1" applyBorder="1" applyAlignment="1" applyProtection="1">
      <alignment vertical="center" wrapText="1"/>
      <protection hidden="1"/>
    </xf>
    <xf numFmtId="0" fontId="21" fillId="3" borderId="0" xfId="18" applyFont="1" applyAlignment="1">
      <alignment vertical="center"/>
    </xf>
    <xf numFmtId="0" fontId="21" fillId="3" borderId="0" xfId="18" applyFont="1" applyBorder="1" applyAlignment="1">
      <alignment vertical="center"/>
    </xf>
    <xf numFmtId="0" fontId="13" fillId="3" borderId="0" xfId="18" applyFont="1" applyBorder="1" applyAlignment="1" applyProtection="1">
      <alignment vertical="center"/>
      <protection hidden="1"/>
    </xf>
    <xf numFmtId="3" fontId="7" fillId="4" borderId="4" xfId="7" applyNumberFormat="1" applyBorder="1" applyAlignment="1" applyProtection="1">
      <alignment horizontal="center" vertical="center"/>
    </xf>
    <xf numFmtId="4" fontId="7" fillId="4" borderId="7" xfId="7" applyNumberFormat="1" applyBorder="1" applyAlignment="1" applyProtection="1">
      <alignment horizontal="right" vertical="center"/>
      <protection hidden="1"/>
    </xf>
    <xf numFmtId="4" fontId="7" fillId="4" borderId="36" xfId="7" applyNumberFormat="1" applyBorder="1" applyAlignment="1" applyProtection="1">
      <alignment horizontal="right" vertical="center"/>
      <protection hidden="1"/>
    </xf>
    <xf numFmtId="0" fontId="7" fillId="4" borderId="34" xfId="7" applyBorder="1" applyAlignment="1" applyProtection="1">
      <alignment horizontal="center" vertical="center"/>
    </xf>
    <xf numFmtId="0" fontId="0" fillId="9" borderId="43" xfId="0" applyFont="1" applyFill="1" applyBorder="1" applyAlignment="1" applyProtection="1">
      <alignment vertical="center" wrapText="1"/>
    </xf>
    <xf numFmtId="0" fontId="11" fillId="9" borderId="33" xfId="4" quotePrefix="1" applyFill="1" applyBorder="1" applyAlignment="1">
      <alignment horizontal="center" vertical="center"/>
    </xf>
    <xf numFmtId="0" fontId="7" fillId="9" borderId="14" xfId="7" applyFill="1" applyBorder="1" applyAlignment="1" applyProtection="1">
      <alignment horizontal="center" vertical="center" wrapText="1"/>
      <protection hidden="1"/>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7" fillId="4" borderId="14" xfId="15" applyFont="1" applyBorder="1" applyAlignment="1">
      <alignment horizontal="left" vertical="center" wrapText="1"/>
    </xf>
    <xf numFmtId="0" fontId="7" fillId="4" borderId="14"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8" fillId="9" borderId="6" xfId="5" applyFont="1" applyFill="1" applyBorder="1" applyAlignment="1">
      <alignment vertical="center" wrapText="1"/>
    </xf>
    <xf numFmtId="0" fontId="8" fillId="9" borderId="4" xfId="5" applyFont="1" applyFill="1" applyBorder="1" applyAlignment="1">
      <alignment vertical="center" wrapText="1"/>
    </xf>
    <xf numFmtId="0" fontId="8" fillId="9" borderId="34" xfId="5" applyFont="1" applyFill="1" applyBorder="1" applyAlignment="1">
      <alignment vertical="center" wrapText="1"/>
    </xf>
    <xf numFmtId="0" fontId="8" fillId="9" borderId="36" xfId="5" applyFont="1" applyFill="1" applyBorder="1" applyAlignment="1">
      <alignment vertical="center" wrapText="1"/>
    </xf>
    <xf numFmtId="0" fontId="12" fillId="17" borderId="0" xfId="37" applyFont="1" applyFill="1" applyBorder="1" applyAlignment="1">
      <alignment horizontal="center" vertical="center" wrapText="1"/>
    </xf>
    <xf numFmtId="0" fontId="21" fillId="3" borderId="0" xfId="18" applyFont="1" applyAlignment="1" applyProtection="1">
      <alignment vertical="center" wrapText="1"/>
      <protection hidden="1"/>
    </xf>
    <xf numFmtId="0" fontId="8" fillId="9" borderId="0" xfId="5" applyFill="1" applyAlignment="1" applyProtection="1">
      <alignment vertical="center"/>
      <protection hidden="1"/>
    </xf>
    <xf numFmtId="0" fontId="7" fillId="9" borderId="0" xfId="5" applyFont="1" applyFill="1" applyAlignment="1" applyProtection="1">
      <alignment vertical="center"/>
      <protection hidden="1"/>
    </xf>
    <xf numFmtId="0" fontId="12" fillId="3" borderId="0" xfId="18" applyAlignment="1">
      <alignment vertical="center"/>
    </xf>
    <xf numFmtId="0" fontId="8" fillId="9" borderId="0" xfId="5" applyFill="1" applyAlignment="1" applyProtection="1">
      <alignment horizontal="left" vertical="center"/>
      <protection hidden="1"/>
    </xf>
    <xf numFmtId="0" fontId="8" fillId="9" borderId="0" xfId="5" applyFill="1" applyAlignment="1" applyProtection="1">
      <alignment vertical="center" wrapText="1"/>
      <protection hidden="1"/>
    </xf>
    <xf numFmtId="3" fontId="20" fillId="9" borderId="5" xfId="16" applyNumberFormat="1" applyAlignment="1">
      <alignment vertical="center"/>
      <protection locked="0"/>
    </xf>
    <xf numFmtId="3" fontId="8" fillId="9" borderId="0" xfId="5" applyNumberFormat="1" applyFont="1" applyFill="1" applyAlignment="1" applyProtection="1">
      <alignment horizontal="right" vertical="center" wrapText="1"/>
      <protection hidden="1"/>
    </xf>
    <xf numFmtId="0" fontId="8" fillId="9" borderId="0" xfId="5" applyFont="1" applyFill="1" applyAlignment="1" applyProtection="1">
      <alignment horizontal="left" vertical="center"/>
      <protection hidden="1"/>
    </xf>
    <xf numFmtId="0" fontId="8" fillId="9" borderId="0" xfId="5" applyFont="1" applyFill="1" applyAlignment="1" applyProtection="1">
      <alignment vertical="center" wrapText="1"/>
      <protection hidden="1"/>
    </xf>
    <xf numFmtId="3" fontId="7" fillId="8" borderId="14" xfId="5" applyNumberFormat="1" applyFont="1" applyFill="1" applyBorder="1" applyAlignment="1" applyProtection="1">
      <alignment horizontal="right" vertical="center" wrapText="1"/>
      <protection hidden="1"/>
    </xf>
    <xf numFmtId="0" fontId="8" fillId="5" borderId="0" xfId="3" applyFont="1" applyAlignment="1" applyProtection="1">
      <alignment vertical="center" wrapText="1"/>
      <protection hidden="1"/>
    </xf>
    <xf numFmtId="3" fontId="8" fillId="9" borderId="0" xfId="5" applyNumberFormat="1" applyFill="1" applyAlignment="1" applyProtection="1">
      <alignment horizontal="right" vertical="center"/>
      <protection hidden="1"/>
    </xf>
    <xf numFmtId="0" fontId="11" fillId="9" borderId="0" xfId="4" applyFill="1" applyAlignment="1" applyProtection="1">
      <alignment vertical="center"/>
      <protection hidden="1"/>
    </xf>
    <xf numFmtId="3" fontId="8" fillId="9" borderId="0" xfId="5" applyNumberFormat="1" applyFill="1" applyAlignment="1" applyProtection="1">
      <alignment vertical="center"/>
      <protection hidden="1"/>
    </xf>
    <xf numFmtId="0" fontId="13" fillId="3" borderId="13" xfId="18" applyFont="1" applyBorder="1" applyAlignment="1" applyProtection="1">
      <alignment vertical="center"/>
      <protection hidden="1"/>
    </xf>
    <xf numFmtId="0" fontId="13" fillId="3" borderId="19" xfId="6" applyFont="1" applyBorder="1" applyAlignment="1" applyProtection="1">
      <alignment vertical="center"/>
      <protection hidden="1"/>
    </xf>
    <xf numFmtId="3" fontId="8" fillId="9" borderId="19" xfId="5" applyNumberFormat="1" applyFill="1" applyBorder="1" applyAlignment="1" applyProtection="1">
      <alignment vertical="center"/>
      <protection hidden="1"/>
    </xf>
    <xf numFmtId="0" fontId="8" fillId="9" borderId="19" xfId="5" applyFill="1" applyBorder="1" applyAlignment="1" applyProtection="1">
      <alignment vertical="center"/>
      <protection hidden="1"/>
    </xf>
    <xf numFmtId="0" fontId="9" fillId="9" borderId="0" xfId="13" applyFill="1" applyAlignment="1">
      <alignment vertical="center"/>
    </xf>
    <xf numFmtId="3" fontId="9" fillId="9" borderId="0" xfId="13" applyNumberFormat="1" applyFill="1" applyAlignment="1">
      <alignment vertical="center"/>
    </xf>
    <xf numFmtId="0" fontId="0" fillId="5" borderId="14" xfId="14" applyFont="1" applyBorder="1" applyAlignment="1">
      <alignment vertical="center"/>
    </xf>
    <xf numFmtId="3" fontId="8" fillId="9" borderId="0" xfId="11" applyNumberFormat="1" applyFont="1" applyFill="1" applyBorder="1" applyAlignment="1">
      <alignment vertical="center"/>
    </xf>
    <xf numFmtId="0" fontId="9" fillId="9" borderId="0" xfId="13" applyFont="1" applyFill="1" applyBorder="1" applyAlignment="1">
      <alignment vertical="center"/>
    </xf>
    <xf numFmtId="0" fontId="0" fillId="9" borderId="14" xfId="13" applyFont="1" applyFill="1" applyBorder="1" applyAlignment="1">
      <alignment horizontal="left" vertical="center"/>
    </xf>
    <xf numFmtId="0" fontId="0" fillId="9" borderId="14" xfId="0" applyFont="1" applyFill="1" applyBorder="1" applyAlignment="1">
      <alignment horizontal="left" vertical="center" wrapText="1"/>
    </xf>
    <xf numFmtId="3" fontId="20" fillId="9" borderId="5" xfId="16" applyNumberFormat="1" applyFont="1" applyBorder="1" applyAlignment="1">
      <alignment vertical="center"/>
      <protection locked="0"/>
    </xf>
    <xf numFmtId="0" fontId="0" fillId="9" borderId="14" xfId="0" applyFont="1" applyFill="1" applyBorder="1" applyAlignment="1">
      <alignment horizontal="left" vertical="center"/>
    </xf>
    <xf numFmtId="0" fontId="8" fillId="9" borderId="14" xfId="13" applyFont="1" applyFill="1" applyBorder="1" applyAlignment="1">
      <alignment horizontal="left" vertical="center"/>
    </xf>
    <xf numFmtId="0" fontId="8" fillId="5" borderId="14" xfId="14" applyFont="1" applyBorder="1" applyAlignment="1">
      <alignment vertical="center"/>
    </xf>
    <xf numFmtId="0" fontId="0" fillId="5" borderId="36" xfId="14" applyFont="1" applyBorder="1" applyAlignment="1">
      <alignment vertical="center"/>
    </xf>
    <xf numFmtId="0" fontId="8" fillId="5" borderId="36" xfId="14" applyFont="1" applyBorder="1" applyAlignment="1">
      <alignment vertical="center"/>
    </xf>
    <xf numFmtId="0" fontId="7" fillId="4" borderId="14" xfId="15" applyFont="1" applyBorder="1" applyAlignment="1">
      <alignment vertical="center"/>
    </xf>
    <xf numFmtId="3" fontId="7" fillId="4" borderId="21" xfId="15" applyNumberFormat="1" applyFont="1" applyBorder="1" applyAlignment="1">
      <alignment vertical="center"/>
    </xf>
    <xf numFmtId="0" fontId="9" fillId="9" borderId="14" xfId="13" applyFont="1" applyFill="1" applyBorder="1" applyAlignment="1">
      <alignment vertical="center"/>
    </xf>
    <xf numFmtId="3" fontId="7" fillId="12" borderId="14" xfId="15" applyNumberFormat="1" applyFont="1" applyFill="1" applyBorder="1" applyAlignment="1">
      <alignment vertical="center"/>
    </xf>
    <xf numFmtId="3" fontId="7" fillId="9" borderId="14" xfId="13" applyNumberFormat="1" applyFont="1" applyFill="1" applyBorder="1" applyAlignment="1">
      <alignment vertical="center"/>
    </xf>
    <xf numFmtId="0" fontId="8" fillId="9" borderId="1" xfId="13" applyFont="1" applyFill="1" applyBorder="1" applyAlignment="1">
      <alignment horizontal="left" vertical="center" wrapText="1"/>
    </xf>
    <xf numFmtId="0" fontId="0" fillId="9" borderId="1" xfId="13" applyFont="1" applyFill="1" applyBorder="1" applyAlignment="1">
      <alignment horizontal="left" vertical="center" wrapText="1"/>
    </xf>
    <xf numFmtId="0" fontId="8" fillId="9" borderId="1" xfId="13" applyFont="1" applyFill="1" applyBorder="1" applyAlignment="1">
      <alignment horizontal="left" vertical="center"/>
    </xf>
    <xf numFmtId="0" fontId="7" fillId="4" borderId="26" xfId="15" applyFont="1" applyBorder="1" applyAlignment="1">
      <alignment vertical="center"/>
    </xf>
    <xf numFmtId="0" fontId="0" fillId="5" borderId="0" xfId="14" applyFont="1" applyBorder="1" applyAlignment="1">
      <alignment vertical="center"/>
    </xf>
    <xf numFmtId="0" fontId="8" fillId="5" borderId="0" xfId="14" applyFont="1" applyBorder="1" applyAlignment="1">
      <alignment vertical="center"/>
    </xf>
    <xf numFmtId="0" fontId="0" fillId="5" borderId="27" xfId="3" applyFont="1" applyBorder="1" applyAlignment="1" applyProtection="1">
      <alignment vertical="center" wrapText="1"/>
      <protection hidden="1"/>
    </xf>
    <xf numFmtId="0" fontId="0" fillId="5" borderId="36" xfId="14" applyFont="1" applyBorder="1" applyAlignment="1">
      <alignment vertical="center" wrapText="1"/>
    </xf>
    <xf numFmtId="3" fontId="8" fillId="11" borderId="13" xfId="19" applyNumberFormat="1" applyFont="1" applyBorder="1" applyAlignment="1">
      <alignment horizontal="right" vertical="center"/>
      <protection hidden="1"/>
    </xf>
    <xf numFmtId="0" fontId="0" fillId="9" borderId="14" xfId="0" applyFill="1" applyBorder="1" applyAlignment="1" applyProtection="1">
      <alignment vertical="center" wrapText="1"/>
      <protection hidden="1"/>
    </xf>
    <xf numFmtId="0" fontId="0" fillId="9" borderId="14" xfId="0" applyFill="1" applyBorder="1" applyAlignment="1" applyProtection="1">
      <alignment vertical="center"/>
      <protection hidden="1"/>
    </xf>
    <xf numFmtId="0" fontId="0" fillId="9" borderId="0" xfId="0" applyFill="1" applyAlignment="1" applyProtection="1">
      <alignment vertical="center" wrapText="1"/>
      <protection hidden="1"/>
    </xf>
    <xf numFmtId="0" fontId="0" fillId="9" borderId="1" xfId="0" applyFill="1" applyBorder="1" applyAlignment="1" applyProtection="1">
      <alignment vertical="center" wrapText="1"/>
      <protection hidden="1"/>
    </xf>
    <xf numFmtId="0" fontId="0" fillId="9" borderId="0" xfId="0" applyFill="1" applyBorder="1" applyAlignment="1" applyProtection="1">
      <alignment vertical="center" wrapText="1"/>
      <protection hidden="1"/>
    </xf>
    <xf numFmtId="0" fontId="0" fillId="9" borderId="0" xfId="0" applyFill="1" applyBorder="1" applyAlignment="1" applyProtection="1">
      <alignment vertical="center"/>
      <protection hidden="1"/>
    </xf>
    <xf numFmtId="0" fontId="8" fillId="9" borderId="5" xfId="12" applyAlignment="1">
      <alignment horizontal="left" vertical="center" wrapText="1"/>
      <protection locked="0"/>
    </xf>
    <xf numFmtId="3" fontId="0" fillId="9" borderId="0" xfId="0" applyNumberFormat="1" applyFill="1" applyBorder="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8"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3" fontId="7" fillId="4" borderId="14" xfId="7" applyNumberFormat="1" applyBorder="1" applyAlignment="1" applyProtection="1">
      <alignment vertical="center" wrapText="1"/>
      <protection hidden="1"/>
    </xf>
    <xf numFmtId="0" fontId="0" fillId="9" borderId="1" xfId="0" applyFill="1" applyBorder="1" applyAlignment="1" applyProtection="1">
      <alignment horizontal="left" vertical="center" wrapText="1"/>
      <protection hidden="1"/>
    </xf>
    <xf numFmtId="0" fontId="8" fillId="9" borderId="5" xfId="12" applyFont="1" applyAlignment="1">
      <alignment horizontal="left" vertical="center"/>
      <protection locked="0"/>
    </xf>
    <xf numFmtId="0" fontId="7" fillId="4" borderId="14" xfId="7" applyBorder="1" applyAlignment="1" applyProtection="1">
      <alignment vertical="center"/>
      <protection hidden="1"/>
    </xf>
    <xf numFmtId="0" fontId="7" fillId="4" borderId="14" xfId="7" applyBorder="1" applyAlignment="1">
      <alignment vertical="center"/>
    </xf>
    <xf numFmtId="0" fontId="8" fillId="9" borderId="1" xfId="0" applyFont="1" applyFill="1" applyBorder="1" applyAlignment="1" applyProtection="1">
      <alignment vertical="center" wrapText="1"/>
      <protection hidden="1"/>
    </xf>
    <xf numFmtId="0" fontId="8" fillId="5" borderId="1" xfId="3" applyFont="1" applyBorder="1" applyAlignment="1" applyProtection="1">
      <alignment vertical="center" wrapText="1"/>
      <protection hidden="1"/>
    </xf>
    <xf numFmtId="3" fontId="8" fillId="9" borderId="0" xfId="5" applyNumberFormat="1" applyFont="1" applyFill="1" applyAlignment="1" applyProtection="1">
      <alignment horizontal="right" vertical="center"/>
      <protection hidden="1"/>
    </xf>
    <xf numFmtId="3" fontId="8" fillId="9" borderId="0" xfId="0" applyNumberFormat="1" applyFont="1" applyFill="1" applyAlignment="1">
      <alignment horizontal="right" vertical="center"/>
    </xf>
    <xf numFmtId="0" fontId="0" fillId="5" borderId="1" xfId="3" applyFont="1" applyBorder="1" applyAlignment="1" applyProtection="1">
      <alignment vertical="center" wrapText="1"/>
      <protection hidden="1"/>
    </xf>
    <xf numFmtId="0" fontId="0" fillId="9" borderId="0" xfId="0" applyFill="1" applyBorder="1" applyAlignment="1">
      <alignment vertical="center"/>
    </xf>
    <xf numFmtId="3" fontId="8" fillId="9" borderId="0" xfId="5" applyNumberFormat="1" applyFont="1" applyFill="1" applyAlignment="1" applyProtection="1">
      <alignment vertical="center"/>
      <protection hidden="1"/>
    </xf>
    <xf numFmtId="0" fontId="7" fillId="4" borderId="14" xfId="7" applyFont="1" applyBorder="1" applyAlignment="1" applyProtection="1">
      <alignment vertical="center" wrapText="1"/>
      <protection hidden="1"/>
    </xf>
    <xf numFmtId="3" fontId="7" fillId="8" borderId="14" xfId="5" applyNumberFormat="1" applyFont="1" applyFill="1" applyBorder="1" applyAlignment="1" applyProtection="1">
      <alignment horizontal="right" vertical="center"/>
      <protection hidden="1"/>
    </xf>
    <xf numFmtId="0" fontId="7" fillId="8" borderId="14" xfId="5" applyFont="1" applyFill="1" applyBorder="1" applyAlignment="1" applyProtection="1">
      <alignment vertical="center" wrapText="1"/>
      <protection hidden="1"/>
    </xf>
    <xf numFmtId="3" fontId="7" fillId="8" borderId="14" xfId="5" applyNumberFormat="1" applyFont="1" applyFill="1" applyBorder="1" applyAlignment="1" applyProtection="1">
      <alignment vertical="center"/>
      <protection hidden="1"/>
    </xf>
    <xf numFmtId="0" fontId="7" fillId="8" borderId="14" xfId="0" applyFont="1" applyFill="1" applyBorder="1" applyAlignment="1">
      <alignment vertical="center"/>
    </xf>
    <xf numFmtId="0" fontId="0" fillId="13" borderId="0" xfId="3" applyFont="1" applyFill="1" applyAlignment="1" applyProtection="1">
      <alignment vertical="center"/>
      <protection hidden="1"/>
    </xf>
    <xf numFmtId="0" fontId="4" fillId="13" borderId="0" xfId="3" applyFill="1" applyAlignment="1" applyProtection="1">
      <alignment horizontal="left" vertical="center"/>
      <protection hidden="1"/>
    </xf>
    <xf numFmtId="0" fontId="4" fillId="13" borderId="0" xfId="3" applyFill="1" applyAlignment="1" applyProtection="1">
      <alignment vertical="center" wrapText="1"/>
      <protection hidden="1"/>
    </xf>
    <xf numFmtId="0" fontId="4" fillId="13" borderId="0" xfId="3" applyFill="1" applyAlignment="1" applyProtection="1">
      <alignment vertical="center"/>
      <protection hidden="1"/>
    </xf>
    <xf numFmtId="0" fontId="8" fillId="9" borderId="0" xfId="5" applyFill="1" applyBorder="1" applyAlignment="1" applyProtection="1">
      <alignment vertical="center" wrapText="1"/>
      <protection hidden="1"/>
    </xf>
    <xf numFmtId="0" fontId="8" fillId="5" borderId="14" xfId="8" applyBorder="1" applyAlignment="1" applyProtection="1">
      <alignment vertical="center" wrapText="1"/>
      <protection hidden="1"/>
    </xf>
    <xf numFmtId="0" fontId="8" fillId="5" borderId="0" xfId="8" applyBorder="1" applyAlignment="1" applyProtection="1">
      <alignment horizontal="left" vertical="center"/>
      <protection hidden="1"/>
    </xf>
    <xf numFmtId="3" fontId="8" fillId="9" borderId="0" xfId="8" applyNumberFormat="1" applyFill="1" applyBorder="1" applyAlignment="1" applyProtection="1">
      <alignment vertical="center"/>
      <protection hidden="1"/>
    </xf>
    <xf numFmtId="3" fontId="0" fillId="9" borderId="0" xfId="8" applyNumberFormat="1" applyFont="1" applyFill="1" applyBorder="1" applyAlignment="1" applyProtection="1">
      <alignment vertical="center"/>
      <protection hidden="1"/>
    </xf>
    <xf numFmtId="9" fontId="8" fillId="9" borderId="0" xfId="11" applyFont="1" applyFill="1" applyBorder="1" applyAlignment="1" applyProtection="1">
      <alignment vertical="center"/>
      <protection hidden="1"/>
    </xf>
    <xf numFmtId="0" fontId="8" fillId="9" borderId="14" xfId="5" applyFill="1" applyBorder="1" applyAlignment="1" applyProtection="1">
      <alignment vertical="center"/>
      <protection hidden="1"/>
    </xf>
    <xf numFmtId="0" fontId="8" fillId="9" borderId="0" xfId="5" applyFill="1" applyBorder="1" applyAlignment="1" applyProtection="1">
      <alignment horizontal="left" vertical="center"/>
      <protection hidden="1"/>
    </xf>
    <xf numFmtId="3" fontId="20" fillId="9" borderId="5" xfId="16" applyFill="1" applyAlignment="1">
      <alignment vertical="center"/>
      <protection locked="0"/>
    </xf>
    <xf numFmtId="0" fontId="8" fillId="10" borderId="14" xfId="5" applyFill="1" applyBorder="1" applyAlignment="1" applyProtection="1">
      <alignment vertical="center"/>
      <protection hidden="1"/>
    </xf>
    <xf numFmtId="3" fontId="20" fillId="9" borderId="9" xfId="16" applyFill="1" applyBorder="1" applyAlignment="1">
      <alignment vertical="center"/>
      <protection locked="0"/>
    </xf>
    <xf numFmtId="0" fontId="7" fillId="4" borderId="17" xfId="7" applyBorder="1" applyAlignment="1" applyProtection="1">
      <alignment horizontal="left" vertical="center"/>
      <protection hidden="1"/>
    </xf>
    <xf numFmtId="9" fontId="7" fillId="4" borderId="14" xfId="11" applyFont="1" applyFill="1" applyBorder="1" applyAlignment="1" applyProtection="1">
      <alignment vertical="center"/>
      <protection hidden="1"/>
    </xf>
    <xf numFmtId="0" fontId="0" fillId="5" borderId="14" xfId="8" applyFont="1" applyBorder="1" applyAlignment="1" applyProtection="1">
      <alignment vertical="center" wrapText="1"/>
      <protection hidden="1"/>
    </xf>
    <xf numFmtId="0" fontId="8" fillId="9" borderId="14" xfId="5" applyFill="1" applyBorder="1" applyAlignment="1" applyProtection="1">
      <alignment vertical="center" wrapText="1"/>
      <protection hidden="1"/>
    </xf>
    <xf numFmtId="0" fontId="0" fillId="13" borderId="0" xfId="30" applyFont="1" applyFill="1" applyAlignment="1" applyProtection="1">
      <alignment vertical="center" wrapText="1"/>
      <protection hidden="1"/>
    </xf>
    <xf numFmtId="0" fontId="2" fillId="13" borderId="0" xfId="30" applyFill="1" applyAlignment="1" applyProtection="1">
      <alignment horizontal="left" vertical="center"/>
      <protection hidden="1"/>
    </xf>
    <xf numFmtId="0" fontId="2" fillId="13" borderId="0" xfId="30" applyFill="1" applyAlignment="1" applyProtection="1">
      <alignment vertical="center" wrapText="1"/>
      <protection hidden="1"/>
    </xf>
    <xf numFmtId="0" fontId="2" fillId="13" borderId="0" xfId="30" applyFill="1" applyAlignment="1" applyProtection="1">
      <alignment vertical="center"/>
      <protection hidden="1"/>
    </xf>
    <xf numFmtId="0" fontId="7" fillId="9" borderId="0" xfId="7" applyFill="1" applyBorder="1" applyAlignment="1" applyProtection="1">
      <alignment vertical="center" wrapText="1"/>
      <protection hidden="1"/>
    </xf>
    <xf numFmtId="9" fontId="7" fillId="9" borderId="0" xfId="11" applyFont="1" applyFill="1" applyBorder="1" applyAlignment="1" applyProtection="1">
      <alignment vertical="center"/>
      <protection hidden="1"/>
    </xf>
    <xf numFmtId="0" fontId="8" fillId="9" borderId="0" xfId="5" applyFill="1" applyBorder="1" applyAlignment="1" applyProtection="1">
      <alignment vertical="center"/>
      <protection hidden="1"/>
    </xf>
    <xf numFmtId="0" fontId="0" fillId="5" borderId="0" xfId="30" applyFont="1" applyAlignment="1" applyProtection="1">
      <alignment vertical="center" wrapText="1"/>
      <protection hidden="1"/>
    </xf>
    <xf numFmtId="0" fontId="2" fillId="5" borderId="0" xfId="30" applyAlignment="1" applyProtection="1">
      <alignment horizontal="left" vertical="center"/>
      <protection hidden="1"/>
    </xf>
    <xf numFmtId="0" fontId="2" fillId="5" borderId="0" xfId="30" applyAlignment="1" applyProtection="1">
      <alignment vertical="center" wrapText="1"/>
      <protection hidden="1"/>
    </xf>
    <xf numFmtId="0" fontId="2" fillId="5" borderId="0" xfId="30" applyAlignment="1" applyProtection="1">
      <alignment vertical="center"/>
      <protection hidden="1"/>
    </xf>
    <xf numFmtId="9" fontId="0" fillId="9" borderId="0" xfId="1" applyFont="1" applyFill="1" applyAlignment="1">
      <alignment vertical="center"/>
    </xf>
    <xf numFmtId="9" fontId="7" fillId="4" borderId="14" xfId="1" applyFont="1" applyFill="1" applyBorder="1" applyAlignment="1" applyProtection="1">
      <alignment vertical="center"/>
      <protection hidden="1"/>
    </xf>
    <xf numFmtId="0" fontId="8" fillId="5" borderId="0" xfId="3" applyFont="1" applyAlignment="1">
      <alignment vertical="center"/>
    </xf>
    <xf numFmtId="0" fontId="8" fillId="5" borderId="0" xfId="3" applyFont="1" applyAlignment="1">
      <alignment vertical="center" wrapText="1"/>
    </xf>
    <xf numFmtId="9" fontId="8" fillId="9" borderId="0" xfId="20" applyFont="1" applyFill="1" applyBorder="1" applyAlignment="1" applyProtection="1">
      <alignment horizontal="right" vertical="center" wrapText="1"/>
    </xf>
    <xf numFmtId="0" fontId="8" fillId="9" borderId="13" xfId="0" applyFont="1" applyFill="1" applyBorder="1" applyAlignment="1">
      <alignment vertical="center"/>
    </xf>
    <xf numFmtId="0" fontId="8" fillId="9" borderId="13" xfId="0" applyFont="1" applyFill="1" applyBorder="1" applyAlignment="1">
      <alignment vertical="center" wrapText="1"/>
    </xf>
    <xf numFmtId="3" fontId="8" fillId="9" borderId="0" xfId="0" applyNumberFormat="1" applyFont="1" applyFill="1" applyAlignment="1">
      <alignment vertical="center"/>
    </xf>
    <xf numFmtId="0" fontId="8" fillId="9" borderId="13" xfId="0" applyFont="1" applyFill="1" applyBorder="1" applyAlignment="1">
      <alignment horizontal="left" vertical="center" wrapText="1"/>
    </xf>
    <xf numFmtId="0" fontId="8" fillId="5" borderId="14" xfId="3" applyFont="1" applyBorder="1" applyAlignment="1">
      <alignment vertical="center" wrapText="1"/>
    </xf>
    <xf numFmtId="0" fontId="0" fillId="9" borderId="13" xfId="0" applyFont="1" applyFill="1" applyBorder="1" applyAlignment="1">
      <alignment vertical="center" wrapText="1"/>
    </xf>
    <xf numFmtId="0" fontId="8" fillId="9" borderId="0" xfId="0" applyFont="1" applyFill="1" applyAlignment="1">
      <alignment horizontal="left" vertical="center"/>
    </xf>
    <xf numFmtId="3" fontId="8" fillId="9" borderId="5" xfId="26" applyAlignment="1">
      <alignment vertical="center"/>
      <protection locked="0"/>
    </xf>
    <xf numFmtId="3" fontId="0" fillId="9" borderId="0" xfId="0" applyNumberFormat="1" applyFont="1" applyFill="1" applyAlignment="1" applyProtection="1">
      <alignment vertical="center"/>
      <protection hidden="1"/>
    </xf>
    <xf numFmtId="0" fontId="8" fillId="9" borderId="5" xfId="12" applyAlignment="1">
      <alignment horizontal="left" vertical="center"/>
      <protection locked="0"/>
    </xf>
    <xf numFmtId="0" fontId="19" fillId="9" borderId="0" xfId="5" applyFont="1" applyFill="1" applyAlignment="1" applyProtection="1">
      <alignment vertical="center"/>
      <protection hidden="1"/>
    </xf>
    <xf numFmtId="3" fontId="20" fillId="9" borderId="5" xfId="16" applyAlignment="1">
      <alignment vertical="center"/>
      <protection locked="0"/>
    </xf>
    <xf numFmtId="3" fontId="8" fillId="9" borderId="0" xfId="8" applyNumberFormat="1" applyFill="1" applyAlignment="1" applyProtection="1">
      <alignment vertical="center"/>
      <protection hidden="1"/>
    </xf>
    <xf numFmtId="3" fontId="0" fillId="5" borderId="16" xfId="8" applyNumberFormat="1" applyFont="1" applyBorder="1" applyAlignment="1" applyProtection="1">
      <alignment vertical="center"/>
      <protection hidden="1"/>
    </xf>
    <xf numFmtId="0" fontId="8" fillId="9" borderId="16" xfId="5" applyFill="1" applyBorder="1" applyAlignment="1" applyProtection="1">
      <alignment horizontal="left" vertical="center"/>
      <protection hidden="1"/>
    </xf>
    <xf numFmtId="3" fontId="8" fillId="5" borderId="16" xfId="8" applyNumberFormat="1" applyBorder="1" applyAlignment="1" applyProtection="1">
      <alignment vertical="center"/>
      <protection hidden="1"/>
    </xf>
    <xf numFmtId="0" fontId="0" fillId="9" borderId="16" xfId="5" applyFont="1" applyFill="1" applyBorder="1" applyAlignment="1" applyProtection="1">
      <alignment horizontal="left" vertical="center"/>
      <protection hidden="1"/>
    </xf>
    <xf numFmtId="0" fontId="0" fillId="9" borderId="16" xfId="0" applyFill="1" applyBorder="1" applyAlignment="1">
      <alignment vertical="center"/>
    </xf>
    <xf numFmtId="3" fontId="8" fillId="11" borderId="0" xfId="19" applyNumberFormat="1" applyAlignment="1">
      <alignment horizontal="right" vertical="center"/>
      <protection hidden="1"/>
    </xf>
    <xf numFmtId="0" fontId="0" fillId="9" borderId="5" xfId="12" applyFont="1" applyAlignment="1">
      <alignment horizontal="left" vertical="center"/>
      <protection locked="0"/>
    </xf>
    <xf numFmtId="4" fontId="8" fillId="9" borderId="0" xfId="5" applyNumberFormat="1" applyFill="1" applyAlignment="1" applyProtection="1">
      <alignment horizontal="right" vertical="center"/>
      <protection hidden="1"/>
    </xf>
    <xf numFmtId="0" fontId="14" fillId="9" borderId="0" xfId="5" applyFont="1" applyFill="1" applyAlignment="1" applyProtection="1">
      <alignment vertical="center" wrapText="1"/>
      <protection hidden="1"/>
    </xf>
    <xf numFmtId="3" fontId="14" fillId="9" borderId="0" xfId="5" applyNumberFormat="1" applyFont="1" applyFill="1" applyAlignment="1" applyProtection="1">
      <alignment vertical="center" wrapText="1"/>
      <protection hidden="1"/>
    </xf>
    <xf numFmtId="0" fontId="0" fillId="9" borderId="0" xfId="5" applyFont="1" applyFill="1" applyAlignment="1" applyProtection="1">
      <alignment vertical="center" wrapText="1"/>
      <protection hidden="1"/>
    </xf>
    <xf numFmtId="0" fontId="0" fillId="5" borderId="0" xfId="3" applyFont="1" applyAlignment="1" applyProtection="1">
      <alignment vertical="center"/>
      <protection hidden="1"/>
    </xf>
    <xf numFmtId="0" fontId="4" fillId="5" borderId="0" xfId="3" applyAlignment="1" applyProtection="1">
      <alignment horizontal="left" vertical="center"/>
      <protection hidden="1"/>
    </xf>
    <xf numFmtId="0" fontId="4" fillId="5" borderId="0" xfId="3" applyAlignment="1" applyProtection="1">
      <alignment vertical="center" wrapText="1"/>
      <protection hidden="1"/>
    </xf>
    <xf numFmtId="0" fontId="8" fillId="9" borderId="0" xfId="5" applyFont="1" applyFill="1" applyBorder="1" applyAlignment="1" applyProtection="1">
      <alignment horizontal="left" vertical="center" wrapText="1"/>
      <protection hidden="1"/>
    </xf>
    <xf numFmtId="0" fontId="0" fillId="9" borderId="0" xfId="5" applyFont="1" applyFill="1" applyBorder="1" applyAlignment="1" applyProtection="1">
      <alignment horizontal="left" vertical="center" wrapText="1"/>
      <protection hidden="1"/>
    </xf>
    <xf numFmtId="4" fontId="8" fillId="9" borderId="0" xfId="5" applyNumberFormat="1" applyFill="1" applyAlignment="1" applyProtection="1">
      <alignment vertical="center" wrapText="1"/>
      <protection hidden="1"/>
    </xf>
    <xf numFmtId="0" fontId="0" fillId="5" borderId="0" xfId="3" applyFont="1" applyAlignment="1" applyProtection="1">
      <alignment vertical="center" wrapText="1"/>
      <protection hidden="1"/>
    </xf>
    <xf numFmtId="4" fontId="7" fillId="8" borderId="14" xfId="5" applyNumberFormat="1" applyFont="1" applyFill="1" applyBorder="1" applyAlignment="1" applyProtection="1">
      <alignment vertical="center" wrapText="1"/>
      <protection hidden="1"/>
    </xf>
    <xf numFmtId="0" fontId="0" fillId="9" borderId="13" xfId="0" applyFont="1" applyFill="1" applyBorder="1" applyAlignment="1" applyProtection="1">
      <alignment vertical="center" wrapText="1"/>
      <protection hidden="1"/>
    </xf>
    <xf numFmtId="0" fontId="8" fillId="9" borderId="13" xfId="0" applyFont="1" applyFill="1" applyBorder="1" applyAlignment="1" applyProtection="1">
      <alignment vertical="center" wrapText="1"/>
      <protection hidden="1"/>
    </xf>
    <xf numFmtId="3" fontId="10" fillId="0" borderId="1" xfId="2" applyNumberFormat="1" applyFont="1" applyFill="1" applyBorder="1" applyAlignment="1" applyProtection="1">
      <alignment vertical="center" wrapText="1"/>
      <protection hidden="1"/>
    </xf>
    <xf numFmtId="0" fontId="0" fillId="9" borderId="0" xfId="0" applyFill="1" applyAlignment="1" applyProtection="1">
      <alignment vertical="center"/>
    </xf>
    <xf numFmtId="3" fontId="0" fillId="9" borderId="0" xfId="0" applyNumberFormat="1" applyFill="1" applyAlignment="1" applyProtection="1">
      <alignment vertical="center"/>
    </xf>
    <xf numFmtId="0" fontId="11" fillId="9" borderId="0" xfId="4" quotePrefix="1" applyFill="1" applyAlignment="1" applyProtection="1">
      <alignment vertical="center" wrapText="1"/>
      <protection hidden="1"/>
    </xf>
    <xf numFmtId="0" fontId="8" fillId="5" borderId="0" xfId="21" applyAlignment="1">
      <alignment vertical="center" wrapText="1"/>
    </xf>
    <xf numFmtId="3" fontId="0" fillId="9" borderId="0" xfId="0" applyNumberFormat="1" applyFill="1" applyBorder="1" applyAlignment="1">
      <alignment vertical="center" wrapText="1"/>
    </xf>
    <xf numFmtId="0" fontId="5" fillId="9" borderId="0" xfId="0" applyFont="1" applyFill="1" applyAlignment="1">
      <alignment horizontal="right" vertical="center" wrapText="1"/>
    </xf>
    <xf numFmtId="10" fontId="5" fillId="9" borderId="0" xfId="0" applyNumberFormat="1" applyFont="1" applyFill="1" applyAlignment="1">
      <alignment horizontal="right" vertical="center" wrapText="1"/>
    </xf>
    <xf numFmtId="0" fontId="24" fillId="9" borderId="0" xfId="0" applyFont="1" applyFill="1" applyAlignment="1">
      <alignment horizontal="right" vertical="center" wrapText="1"/>
    </xf>
    <xf numFmtId="0" fontId="28" fillId="9" borderId="0" xfId="0" applyFont="1" applyFill="1" applyAlignment="1">
      <alignment vertical="center" wrapText="1"/>
    </xf>
    <xf numFmtId="9" fontId="0" fillId="9" borderId="0" xfId="0" applyNumberFormat="1" applyFill="1" applyAlignment="1">
      <alignment vertical="center" wrapText="1"/>
    </xf>
    <xf numFmtId="9" fontId="0" fillId="9" borderId="0" xfId="0" applyNumberFormat="1" applyFill="1" applyBorder="1" applyAlignment="1">
      <alignment vertical="center" wrapText="1"/>
    </xf>
    <xf numFmtId="3" fontId="5" fillId="9" borderId="0" xfId="0" applyNumberFormat="1" applyFont="1" applyFill="1" applyAlignment="1">
      <alignment vertical="center" wrapText="1"/>
    </xf>
    <xf numFmtId="0" fontId="31" fillId="9" borderId="0" xfId="0" applyFont="1" applyFill="1" applyAlignment="1">
      <alignment vertical="center" wrapText="1"/>
    </xf>
    <xf numFmtId="0" fontId="8" fillId="9" borderId="9" xfId="12" applyFont="1" applyBorder="1" applyAlignment="1">
      <alignment horizontal="left" vertical="center"/>
      <protection locked="0"/>
    </xf>
    <xf numFmtId="3" fontId="8" fillId="9" borderId="9" xfId="26" applyBorder="1" applyAlignment="1">
      <alignment vertical="center"/>
      <protection locked="0"/>
    </xf>
    <xf numFmtId="0" fontId="7" fillId="4" borderId="14" xfId="2" applyFont="1" applyBorder="1" applyAlignment="1">
      <alignment vertical="center"/>
    </xf>
    <xf numFmtId="3" fontId="7" fillId="4" borderId="14" xfId="2" applyNumberFormat="1" applyFont="1" applyBorder="1" applyAlignment="1">
      <alignment vertical="center"/>
    </xf>
    <xf numFmtId="3" fontId="0" fillId="9" borderId="0" xfId="0" applyNumberFormat="1" applyFill="1" applyAlignment="1" applyProtection="1">
      <alignment vertical="center"/>
      <protection hidden="1"/>
    </xf>
    <xf numFmtId="3" fontId="0" fillId="9" borderId="0" xfId="0" applyNumberFormat="1" applyFill="1" applyAlignment="1" applyProtection="1">
      <alignment vertical="center" wrapText="1"/>
      <protection hidden="1"/>
    </xf>
    <xf numFmtId="0" fontId="8" fillId="9" borderId="0" xfId="0" applyFont="1" applyFill="1" applyAlignment="1" applyProtection="1">
      <alignment vertical="center"/>
      <protection hidden="1"/>
    </xf>
    <xf numFmtId="3" fontId="8" fillId="11" borderId="0" xfId="19" applyAlignment="1">
      <alignment horizontal="right" vertical="center"/>
      <protection hidden="1"/>
    </xf>
    <xf numFmtId="3" fontId="0" fillId="9" borderId="22" xfId="0" applyNumberFormat="1" applyFill="1" applyBorder="1" applyAlignment="1" applyProtection="1">
      <alignment vertical="center"/>
      <protection hidden="1"/>
    </xf>
    <xf numFmtId="3" fontId="8" fillId="9" borderId="5" xfId="26" applyNumberFormat="1" applyAlignment="1">
      <alignment vertical="center"/>
      <protection locked="0"/>
    </xf>
    <xf numFmtId="10" fontId="0" fillId="9" borderId="0" xfId="20" applyNumberFormat="1" applyFont="1" applyFill="1" applyAlignment="1" applyProtection="1">
      <alignment vertical="center"/>
      <protection hidden="1"/>
    </xf>
    <xf numFmtId="9" fontId="0" fillId="9" borderId="0" xfId="1" applyFont="1" applyFill="1" applyAlignment="1" applyProtection="1">
      <alignment vertical="center"/>
      <protection hidden="1"/>
    </xf>
    <xf numFmtId="0" fontId="16" fillId="9" borderId="0" xfId="0" applyFont="1" applyFill="1" applyAlignment="1" applyProtection="1">
      <alignment vertical="center" wrapText="1"/>
      <protection hidden="1"/>
    </xf>
    <xf numFmtId="0" fontId="8" fillId="5" borderId="0" xfId="21" applyAlignment="1" applyProtection="1">
      <alignment vertical="center" wrapText="1"/>
      <protection hidden="1"/>
    </xf>
    <xf numFmtId="3" fontId="8" fillId="9" borderId="0" xfId="21" applyNumberFormat="1" applyFill="1" applyAlignment="1" applyProtection="1">
      <alignment vertical="center"/>
      <protection hidden="1"/>
    </xf>
    <xf numFmtId="3" fontId="8" fillId="9" borderId="5" xfId="26" applyBorder="1" applyAlignment="1" applyProtection="1">
      <alignment vertical="center" wrapText="1"/>
      <protection locked="0"/>
    </xf>
    <xf numFmtId="10" fontId="0" fillId="9" borderId="0" xfId="20" applyNumberFormat="1" applyFont="1" applyFill="1" applyAlignment="1" applyProtection="1">
      <alignment vertical="center" wrapText="1"/>
      <protection hidden="1"/>
    </xf>
    <xf numFmtId="10" fontId="0" fillId="9" borderId="0" xfId="39" applyNumberFormat="1" applyFont="1" applyFill="1" applyAlignment="1" applyProtection="1">
      <alignment vertical="center"/>
      <protection hidden="1"/>
    </xf>
    <xf numFmtId="0" fontId="0" fillId="5" borderId="0" xfId="21" applyFont="1" applyAlignment="1" applyProtection="1">
      <alignment vertical="center" wrapText="1"/>
      <protection hidden="1"/>
    </xf>
    <xf numFmtId="0" fontId="25" fillId="9" borderId="0" xfId="0" applyFont="1" applyFill="1" applyAlignment="1" applyProtection="1">
      <alignment horizontal="left" vertical="center" wrapText="1"/>
      <protection hidden="1"/>
    </xf>
    <xf numFmtId="165" fontId="8" fillId="9" borderId="5" xfId="39" applyNumberFormat="1" applyFont="1" applyFill="1" applyBorder="1" applyAlignment="1" applyProtection="1">
      <alignment vertical="center" wrapText="1"/>
      <protection locked="0"/>
    </xf>
    <xf numFmtId="10" fontId="0" fillId="9" borderId="0" xfId="0" applyNumberFormat="1" applyFill="1" applyAlignment="1" applyProtection="1">
      <alignment vertical="center"/>
      <protection hidden="1"/>
    </xf>
    <xf numFmtId="10" fontId="0" fillId="9" borderId="0" xfId="0" applyNumberFormat="1" applyFill="1" applyBorder="1" applyAlignment="1" applyProtection="1">
      <alignment vertical="center"/>
      <protection hidden="1"/>
    </xf>
    <xf numFmtId="10" fontId="0" fillId="9" borderId="0" xfId="39" applyNumberFormat="1" applyFont="1" applyFill="1" applyBorder="1" applyAlignment="1" applyProtection="1">
      <alignment vertical="center"/>
      <protection hidden="1"/>
    </xf>
    <xf numFmtId="0" fontId="8" fillId="9" borderId="1" xfId="5" applyFont="1" applyFill="1" applyBorder="1" applyAlignment="1" applyProtection="1">
      <alignment horizontal="left" vertical="center" wrapText="1"/>
      <protection hidden="1"/>
    </xf>
    <xf numFmtId="0" fontId="13" fillId="3" borderId="16" xfId="18" applyFont="1" applyBorder="1" applyAlignment="1" applyProtection="1">
      <alignment vertical="center"/>
      <protection hidden="1"/>
    </xf>
    <xf numFmtId="0" fontId="8" fillId="9" borderId="14" xfId="5" applyFont="1" applyFill="1" applyBorder="1" applyAlignment="1" applyProtection="1">
      <alignment vertical="center"/>
      <protection hidden="1"/>
    </xf>
    <xf numFmtId="3" fontId="8" fillId="5" borderId="0" xfId="8" applyNumberFormat="1" applyAlignment="1" applyProtection="1">
      <alignment vertical="center" wrapText="1"/>
      <protection hidden="1"/>
    </xf>
    <xf numFmtId="3" fontId="8" fillId="11" borderId="0" xfId="5" applyNumberFormat="1" applyFill="1" applyAlignment="1" applyProtection="1">
      <alignment vertical="center"/>
      <protection hidden="1"/>
    </xf>
    <xf numFmtId="3" fontId="8" fillId="9" borderId="0" xfId="8" applyNumberFormat="1" applyFill="1" applyAlignment="1" applyProtection="1">
      <alignment vertical="center" wrapText="1"/>
      <protection hidden="1"/>
    </xf>
    <xf numFmtId="3" fontId="8" fillId="5" borderId="0" xfId="21" applyNumberFormat="1" applyAlignment="1" applyProtection="1">
      <alignment vertical="center" wrapText="1"/>
      <protection hidden="1"/>
    </xf>
    <xf numFmtId="3" fontId="8" fillId="9" borderId="0" xfId="5" applyNumberFormat="1" applyFont="1" applyFill="1" applyAlignment="1" applyProtection="1">
      <alignment vertical="center" wrapText="1"/>
      <protection hidden="1"/>
    </xf>
    <xf numFmtId="3" fontId="0" fillId="9" borderId="0" xfId="5" applyNumberFormat="1" applyFont="1" applyFill="1" applyAlignment="1" applyProtection="1">
      <alignment vertical="center"/>
      <protection hidden="1"/>
    </xf>
    <xf numFmtId="4" fontId="0" fillId="9" borderId="0" xfId="0" applyNumberFormat="1" applyFill="1" applyAlignment="1">
      <alignment horizontal="right" vertical="center"/>
    </xf>
    <xf numFmtId="0" fontId="21" fillId="9" borderId="0" xfId="18" applyFont="1" applyFill="1" applyAlignment="1">
      <alignment vertical="center"/>
    </xf>
    <xf numFmtId="0" fontId="8" fillId="9" borderId="0" xfId="0" applyFont="1" applyFill="1" applyAlignment="1" applyProtection="1">
      <alignment vertical="center" wrapText="1"/>
      <protection hidden="1"/>
    </xf>
    <xf numFmtId="0" fontId="13" fillId="3" borderId="0" xfId="18" applyFont="1" applyAlignment="1" applyProtection="1">
      <alignment vertical="center"/>
      <protection hidden="1"/>
    </xf>
    <xf numFmtId="0" fontId="8" fillId="5" borderId="2" xfId="3" applyFont="1" applyBorder="1" applyAlignment="1" applyProtection="1">
      <alignment vertical="center" wrapText="1"/>
      <protection hidden="1"/>
    </xf>
    <xf numFmtId="0" fontId="11" fillId="9" borderId="0" xfId="4" applyFill="1" applyAlignment="1" applyProtection="1">
      <alignment vertical="center" wrapText="1"/>
      <protection hidden="1"/>
    </xf>
    <xf numFmtId="0" fontId="13" fillId="3" borderId="0" xfId="18" applyFont="1" applyAlignment="1" applyProtection="1">
      <alignment vertical="center" wrapText="1"/>
      <protection hidden="1"/>
    </xf>
    <xf numFmtId="0" fontId="41" fillId="9" borderId="0" xfId="5" applyFont="1" applyFill="1" applyAlignment="1" applyProtection="1">
      <alignment vertical="center" wrapText="1"/>
      <protection hidden="1"/>
    </xf>
    <xf numFmtId="0" fontId="8" fillId="5" borderId="3" xfId="21" applyBorder="1" applyAlignment="1" applyProtection="1">
      <alignment vertical="center" wrapText="1"/>
    </xf>
    <xf numFmtId="0" fontId="8" fillId="5" borderId="38" xfId="21" applyBorder="1" applyAlignment="1" applyProtection="1">
      <alignment vertical="center" wrapText="1"/>
    </xf>
    <xf numFmtId="0" fontId="0" fillId="9" borderId="38" xfId="0" applyFill="1" applyBorder="1" applyAlignment="1" applyProtection="1">
      <alignment horizontal="left" vertical="center" wrapText="1"/>
    </xf>
    <xf numFmtId="0" fontId="0" fillId="9" borderId="27" xfId="0" applyFill="1" applyBorder="1" applyAlignment="1" applyProtection="1">
      <alignment horizontal="left" vertical="center" wrapText="1"/>
    </xf>
    <xf numFmtId="3" fontId="20" fillId="9" borderId="5" xfId="16" applyNumberFormat="1" applyAlignment="1">
      <alignment horizontal="left" vertical="center" wrapText="1"/>
      <protection locked="0"/>
    </xf>
    <xf numFmtId="0" fontId="0" fillId="5" borderId="27" xfId="21" applyFont="1" applyBorder="1" applyAlignment="1" applyProtection="1">
      <alignment vertical="center" wrapText="1"/>
    </xf>
    <xf numFmtId="0" fontId="0" fillId="9" borderId="0" xfId="0" applyFill="1" applyAlignment="1" applyProtection="1">
      <alignment vertical="center" wrapText="1"/>
    </xf>
    <xf numFmtId="0" fontId="42" fillId="9" borderId="0" xfId="5" applyFont="1" applyFill="1" applyAlignment="1" applyProtection="1">
      <alignment vertical="center"/>
      <protection hidden="1"/>
    </xf>
    <xf numFmtId="0" fontId="42" fillId="9" borderId="0" xfId="0" applyFont="1" applyFill="1" applyAlignment="1">
      <alignment vertical="center"/>
    </xf>
    <xf numFmtId="0" fontId="8" fillId="9" borderId="0" xfId="0" applyFont="1" applyFill="1" applyAlignment="1" applyProtection="1">
      <alignment vertical="center"/>
    </xf>
    <xf numFmtId="0" fontId="7" fillId="8" borderId="27" xfId="21" applyFont="1" applyFill="1" applyBorder="1" applyAlignment="1" applyProtection="1">
      <alignment vertical="center" wrapText="1"/>
      <protection hidden="1"/>
    </xf>
    <xf numFmtId="3" fontId="0" fillId="9" borderId="0" xfId="0" applyNumberFormat="1" applyFont="1" applyFill="1" applyBorder="1" applyAlignment="1" applyProtection="1">
      <alignment vertical="center" wrapText="1"/>
    </xf>
    <xf numFmtId="9" fontId="8" fillId="9" borderId="0" xfId="1" applyFont="1" applyFill="1" applyBorder="1" applyAlignment="1" applyProtection="1">
      <alignment horizontal="right" vertical="center" wrapText="1"/>
    </xf>
    <xf numFmtId="3" fontId="0" fillId="9" borderId="1" xfId="0" applyNumberFormat="1" applyFont="1" applyFill="1" applyBorder="1" applyAlignment="1" applyProtection="1">
      <alignment horizontal="left" vertical="center" wrapText="1"/>
      <protection hidden="1"/>
    </xf>
    <xf numFmtId="0" fontId="0" fillId="5" borderId="2" xfId="21" applyFont="1" applyBorder="1" applyAlignment="1" applyProtection="1">
      <alignment vertical="center" wrapText="1"/>
      <protection hidden="1"/>
    </xf>
    <xf numFmtId="0" fontId="7" fillId="9" borderId="0" xfId="0" applyFont="1" applyFill="1" applyBorder="1" applyAlignment="1">
      <alignment vertical="center"/>
    </xf>
    <xf numFmtId="0" fontId="8" fillId="5" borderId="2" xfId="21" applyFont="1" applyBorder="1" applyAlignment="1" applyProtection="1">
      <alignment vertical="center" wrapText="1"/>
      <protection hidden="1"/>
    </xf>
    <xf numFmtId="3" fontId="8" fillId="9" borderId="0" xfId="0" applyNumberFormat="1" applyFont="1" applyFill="1" applyAlignment="1" applyProtection="1">
      <alignment vertical="center"/>
    </xf>
    <xf numFmtId="0" fontId="7" fillId="8" borderId="14" xfId="0" applyFont="1" applyFill="1" applyBorder="1" applyAlignment="1" applyProtection="1">
      <alignment vertical="center"/>
    </xf>
    <xf numFmtId="3" fontId="7" fillId="8" borderId="14" xfId="0" applyNumberFormat="1" applyFont="1" applyFill="1" applyBorder="1" applyAlignment="1" applyProtection="1">
      <alignment vertical="center" wrapText="1"/>
    </xf>
    <xf numFmtId="9" fontId="7" fillId="8" borderId="14" xfId="1" applyFont="1" applyFill="1" applyBorder="1" applyAlignment="1" applyProtection="1">
      <alignment horizontal="right" vertical="center" wrapText="1"/>
    </xf>
    <xf numFmtId="0" fontId="31" fillId="9" borderId="0" xfId="0" applyFont="1" applyFill="1" applyAlignment="1">
      <alignment vertical="center"/>
    </xf>
    <xf numFmtId="0" fontId="7" fillId="4" borderId="14" xfId="2" applyFont="1" applyBorder="1" applyAlignment="1">
      <alignment horizontal="center" vertical="center"/>
    </xf>
    <xf numFmtId="0" fontId="0" fillId="9" borderId="60" xfId="0" applyFill="1" applyBorder="1" applyAlignment="1">
      <alignment vertical="center"/>
    </xf>
    <xf numFmtId="3" fontId="0" fillId="9" borderId="60" xfId="0" applyNumberFormat="1" applyFill="1" applyBorder="1" applyAlignment="1">
      <alignment vertical="center"/>
    </xf>
    <xf numFmtId="0" fontId="8" fillId="9" borderId="50" xfId="5" applyFont="1" applyFill="1" applyBorder="1" applyAlignment="1" applyProtection="1">
      <alignment vertical="center"/>
      <protection hidden="1"/>
    </xf>
    <xf numFmtId="0" fontId="8" fillId="9" borderId="51" xfId="5" applyFont="1" applyFill="1" applyBorder="1" applyAlignment="1" applyProtection="1">
      <alignment vertical="center"/>
      <protection hidden="1"/>
    </xf>
    <xf numFmtId="0" fontId="7" fillId="4" borderId="16" xfId="7" applyFont="1" applyBorder="1" applyAlignment="1" applyProtection="1">
      <alignment horizontal="center" vertical="center"/>
    </xf>
    <xf numFmtId="0" fontId="7" fillId="4" borderId="4" xfId="7" applyFont="1" applyBorder="1" applyAlignment="1" applyProtection="1">
      <alignment horizontal="center" vertical="center"/>
    </xf>
    <xf numFmtId="0" fontId="7" fillId="4" borderId="0" xfId="7" applyFont="1" applyBorder="1" applyAlignment="1" applyProtection="1">
      <alignment horizontal="center" vertical="center"/>
    </xf>
    <xf numFmtId="0" fontId="7" fillId="4" borderId="16" xfId="7" applyFont="1" applyBorder="1" applyAlignment="1" applyProtection="1">
      <alignment vertical="center"/>
    </xf>
    <xf numFmtId="3" fontId="8" fillId="11" borderId="0" xfId="5" applyNumberFormat="1" applyFont="1" applyFill="1" applyAlignment="1" applyProtection="1">
      <alignment vertical="center"/>
    </xf>
    <xf numFmtId="3" fontId="8" fillId="5" borderId="0" xfId="8" applyNumberFormat="1" applyFont="1" applyAlignment="1" applyProtection="1">
      <alignment vertical="center"/>
    </xf>
    <xf numFmtId="0" fontId="7" fillId="4" borderId="55" xfId="7" applyFont="1" applyBorder="1" applyAlignment="1" applyProtection="1">
      <alignment vertical="center"/>
    </xf>
    <xf numFmtId="0" fontId="7" fillId="4" borderId="54" xfId="7" applyFont="1" applyBorder="1" applyAlignment="1" applyProtection="1">
      <alignment vertical="center"/>
    </xf>
    <xf numFmtId="3" fontId="0" fillId="5" borderId="0" xfId="8" applyNumberFormat="1" applyFont="1" applyAlignment="1" applyProtection="1">
      <alignment vertical="center"/>
    </xf>
    <xf numFmtId="3" fontId="20" fillId="9" borderId="0" xfId="0" applyNumberFormat="1" applyFont="1" applyFill="1" applyAlignment="1">
      <alignment vertical="center"/>
    </xf>
    <xf numFmtId="0" fontId="20" fillId="9" borderId="16" xfId="7" applyFont="1" applyFill="1" applyBorder="1" applyAlignment="1" applyProtection="1">
      <alignment vertical="center"/>
    </xf>
    <xf numFmtId="3" fontId="20" fillId="9" borderId="0" xfId="7" applyNumberFormat="1" applyFont="1" applyFill="1" applyBorder="1" applyAlignment="1" applyProtection="1">
      <alignment vertical="center"/>
    </xf>
    <xf numFmtId="0" fontId="7" fillId="4" borderId="0" xfId="7" applyFont="1" applyBorder="1" applyAlignment="1" applyProtection="1">
      <alignment vertical="center"/>
    </xf>
    <xf numFmtId="0" fontId="0" fillId="16" borderId="0" xfId="0" applyFill="1" applyAlignment="1">
      <alignment vertical="center"/>
    </xf>
    <xf numFmtId="0" fontId="7" fillId="16" borderId="0" xfId="0" applyFont="1" applyFill="1" applyAlignment="1">
      <alignment vertical="center"/>
    </xf>
    <xf numFmtId="0" fontId="0" fillId="10" borderId="0" xfId="0" applyFill="1" applyAlignment="1">
      <alignment vertical="center"/>
    </xf>
    <xf numFmtId="0" fontId="20" fillId="9" borderId="0" xfId="0" applyFont="1" applyFill="1" applyAlignment="1">
      <alignment vertical="center"/>
    </xf>
    <xf numFmtId="0" fontId="0" fillId="9" borderId="0" xfId="0" applyFill="1" applyAlignment="1">
      <alignment horizontal="left" vertical="center" wrapText="1"/>
    </xf>
    <xf numFmtId="0" fontId="8" fillId="9" borderId="0" xfId="5" applyFill="1" applyAlignment="1" applyProtection="1">
      <alignment horizontal="left" vertical="center" wrapText="1"/>
      <protection hidden="1"/>
    </xf>
    <xf numFmtId="0" fontId="8" fillId="9" borderId="0" xfId="5" applyFill="1" applyAlignment="1">
      <alignment vertical="center"/>
    </xf>
    <xf numFmtId="0" fontId="8" fillId="9" borderId="50" xfId="5" applyFont="1" applyFill="1" applyBorder="1" applyAlignment="1" applyProtection="1">
      <alignment vertical="center" wrapText="1"/>
      <protection hidden="1"/>
    </xf>
    <xf numFmtId="0" fontId="8" fillId="9" borderId="51" xfId="5" applyFont="1" applyFill="1" applyBorder="1" applyAlignment="1" applyProtection="1">
      <alignment vertical="center" wrapText="1"/>
      <protection hidden="1"/>
    </xf>
    <xf numFmtId="0" fontId="8" fillId="9" borderId="0" xfId="5" applyFont="1" applyFill="1" applyBorder="1" applyAlignment="1" applyProtection="1">
      <alignment vertical="center" wrapText="1"/>
      <protection hidden="1"/>
    </xf>
    <xf numFmtId="0" fontId="8" fillId="9" borderId="0" xfId="5" applyFont="1" applyFill="1" applyAlignment="1">
      <alignment vertical="center" wrapText="1"/>
    </xf>
    <xf numFmtId="3" fontId="8" fillId="11" borderId="0" xfId="19" applyBorder="1" applyAlignment="1">
      <alignment horizontal="right" vertical="center"/>
      <protection hidden="1"/>
    </xf>
    <xf numFmtId="3" fontId="8" fillId="11" borderId="6" xfId="19" applyBorder="1" applyAlignment="1">
      <alignment horizontal="right" vertical="center"/>
      <protection hidden="1"/>
    </xf>
    <xf numFmtId="3" fontId="20" fillId="18" borderId="5" xfId="16" applyNumberFormat="1" applyFill="1" applyBorder="1" applyAlignment="1">
      <alignment vertical="center"/>
      <protection locked="0"/>
    </xf>
    <xf numFmtId="3" fontId="20" fillId="18" borderId="52" xfId="16" applyNumberFormat="1" applyFill="1" applyBorder="1" applyAlignment="1">
      <alignment vertical="center"/>
      <protection locked="0"/>
    </xf>
    <xf numFmtId="3" fontId="20" fillId="18" borderId="44" xfId="16" applyNumberFormat="1" applyFill="1" applyBorder="1" applyAlignment="1">
      <alignment vertical="center"/>
      <protection locked="0"/>
    </xf>
    <xf numFmtId="0" fontId="8" fillId="9" borderId="14" xfId="5" applyFont="1" applyFill="1" applyBorder="1" applyAlignment="1">
      <alignment vertical="center" wrapText="1"/>
    </xf>
    <xf numFmtId="3" fontId="10" fillId="0" borderId="0" xfId="2" applyNumberFormat="1" applyFont="1" applyFill="1" applyBorder="1" applyAlignment="1" applyProtection="1">
      <alignment vertical="center" wrapText="1"/>
      <protection hidden="1"/>
    </xf>
    <xf numFmtId="0" fontId="0" fillId="5" borderId="19" xfId="3" applyFont="1" applyBorder="1" applyAlignment="1" applyProtection="1">
      <alignment vertical="center" wrapText="1"/>
      <protection hidden="1"/>
    </xf>
    <xf numFmtId="4" fontId="8" fillId="9" borderId="6" xfId="5" applyNumberFormat="1" applyFont="1" applyFill="1" applyBorder="1" applyAlignment="1">
      <alignment vertical="center" wrapText="1"/>
    </xf>
    <xf numFmtId="4" fontId="7" fillId="4" borderId="16" xfId="2" applyNumberFormat="1" applyFont="1" applyBorder="1" applyAlignment="1" applyProtection="1">
      <alignment vertical="center" wrapText="1"/>
      <protection hidden="1"/>
    </xf>
    <xf numFmtId="0" fontId="8" fillId="9" borderId="0" xfId="5" applyFont="1" applyFill="1" applyBorder="1" applyAlignment="1">
      <alignment vertical="center" wrapText="1"/>
    </xf>
    <xf numFmtId="3" fontId="20" fillId="18" borderId="22" xfId="16" applyNumberFormat="1" applyFill="1" applyBorder="1" applyAlignment="1">
      <alignment vertical="center"/>
      <protection locked="0"/>
    </xf>
    <xf numFmtId="3" fontId="20" fillId="18" borderId="53" xfId="16" applyNumberFormat="1" applyFill="1" applyBorder="1" applyAlignment="1">
      <alignment vertical="center"/>
      <protection locked="0"/>
    </xf>
    <xf numFmtId="3" fontId="20" fillId="0" borderId="5" xfId="16" applyNumberFormat="1" applyFill="1" applyBorder="1" applyAlignment="1">
      <alignment vertical="center"/>
      <protection locked="0"/>
    </xf>
    <xf numFmtId="3" fontId="8" fillId="21" borderId="0" xfId="19" applyFill="1" applyBorder="1" applyAlignment="1">
      <alignment horizontal="right" vertical="center"/>
      <protection hidden="1"/>
    </xf>
    <xf numFmtId="3" fontId="8" fillId="21" borderId="6" xfId="19" applyFill="1" applyBorder="1" applyAlignment="1">
      <alignment horizontal="right" vertical="center"/>
      <protection hidden="1"/>
    </xf>
    <xf numFmtId="3" fontId="8" fillId="21" borderId="7" xfId="19" applyFill="1" applyBorder="1" applyAlignment="1">
      <alignment horizontal="right" vertical="center"/>
      <protection hidden="1"/>
    </xf>
    <xf numFmtId="3" fontId="20" fillId="9" borderId="0" xfId="16" applyNumberFormat="1" applyBorder="1" applyAlignment="1">
      <alignment vertical="center"/>
      <protection locked="0"/>
    </xf>
    <xf numFmtId="3" fontId="20" fillId="9" borderId="6" xfId="16" applyNumberFormat="1" applyBorder="1" applyAlignment="1">
      <alignment vertical="center"/>
      <protection locked="0"/>
    </xf>
    <xf numFmtId="3" fontId="20" fillId="9" borderId="0" xfId="16" applyNumberFormat="1" applyFill="1" applyBorder="1" applyAlignment="1">
      <alignment vertical="center"/>
      <protection locked="0"/>
    </xf>
    <xf numFmtId="3" fontId="8" fillId="22" borderId="7" xfId="19" applyFill="1" applyBorder="1" applyAlignment="1">
      <alignment horizontal="right" vertical="center"/>
      <protection hidden="1"/>
    </xf>
    <xf numFmtId="3" fontId="8" fillId="23" borderId="0" xfId="19" applyFill="1" applyBorder="1" applyAlignment="1">
      <alignment horizontal="right" vertical="center"/>
      <protection hidden="1"/>
    </xf>
    <xf numFmtId="3" fontId="8" fillId="23" borderId="6" xfId="19" applyFill="1" applyBorder="1" applyAlignment="1">
      <alignment horizontal="right" vertical="center"/>
      <protection hidden="1"/>
    </xf>
    <xf numFmtId="3" fontId="8" fillId="23" borderId="7" xfId="19" applyFill="1" applyBorder="1" applyAlignment="1">
      <alignment horizontal="right" vertical="center"/>
      <protection hidden="1"/>
    </xf>
    <xf numFmtId="3" fontId="20" fillId="18" borderId="9" xfId="16" applyNumberFormat="1" applyFill="1" applyBorder="1" applyAlignment="1">
      <alignment vertical="center"/>
      <protection locked="0"/>
    </xf>
    <xf numFmtId="3" fontId="20" fillId="18" borderId="62" xfId="16" applyNumberFormat="1" applyFill="1" applyBorder="1" applyAlignment="1">
      <alignment vertical="center"/>
      <protection locked="0"/>
    </xf>
    <xf numFmtId="0" fontId="8" fillId="9" borderId="0" xfId="5" applyFont="1" applyFill="1" applyBorder="1" applyAlignment="1">
      <alignment vertical="center"/>
    </xf>
    <xf numFmtId="0" fontId="0" fillId="9" borderId="0" xfId="5" applyFont="1" applyFill="1" applyAlignment="1" applyProtection="1">
      <alignment horizontal="center" vertical="center" wrapText="1"/>
      <protection hidden="1"/>
    </xf>
    <xf numFmtId="0" fontId="8" fillId="9" borderId="0" xfId="5" applyFont="1" applyFill="1" applyAlignment="1" applyProtection="1">
      <alignment horizontal="center" vertical="center" wrapText="1"/>
      <protection hidden="1"/>
    </xf>
    <xf numFmtId="0" fontId="8" fillId="15" borderId="0" xfId="5" applyFont="1" applyFill="1" applyAlignment="1" applyProtection="1">
      <alignment horizontal="center" vertical="center"/>
      <protection hidden="1"/>
    </xf>
    <xf numFmtId="0" fontId="0" fillId="15" borderId="0" xfId="5" applyFont="1" applyFill="1" applyAlignment="1" applyProtection="1">
      <alignment vertical="center" wrapText="1"/>
      <protection hidden="1"/>
    </xf>
    <xf numFmtId="3" fontId="22" fillId="15" borderId="0" xfId="5" applyNumberFormat="1" applyFont="1" applyFill="1" applyAlignment="1" applyProtection="1">
      <alignment horizontal="right" vertical="center"/>
      <protection hidden="1"/>
    </xf>
    <xf numFmtId="0" fontId="0" fillId="9" borderId="0" xfId="5" applyFont="1" applyFill="1" applyAlignment="1" applyProtection="1">
      <alignment horizontal="left" vertical="center"/>
      <protection hidden="1"/>
    </xf>
    <xf numFmtId="3" fontId="8" fillId="9" borderId="0" xfId="5" applyNumberFormat="1" applyFill="1" applyAlignment="1" applyProtection="1">
      <alignment horizontal="right" vertical="center" wrapText="1"/>
      <protection hidden="1"/>
    </xf>
    <xf numFmtId="4" fontId="8" fillId="9" borderId="0" xfId="5" applyNumberFormat="1" applyFill="1" applyAlignment="1" applyProtection="1">
      <alignment vertical="center"/>
      <protection hidden="1"/>
    </xf>
    <xf numFmtId="3" fontId="20" fillId="9" borderId="22" xfId="16" applyNumberFormat="1" applyBorder="1" applyAlignment="1">
      <alignment vertical="center"/>
      <protection locked="0"/>
    </xf>
    <xf numFmtId="3" fontId="20" fillId="9" borderId="9" xfId="16" applyNumberFormat="1" applyBorder="1" applyAlignment="1">
      <alignment vertical="center"/>
      <protection locked="0"/>
    </xf>
    <xf numFmtId="3" fontId="20" fillId="9" borderId="44" xfId="16" applyNumberFormat="1" applyBorder="1" applyAlignment="1">
      <alignment vertical="center"/>
      <protection locked="0"/>
    </xf>
    <xf numFmtId="3" fontId="0" fillId="9" borderId="0" xfId="5" applyNumberFormat="1" applyFont="1" applyFill="1" applyBorder="1" applyAlignment="1" applyProtection="1">
      <alignment vertical="center"/>
      <protection hidden="1"/>
    </xf>
    <xf numFmtId="0" fontId="0" fillId="9" borderId="0" xfId="5" applyFont="1" applyFill="1" applyBorder="1" applyAlignment="1" applyProtection="1">
      <alignment vertical="center"/>
      <protection hidden="1"/>
    </xf>
    <xf numFmtId="0" fontId="0" fillId="13" borderId="0" xfId="3" applyFont="1" applyFill="1" applyAlignment="1" applyProtection="1">
      <alignment vertical="center" wrapText="1"/>
      <protection hidden="1"/>
    </xf>
    <xf numFmtId="0" fontId="4" fillId="5" borderId="0" xfId="3" applyAlignment="1" applyProtection="1">
      <alignment vertical="center"/>
      <protection hidden="1"/>
    </xf>
    <xf numFmtId="0" fontId="0" fillId="9" borderId="0" xfId="0" applyFill="1" applyAlignment="1" applyProtection="1">
      <alignment horizontal="center" vertical="center" wrapText="1"/>
      <protection hidden="1"/>
    </xf>
    <xf numFmtId="0" fontId="13" fillId="9" borderId="0" xfId="18" applyFont="1" applyFill="1" applyAlignment="1" applyProtection="1">
      <alignment horizontal="center" vertical="center" wrapText="1"/>
      <protection hidden="1"/>
    </xf>
    <xf numFmtId="0" fontId="13" fillId="9" borderId="0" xfId="18" applyFont="1" applyFill="1" applyAlignment="1" applyProtection="1">
      <alignment vertical="center" wrapText="1"/>
      <protection hidden="1"/>
    </xf>
    <xf numFmtId="0" fontId="13" fillId="9" borderId="0" xfId="18" applyFont="1" applyFill="1" applyAlignment="1" applyProtection="1">
      <alignment horizontal="left" vertical="center" wrapText="1"/>
      <protection hidden="1"/>
    </xf>
    <xf numFmtId="0" fontId="0" fillId="9" borderId="1" xfId="0" applyFill="1" applyBorder="1" applyAlignment="1" applyProtection="1">
      <alignment vertical="center"/>
      <protection hidden="1"/>
    </xf>
    <xf numFmtId="0" fontId="13" fillId="9" borderId="0" xfId="18" applyFont="1" applyFill="1" applyBorder="1" applyAlignment="1" applyProtection="1">
      <alignment horizontal="left" vertical="center" wrapText="1"/>
      <protection hidden="1"/>
    </xf>
    <xf numFmtId="0" fontId="27" fillId="9" borderId="0" xfId="28" applyFont="1" applyFill="1" applyAlignment="1">
      <alignment horizontal="center" vertical="center"/>
    </xf>
    <xf numFmtId="0" fontId="37" fillId="9" borderId="0" xfId="28" applyFont="1" applyFill="1" applyBorder="1" applyAlignment="1">
      <alignment vertical="center" wrapText="1"/>
    </xf>
    <xf numFmtId="0" fontId="38" fillId="0" borderId="0" xfId="28" applyFont="1" applyFill="1" applyBorder="1" applyAlignment="1">
      <alignment horizontal="left" vertical="center"/>
    </xf>
    <xf numFmtId="0" fontId="27" fillId="0" borderId="0" xfId="28" applyFont="1" applyAlignment="1">
      <alignment vertical="center"/>
    </xf>
    <xf numFmtId="0" fontId="37" fillId="9" borderId="0" xfId="28" applyFont="1" applyFill="1" applyBorder="1" applyAlignment="1">
      <alignment horizontal="left" vertical="center"/>
    </xf>
    <xf numFmtId="0" fontId="22" fillId="9" borderId="1" xfId="0" applyFont="1" applyFill="1" applyBorder="1" applyAlignment="1" applyProtection="1">
      <alignment horizontal="right" vertical="center"/>
      <protection hidden="1"/>
    </xf>
    <xf numFmtId="0" fontId="4" fillId="5" borderId="0" xfId="3" applyBorder="1" applyAlignment="1" applyProtection="1">
      <alignment vertical="center"/>
      <protection hidden="1"/>
    </xf>
    <xf numFmtId="0" fontId="4" fillId="5" borderId="15" xfId="3" applyBorder="1" applyAlignment="1" applyProtection="1">
      <alignment vertical="center"/>
      <protection hidden="1"/>
    </xf>
    <xf numFmtId="0" fontId="22" fillId="9" borderId="20" xfId="0" applyFont="1" applyFill="1" applyBorder="1" applyAlignment="1" applyProtection="1">
      <alignment horizontal="right" vertical="center"/>
      <protection hidden="1"/>
    </xf>
    <xf numFmtId="0" fontId="22" fillId="9" borderId="0" xfId="0" applyFont="1" applyFill="1" applyBorder="1" applyAlignment="1" applyProtection="1">
      <alignment horizontal="right" vertical="center"/>
      <protection hidden="1"/>
    </xf>
    <xf numFmtId="0" fontId="4" fillId="9" borderId="0" xfId="3" applyFill="1" applyBorder="1" applyAlignment="1" applyProtection="1">
      <alignment horizontal="center" vertical="center"/>
      <protection hidden="1"/>
    </xf>
    <xf numFmtId="14" fontId="20" fillId="9" borderId="5" xfId="16" applyNumberFormat="1" applyAlignment="1">
      <alignment vertical="center"/>
      <protection locked="0"/>
    </xf>
    <xf numFmtId="0" fontId="26" fillId="9" borderId="0" xfId="0" applyFont="1" applyFill="1" applyAlignment="1" applyProtection="1">
      <alignment vertical="center"/>
      <protection hidden="1"/>
    </xf>
    <xf numFmtId="0" fontId="33" fillId="4" borderId="0" xfId="2" applyFont="1" applyAlignment="1" applyProtection="1">
      <alignment horizontal="center" vertical="center"/>
      <protection hidden="1"/>
    </xf>
    <xf numFmtId="0" fontId="7" fillId="9" borderId="0" xfId="0" applyFont="1" applyFill="1" applyAlignment="1" applyProtection="1">
      <alignment vertical="center"/>
      <protection hidden="1"/>
    </xf>
    <xf numFmtId="10" fontId="20" fillId="9" borderId="5" xfId="1" applyNumberFormat="1" applyFont="1" applyFill="1" applyBorder="1" applyAlignment="1" applyProtection="1">
      <alignment vertical="center"/>
      <protection locked="0"/>
    </xf>
    <xf numFmtId="0" fontId="0" fillId="9" borderId="43" xfId="0" applyFont="1" applyFill="1" applyBorder="1" applyAlignment="1" applyProtection="1">
      <alignment vertical="center" wrapText="1"/>
    </xf>
    <xf numFmtId="0" fontId="8" fillId="9" borderId="43" xfId="0" applyFont="1" applyFill="1" applyBorder="1" applyAlignment="1" applyProtection="1">
      <alignment vertical="center" wrapText="1"/>
    </xf>
    <xf numFmtId="0" fontId="0" fillId="9" borderId="0" xfId="0" applyFill="1" applyAlignment="1" applyProtection="1">
      <alignment horizontal="left" vertical="center" wrapText="1"/>
      <protection hidden="1"/>
    </xf>
    <xf numFmtId="0" fontId="12" fillId="3" borderId="0" xfId="18" applyAlignment="1" applyProtection="1">
      <alignment horizontal="center" vertical="center" wrapText="1"/>
      <protection hidden="1"/>
    </xf>
    <xf numFmtId="0" fontId="4" fillId="5" borderId="0" xfId="3" applyBorder="1" applyAlignment="1" applyProtection="1">
      <alignment horizontal="center" vertical="center"/>
      <protection hidden="1"/>
    </xf>
    <xf numFmtId="0" fontId="4" fillId="5" borderId="15" xfId="3" applyBorder="1" applyAlignment="1" applyProtection="1">
      <alignment horizontal="center" vertical="center"/>
      <protection hidden="1"/>
    </xf>
    <xf numFmtId="0" fontId="12" fillId="3" borderId="28" xfId="18" applyBorder="1" applyAlignment="1" applyProtection="1">
      <alignment horizontal="left" vertical="center" wrapText="1"/>
      <protection hidden="1"/>
    </xf>
    <xf numFmtId="0" fontId="12" fillId="3" borderId="29" xfId="18" applyBorder="1" applyAlignment="1" applyProtection="1">
      <alignment horizontal="left" vertical="center" wrapText="1"/>
      <protection hidden="1"/>
    </xf>
    <xf numFmtId="0" fontId="12" fillId="3" borderId="31" xfId="18" applyBorder="1" applyAlignment="1" applyProtection="1">
      <alignment horizontal="left" vertical="center" wrapText="1"/>
      <protection hidden="1"/>
    </xf>
    <xf numFmtId="0" fontId="4" fillId="5" borderId="30" xfId="3" applyBorder="1" applyAlignment="1" applyProtection="1">
      <alignment horizontal="center" vertical="center"/>
      <protection hidden="1"/>
    </xf>
    <xf numFmtId="0" fontId="4" fillId="5" borderId="32" xfId="3" applyBorder="1" applyAlignment="1" applyProtection="1">
      <alignment horizontal="center" vertical="center"/>
      <protection hidden="1"/>
    </xf>
    <xf numFmtId="3" fontId="8" fillId="9" borderId="5" xfId="26" applyAlignment="1">
      <alignment horizontal="left" vertical="center"/>
      <protection locked="0"/>
    </xf>
    <xf numFmtId="0" fontId="37" fillId="9" borderId="0" xfId="23" applyFont="1" applyFill="1" applyBorder="1" applyAlignment="1">
      <alignment horizontal="left" vertical="center" wrapText="1"/>
    </xf>
    <xf numFmtId="0" fontId="13" fillId="3" borderId="0" xfId="18" applyFont="1" applyAlignment="1" applyProtection="1">
      <alignment horizontal="left" vertical="center" wrapText="1"/>
      <protection hidden="1"/>
    </xf>
    <xf numFmtId="0" fontId="0" fillId="9" borderId="10" xfId="18" applyFont="1" applyFill="1" applyBorder="1" applyAlignment="1" applyProtection="1">
      <alignment horizontal="left" vertical="center" wrapText="1"/>
      <protection hidden="1"/>
    </xf>
    <xf numFmtId="0" fontId="0" fillId="9" borderId="48" xfId="18" applyFont="1" applyFill="1" applyBorder="1" applyAlignment="1" applyProtection="1">
      <alignment horizontal="left" vertical="center" wrapText="1"/>
      <protection hidden="1"/>
    </xf>
    <xf numFmtId="0" fontId="22" fillId="9" borderId="49" xfId="18" applyFont="1" applyFill="1" applyBorder="1" applyAlignment="1" applyProtection="1">
      <alignment horizontal="left" vertical="center" wrapText="1"/>
      <protection hidden="1"/>
    </xf>
    <xf numFmtId="0" fontId="43" fillId="9" borderId="63" xfId="18" applyFont="1" applyFill="1" applyBorder="1" applyAlignment="1" applyProtection="1">
      <alignment horizontal="left" vertical="center" wrapText="1"/>
      <protection hidden="1"/>
    </xf>
    <xf numFmtId="0" fontId="43" fillId="9" borderId="64" xfId="18" applyFont="1" applyFill="1" applyBorder="1" applyAlignment="1" applyProtection="1">
      <alignment horizontal="left" vertical="center" wrapText="1"/>
      <protection hidden="1"/>
    </xf>
    <xf numFmtId="0" fontId="43" fillId="9" borderId="65" xfId="18" applyFont="1" applyFill="1" applyBorder="1" applyAlignment="1" applyProtection="1">
      <alignment horizontal="left" vertical="center" wrapText="1"/>
      <protection hidden="1"/>
    </xf>
    <xf numFmtId="0" fontId="7" fillId="4" borderId="24" xfId="7" applyBorder="1" applyAlignment="1" applyProtection="1">
      <alignment horizontal="center" vertical="center"/>
    </xf>
    <xf numFmtId="0" fontId="7" fillId="4" borderId="18" xfId="7" applyBorder="1" applyAlignment="1" applyProtection="1">
      <alignment horizontal="center" vertical="center"/>
    </xf>
    <xf numFmtId="0" fontId="7" fillId="4" borderId="25" xfId="7" applyBorder="1" applyAlignment="1" applyProtection="1">
      <alignment horizontal="center" vertical="center"/>
    </xf>
    <xf numFmtId="0" fontId="7" fillId="4" borderId="24" xfId="7" applyBorder="1" applyAlignment="1" applyProtection="1">
      <alignment horizontal="center" vertical="center" wrapText="1"/>
      <protection hidden="1"/>
    </xf>
    <xf numFmtId="0" fontId="7" fillId="4" borderId="18" xfId="7" applyBorder="1" applyAlignment="1" applyProtection="1">
      <alignment horizontal="center" vertical="center" wrapText="1"/>
      <protection hidden="1"/>
    </xf>
    <xf numFmtId="0" fontId="22" fillId="13" borderId="0" xfId="5" applyFont="1" applyFill="1" applyAlignment="1" applyProtection="1">
      <alignment horizontal="center" vertical="center" wrapText="1"/>
      <protection hidden="1"/>
    </xf>
    <xf numFmtId="0" fontId="11" fillId="9" borderId="33" xfId="4" quotePrefix="1" applyFill="1" applyBorder="1" applyAlignment="1">
      <alignment horizontal="center" vertical="center"/>
    </xf>
    <xf numFmtId="0" fontId="11" fillId="9" borderId="33" xfId="4" applyFill="1" applyBorder="1" applyAlignment="1">
      <alignment horizontal="center" vertical="center"/>
    </xf>
    <xf numFmtId="0" fontId="11" fillId="9" borderId="45" xfId="4" quotePrefix="1" applyFill="1" applyBorder="1" applyAlignment="1">
      <alignment horizontal="center" vertical="center"/>
    </xf>
    <xf numFmtId="0" fontId="11" fillId="9" borderId="46" xfId="4" quotePrefix="1" applyFill="1" applyBorder="1" applyAlignment="1">
      <alignment horizontal="center" vertical="center"/>
    </xf>
    <xf numFmtId="0" fontId="11" fillId="9" borderId="47" xfId="4" quotePrefix="1" applyFill="1" applyBorder="1" applyAlignment="1">
      <alignment horizontal="center" vertical="center"/>
    </xf>
    <xf numFmtId="0" fontId="12" fillId="17" borderId="0" xfId="37" applyFont="1" applyFill="1" applyBorder="1" applyAlignment="1">
      <alignment horizontal="center" vertical="center" wrapText="1"/>
    </xf>
    <xf numFmtId="0" fontId="12" fillId="17" borderId="0" xfId="37" applyFont="1" applyFill="1" applyBorder="1" applyAlignment="1" applyProtection="1">
      <alignment horizontal="center" vertical="center" wrapText="1"/>
      <protection hidden="1"/>
    </xf>
    <xf numFmtId="0" fontId="12" fillId="15" borderId="14" xfId="37" applyFont="1" applyFill="1" applyBorder="1" applyAlignment="1">
      <alignment horizontal="center" vertical="center" wrapText="1"/>
    </xf>
    <xf numFmtId="3" fontId="7" fillId="4" borderId="13" xfId="2" applyNumberFormat="1" applyFont="1" applyBorder="1" applyAlignment="1" applyProtection="1">
      <alignment horizontal="center" vertical="center" wrapText="1"/>
      <protection hidden="1"/>
    </xf>
    <xf numFmtId="3" fontId="7" fillId="4" borderId="16" xfId="2" applyNumberFormat="1" applyFont="1" applyBorder="1" applyAlignment="1" applyProtection="1">
      <alignment horizontal="center" vertical="center" wrapText="1"/>
      <protection hidden="1"/>
    </xf>
    <xf numFmtId="3" fontId="7" fillId="4" borderId="17" xfId="2" applyNumberFormat="1" applyFont="1" applyBorder="1" applyAlignment="1" applyProtection="1">
      <alignment horizontal="center" vertical="center" wrapText="1"/>
      <protection hidden="1"/>
    </xf>
    <xf numFmtId="0" fontId="12" fillId="15" borderId="0" xfId="37" applyFont="1" applyFill="1" applyBorder="1" applyAlignment="1" applyProtection="1">
      <alignment horizontal="center" vertical="center" wrapText="1"/>
      <protection hidden="1"/>
    </xf>
    <xf numFmtId="0" fontId="22" fillId="13" borderId="0" xfId="5" applyFont="1" applyFill="1" applyAlignment="1" applyProtection="1">
      <alignment horizontal="left" vertical="center"/>
      <protection hidden="1"/>
    </xf>
    <xf numFmtId="3" fontId="7" fillId="4" borderId="18" xfId="2" applyNumberFormat="1" applyFont="1" applyBorder="1" applyAlignment="1" applyProtection="1">
      <alignment horizontal="center" vertical="center" wrapText="1"/>
      <protection hidden="1"/>
    </xf>
    <xf numFmtId="3" fontId="7" fillId="4" borderId="25" xfId="2" applyNumberFormat="1" applyFont="1" applyBorder="1" applyAlignment="1" applyProtection="1">
      <alignment horizontal="center" vertical="center" wrapText="1"/>
      <protection hidden="1"/>
    </xf>
    <xf numFmtId="3" fontId="0" fillId="16" borderId="0" xfId="8" applyNumberFormat="1" applyFont="1" applyFill="1" applyAlignment="1" applyProtection="1">
      <alignment horizontal="center" vertical="center"/>
    </xf>
    <xf numFmtId="3" fontId="8" fillId="16" borderId="0" xfId="8" applyNumberFormat="1" applyFont="1" applyFill="1" applyAlignment="1" applyProtection="1">
      <alignment horizontal="center" vertical="center"/>
    </xf>
    <xf numFmtId="0" fontId="0" fillId="10" borderId="0" xfId="8" applyFont="1" applyFill="1" applyAlignment="1" applyProtection="1">
      <alignment horizontal="left" vertical="center" wrapText="1"/>
    </xf>
    <xf numFmtId="0" fontId="8" fillId="10" borderId="0" xfId="8" applyFont="1" applyFill="1" applyAlignment="1" applyProtection="1">
      <alignment horizontal="left" vertical="center" wrapText="1"/>
    </xf>
    <xf numFmtId="0" fontId="13" fillId="3" borderId="0" xfId="18" applyFont="1" applyAlignment="1" applyProtection="1">
      <alignment horizontal="left" vertical="center"/>
      <protection hidden="1"/>
    </xf>
    <xf numFmtId="0" fontId="0" fillId="9" borderId="45" xfId="0" applyFont="1" applyFill="1" applyBorder="1" applyAlignment="1">
      <alignment horizontal="center" vertical="center" textRotation="90"/>
    </xf>
    <xf numFmtId="0" fontId="0" fillId="9" borderId="46" xfId="0" applyFont="1" applyFill="1" applyBorder="1" applyAlignment="1">
      <alignment horizontal="center" vertical="center" textRotation="90"/>
    </xf>
    <xf numFmtId="0" fontId="0" fillId="9" borderId="47" xfId="0" applyFont="1" applyFill="1" applyBorder="1" applyAlignment="1">
      <alignment horizontal="center" vertical="center" textRotation="90"/>
    </xf>
    <xf numFmtId="0" fontId="0" fillId="9" borderId="45" xfId="0" applyFont="1" applyFill="1" applyBorder="1" applyAlignment="1">
      <alignment horizontal="center" vertical="center" textRotation="90" wrapText="1"/>
    </xf>
    <xf numFmtId="0" fontId="0" fillId="9" borderId="46" xfId="0" applyFont="1" applyFill="1" applyBorder="1" applyAlignment="1">
      <alignment horizontal="center" vertical="center" textRotation="90" wrapText="1"/>
    </xf>
    <xf numFmtId="0" fontId="0" fillId="9" borderId="47" xfId="0" applyFont="1" applyFill="1" applyBorder="1" applyAlignment="1">
      <alignment horizontal="center" vertical="center" textRotation="90" wrapText="1"/>
    </xf>
    <xf numFmtId="0" fontId="7" fillId="4" borderId="14" xfId="2" applyFont="1" applyBorder="1" applyAlignment="1">
      <alignment horizontal="center" vertical="center" wrapText="1"/>
    </xf>
    <xf numFmtId="0" fontId="13" fillId="3" borderId="0" xfId="18" applyFont="1" applyBorder="1" applyAlignment="1" applyProtection="1">
      <alignment horizontal="left" vertical="center" wrapText="1"/>
      <protection hidden="1"/>
    </xf>
    <xf numFmtId="0" fontId="13" fillId="3" borderId="0" xfId="18" applyFont="1" applyAlignment="1" applyProtection="1">
      <alignment vertical="center" wrapText="1"/>
      <protection hidden="1"/>
    </xf>
    <xf numFmtId="3" fontId="23" fillId="5" borderId="24" xfId="21" applyNumberFormat="1" applyFont="1" applyBorder="1" applyAlignment="1" applyProtection="1">
      <alignment horizontal="center" vertical="center"/>
      <protection hidden="1"/>
    </xf>
    <xf numFmtId="3" fontId="23" fillId="5" borderId="18" xfId="21" applyNumberFormat="1" applyFont="1" applyBorder="1" applyAlignment="1" applyProtection="1">
      <alignment horizontal="center" vertical="center"/>
      <protection hidden="1"/>
    </xf>
    <xf numFmtId="3" fontId="7" fillId="4" borderId="16" xfId="7" applyNumberFormat="1" applyBorder="1" applyAlignment="1" applyProtection="1">
      <alignment horizontal="left" vertical="center"/>
      <protection hidden="1"/>
    </xf>
    <xf numFmtId="3" fontId="7" fillId="4" borderId="19" xfId="7" applyNumberFormat="1" applyBorder="1" applyAlignment="1" applyProtection="1">
      <alignment horizontal="left" vertical="center"/>
      <protection hidden="1"/>
    </xf>
    <xf numFmtId="3" fontId="7" fillId="4" borderId="18" xfId="7" applyNumberFormat="1" applyBorder="1" applyAlignment="1" applyProtection="1">
      <alignment horizontal="left" vertical="center"/>
      <protection hidden="1"/>
    </xf>
    <xf numFmtId="0" fontId="7" fillId="9" borderId="14" xfId="7" applyFill="1" applyBorder="1" applyAlignment="1" applyProtection="1">
      <alignment horizontal="center" vertical="center" wrapText="1"/>
      <protection hidden="1"/>
    </xf>
    <xf numFmtId="3" fontId="7" fillId="4" borderId="16" xfId="7" applyNumberFormat="1" applyBorder="1" applyAlignment="1" applyProtection="1">
      <alignment horizontal="left" vertical="center" wrapText="1"/>
      <protection hidden="1"/>
    </xf>
    <xf numFmtId="0" fontId="13" fillId="3" borderId="13" xfId="18" applyFont="1" applyBorder="1" applyAlignment="1" applyProtection="1">
      <alignment horizontal="left" vertical="center" wrapText="1"/>
      <protection hidden="1"/>
    </xf>
    <xf numFmtId="0" fontId="13" fillId="3" borderId="16" xfId="18" applyFont="1" applyBorder="1" applyAlignment="1" applyProtection="1">
      <alignment horizontal="left" vertical="center" wrapText="1"/>
      <protection hidden="1"/>
    </xf>
    <xf numFmtId="0" fontId="13" fillId="3" borderId="17" xfId="18" applyFont="1" applyBorder="1" applyAlignment="1" applyProtection="1">
      <alignment horizontal="left" vertical="center" wrapText="1"/>
      <protection hidden="1"/>
    </xf>
    <xf numFmtId="0" fontId="0" fillId="5" borderId="30" xfId="21" applyFont="1" applyBorder="1" applyAlignment="1" applyProtection="1">
      <alignment horizontal="center" vertical="center" wrapText="1"/>
    </xf>
    <xf numFmtId="0" fontId="8" fillId="5" borderId="30" xfId="21" applyBorder="1" applyAlignment="1" applyProtection="1">
      <alignment horizontal="center" vertical="center" wrapText="1"/>
    </xf>
    <xf numFmtId="0" fontId="7" fillId="4" borderId="14" xfId="7" applyBorder="1" applyAlignment="1" applyProtection="1">
      <alignment horizontal="center" vertical="center" wrapText="1"/>
      <protection hidden="1"/>
    </xf>
    <xf numFmtId="0" fontId="13" fillId="3" borderId="13" xfId="18" applyFont="1" applyBorder="1" applyAlignment="1" applyProtection="1">
      <alignment vertical="center" wrapText="1"/>
      <protection hidden="1"/>
    </xf>
    <xf numFmtId="0" fontId="13" fillId="3" borderId="16" xfId="18" applyFont="1" applyBorder="1" applyAlignment="1" applyProtection="1">
      <alignment vertical="center" wrapText="1"/>
      <protection hidden="1"/>
    </xf>
    <xf numFmtId="0" fontId="13" fillId="3" borderId="17" xfId="18" applyFont="1" applyBorder="1" applyAlignment="1" applyProtection="1">
      <alignment vertical="center" wrapText="1"/>
      <protection hidden="1"/>
    </xf>
    <xf numFmtId="0" fontId="0" fillId="5" borderId="18" xfId="3" applyFont="1" applyBorder="1" applyAlignment="1" applyProtection="1">
      <alignment horizontal="center" vertical="center" wrapText="1"/>
      <protection hidden="1"/>
    </xf>
    <xf numFmtId="0" fontId="8" fillId="5" borderId="18" xfId="3" applyFont="1" applyBorder="1" applyAlignment="1" applyProtection="1">
      <alignment horizontal="center" vertical="center" wrapText="1"/>
      <protection hidden="1"/>
    </xf>
    <xf numFmtId="3" fontId="0" fillId="13" borderId="18" xfId="8" applyNumberFormat="1" applyFont="1" applyFill="1" applyBorder="1" applyAlignment="1" applyProtection="1">
      <alignment horizontal="center" vertical="center"/>
      <protection hidden="1"/>
    </xf>
    <xf numFmtId="3" fontId="8" fillId="13" borderId="18" xfId="8" applyNumberFormat="1" applyFill="1" applyBorder="1" applyAlignment="1" applyProtection="1">
      <alignment horizontal="center" vertical="center"/>
      <protection hidden="1"/>
    </xf>
    <xf numFmtId="3" fontId="22" fillId="13" borderId="18" xfId="8" applyNumberFormat="1" applyFont="1" applyFill="1" applyBorder="1" applyAlignment="1" applyProtection="1">
      <alignment horizontal="center" vertical="center"/>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6"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34" fillId="6" borderId="0" xfId="10" applyFont="1" applyAlignment="1" applyProtection="1">
      <alignment horizontal="center" vertical="center" textRotation="90"/>
      <protection hidden="1"/>
    </xf>
    <xf numFmtId="0" fontId="35" fillId="6" borderId="0" xfId="10" applyFont="1" applyAlignment="1" applyProtection="1">
      <alignment horizontal="center" vertical="center" textRotation="90"/>
      <protection hidden="1"/>
    </xf>
    <xf numFmtId="0" fontId="11" fillId="9" borderId="0" xfId="4" quotePrefix="1" applyFill="1" applyBorder="1" applyAlignment="1">
      <alignment horizontal="center" vertical="center"/>
    </xf>
    <xf numFmtId="0" fontId="11" fillId="9" borderId="0" xfId="4" applyFill="1" applyBorder="1" applyAlignment="1">
      <alignment horizontal="center" vertical="center"/>
    </xf>
    <xf numFmtId="0" fontId="8" fillId="5" borderId="14" xfId="14" applyFont="1" applyBorder="1" applyAlignment="1">
      <alignment horizontal="center" vertical="center"/>
    </xf>
    <xf numFmtId="0" fontId="7" fillId="4" borderId="14" xfId="15" applyFont="1" applyBorder="1" applyAlignment="1">
      <alignment horizontal="left" vertical="center" wrapText="1"/>
    </xf>
    <xf numFmtId="0" fontId="7" fillId="4" borderId="18" xfId="15" applyFont="1" applyBorder="1" applyAlignment="1">
      <alignment horizontal="center" vertical="center" wrapText="1"/>
    </xf>
    <xf numFmtId="0" fontId="7" fillId="4" borderId="25" xfId="15" applyFont="1" applyBorder="1" applyAlignment="1">
      <alignment horizontal="center" vertical="center" wrapText="1"/>
    </xf>
    <xf numFmtId="0" fontId="7" fillId="4" borderId="24" xfId="15" applyFont="1" applyBorder="1" applyAlignment="1">
      <alignment horizontal="center" vertical="center" wrapText="1"/>
    </xf>
    <xf numFmtId="0" fontId="7" fillId="4" borderId="13" xfId="15" applyFont="1" applyBorder="1" applyAlignment="1">
      <alignment horizontal="center" vertical="center" wrapText="1"/>
    </xf>
    <xf numFmtId="0" fontId="7" fillId="4" borderId="16" xfId="15" applyFont="1" applyBorder="1" applyAlignment="1">
      <alignment horizontal="center" vertical="center" wrapText="1"/>
    </xf>
    <xf numFmtId="0" fontId="7" fillId="4" borderId="42" xfId="15" applyFont="1" applyBorder="1" applyAlignment="1">
      <alignment horizontal="center" vertical="center" wrapText="1"/>
    </xf>
    <xf numFmtId="0" fontId="7" fillId="4" borderId="14" xfId="15" applyFont="1" applyBorder="1" applyAlignment="1">
      <alignment horizontal="center" vertical="center"/>
    </xf>
    <xf numFmtId="0" fontId="7" fillId="4" borderId="14"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7" fillId="4" borderId="36" xfId="15" applyFont="1" applyBorder="1" applyAlignment="1">
      <alignment horizontal="center" vertical="center" wrapText="1"/>
    </xf>
    <xf numFmtId="0" fontId="7" fillId="4" borderId="4" xfId="15" applyFont="1" applyBorder="1" applyAlignment="1">
      <alignment horizontal="center" vertical="center" wrapText="1"/>
    </xf>
    <xf numFmtId="0" fontId="7" fillId="4" borderId="34" xfId="15" applyFont="1" applyBorder="1" applyAlignment="1">
      <alignment horizontal="center" vertical="center" wrapText="1"/>
    </xf>
    <xf numFmtId="0" fontId="7" fillId="4" borderId="34" xfId="15" applyFont="1" applyBorder="1" applyAlignment="1">
      <alignment horizontal="center" vertical="center"/>
    </xf>
    <xf numFmtId="0" fontId="0" fillId="5" borderId="14" xfId="3" applyFont="1" applyBorder="1" applyAlignment="1" applyProtection="1">
      <alignment horizontal="center" vertical="center" wrapText="1"/>
      <protection hidden="1"/>
    </xf>
    <xf numFmtId="0" fontId="4" fillId="5" borderId="14" xfId="3" applyBorder="1" applyAlignment="1" applyProtection="1">
      <alignment horizontal="center" vertical="center" wrapText="1"/>
      <protection hidden="1"/>
    </xf>
  </cellXfs>
  <cellStyles count="40">
    <cellStyle name="20 % - Accent2" xfId="3" builtinId="34"/>
    <cellStyle name="20 % - Accent2 2" xfId="8"/>
    <cellStyle name="20 % - Accent2 3" xfId="14"/>
    <cellStyle name="20 % - Accent2 3 2" xfId="33"/>
    <cellStyle name="20 % - Accent2 4" xfId="30"/>
    <cellStyle name="20 % - Accent4 2" xfId="17"/>
    <cellStyle name="20 % - Accent4 2 2" xfId="34"/>
    <cellStyle name="20% - Accent2 2" xfId="21"/>
    <cellStyle name="40 % - Accent2 2" xfId="37"/>
    <cellStyle name="Accent1" xfId="18" builtinId="29"/>
    <cellStyle name="Accent1 2" xfId="6"/>
    <cellStyle name="Accent2" xfId="2" builtinId="33"/>
    <cellStyle name="Accent2 2" xfId="7"/>
    <cellStyle name="Accent2 3" xfId="15"/>
    <cellStyle name="Accent4 2" xfId="10"/>
    <cellStyle name="Lien hypertexte" xfId="4" builtinId="8"/>
    <cellStyle name="Milliers 2" xfId="35"/>
    <cellStyle name="Neutre 2" xfId="9"/>
    <cellStyle name="Normal" xfId="0" builtinId="0" customBuiltin="1"/>
    <cellStyle name="Normal 2" xfId="5"/>
    <cellStyle name="Normal 2 2" xfId="28"/>
    <cellStyle name="Normal 200" xfId="24"/>
    <cellStyle name="Normal 208" xfId="27"/>
    <cellStyle name="Normal 3" xfId="13"/>
    <cellStyle name="Normal 3 2" xfId="25"/>
    <cellStyle name="Normal 3 2 2" xfId="36"/>
    <cellStyle name="Normal 3 3" xfId="32"/>
    <cellStyle name="Percent 2" xfId="20"/>
    <cellStyle name="Percent 2 2" xfId="39"/>
    <cellStyle name="Percent 3" xfId="38"/>
    <cellStyle name="Pourcentage" xfId="1" builtinId="5"/>
    <cellStyle name="Pourcentage 2" xfId="11"/>
    <cellStyle name="Pourcentage 2 2" xfId="31"/>
    <cellStyle name="Pourcentage 3" xfId="29"/>
    <cellStyle name="Standaard 3" xfId="23"/>
    <cellStyle name="Standaard_Balans IL-Glob. PLAU" xfId="22"/>
    <cellStyle name="Style 1" xfId="12"/>
    <cellStyle name="Style 1 2" xfId="16"/>
    <cellStyle name="Style 1 3" xfId="26"/>
    <cellStyle name="Style 2" xfId="19"/>
  </cellStyles>
  <dxfs count="420">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externalLink" Target="externalLinks/externalLink5.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5</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20Tarification/102.%20M&#233;thode%20de%20r&#233;gulation%20tarifaire%202015-2016/1028.%20M&#233;thode%20tarifaire%202015-2016/1028.3%20MODELES%20DE%20RAPPORT%20-%20TEMPLATE%20EXCEL/Versions%20ex-post%202016%2013.01.17/17a13%20-%20MODELE%20DE%20RAPPORT%20EX-POST%202016%20ELEC%20-%20VIER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p-p-cont01\CtxFolderRedirection\Users\nikolai.triffet\Desktop\CWaPE\17f07%20-%20Rapport%20ex-post%20-%20Gaz.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20Tarification/104.%20M&#233;thode%20de%20r&#233;gulation%20tarifaire%202018-2022/1044.%20M&#233;thodologie%20tarifaire%202018-2022/1044.5%20Mod&#232;les%20de%20rapport/MDR%20post-consultation/17f23%20-%20Proposition%20Tarifs%20-%20Electricit&#23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 val="TAB A"/>
      <sheetName val="TAB B"/>
      <sheetName val="TAB1"/>
      <sheetName val="TAB2"/>
      <sheetName val="TAB3"/>
      <sheetName val="TAB3.1"/>
      <sheetName val="TAB3.2"/>
      <sheetName val="TAB3.3"/>
      <sheetName val="TAB4.1.1"/>
      <sheetName val="TAB4.1.2"/>
      <sheetName val="TAB4.2.1"/>
      <sheetName val="TAB4.2.2"/>
      <sheetName val="TAB4.3.1"/>
      <sheetName val="TAB4.3.2"/>
      <sheetName val="TAB4.4.1"/>
      <sheetName val="TAB4.4.2"/>
      <sheetName val="TAB4.5.1"/>
      <sheetName val="TAB4.5.2"/>
      <sheetName val="TAB4.6"/>
      <sheetName val="TAB5"/>
      <sheetName val="TAB5.1"/>
      <sheetName val="TAB5.2"/>
      <sheetName val="TAB5.3"/>
      <sheetName val="TAB5.4"/>
      <sheetName val="TAB5.5"/>
      <sheetName val="TAB6"/>
      <sheetName val="TAB7"/>
      <sheetName val="TAB7.1"/>
      <sheetName val="TAB7.2"/>
      <sheetName val="TAB7.3"/>
      <sheetName val="TAB7.4"/>
    </sheetNames>
    <sheetDataSet>
      <sheetData sheetId="0"/>
      <sheetData sheetId="1"/>
      <sheetData sheetId="2"/>
      <sheetData sheetId="3"/>
      <sheetData sheetId="4"/>
      <sheetData sheetId="5"/>
      <sheetData sheetId="6">
        <row r="32">
          <cell r="C32">
            <v>0</v>
          </cell>
          <cell r="D32">
            <v>0</v>
          </cell>
          <cell r="E32">
            <v>0</v>
          </cell>
          <cell r="F32">
            <v>0</v>
          </cell>
          <cell r="G32">
            <v>0</v>
          </cell>
          <cell r="H32">
            <v>0</v>
          </cell>
        </row>
        <row r="41">
          <cell r="D41">
            <v>0</v>
          </cell>
          <cell r="E41">
            <v>0</v>
          </cell>
          <cell r="F41">
            <v>0</v>
          </cell>
          <cell r="G41">
            <v>0</v>
          </cell>
          <cell r="H41">
            <v>0</v>
          </cell>
        </row>
        <row r="50">
          <cell r="D50">
            <v>0</v>
          </cell>
          <cell r="E50">
            <v>0</v>
          </cell>
          <cell r="F50">
            <v>0</v>
          </cell>
          <cell r="G50">
            <v>0</v>
          </cell>
          <cell r="H50">
            <v>0</v>
          </cell>
        </row>
      </sheetData>
      <sheetData sheetId="7">
        <row r="39">
          <cell r="C39">
            <v>0</v>
          </cell>
          <cell r="D39">
            <v>0</v>
          </cell>
          <cell r="E39">
            <v>0</v>
          </cell>
          <cell r="F39">
            <v>0</v>
          </cell>
          <cell r="G39">
            <v>0</v>
          </cell>
          <cell r="H39">
            <v>0</v>
          </cell>
        </row>
        <row r="50">
          <cell r="D50">
            <v>0</v>
          </cell>
          <cell r="E50">
            <v>0</v>
          </cell>
          <cell r="F50">
            <v>0</v>
          </cell>
          <cell r="G50">
            <v>0</v>
          </cell>
          <cell r="H50">
            <v>0</v>
          </cell>
        </row>
        <row r="61">
          <cell r="D61">
            <v>0</v>
          </cell>
          <cell r="E61">
            <v>0</v>
          </cell>
          <cell r="F61">
            <v>0</v>
          </cell>
          <cell r="G61">
            <v>0</v>
          </cell>
          <cell r="H61">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M98"/>
  <sheetViews>
    <sheetView tabSelected="1" topLeftCell="A22" zoomScaleNormal="100" workbookViewId="0">
      <selection activeCell="B30" sqref="B30:J30"/>
    </sheetView>
  </sheetViews>
  <sheetFormatPr baseColWidth="10" defaultColWidth="7" defaultRowHeight="13.5" x14ac:dyDescent="0.3"/>
  <cols>
    <col min="1" max="1" width="1.6640625" style="72" customWidth="1"/>
    <col min="2" max="2" width="21.5" style="72" customWidth="1"/>
    <col min="3" max="3" width="39" style="72" customWidth="1"/>
    <col min="4" max="10" width="12.33203125" style="72" customWidth="1"/>
    <col min="11" max="16384" width="7" style="72"/>
  </cols>
  <sheetData>
    <row r="7" spans="2:10" ht="30.6" customHeight="1" x14ac:dyDescent="0.3">
      <c r="B7" s="533" t="s">
        <v>799</v>
      </c>
      <c r="C7" s="533"/>
      <c r="D7" s="533"/>
      <c r="E7" s="533"/>
      <c r="F7" s="533"/>
      <c r="G7" s="533"/>
      <c r="H7" s="533"/>
      <c r="I7" s="533"/>
      <c r="J7" s="533"/>
    </row>
    <row r="9" spans="2:10" ht="15" x14ac:dyDescent="0.3">
      <c r="B9" s="533" t="s">
        <v>211</v>
      </c>
      <c r="C9" s="533"/>
      <c r="D9" s="533"/>
      <c r="E9" s="533"/>
      <c r="F9" s="533"/>
      <c r="G9" s="533"/>
      <c r="H9" s="533"/>
      <c r="I9" s="533"/>
      <c r="J9" s="533"/>
    </row>
    <row r="11" spans="2:10" x14ac:dyDescent="0.3">
      <c r="B11" s="72" t="s">
        <v>212</v>
      </c>
      <c r="C11" s="541"/>
      <c r="D11" s="541"/>
      <c r="E11" s="541"/>
    </row>
    <row r="12" spans="2:10" x14ac:dyDescent="0.3">
      <c r="B12" s="72" t="s">
        <v>213</v>
      </c>
      <c r="C12" s="541"/>
      <c r="D12" s="541"/>
      <c r="E12" s="541"/>
    </row>
    <row r="13" spans="2:10" x14ac:dyDescent="0.3">
      <c r="B13" s="72" t="s">
        <v>214</v>
      </c>
      <c r="C13" s="541"/>
      <c r="D13" s="541"/>
      <c r="E13" s="541"/>
    </row>
    <row r="14" spans="2:10" x14ac:dyDescent="0.3">
      <c r="B14" s="72" t="s">
        <v>490</v>
      </c>
      <c r="E14" s="72">
        <v>2021</v>
      </c>
    </row>
    <row r="16" spans="2:10" ht="14.25" thickBot="1" x14ac:dyDescent="0.35"/>
    <row r="17" spans="2:10" ht="28.9" customHeight="1" x14ac:dyDescent="0.3">
      <c r="B17" s="536" t="s">
        <v>215</v>
      </c>
      <c r="C17" s="537"/>
      <c r="D17" s="537"/>
      <c r="E17" s="537"/>
      <c r="F17" s="537"/>
      <c r="G17" s="537"/>
      <c r="H17" s="537"/>
      <c r="I17" s="537"/>
      <c r="J17" s="538"/>
    </row>
    <row r="18" spans="2:10" ht="15" x14ac:dyDescent="0.3">
      <c r="B18" s="519" t="s">
        <v>216</v>
      </c>
      <c r="C18" s="534"/>
      <c r="D18" s="534"/>
      <c r="E18" s="534"/>
      <c r="F18" s="534"/>
      <c r="G18" s="534"/>
      <c r="H18" s="534"/>
      <c r="I18" s="534"/>
      <c r="J18" s="535"/>
    </row>
    <row r="19" spans="2:10" ht="15" x14ac:dyDescent="0.3">
      <c r="B19" s="519" t="s">
        <v>217</v>
      </c>
      <c r="C19" s="534"/>
      <c r="D19" s="534"/>
      <c r="E19" s="534"/>
      <c r="F19" s="534"/>
      <c r="G19" s="534"/>
      <c r="H19" s="534"/>
      <c r="I19" s="534"/>
      <c r="J19" s="535"/>
    </row>
    <row r="20" spans="2:10" ht="15" x14ac:dyDescent="0.3">
      <c r="B20" s="519" t="s">
        <v>218</v>
      </c>
      <c r="C20" s="534"/>
      <c r="D20" s="534"/>
      <c r="E20" s="534"/>
      <c r="F20" s="534"/>
      <c r="G20" s="534"/>
      <c r="H20" s="534"/>
      <c r="I20" s="534"/>
      <c r="J20" s="535"/>
    </row>
    <row r="21" spans="2:10" ht="15" x14ac:dyDescent="0.3">
      <c r="B21" s="519" t="s">
        <v>219</v>
      </c>
      <c r="C21" s="534"/>
      <c r="D21" s="534"/>
      <c r="E21" s="534"/>
      <c r="F21" s="534"/>
      <c r="G21" s="534"/>
      <c r="H21" s="534"/>
      <c r="I21" s="534"/>
      <c r="J21" s="535"/>
    </row>
    <row r="22" spans="2:10" ht="15" x14ac:dyDescent="0.3">
      <c r="B22" s="519"/>
      <c r="C22" s="520"/>
      <c r="D22" s="520"/>
      <c r="E22" s="520"/>
      <c r="F22" s="520"/>
      <c r="G22" s="520"/>
      <c r="H22" s="520"/>
      <c r="I22" s="520"/>
      <c r="J22" s="521"/>
    </row>
    <row r="23" spans="2:10" ht="15" x14ac:dyDescent="0.3">
      <c r="B23" s="519" t="s">
        <v>220</v>
      </c>
      <c r="C23" s="534"/>
      <c r="D23" s="534"/>
      <c r="E23" s="534"/>
      <c r="F23" s="534"/>
      <c r="G23" s="534"/>
      <c r="H23" s="534"/>
      <c r="I23" s="534"/>
      <c r="J23" s="535"/>
    </row>
    <row r="24" spans="2:10" ht="15" x14ac:dyDescent="0.3">
      <c r="B24" s="519" t="s">
        <v>221</v>
      </c>
      <c r="C24" s="534"/>
      <c r="D24" s="534"/>
      <c r="E24" s="534"/>
      <c r="F24" s="534"/>
      <c r="G24" s="534"/>
      <c r="H24" s="534"/>
      <c r="I24" s="534"/>
      <c r="J24" s="535"/>
    </row>
    <row r="25" spans="2:10" ht="15.75" thickBot="1" x14ac:dyDescent="0.35">
      <c r="B25" s="522" t="s">
        <v>222</v>
      </c>
      <c r="C25" s="539"/>
      <c r="D25" s="539"/>
      <c r="E25" s="539"/>
      <c r="F25" s="539"/>
      <c r="G25" s="539"/>
      <c r="H25" s="539"/>
      <c r="I25" s="539"/>
      <c r="J25" s="540"/>
    </row>
    <row r="26" spans="2:10" ht="15" x14ac:dyDescent="0.3">
      <c r="B26" s="523"/>
      <c r="C26" s="524"/>
      <c r="D26" s="524"/>
      <c r="E26" s="524"/>
      <c r="F26" s="524"/>
      <c r="G26" s="524"/>
      <c r="H26" s="524"/>
      <c r="I26" s="524"/>
      <c r="J26" s="524"/>
    </row>
    <row r="27" spans="2:10" ht="15" x14ac:dyDescent="0.3">
      <c r="B27" s="72" t="s">
        <v>683</v>
      </c>
      <c r="C27" s="524"/>
      <c r="D27" s="524"/>
      <c r="E27" s="525"/>
      <c r="F27" s="524"/>
      <c r="G27" s="524"/>
      <c r="H27" s="524"/>
      <c r="I27" s="524"/>
      <c r="J27" s="524"/>
    </row>
    <row r="28" spans="2:10" ht="15" x14ac:dyDescent="0.3">
      <c r="B28" s="72" t="s">
        <v>866</v>
      </c>
      <c r="C28" s="524"/>
      <c r="D28" s="524"/>
      <c r="E28" s="525"/>
      <c r="F28" s="524"/>
      <c r="G28" s="524"/>
      <c r="H28" s="524"/>
      <c r="I28" s="524"/>
      <c r="J28" s="524"/>
    </row>
    <row r="30" spans="2:10" ht="15" x14ac:dyDescent="0.3">
      <c r="B30" s="533" t="s">
        <v>223</v>
      </c>
      <c r="C30" s="533"/>
      <c r="D30" s="533"/>
      <c r="E30" s="533"/>
      <c r="F30" s="533"/>
      <c r="G30" s="533"/>
      <c r="H30" s="533"/>
      <c r="I30" s="533"/>
      <c r="J30" s="533"/>
    </row>
    <row r="32" spans="2:10" x14ac:dyDescent="0.3">
      <c r="B32" s="270"/>
      <c r="C32" s="72" t="s">
        <v>224</v>
      </c>
    </row>
    <row r="33" spans="2:13" x14ac:dyDescent="0.3">
      <c r="B33" s="526" t="s">
        <v>225</v>
      </c>
      <c r="C33" s="72" t="s">
        <v>226</v>
      </c>
    </row>
    <row r="35" spans="2:13" ht="15" x14ac:dyDescent="0.3">
      <c r="B35" s="533" t="s">
        <v>531</v>
      </c>
      <c r="C35" s="533"/>
      <c r="D35" s="533"/>
      <c r="E35" s="533"/>
      <c r="F35" s="533"/>
      <c r="G35" s="533"/>
      <c r="H35" s="533"/>
      <c r="I35" s="533"/>
      <c r="J35" s="533"/>
    </row>
    <row r="37" spans="2:13" x14ac:dyDescent="0.3">
      <c r="D37" s="527">
        <v>2019</v>
      </c>
      <c r="E37" s="527">
        <f t="shared" ref="E37:H38" si="0">D37+1</f>
        <v>2020</v>
      </c>
      <c r="F37" s="527">
        <f t="shared" si="0"/>
        <v>2021</v>
      </c>
      <c r="G37" s="527">
        <f t="shared" si="0"/>
        <v>2022</v>
      </c>
      <c r="H37" s="527">
        <f t="shared" si="0"/>
        <v>2023</v>
      </c>
      <c r="M37" s="528">
        <v>1</v>
      </c>
    </row>
    <row r="38" spans="2:13" ht="4.9000000000000004" customHeight="1" x14ac:dyDescent="0.3">
      <c r="D38" s="528">
        <v>3</v>
      </c>
      <c r="E38" s="528">
        <f t="shared" si="0"/>
        <v>4</v>
      </c>
      <c r="F38" s="528">
        <f t="shared" si="0"/>
        <v>5</v>
      </c>
      <c r="G38" s="528">
        <f t="shared" si="0"/>
        <v>6</v>
      </c>
      <c r="H38" s="528">
        <f t="shared" si="0"/>
        <v>7</v>
      </c>
      <c r="M38" s="528">
        <f t="shared" ref="M38:M43" si="1">M37+1</f>
        <v>2</v>
      </c>
    </row>
    <row r="39" spans="2:13" x14ac:dyDescent="0.3">
      <c r="B39" s="361" t="s">
        <v>684</v>
      </c>
      <c r="D39" s="529"/>
      <c r="E39" s="529"/>
      <c r="F39" s="529"/>
      <c r="G39" s="529"/>
      <c r="H39" s="529"/>
      <c r="M39" s="528">
        <f t="shared" si="1"/>
        <v>3</v>
      </c>
    </row>
    <row r="40" spans="2:13" ht="24" customHeight="1" x14ac:dyDescent="0.3">
      <c r="B40" s="532" t="s">
        <v>686</v>
      </c>
      <c r="C40" s="532"/>
      <c r="D40" s="221"/>
      <c r="E40" s="221"/>
      <c r="F40" s="221"/>
      <c r="G40" s="221"/>
      <c r="H40" s="221"/>
      <c r="M40" s="528">
        <f t="shared" si="1"/>
        <v>4</v>
      </c>
    </row>
    <row r="41" spans="2:13" ht="24" customHeight="1" x14ac:dyDescent="0.3">
      <c r="B41" s="532" t="s">
        <v>685</v>
      </c>
      <c r="C41" s="532"/>
      <c r="D41" s="221"/>
      <c r="E41" s="221"/>
      <c r="F41" s="221"/>
      <c r="G41" s="221"/>
      <c r="H41" s="221"/>
      <c r="M41" s="528">
        <f t="shared" si="1"/>
        <v>5</v>
      </c>
    </row>
    <row r="42" spans="2:13" ht="24" customHeight="1" x14ac:dyDescent="0.3">
      <c r="B42" s="532" t="s">
        <v>687</v>
      </c>
      <c r="C42" s="532"/>
      <c r="D42" s="221"/>
      <c r="E42" s="221"/>
      <c r="F42" s="221"/>
      <c r="G42" s="221"/>
      <c r="H42" s="221"/>
      <c r="M42" s="528">
        <f t="shared" si="1"/>
        <v>6</v>
      </c>
    </row>
    <row r="43" spans="2:13" ht="24" customHeight="1" x14ac:dyDescent="0.3">
      <c r="B43" s="532" t="s">
        <v>688</v>
      </c>
      <c r="C43" s="532"/>
      <c r="D43" s="221"/>
      <c r="E43" s="221"/>
      <c r="F43" s="221"/>
      <c r="G43" s="221"/>
      <c r="H43" s="221"/>
      <c r="M43" s="528">
        <f t="shared" si="1"/>
        <v>7</v>
      </c>
    </row>
    <row r="44" spans="2:13" x14ac:dyDescent="0.3">
      <c r="B44" s="532" t="s">
        <v>689</v>
      </c>
      <c r="C44" s="532"/>
      <c r="D44" s="221"/>
      <c r="E44" s="221"/>
      <c r="F44" s="221"/>
      <c r="G44" s="221"/>
      <c r="H44" s="221"/>
      <c r="M44" s="528">
        <f>M43+1</f>
        <v>8</v>
      </c>
    </row>
    <row r="45" spans="2:13" ht="13.5" customHeight="1" x14ac:dyDescent="0.3">
      <c r="B45" s="532" t="s">
        <v>690</v>
      </c>
      <c r="C45" s="532"/>
      <c r="D45" s="221"/>
      <c r="E45" s="221"/>
      <c r="F45" s="221"/>
      <c r="G45" s="221"/>
      <c r="H45" s="221"/>
      <c r="M45" s="528">
        <f>M44+1</f>
        <v>9</v>
      </c>
    </row>
    <row r="46" spans="2:13" ht="25.15" customHeight="1" x14ac:dyDescent="0.3">
      <c r="B46" s="532" t="s">
        <v>691</v>
      </c>
      <c r="C46" s="532"/>
      <c r="D46" s="221"/>
      <c r="E46" s="221"/>
      <c r="F46" s="221"/>
      <c r="G46" s="221"/>
      <c r="H46" s="221"/>
      <c r="M46" s="528">
        <f>M45+1</f>
        <v>10</v>
      </c>
    </row>
    <row r="47" spans="2:13" ht="25.15" customHeight="1" x14ac:dyDescent="0.3">
      <c r="B47" s="532" t="s">
        <v>692</v>
      </c>
      <c r="C47" s="532"/>
      <c r="D47" s="221"/>
      <c r="E47" s="221"/>
      <c r="F47" s="221"/>
      <c r="G47" s="221"/>
      <c r="H47" s="221"/>
      <c r="M47" s="528">
        <f>M46+1</f>
        <v>11</v>
      </c>
    </row>
    <row r="50" spans="2:10" ht="15" x14ac:dyDescent="0.3">
      <c r="B50" s="533" t="s">
        <v>227</v>
      </c>
      <c r="C50" s="533"/>
      <c r="D50" s="533"/>
      <c r="E50" s="533"/>
      <c r="F50" s="533"/>
      <c r="G50" s="533"/>
      <c r="H50" s="533"/>
      <c r="I50" s="533"/>
      <c r="J50" s="533"/>
    </row>
    <row r="52" spans="2:10" ht="25.5" customHeight="1" x14ac:dyDescent="0.3">
      <c r="B52" s="72" t="s">
        <v>800</v>
      </c>
      <c r="C52" s="530" t="str">
        <f>'TAB A'!A3</f>
        <v>Liste des annexes à fournir</v>
      </c>
      <c r="D52" s="530"/>
      <c r="E52" s="530"/>
      <c r="F52" s="530"/>
      <c r="G52" s="530"/>
      <c r="H52" s="530"/>
      <c r="I52" s="530"/>
      <c r="J52" s="113"/>
    </row>
    <row r="53" spans="2:10" ht="25.5" customHeight="1" x14ac:dyDescent="0.3">
      <c r="B53" s="72" t="s">
        <v>801</v>
      </c>
      <c r="C53" s="530" t="str">
        <f>'TAB B'!A3</f>
        <v>Instructions pour compléter le modèle de rapport</v>
      </c>
      <c r="D53" s="530"/>
      <c r="E53" s="530"/>
      <c r="F53" s="530"/>
      <c r="G53" s="530"/>
      <c r="H53" s="530"/>
      <c r="I53" s="530"/>
      <c r="J53" s="113"/>
    </row>
    <row r="54" spans="2:10" ht="38.450000000000003" customHeight="1" x14ac:dyDescent="0.3">
      <c r="B54" s="72" t="s">
        <v>500</v>
      </c>
      <c r="C54" s="530" t="s">
        <v>694</v>
      </c>
      <c r="D54" s="530"/>
      <c r="E54" s="530"/>
      <c r="F54" s="530"/>
      <c r="G54" s="530"/>
      <c r="H54" s="530"/>
      <c r="I54" s="530"/>
      <c r="J54" s="113" t="s">
        <v>633</v>
      </c>
    </row>
    <row r="55" spans="2:10" ht="38.450000000000003" customHeight="1" x14ac:dyDescent="0.3">
      <c r="B55" s="72" t="s">
        <v>532</v>
      </c>
      <c r="C55" s="530" t="s">
        <v>533</v>
      </c>
      <c r="D55" s="530"/>
      <c r="E55" s="530"/>
      <c r="F55" s="530"/>
      <c r="G55" s="530"/>
      <c r="H55" s="530"/>
      <c r="I55" s="530"/>
      <c r="J55" s="113" t="s">
        <v>532</v>
      </c>
    </row>
    <row r="56" spans="2:10" ht="38.450000000000003" customHeight="1" x14ac:dyDescent="0.3">
      <c r="B56" s="72" t="s">
        <v>228</v>
      </c>
      <c r="C56" s="530" t="s">
        <v>146</v>
      </c>
      <c r="D56" s="530"/>
      <c r="E56" s="530"/>
      <c r="F56" s="530"/>
      <c r="G56" s="530"/>
      <c r="H56" s="530"/>
      <c r="I56" s="530"/>
      <c r="J56" s="113" t="s">
        <v>228</v>
      </c>
    </row>
    <row r="57" spans="2:10" ht="38.450000000000003" customHeight="1" x14ac:dyDescent="0.3">
      <c r="B57" s="72" t="s">
        <v>229</v>
      </c>
      <c r="C57" s="530" t="s">
        <v>938</v>
      </c>
      <c r="D57" s="530"/>
      <c r="E57" s="530"/>
      <c r="F57" s="530"/>
      <c r="G57" s="530"/>
      <c r="H57" s="530"/>
      <c r="I57" s="530"/>
      <c r="J57" s="113" t="s">
        <v>229</v>
      </c>
    </row>
    <row r="58" spans="2:10" ht="38.450000000000003" customHeight="1" x14ac:dyDescent="0.3">
      <c r="B58" s="72" t="s">
        <v>230</v>
      </c>
      <c r="C58" s="530" t="s">
        <v>939</v>
      </c>
      <c r="D58" s="530"/>
      <c r="E58" s="530"/>
      <c r="F58" s="530"/>
      <c r="G58" s="530"/>
      <c r="H58" s="530"/>
      <c r="I58" s="530"/>
      <c r="J58" s="113" t="s">
        <v>230</v>
      </c>
    </row>
    <row r="59" spans="2:10" ht="38.450000000000003" customHeight="1" x14ac:dyDescent="0.3">
      <c r="B59" s="72" t="s">
        <v>634</v>
      </c>
      <c r="C59" s="530" t="s">
        <v>771</v>
      </c>
      <c r="D59" s="530"/>
      <c r="E59" s="530"/>
      <c r="F59" s="530"/>
      <c r="G59" s="530"/>
      <c r="H59" s="530"/>
      <c r="I59" s="530"/>
      <c r="J59" s="113" t="s">
        <v>634</v>
      </c>
    </row>
    <row r="60" spans="2:10" ht="38.450000000000003" customHeight="1" x14ac:dyDescent="0.3">
      <c r="B60" s="72" t="s">
        <v>872</v>
      </c>
      <c r="C60" s="530" t="s">
        <v>934</v>
      </c>
      <c r="D60" s="530"/>
      <c r="E60" s="530"/>
      <c r="F60" s="530"/>
      <c r="G60" s="530"/>
      <c r="H60" s="530"/>
      <c r="I60" s="530"/>
      <c r="J60" s="113" t="s">
        <v>872</v>
      </c>
    </row>
    <row r="61" spans="2:10" ht="38.450000000000003" customHeight="1" x14ac:dyDescent="0.3">
      <c r="B61" s="72" t="s">
        <v>635</v>
      </c>
      <c r="C61" s="530" t="s">
        <v>773</v>
      </c>
      <c r="D61" s="530"/>
      <c r="E61" s="530"/>
      <c r="F61" s="530"/>
      <c r="G61" s="530"/>
      <c r="H61" s="530"/>
      <c r="I61" s="530"/>
      <c r="J61" s="113" t="s">
        <v>230</v>
      </c>
    </row>
    <row r="62" spans="2:10" ht="38.450000000000003" customHeight="1" x14ac:dyDescent="0.3">
      <c r="B62" s="72" t="s">
        <v>231</v>
      </c>
      <c r="C62" s="530" t="s">
        <v>774</v>
      </c>
      <c r="D62" s="530"/>
      <c r="E62" s="530"/>
      <c r="F62" s="530"/>
      <c r="G62" s="530"/>
      <c r="H62" s="530"/>
      <c r="I62" s="530"/>
      <c r="J62" s="113" t="s">
        <v>231</v>
      </c>
    </row>
    <row r="63" spans="2:10" ht="38.450000000000003" customHeight="1" x14ac:dyDescent="0.3">
      <c r="B63" s="72" t="s">
        <v>232</v>
      </c>
      <c r="C63" s="530" t="s">
        <v>776</v>
      </c>
      <c r="D63" s="530"/>
      <c r="E63" s="530"/>
      <c r="F63" s="530"/>
      <c r="G63" s="530"/>
      <c r="H63" s="530"/>
      <c r="I63" s="530"/>
      <c r="J63" s="113" t="s">
        <v>232</v>
      </c>
    </row>
    <row r="64" spans="2:10" ht="38.450000000000003" customHeight="1" x14ac:dyDescent="0.3">
      <c r="B64" s="72" t="s">
        <v>233</v>
      </c>
      <c r="C64" s="530" t="s">
        <v>777</v>
      </c>
      <c r="D64" s="530"/>
      <c r="E64" s="530"/>
      <c r="F64" s="530"/>
      <c r="G64" s="530"/>
      <c r="H64" s="530"/>
      <c r="I64" s="530"/>
      <c r="J64" s="114" t="s">
        <v>233</v>
      </c>
    </row>
    <row r="65" spans="2:10" ht="38.450000000000003" customHeight="1" x14ac:dyDescent="0.3">
      <c r="B65" s="72" t="s">
        <v>234</v>
      </c>
      <c r="C65" s="530" t="s">
        <v>778</v>
      </c>
      <c r="D65" s="530"/>
      <c r="E65" s="530"/>
      <c r="F65" s="530"/>
      <c r="G65" s="530"/>
      <c r="H65" s="530"/>
      <c r="I65" s="530"/>
      <c r="J65" s="114" t="s">
        <v>234</v>
      </c>
    </row>
    <row r="66" spans="2:10" ht="38.450000000000003" customHeight="1" x14ac:dyDescent="0.3">
      <c r="B66" s="72" t="s">
        <v>485</v>
      </c>
      <c r="C66" s="530" t="s">
        <v>779</v>
      </c>
      <c r="D66" s="530"/>
      <c r="E66" s="530"/>
      <c r="F66" s="530"/>
      <c r="G66" s="530"/>
      <c r="H66" s="530"/>
      <c r="I66" s="530"/>
      <c r="J66" s="114" t="s">
        <v>485</v>
      </c>
    </row>
    <row r="67" spans="2:10" ht="38.450000000000003" customHeight="1" x14ac:dyDescent="0.3">
      <c r="B67" s="72" t="s">
        <v>486</v>
      </c>
      <c r="C67" s="530" t="s">
        <v>780</v>
      </c>
      <c r="D67" s="530"/>
      <c r="E67" s="530"/>
      <c r="F67" s="530"/>
      <c r="G67" s="530"/>
      <c r="H67" s="530"/>
      <c r="I67" s="530"/>
      <c r="J67" s="113" t="s">
        <v>486</v>
      </c>
    </row>
    <row r="68" spans="2:10" ht="38.450000000000003" customHeight="1" x14ac:dyDescent="0.3">
      <c r="B68" s="72" t="s">
        <v>487</v>
      </c>
      <c r="C68" s="530" t="s">
        <v>781</v>
      </c>
      <c r="D68" s="530"/>
      <c r="E68" s="530"/>
      <c r="F68" s="530"/>
      <c r="G68" s="530"/>
      <c r="H68" s="530"/>
      <c r="I68" s="530"/>
      <c r="J68" s="114" t="s">
        <v>487</v>
      </c>
    </row>
    <row r="69" spans="2:10" ht="38.450000000000003" customHeight="1" x14ac:dyDescent="0.3">
      <c r="B69" s="72" t="s">
        <v>514</v>
      </c>
      <c r="C69" s="530" t="s">
        <v>782</v>
      </c>
      <c r="D69" s="530"/>
      <c r="E69" s="530"/>
      <c r="F69" s="530"/>
      <c r="G69" s="530"/>
      <c r="H69" s="530"/>
      <c r="I69" s="530"/>
      <c r="J69" s="114" t="s">
        <v>514</v>
      </c>
    </row>
    <row r="70" spans="2:10" ht="38.450000000000003" customHeight="1" x14ac:dyDescent="0.3">
      <c r="B70" s="72" t="s">
        <v>803</v>
      </c>
      <c r="C70" s="199" t="s">
        <v>632</v>
      </c>
      <c r="D70" s="199"/>
      <c r="E70" s="199"/>
      <c r="F70" s="199"/>
      <c r="G70" s="199"/>
      <c r="H70" s="199"/>
      <c r="I70" s="199"/>
      <c r="J70" s="114"/>
    </row>
    <row r="71" spans="2:10" ht="38.450000000000003" customHeight="1" x14ac:dyDescent="0.3">
      <c r="B71" s="72" t="s">
        <v>235</v>
      </c>
      <c r="C71" s="530" t="s">
        <v>819</v>
      </c>
      <c r="D71" s="530"/>
      <c r="E71" s="530"/>
      <c r="F71" s="530"/>
      <c r="G71" s="530"/>
      <c r="H71" s="530"/>
      <c r="I71" s="530"/>
      <c r="J71" s="113" t="s">
        <v>235</v>
      </c>
    </row>
    <row r="72" spans="2:10" ht="38.450000000000003" customHeight="1" x14ac:dyDescent="0.3">
      <c r="B72" s="72" t="s">
        <v>523</v>
      </c>
      <c r="C72" s="530" t="s">
        <v>783</v>
      </c>
      <c r="D72" s="530"/>
      <c r="E72" s="530"/>
      <c r="F72" s="530"/>
      <c r="G72" s="530"/>
      <c r="H72" s="530"/>
      <c r="I72" s="530"/>
      <c r="J72" s="114" t="s">
        <v>523</v>
      </c>
    </row>
    <row r="73" spans="2:10" ht="38.450000000000003" customHeight="1" x14ac:dyDescent="0.3">
      <c r="B73" s="72" t="s">
        <v>524</v>
      </c>
      <c r="C73" s="530" t="s">
        <v>784</v>
      </c>
      <c r="D73" s="530"/>
      <c r="E73" s="530"/>
      <c r="F73" s="530"/>
      <c r="G73" s="530"/>
      <c r="H73" s="530"/>
      <c r="I73" s="530"/>
      <c r="J73" s="114" t="s">
        <v>524</v>
      </c>
    </row>
    <row r="74" spans="2:10" ht="38.450000000000003" customHeight="1" x14ac:dyDescent="0.3">
      <c r="B74" s="72" t="s">
        <v>525</v>
      </c>
      <c r="C74" s="530" t="s">
        <v>785</v>
      </c>
      <c r="D74" s="530"/>
      <c r="E74" s="530"/>
      <c r="F74" s="530"/>
      <c r="G74" s="530"/>
      <c r="H74" s="530"/>
      <c r="I74" s="530"/>
      <c r="J74" s="114" t="s">
        <v>525</v>
      </c>
    </row>
    <row r="75" spans="2:10" ht="38.450000000000003" customHeight="1" x14ac:dyDescent="0.3">
      <c r="B75" s="72" t="s">
        <v>526</v>
      </c>
      <c r="C75" s="530" t="s">
        <v>534</v>
      </c>
      <c r="D75" s="530"/>
      <c r="E75" s="530"/>
      <c r="F75" s="530"/>
      <c r="G75" s="530"/>
      <c r="H75" s="530"/>
      <c r="I75" s="530"/>
      <c r="J75" s="114" t="s">
        <v>526</v>
      </c>
    </row>
    <row r="76" spans="2:10" ht="38.450000000000003" customHeight="1" x14ac:dyDescent="0.3">
      <c r="B76" s="72" t="s">
        <v>527</v>
      </c>
      <c r="C76" s="530" t="s">
        <v>535</v>
      </c>
      <c r="D76" s="530"/>
      <c r="E76" s="530"/>
      <c r="F76" s="530"/>
      <c r="G76" s="530"/>
      <c r="H76" s="530"/>
      <c r="I76" s="530"/>
      <c r="J76" s="114" t="s">
        <v>527</v>
      </c>
    </row>
    <row r="77" spans="2:10" ht="38.450000000000003" customHeight="1" x14ac:dyDescent="0.3">
      <c r="B77" s="72" t="s">
        <v>528</v>
      </c>
      <c r="C77" s="530" t="s">
        <v>536</v>
      </c>
      <c r="D77" s="530"/>
      <c r="E77" s="530"/>
      <c r="F77" s="530"/>
      <c r="G77" s="530"/>
      <c r="H77" s="530"/>
      <c r="I77" s="530"/>
      <c r="J77" s="114" t="s">
        <v>528</v>
      </c>
    </row>
    <row r="78" spans="2:10" ht="38.450000000000003" customHeight="1" x14ac:dyDescent="0.3">
      <c r="B78" s="72" t="s">
        <v>529</v>
      </c>
      <c r="C78" s="530" t="s">
        <v>786</v>
      </c>
      <c r="D78" s="530"/>
      <c r="E78" s="530"/>
      <c r="F78" s="530"/>
      <c r="G78" s="530"/>
      <c r="H78" s="530"/>
      <c r="I78" s="530"/>
      <c r="J78" s="113" t="s">
        <v>529</v>
      </c>
    </row>
    <row r="79" spans="2:10" ht="38.450000000000003" customHeight="1" x14ac:dyDescent="0.3">
      <c r="B79" s="72" t="s">
        <v>530</v>
      </c>
      <c r="C79" s="530" t="s">
        <v>882</v>
      </c>
      <c r="D79" s="530"/>
      <c r="E79" s="530"/>
      <c r="F79" s="530"/>
      <c r="G79" s="530"/>
      <c r="H79" s="530"/>
      <c r="I79" s="530"/>
      <c r="J79" s="114" t="s">
        <v>530</v>
      </c>
    </row>
    <row r="80" spans="2:10" ht="38.450000000000003" customHeight="1" x14ac:dyDescent="0.3">
      <c r="B80" s="72" t="s">
        <v>236</v>
      </c>
      <c r="C80" s="530" t="s">
        <v>820</v>
      </c>
      <c r="D80" s="530"/>
      <c r="E80" s="530"/>
      <c r="F80" s="530"/>
      <c r="G80" s="530"/>
      <c r="H80" s="530"/>
      <c r="I80" s="530"/>
      <c r="J80" s="113" t="s">
        <v>236</v>
      </c>
    </row>
    <row r="81" spans="2:10" ht="38.450000000000003" customHeight="1" x14ac:dyDescent="0.3">
      <c r="B81" s="72" t="s">
        <v>576</v>
      </c>
      <c r="C81" s="530" t="s">
        <v>787</v>
      </c>
      <c r="D81" s="530"/>
      <c r="E81" s="530"/>
      <c r="F81" s="530"/>
      <c r="G81" s="530"/>
      <c r="H81" s="530"/>
      <c r="I81" s="530"/>
      <c r="J81" s="113" t="s">
        <v>576</v>
      </c>
    </row>
    <row r="82" spans="2:10" ht="38.450000000000003" customHeight="1" x14ac:dyDescent="0.3">
      <c r="B82" s="72" t="s">
        <v>577</v>
      </c>
      <c r="C82" s="530" t="s">
        <v>788</v>
      </c>
      <c r="D82" s="530"/>
      <c r="E82" s="530"/>
      <c r="F82" s="530"/>
      <c r="G82" s="530"/>
      <c r="H82" s="530"/>
      <c r="I82" s="530"/>
      <c r="J82" s="113" t="s">
        <v>577</v>
      </c>
    </row>
    <row r="83" spans="2:10" ht="38.450000000000003" customHeight="1" x14ac:dyDescent="0.3">
      <c r="B83" s="72" t="s">
        <v>578</v>
      </c>
      <c r="C83" s="530" t="s">
        <v>789</v>
      </c>
      <c r="D83" s="530"/>
      <c r="E83" s="530"/>
      <c r="F83" s="530"/>
      <c r="G83" s="530"/>
      <c r="H83" s="530"/>
      <c r="I83" s="530"/>
      <c r="J83" s="113" t="s">
        <v>578</v>
      </c>
    </row>
    <row r="84" spans="2:10" ht="38.450000000000003" customHeight="1" x14ac:dyDescent="0.3">
      <c r="B84" s="72" t="s">
        <v>579</v>
      </c>
      <c r="C84" s="530" t="s">
        <v>790</v>
      </c>
      <c r="D84" s="530"/>
      <c r="E84" s="530"/>
      <c r="F84" s="530"/>
      <c r="G84" s="530"/>
      <c r="H84" s="530"/>
      <c r="I84" s="530"/>
      <c r="J84" s="113" t="s">
        <v>579</v>
      </c>
    </row>
    <row r="85" spans="2:10" ht="38.450000000000003" customHeight="1" x14ac:dyDescent="0.3">
      <c r="B85" s="72" t="s">
        <v>580</v>
      </c>
      <c r="C85" s="530" t="s">
        <v>791</v>
      </c>
      <c r="D85" s="530"/>
      <c r="E85" s="530"/>
      <c r="F85" s="530"/>
      <c r="G85" s="530"/>
      <c r="H85" s="530"/>
      <c r="I85" s="530"/>
      <c r="J85" s="114" t="s">
        <v>580</v>
      </c>
    </row>
    <row r="86" spans="2:10" ht="38.450000000000003" customHeight="1" x14ac:dyDescent="0.3">
      <c r="B86" s="72" t="s">
        <v>581</v>
      </c>
      <c r="C86" s="530" t="s">
        <v>606</v>
      </c>
      <c r="D86" s="530"/>
      <c r="E86" s="530"/>
      <c r="F86" s="530"/>
      <c r="G86" s="530"/>
      <c r="H86" s="530"/>
      <c r="I86" s="530"/>
      <c r="J86" s="114" t="s">
        <v>581</v>
      </c>
    </row>
    <row r="87" spans="2:10" ht="38.450000000000003" customHeight="1" x14ac:dyDescent="0.3">
      <c r="B87" s="72" t="s">
        <v>582</v>
      </c>
      <c r="C87" s="530" t="s">
        <v>835</v>
      </c>
      <c r="D87" s="530"/>
      <c r="E87" s="530"/>
      <c r="F87" s="530"/>
      <c r="G87" s="530"/>
      <c r="H87" s="530"/>
      <c r="I87" s="530"/>
      <c r="J87" s="114" t="s">
        <v>582</v>
      </c>
    </row>
    <row r="88" spans="2:10" ht="38.450000000000003" customHeight="1" x14ac:dyDescent="0.3">
      <c r="B88" s="72" t="s">
        <v>583</v>
      </c>
      <c r="C88" s="530" t="s">
        <v>632</v>
      </c>
      <c r="D88" s="530"/>
      <c r="E88" s="530"/>
      <c r="F88" s="530"/>
      <c r="G88" s="530"/>
      <c r="H88" s="530"/>
      <c r="I88" s="530"/>
      <c r="J88" s="114" t="s">
        <v>632</v>
      </c>
    </row>
    <row r="89" spans="2:10" ht="38.450000000000003" customHeight="1" x14ac:dyDescent="0.3">
      <c r="B89" s="72" t="s">
        <v>237</v>
      </c>
      <c r="C89" s="530" t="s">
        <v>792</v>
      </c>
      <c r="D89" s="530"/>
      <c r="E89" s="530"/>
      <c r="F89" s="530"/>
      <c r="G89" s="530"/>
      <c r="H89" s="530"/>
      <c r="I89" s="530"/>
      <c r="J89" s="113" t="s">
        <v>237</v>
      </c>
    </row>
    <row r="90" spans="2:10" ht="38.450000000000003" customHeight="1" x14ac:dyDescent="0.3">
      <c r="B90" s="72" t="s">
        <v>238</v>
      </c>
      <c r="C90" s="530" t="s">
        <v>607</v>
      </c>
      <c r="D90" s="530"/>
      <c r="E90" s="530"/>
      <c r="F90" s="530"/>
      <c r="G90" s="530"/>
      <c r="H90" s="530"/>
      <c r="I90" s="530"/>
      <c r="J90" s="113" t="s">
        <v>238</v>
      </c>
    </row>
    <row r="91" spans="2:10" ht="38.450000000000003" customHeight="1" x14ac:dyDescent="0.3">
      <c r="B91" s="72" t="s">
        <v>239</v>
      </c>
      <c r="C91" s="530" t="str">
        <f>"Comparaison de l'actif régulé budgété et réel de l'année "&amp;E14</f>
        <v>Comparaison de l'actif régulé budgété et réel de l'année 2021</v>
      </c>
      <c r="D91" s="530"/>
      <c r="E91" s="530"/>
      <c r="F91" s="530"/>
      <c r="G91" s="530"/>
      <c r="H91" s="530"/>
      <c r="I91" s="530"/>
      <c r="J91" s="113" t="s">
        <v>239</v>
      </c>
    </row>
    <row r="92" spans="2:10" ht="38.450000000000003" customHeight="1" x14ac:dyDescent="0.3">
      <c r="B92" s="72" t="s">
        <v>464</v>
      </c>
      <c r="C92" s="530" t="s">
        <v>793</v>
      </c>
      <c r="D92" s="530"/>
      <c r="E92" s="530"/>
      <c r="F92" s="530"/>
      <c r="G92" s="530"/>
      <c r="H92" s="530"/>
      <c r="I92" s="530"/>
      <c r="J92" s="113" t="s">
        <v>464</v>
      </c>
    </row>
    <row r="93" spans="2:10" ht="38.450000000000003" customHeight="1" x14ac:dyDescent="0.3">
      <c r="B93" s="72" t="s">
        <v>611</v>
      </c>
      <c r="C93" s="530" t="s">
        <v>943</v>
      </c>
      <c r="D93" s="531"/>
      <c r="E93" s="531"/>
      <c r="F93" s="531"/>
      <c r="G93" s="531"/>
      <c r="H93" s="531"/>
      <c r="I93" s="531"/>
      <c r="J93" s="114" t="s">
        <v>611</v>
      </c>
    </row>
    <row r="94" spans="2:10" ht="38.450000000000003" customHeight="1" x14ac:dyDescent="0.3">
      <c r="B94" s="72" t="s">
        <v>467</v>
      </c>
      <c r="C94" s="530" t="s">
        <v>631</v>
      </c>
      <c r="D94" s="530"/>
      <c r="E94" s="530"/>
      <c r="F94" s="530"/>
      <c r="G94" s="530"/>
      <c r="H94" s="530"/>
      <c r="I94" s="530"/>
      <c r="J94" s="113" t="s">
        <v>467</v>
      </c>
    </row>
    <row r="95" spans="2:10" ht="38.450000000000003" customHeight="1" x14ac:dyDescent="0.3">
      <c r="B95" s="72" t="s">
        <v>627</v>
      </c>
      <c r="C95" s="530" t="s">
        <v>253</v>
      </c>
      <c r="D95" s="530"/>
      <c r="E95" s="530"/>
      <c r="F95" s="530"/>
      <c r="G95" s="530"/>
      <c r="H95" s="530"/>
      <c r="I95" s="530"/>
      <c r="J95" s="114" t="s">
        <v>627</v>
      </c>
    </row>
    <row r="96" spans="2:10" ht="38.450000000000003" customHeight="1" x14ac:dyDescent="0.3">
      <c r="B96" s="72" t="s">
        <v>628</v>
      </c>
      <c r="C96" s="530" t="s">
        <v>269</v>
      </c>
      <c r="D96" s="530"/>
      <c r="E96" s="530"/>
      <c r="F96" s="530"/>
      <c r="G96" s="530"/>
      <c r="H96" s="530"/>
      <c r="I96" s="530"/>
      <c r="J96" s="114" t="s">
        <v>628</v>
      </c>
    </row>
    <row r="97" spans="2:10" ht="38.450000000000003" customHeight="1" x14ac:dyDescent="0.3">
      <c r="B97" s="72" t="s">
        <v>629</v>
      </c>
      <c r="C97" s="530" t="s">
        <v>294</v>
      </c>
      <c r="D97" s="530"/>
      <c r="E97" s="530"/>
      <c r="F97" s="530"/>
      <c r="G97" s="530"/>
      <c r="H97" s="530"/>
      <c r="I97" s="530"/>
      <c r="J97" s="114" t="s">
        <v>629</v>
      </c>
    </row>
    <row r="98" spans="2:10" ht="38.450000000000003" customHeight="1" x14ac:dyDescent="0.3">
      <c r="B98" s="72" t="s">
        <v>630</v>
      </c>
      <c r="C98" s="530" t="s">
        <v>320</v>
      </c>
      <c r="D98" s="530"/>
      <c r="E98" s="530"/>
      <c r="F98" s="530"/>
      <c r="G98" s="530"/>
      <c r="H98" s="530"/>
      <c r="I98" s="530"/>
      <c r="J98" s="114" t="s">
        <v>630</v>
      </c>
    </row>
  </sheetData>
  <mergeCells count="70">
    <mergeCell ref="C20:J20"/>
    <mergeCell ref="B35:J35"/>
    <mergeCell ref="B7:J7"/>
    <mergeCell ref="B9:J9"/>
    <mergeCell ref="B17:J17"/>
    <mergeCell ref="C18:J18"/>
    <mergeCell ref="C19:J19"/>
    <mergeCell ref="C21:J21"/>
    <mergeCell ref="C23:J23"/>
    <mergeCell ref="C24:J24"/>
    <mergeCell ref="C25:J25"/>
    <mergeCell ref="B30:J30"/>
    <mergeCell ref="C11:E11"/>
    <mergeCell ref="C12:E12"/>
    <mergeCell ref="C13:E13"/>
    <mergeCell ref="C69:I69"/>
    <mergeCell ref="C54:I54"/>
    <mergeCell ref="C56:I56"/>
    <mergeCell ref="C57:I57"/>
    <mergeCell ref="C61:I61"/>
    <mergeCell ref="C63:I63"/>
    <mergeCell ref="C62:I62"/>
    <mergeCell ref="C64:I64"/>
    <mergeCell ref="C65:I65"/>
    <mergeCell ref="C66:I66"/>
    <mergeCell ref="C67:I67"/>
    <mergeCell ref="C68:I68"/>
    <mergeCell ref="C58:I58"/>
    <mergeCell ref="C59:I59"/>
    <mergeCell ref="C55:I55"/>
    <mergeCell ref="C60:I60"/>
    <mergeCell ref="C71:I71"/>
    <mergeCell ref="C72:I72"/>
    <mergeCell ref="C73:I73"/>
    <mergeCell ref="C74:I74"/>
    <mergeCell ref="C75:I75"/>
    <mergeCell ref="C76:I76"/>
    <mergeCell ref="C77:I77"/>
    <mergeCell ref="C78:I78"/>
    <mergeCell ref="C79:I79"/>
    <mergeCell ref="C80:I80"/>
    <mergeCell ref="C81:I81"/>
    <mergeCell ref="C82:I82"/>
    <mergeCell ref="C83:I83"/>
    <mergeCell ref="C84:I84"/>
    <mergeCell ref="C85:I85"/>
    <mergeCell ref="B40:C40"/>
    <mergeCell ref="B41:C41"/>
    <mergeCell ref="B43:C43"/>
    <mergeCell ref="B42:C42"/>
    <mergeCell ref="B44:C44"/>
    <mergeCell ref="B45:C45"/>
    <mergeCell ref="B46:C46"/>
    <mergeCell ref="B47:C47"/>
    <mergeCell ref="B50:J50"/>
    <mergeCell ref="C53:I53"/>
    <mergeCell ref="C52:I52"/>
    <mergeCell ref="C91:I91"/>
    <mergeCell ref="C92:I92"/>
    <mergeCell ref="C98:I98"/>
    <mergeCell ref="C93:I93"/>
    <mergeCell ref="C94:I94"/>
    <mergeCell ref="C95:I95"/>
    <mergeCell ref="C96:I96"/>
    <mergeCell ref="C97:I97"/>
    <mergeCell ref="C86:I86"/>
    <mergeCell ref="C87:I87"/>
    <mergeCell ref="C88:I88"/>
    <mergeCell ref="C89:I89"/>
    <mergeCell ref="C90:I90"/>
  </mergeCells>
  <conditionalFormatting sqref="F1:F26 F36 F48:F51 F99:F1048576 F29:F34">
    <cfRule type="expression" priority="37">
      <formula>$B$3=2020</formula>
    </cfRule>
  </conditionalFormatting>
  <conditionalFormatting sqref="G1:J26 J54 G36:J36 J56:J57 G40:J40 G48:J51 J95:J98 G99:J1048576 I37:J39 G39:H39 J61:J87 G29:J34 I27:J28 J93">
    <cfRule type="expression" priority="36">
      <formula>$E$14&lt;2022</formula>
    </cfRule>
  </conditionalFormatting>
  <conditionalFormatting sqref="F35">
    <cfRule type="expression" priority="35">
      <formula>$B$3=2020</formula>
    </cfRule>
  </conditionalFormatting>
  <conditionalFormatting sqref="G35:J35">
    <cfRule type="expression" priority="34">
      <formula>$E$14&lt;2022</formula>
    </cfRule>
  </conditionalFormatting>
  <conditionalFormatting sqref="J55">
    <cfRule type="expression" priority="33">
      <formula>$E$14&lt;2022</formula>
    </cfRule>
  </conditionalFormatting>
  <conditionalFormatting sqref="I41:J41">
    <cfRule type="expression" priority="31">
      <formula>$E$14&lt;2022</formula>
    </cfRule>
  </conditionalFormatting>
  <conditionalFormatting sqref="F39:F40">
    <cfRule type="expression" priority="30">
      <formula>$E$14&lt;2022</formula>
    </cfRule>
  </conditionalFormatting>
  <conditionalFormatting sqref="E39:E40">
    <cfRule type="expression" priority="29">
      <formula>$E$14&lt;2022</formula>
    </cfRule>
  </conditionalFormatting>
  <conditionalFormatting sqref="D39:D40">
    <cfRule type="expression" priority="28">
      <formula>$E$14&lt;2022</formula>
    </cfRule>
  </conditionalFormatting>
  <conditionalFormatting sqref="I43:J43">
    <cfRule type="expression" priority="27">
      <formula>$E$14&lt;2022</formula>
    </cfRule>
  </conditionalFormatting>
  <conditionalFormatting sqref="G42:J42">
    <cfRule type="expression" priority="26">
      <formula>$E$14&lt;2022</formula>
    </cfRule>
  </conditionalFormatting>
  <conditionalFormatting sqref="F42">
    <cfRule type="expression" priority="25">
      <formula>$E$14&lt;2022</formula>
    </cfRule>
  </conditionalFormatting>
  <conditionalFormatting sqref="E42">
    <cfRule type="expression" priority="24">
      <formula>$E$14&lt;2022</formula>
    </cfRule>
  </conditionalFormatting>
  <conditionalFormatting sqref="D42">
    <cfRule type="expression" priority="23">
      <formula>$E$14&lt;2022</formula>
    </cfRule>
  </conditionalFormatting>
  <conditionalFormatting sqref="I44:J44">
    <cfRule type="expression" priority="22">
      <formula>$E$14&lt;2022</formula>
    </cfRule>
  </conditionalFormatting>
  <conditionalFormatting sqref="I45:J47">
    <cfRule type="expression" priority="21">
      <formula>$E$14&lt;2022</formula>
    </cfRule>
  </conditionalFormatting>
  <conditionalFormatting sqref="J88">
    <cfRule type="expression" priority="20">
      <formula>$E$14&lt;2022</formula>
    </cfRule>
  </conditionalFormatting>
  <conditionalFormatting sqref="J89">
    <cfRule type="expression" priority="19">
      <formula>$E$14&lt;2022</formula>
    </cfRule>
  </conditionalFormatting>
  <conditionalFormatting sqref="J90">
    <cfRule type="expression" priority="18">
      <formula>$E$14&lt;2022</formula>
    </cfRule>
  </conditionalFormatting>
  <conditionalFormatting sqref="J91">
    <cfRule type="expression" priority="17">
      <formula>$E$14&lt;2022</formula>
    </cfRule>
  </conditionalFormatting>
  <conditionalFormatting sqref="J92">
    <cfRule type="expression" priority="16">
      <formula>$E$14&lt;2022</formula>
    </cfRule>
  </conditionalFormatting>
  <conditionalFormatting sqref="J94">
    <cfRule type="expression" priority="14">
      <formula>$E$14&lt;2022</formula>
    </cfRule>
  </conditionalFormatting>
  <conditionalFormatting sqref="J58">
    <cfRule type="expression" priority="12">
      <formula>$E$14&lt;2022</formula>
    </cfRule>
  </conditionalFormatting>
  <conditionalFormatting sqref="J59">
    <cfRule type="expression" priority="11">
      <formula>$E$14&lt;2022</formula>
    </cfRule>
  </conditionalFormatting>
  <conditionalFormatting sqref="J53">
    <cfRule type="expression" priority="10">
      <formula>$E$14&lt;2022</formula>
    </cfRule>
  </conditionalFormatting>
  <conditionalFormatting sqref="J52">
    <cfRule type="expression" priority="9">
      <formula>$E$14&lt;2022</formula>
    </cfRule>
  </conditionalFormatting>
  <conditionalFormatting sqref="F27:F28">
    <cfRule type="expression" priority="7">
      <formula>$B$3=2020</formula>
    </cfRule>
  </conditionalFormatting>
  <conditionalFormatting sqref="G27:H28">
    <cfRule type="expression" priority="6">
      <formula>$E$14&lt;2022</formula>
    </cfRule>
  </conditionalFormatting>
  <conditionalFormatting sqref="E27">
    <cfRule type="expression" priority="5">
      <formula>$E$14&lt;2022</formula>
    </cfRule>
  </conditionalFormatting>
  <conditionalFormatting sqref="E28">
    <cfRule type="expression" priority="3">
      <formula>$E$14&lt;2022</formula>
    </cfRule>
  </conditionalFormatting>
  <conditionalFormatting sqref="J60">
    <cfRule type="expression" priority="1">
      <formula>$E$14&lt;2022</formula>
    </cfRule>
  </conditionalFormatting>
  <dataValidations count="1">
    <dataValidation type="list" allowBlank="1" showInputMessage="1" showErrorMessage="1" sqref="E14">
      <formula1>"2019,2020,2021,2022,2023"</formula1>
    </dataValidation>
  </dataValidations>
  <hyperlinks>
    <hyperlink ref="J54" location="'TAB1'!A1" display="'TAB1'!A1"/>
    <hyperlink ref="J55" location="TAB1.1!A1" display="TAB1.1!A1"/>
    <hyperlink ref="J56" location="'TAB2'!A1" display="'TAB2'!A1"/>
    <hyperlink ref="J57" location="'TAB3'!A1" display="'TAB3'!A1"/>
    <hyperlink ref="J61" location="TAB3.1!A1" display="TAB3.1!A1"/>
    <hyperlink ref="J62" location="'TAB4'!A1" display="'TAB4'!A1"/>
    <hyperlink ref="J63" location="'TAB5'!A1" display="'TAB5'!A1"/>
    <hyperlink ref="J64" location="TAB5.1!A1" display="TAB5.1!A1"/>
    <hyperlink ref="J65" location="TAB5.2!A1" display="TAB5.2!A1"/>
    <hyperlink ref="J66" location="TAB5.3!A1" display="TAB5.3!A1"/>
    <hyperlink ref="J67" location="TAB5.4!A1" display="TAB5.4!A1"/>
    <hyperlink ref="J68" location="TAB5.5!A1" display="TAB5.5!A1"/>
    <hyperlink ref="J69" location="TAB5.6!A1" display="TAB5.6!A1"/>
    <hyperlink ref="J71" location="'TAB6'!A1" display="'TAB6'!A1"/>
    <hyperlink ref="J72" location="TAB6.1!A1" display="TAB6.1!A1"/>
    <hyperlink ref="J73" location="TAB6.2!A1" display="TAB6.2!A1"/>
    <hyperlink ref="J74" location="TAB6.3!A1" display="TAB6.3!A1"/>
    <hyperlink ref="J75" location="TAB6.4!A1" display="TAB6.4!A1"/>
    <hyperlink ref="J76" location="TAB6.5!A1" display="TAB6.5!A1"/>
    <hyperlink ref="J77" location="TAB6.6!A1" display="TAB6.6!A1"/>
    <hyperlink ref="J78" location="TAB6.7!A1" display="TAB6.7!A1"/>
    <hyperlink ref="J79" location="TAB6.8!A1" display="TAB6.8!A1"/>
    <hyperlink ref="J80" location="'TAB7'!A1" display="'TAB7'!A1"/>
    <hyperlink ref="J81" location="TAB7.1!A1" display="TAB7.1!A1"/>
    <hyperlink ref="J82" location="TAB7.2!A1" display="TAB7.2!A1"/>
    <hyperlink ref="J83" location="TAB7.3!A1" display="TAB7.3!A1"/>
    <hyperlink ref="J84" location="TAB7.4!A1" display="TAB7.4!A1"/>
    <hyperlink ref="J85" location="TAB7.5!A1" display="TAB7.5!A1"/>
    <hyperlink ref="J86" location="TAB7.6!A1" display="TAB7.6!A1"/>
    <hyperlink ref="J87" location="TAB7.7!A1" display="TAB7.7!A1"/>
    <hyperlink ref="J89" location="'TAB8'!A1" display="'TAB8'!A1"/>
    <hyperlink ref="J90" location="'TAB9'!A1" display="'TAB9'!A1"/>
    <hyperlink ref="J91" location="TAB9.1!A1" display="TAB9.1!A1"/>
    <hyperlink ref="J92" location="'TAB10'!A1" display="'TAB10'!A1"/>
    <hyperlink ref="J93" location="TAB10.1!A1" display="TAB10.1!A1"/>
    <hyperlink ref="J94" location="'TAB11'!A1" display="'TAB11'!A1"/>
    <hyperlink ref="J95" location="TAB11.1!A1" display="TAB11.1!A1"/>
    <hyperlink ref="J96" location="TAB11.2!A1" display="TAB11.2!A1"/>
    <hyperlink ref="J97" location="TAB11.3!A1" display="TAB11.3!A1"/>
    <hyperlink ref="J98" location="TAB11.4!A1" display="TAB11.4!A1"/>
    <hyperlink ref="J58" location="TAB3.1!A1" display="TAB3.1!A1"/>
    <hyperlink ref="J59" location="TAB3.2!A1" display="TAB3.2!A1"/>
    <hyperlink ref="J60" location="TAB3.2.1!A1" display="TAB3.2.1!A1"/>
  </hyperlinks>
  <pageMargins left="0.7" right="0.7" top="0.75" bottom="0.75" header="0.3" footer="0.3"/>
  <pageSetup paperSize="9" scale="48" orientation="portrait" verticalDpi="300" r:id="rId1"/>
  <rowBreaks count="1" manualBreakCount="1">
    <brk id="49" max="9" man="1"/>
  </rowBreaks>
  <colBreaks count="1" manualBreakCount="1">
    <brk id="11" max="151" man="1"/>
  </colBreaks>
  <drawing r:id="rId2"/>
  <extLst>
    <ext xmlns:x14="http://schemas.microsoft.com/office/spreadsheetml/2009/9/main" uri="{78C0D931-6437-407d-A8EE-F0AAD7539E65}">
      <x14:conditionalFormattings>
        <x14:conditionalFormatting xmlns:xm="http://schemas.microsoft.com/office/excel/2006/main">
          <x14:cfRule type="expression" priority="4" id="{998A212C-1937-4505-9DA3-A721AA0E5ED5}">
            <xm:f>RIGHT('\\cwp-p-cont01\CtxFolderRedirection\Users\nikolai.triffet\Desktop\CWaPE\[17f07 - Rapport ex-post - Gaz.xlsx]TAB00'!#REF!,4)*1&lt;2022</xm:f>
            <x14:dxf>
              <font>
                <color theme="0"/>
              </font>
              <fill>
                <patternFill>
                  <bgColor theme="0"/>
                </patternFill>
              </fill>
              <border>
                <left/>
                <right/>
                <top/>
                <bottom/>
                <vertical/>
                <horizontal/>
              </border>
            </x14:dxf>
          </x14:cfRule>
          <xm:sqref>G27:H28</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A13"/>
  <sheetViews>
    <sheetView zoomScaleNormal="100" workbookViewId="0">
      <selection activeCell="A37" sqref="A37:A38"/>
    </sheetView>
  </sheetViews>
  <sheetFormatPr baseColWidth="10" defaultColWidth="9.1640625" defaultRowHeight="13.5" x14ac:dyDescent="0.3"/>
  <cols>
    <col min="1" max="1" width="34.6640625" style="173" customWidth="1"/>
    <col min="2" max="9" width="12.1640625" style="173" customWidth="1"/>
    <col min="10" max="17" width="12.1640625" style="174" customWidth="1"/>
    <col min="18" max="18" width="12.1640625" style="173" customWidth="1"/>
    <col min="19" max="19" width="9.5" style="173" customWidth="1"/>
    <col min="20" max="16384" width="9.1640625" style="173"/>
  </cols>
  <sheetData>
    <row r="1" spans="1:27" s="216" customFormat="1" ht="15" x14ac:dyDescent="0.3">
      <c r="A1" s="228" t="s">
        <v>42</v>
      </c>
    </row>
    <row r="2" spans="1:27" x14ac:dyDescent="0.3">
      <c r="A2" s="220"/>
      <c r="B2" s="219"/>
      <c r="C2" s="220"/>
      <c r="D2" s="220"/>
      <c r="E2" s="216"/>
      <c r="G2" s="134"/>
      <c r="J2" s="173"/>
      <c r="K2" s="173"/>
      <c r="L2" s="173"/>
      <c r="M2" s="173"/>
      <c r="N2" s="173"/>
      <c r="O2" s="173"/>
      <c r="P2" s="173"/>
      <c r="Q2" s="173"/>
    </row>
    <row r="3" spans="1:27" ht="21" x14ac:dyDescent="0.3">
      <c r="A3" s="575" t="str">
        <f>TAB00!B60&amp;" : "&amp;TAB00!C60</f>
        <v>TAB3.2.1 : Réconciliation charges/produits issus du tarif pour les soldes régulatoires</v>
      </c>
      <c r="B3" s="575"/>
      <c r="C3" s="575"/>
      <c r="D3" s="575"/>
      <c r="E3" s="575"/>
      <c r="F3" s="575"/>
      <c r="G3" s="575"/>
      <c r="H3" s="575"/>
      <c r="I3" s="575"/>
      <c r="J3" s="575"/>
      <c r="K3" s="575"/>
      <c r="L3" s="575"/>
      <c r="M3" s="575"/>
      <c r="N3" s="575"/>
      <c r="O3" s="575"/>
      <c r="P3" s="575"/>
      <c r="Q3" s="575"/>
      <c r="R3" s="575"/>
    </row>
    <row r="4" spans="1:27" x14ac:dyDescent="0.3">
      <c r="A4" s="220"/>
      <c r="B4" s="219"/>
      <c r="C4" s="220"/>
      <c r="D4" s="220"/>
      <c r="E4" s="216"/>
      <c r="G4" s="134"/>
      <c r="J4" s="173"/>
      <c r="K4" s="173"/>
      <c r="L4" s="173"/>
      <c r="M4" s="173"/>
      <c r="N4" s="173"/>
      <c r="O4" s="173"/>
      <c r="P4" s="173"/>
      <c r="Q4" s="173"/>
    </row>
    <row r="5" spans="1:27" ht="15" x14ac:dyDescent="0.3">
      <c r="A5" s="436"/>
      <c r="J5" s="173"/>
      <c r="K5" s="173"/>
      <c r="L5" s="173"/>
      <c r="M5" s="173"/>
      <c r="N5" s="173"/>
      <c r="O5" s="173"/>
      <c r="P5" s="173"/>
    </row>
    <row r="6" spans="1:27" x14ac:dyDescent="0.3">
      <c r="B6" s="582" t="s">
        <v>613</v>
      </c>
      <c r="C6" s="582"/>
      <c r="D6" s="582"/>
      <c r="E6" s="582" t="s">
        <v>119</v>
      </c>
      <c r="F6" s="582"/>
      <c r="G6" s="582"/>
      <c r="H6" s="582" t="s">
        <v>120</v>
      </c>
      <c r="I6" s="582"/>
      <c r="J6" s="582"/>
      <c r="K6" s="582" t="s">
        <v>66</v>
      </c>
      <c r="L6" s="582"/>
      <c r="M6" s="582"/>
      <c r="N6" s="437" t="s">
        <v>22</v>
      </c>
      <c r="O6" s="173"/>
      <c r="P6" s="173"/>
    </row>
    <row r="7" spans="1:27" x14ac:dyDescent="0.3">
      <c r="B7" s="437" t="s">
        <v>869</v>
      </c>
      <c r="C7" s="437" t="s">
        <v>870</v>
      </c>
      <c r="D7" s="437" t="s">
        <v>142</v>
      </c>
      <c r="E7" s="437" t="s">
        <v>869</v>
      </c>
      <c r="F7" s="437" t="s">
        <v>870</v>
      </c>
      <c r="G7" s="437" t="s">
        <v>142</v>
      </c>
      <c r="H7" s="437" t="s">
        <v>869</v>
      </c>
      <c r="I7" s="437" t="s">
        <v>870</v>
      </c>
      <c r="J7" s="437" t="s">
        <v>142</v>
      </c>
      <c r="K7" s="437" t="s">
        <v>869</v>
      </c>
      <c r="L7" s="437" t="s">
        <v>870</v>
      </c>
      <c r="M7" s="437" t="s">
        <v>142</v>
      </c>
      <c r="N7" s="437" t="s">
        <v>142</v>
      </c>
      <c r="O7" s="173"/>
      <c r="P7" s="173"/>
    </row>
    <row r="8" spans="1:27" ht="40.5" x14ac:dyDescent="0.3">
      <c r="A8" s="33" t="s">
        <v>871</v>
      </c>
      <c r="B8" s="170"/>
      <c r="C8" s="171"/>
      <c r="D8" s="172">
        <f>B8*C8</f>
        <v>0</v>
      </c>
      <c r="E8" s="170"/>
      <c r="F8" s="171"/>
      <c r="G8" s="172">
        <f>E8*F8</f>
        <v>0</v>
      </c>
      <c r="H8" s="170"/>
      <c r="I8" s="171"/>
      <c r="J8" s="172">
        <f>H8*I8</f>
        <v>0</v>
      </c>
      <c r="K8" s="170"/>
      <c r="L8" s="171"/>
      <c r="M8" s="172">
        <f>K8*L8</f>
        <v>0</v>
      </c>
      <c r="N8" s="172">
        <f>SUM(D8,G8,J8,M8)</f>
        <v>0</v>
      </c>
      <c r="O8" s="173"/>
      <c r="P8" s="173"/>
    </row>
    <row r="9" spans="1:27" ht="40.5" x14ac:dyDescent="0.3">
      <c r="A9" s="33" t="s">
        <v>875</v>
      </c>
      <c r="B9" s="172"/>
      <c r="C9" s="172"/>
      <c r="D9" s="171"/>
      <c r="E9" s="172"/>
      <c r="F9" s="172"/>
      <c r="G9" s="171"/>
      <c r="H9" s="172"/>
      <c r="I9" s="172"/>
      <c r="J9" s="171"/>
      <c r="K9" s="172"/>
      <c r="L9" s="172"/>
      <c r="M9" s="171"/>
      <c r="N9" s="172">
        <f>HLOOKUP(TAB00!E14,TAB3.2!N9:S55,47)</f>
        <v>0</v>
      </c>
      <c r="O9" s="173"/>
      <c r="P9" s="173"/>
      <c r="Q9" s="173"/>
      <c r="AA9" s="174"/>
    </row>
    <row r="10" spans="1:27" ht="14.25" thickBot="1" x14ac:dyDescent="0.35">
      <c r="A10" s="438" t="s">
        <v>131</v>
      </c>
      <c r="B10" s="439"/>
      <c r="C10" s="439"/>
      <c r="D10" s="439">
        <f>D8-D9</f>
        <v>0</v>
      </c>
      <c r="E10" s="439"/>
      <c r="F10" s="439"/>
      <c r="G10" s="439">
        <f>G8-G9</f>
        <v>0</v>
      </c>
      <c r="H10" s="439"/>
      <c r="I10" s="439"/>
      <c r="J10" s="439">
        <f>J8-J9</f>
        <v>0</v>
      </c>
      <c r="K10" s="439"/>
      <c r="L10" s="439"/>
      <c r="M10" s="439">
        <f>M8-M9</f>
        <v>0</v>
      </c>
      <c r="N10" s="439">
        <f>N8-N9</f>
        <v>0</v>
      </c>
      <c r="O10" s="173"/>
      <c r="P10" s="173"/>
      <c r="Q10" s="173"/>
      <c r="AA10" s="174"/>
    </row>
    <row r="11" spans="1:27" ht="14.25" thickTop="1" x14ac:dyDescent="0.3">
      <c r="J11" s="173"/>
      <c r="K11" s="173"/>
      <c r="L11" s="173"/>
      <c r="M11" s="173"/>
      <c r="N11" s="173"/>
      <c r="O11" s="173"/>
      <c r="P11" s="173"/>
    </row>
    <row r="12" spans="1:27" x14ac:dyDescent="0.3">
      <c r="A12" s="173" t="s">
        <v>932</v>
      </c>
      <c r="G12" s="172">
        <f>SUM(D9,G9,J9,M9)-N9</f>
        <v>0</v>
      </c>
      <c r="J12" s="173"/>
      <c r="K12" s="173"/>
      <c r="L12" s="173"/>
      <c r="M12" s="173"/>
      <c r="N12" s="173"/>
      <c r="O12" s="173"/>
      <c r="P12" s="173"/>
    </row>
    <row r="13" spans="1:27" x14ac:dyDescent="0.3">
      <c r="J13" s="173"/>
      <c r="K13" s="173"/>
      <c r="L13" s="173"/>
      <c r="M13" s="173"/>
      <c r="N13" s="173"/>
      <c r="O13" s="173"/>
      <c r="P13" s="173"/>
    </row>
  </sheetData>
  <mergeCells count="5">
    <mergeCell ref="A3:R3"/>
    <mergeCell ref="B6:D6"/>
    <mergeCell ref="E6:G6"/>
    <mergeCell ref="H6:J6"/>
    <mergeCell ref="K6:M6"/>
  </mergeCells>
  <conditionalFormatting sqref="B8:C8">
    <cfRule type="containsText" dxfId="340" priority="23" operator="containsText" text="ntitulé">
      <formula>NOT(ISERROR(SEARCH("ntitulé",B8)))</formula>
    </cfRule>
    <cfRule type="containsBlanks" dxfId="339" priority="24">
      <formula>LEN(TRIM(B8))=0</formula>
    </cfRule>
  </conditionalFormatting>
  <conditionalFormatting sqref="B8:C8">
    <cfRule type="containsText" dxfId="338" priority="22" operator="containsText" text="libre">
      <formula>NOT(ISERROR(SEARCH("libre",B8)))</formula>
    </cfRule>
  </conditionalFormatting>
  <conditionalFormatting sqref="E8:F8">
    <cfRule type="containsText" dxfId="337" priority="20" operator="containsText" text="ntitulé">
      <formula>NOT(ISERROR(SEARCH("ntitulé",E8)))</formula>
    </cfRule>
    <cfRule type="containsBlanks" dxfId="336" priority="21">
      <formula>LEN(TRIM(E8))=0</formula>
    </cfRule>
  </conditionalFormatting>
  <conditionalFormatting sqref="E8:F8">
    <cfRule type="containsText" dxfId="335" priority="19" operator="containsText" text="libre">
      <formula>NOT(ISERROR(SEARCH("libre",E8)))</formula>
    </cfRule>
  </conditionalFormatting>
  <conditionalFormatting sqref="H8:I8">
    <cfRule type="containsText" dxfId="334" priority="17" operator="containsText" text="ntitulé">
      <formula>NOT(ISERROR(SEARCH("ntitulé",H8)))</formula>
    </cfRule>
    <cfRule type="containsBlanks" dxfId="333" priority="18">
      <formula>LEN(TRIM(H8))=0</formula>
    </cfRule>
  </conditionalFormatting>
  <conditionalFormatting sqref="H8:I8">
    <cfRule type="containsText" dxfId="332" priority="16" operator="containsText" text="libre">
      <formula>NOT(ISERROR(SEARCH("libre",H8)))</formula>
    </cfRule>
  </conditionalFormatting>
  <conditionalFormatting sqref="K8:L8">
    <cfRule type="containsText" dxfId="331" priority="14" operator="containsText" text="ntitulé">
      <formula>NOT(ISERROR(SEARCH("ntitulé",K8)))</formula>
    </cfRule>
    <cfRule type="containsBlanks" dxfId="330" priority="15">
      <formula>LEN(TRIM(K8))=0</formula>
    </cfRule>
  </conditionalFormatting>
  <conditionalFormatting sqref="K8:L8">
    <cfRule type="containsText" dxfId="329" priority="13" operator="containsText" text="libre">
      <formula>NOT(ISERROR(SEARCH("libre",K8)))</formula>
    </cfRule>
  </conditionalFormatting>
  <conditionalFormatting sqref="D9">
    <cfRule type="containsText" dxfId="328" priority="11" operator="containsText" text="ntitulé">
      <formula>NOT(ISERROR(SEARCH("ntitulé",D9)))</formula>
    </cfRule>
    <cfRule type="containsBlanks" dxfId="327" priority="12">
      <formula>LEN(TRIM(D9))=0</formula>
    </cfRule>
  </conditionalFormatting>
  <conditionalFormatting sqref="D9">
    <cfRule type="containsText" dxfId="326" priority="10" operator="containsText" text="libre">
      <formula>NOT(ISERROR(SEARCH("libre",D9)))</formula>
    </cfRule>
  </conditionalFormatting>
  <conditionalFormatting sqref="G9">
    <cfRule type="containsText" dxfId="325" priority="8" operator="containsText" text="ntitulé">
      <formula>NOT(ISERROR(SEARCH("ntitulé",G9)))</formula>
    </cfRule>
    <cfRule type="containsBlanks" dxfId="324" priority="9">
      <formula>LEN(TRIM(G9))=0</formula>
    </cfRule>
  </conditionalFormatting>
  <conditionalFormatting sqref="G9">
    <cfRule type="containsText" dxfId="323" priority="7" operator="containsText" text="libre">
      <formula>NOT(ISERROR(SEARCH("libre",G9)))</formula>
    </cfRule>
  </conditionalFormatting>
  <conditionalFormatting sqref="J9">
    <cfRule type="containsText" dxfId="322" priority="5" operator="containsText" text="ntitulé">
      <formula>NOT(ISERROR(SEARCH("ntitulé",J9)))</formula>
    </cfRule>
    <cfRule type="containsBlanks" dxfId="321" priority="6">
      <formula>LEN(TRIM(J9))=0</formula>
    </cfRule>
  </conditionalFormatting>
  <conditionalFormatting sqref="J9">
    <cfRule type="containsText" dxfId="320" priority="4" operator="containsText" text="libre">
      <formula>NOT(ISERROR(SEARCH("libre",J9)))</formula>
    </cfRule>
  </conditionalFormatting>
  <conditionalFormatting sqref="M9">
    <cfRule type="containsText" dxfId="319" priority="2" operator="containsText" text="ntitulé">
      <formula>NOT(ISERROR(SEARCH("ntitulé",M9)))</formula>
    </cfRule>
    <cfRule type="containsBlanks" dxfId="318" priority="3">
      <formula>LEN(TRIM(M9))=0</formula>
    </cfRule>
  </conditionalFormatting>
  <conditionalFormatting sqref="M9">
    <cfRule type="containsText" dxfId="317" priority="1" operator="containsText" text="libre">
      <formula>NOT(ISERROR(SEARCH("libre",M9)))</formula>
    </cfRule>
  </conditionalFormatting>
  <hyperlinks>
    <hyperlink ref="A1" location="TAB00!A1" display="Retour page de garde"/>
  </hyperlinks>
  <pageMargins left="0.7" right="0.7" top="0.75" bottom="0.75" header="0.3" footer="0.3"/>
  <pageSetup paperSize="9" scale="90"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Normal="100" workbookViewId="0">
      <selection activeCell="A37" sqref="A37:A38"/>
    </sheetView>
  </sheetViews>
  <sheetFormatPr baseColWidth="10" defaultColWidth="9.1640625" defaultRowHeight="13.5" x14ac:dyDescent="0.3"/>
  <cols>
    <col min="1" max="1" width="67.5" style="173" customWidth="1"/>
    <col min="2" max="6" width="16.6640625" style="173" customWidth="1"/>
    <col min="7" max="7" width="1.33203125" style="423" customWidth="1"/>
    <col min="8" max="16384" width="9.1640625" style="173"/>
  </cols>
  <sheetData>
    <row r="1" spans="1:11" s="216" customFormat="1" ht="15" x14ac:dyDescent="0.3">
      <c r="A1" s="228" t="s">
        <v>42</v>
      </c>
      <c r="G1" s="422"/>
    </row>
    <row r="2" spans="1:11" ht="3" customHeight="1" x14ac:dyDescent="0.3">
      <c r="A2" s="220"/>
      <c r="B2" s="219"/>
      <c r="C2" s="220"/>
      <c r="D2" s="216"/>
      <c r="E2" s="134"/>
      <c r="H2" s="220"/>
    </row>
    <row r="3" spans="1:11" ht="22.15" customHeight="1" x14ac:dyDescent="0.3">
      <c r="A3" s="410" t="str">
        <f>TAB00!B61&amp;" : "&amp;TAB00!C61</f>
        <v xml:space="preserve">TAB3.3 : Budget 2019-2023 des charges nettes contrôlables </v>
      </c>
      <c r="B3" s="133"/>
      <c r="C3" s="133"/>
      <c r="D3" s="133"/>
      <c r="E3" s="133"/>
      <c r="F3" s="133"/>
      <c r="H3" s="133"/>
      <c r="I3" s="133"/>
      <c r="J3" s="133"/>
      <c r="K3" s="133"/>
    </row>
    <row r="4" spans="1:11" ht="4.9000000000000004" customHeight="1" x14ac:dyDescent="0.3">
      <c r="A4" s="220"/>
      <c r="B4" s="219"/>
      <c r="C4" s="220"/>
      <c r="D4" s="216"/>
      <c r="E4" s="134"/>
      <c r="H4" s="220"/>
    </row>
    <row r="5" spans="1:11" hidden="1" x14ac:dyDescent="0.3"/>
    <row r="6" spans="1:11" x14ac:dyDescent="0.3">
      <c r="A6" s="424"/>
      <c r="H6" s="550" t="s">
        <v>884</v>
      </c>
      <c r="I6" s="551"/>
      <c r="J6" s="551"/>
      <c r="K6" s="552"/>
    </row>
    <row r="7" spans="1:11" ht="27" x14ac:dyDescent="0.3">
      <c r="A7" s="224"/>
      <c r="B7" s="195" t="s">
        <v>491</v>
      </c>
      <c r="C7" s="198" t="s">
        <v>493</v>
      </c>
      <c r="D7" s="198" t="s">
        <v>495</v>
      </c>
      <c r="E7" s="198" t="s">
        <v>496</v>
      </c>
      <c r="F7" s="198" t="s">
        <v>497</v>
      </c>
      <c r="G7" s="174">
        <v>1</v>
      </c>
      <c r="H7" s="202" t="str">
        <f>RIGHT(C7,4)&amp;" - "&amp;RIGHT(B7,4)</f>
        <v>2020 - 2019</v>
      </c>
      <c r="I7" s="202" t="str">
        <f t="shared" ref="I7:K7" si="0">RIGHT(D7,4)&amp;" - "&amp;RIGHT(C7,4)</f>
        <v>2021 - 2020</v>
      </c>
      <c r="J7" s="202" t="str">
        <f t="shared" si="0"/>
        <v>2022 - 2021</v>
      </c>
      <c r="K7" s="202" t="str">
        <f t="shared" si="0"/>
        <v>2023 - 2022</v>
      </c>
    </row>
    <row r="8" spans="1:11" x14ac:dyDescent="0.3">
      <c r="A8" s="425" t="s">
        <v>5</v>
      </c>
      <c r="B8" s="426">
        <f>SUM(B9:B10)</f>
        <v>0</v>
      </c>
      <c r="C8" s="426">
        <f>SUM(C9:C10)</f>
        <v>0</v>
      </c>
      <c r="D8" s="426">
        <f>SUM(D9:D10)</f>
        <v>0</v>
      </c>
      <c r="E8" s="426">
        <f>SUM(E9:E10)</f>
        <v>0</v>
      </c>
      <c r="F8" s="426">
        <f>SUM(F9:F10)</f>
        <v>0</v>
      </c>
      <c r="G8" s="174">
        <f>G7+1</f>
        <v>2</v>
      </c>
      <c r="H8" s="427">
        <f t="shared" ref="H8:H44" si="1">IF(AND(ROUND(B8,0)=0,C8&gt;B8),"INF",IF(AND(ROUND(B8,0)=0,ROUND(C8,0)=0),0,(C8-B8)/B8))</f>
        <v>0</v>
      </c>
      <c r="I8" s="427">
        <f t="shared" ref="I8:I44" si="2">IF(AND(ROUND(C8,0)=0,D8&gt;C8),"INF",IF(AND(ROUND(C8,0)=0,ROUND(D8,0)=0),0,(D8-C8)/C8))</f>
        <v>0</v>
      </c>
      <c r="J8" s="427">
        <f t="shared" ref="J8:J44" si="3">IF(AND(ROUND(D8,0)=0,E8&gt;D8),"INF",IF(AND(ROUND(D8,0)=0,ROUND(E8,0)=0),0,(E8-D8)/D8))</f>
        <v>0</v>
      </c>
      <c r="K8" s="427">
        <f t="shared" ref="K8:K44" si="4">IF(AND(ROUND(E8,0)=0,F8&gt;E8),"INF",IF(AND(ROUND(E8,0)=0,ROUND(F8,0)=0),0,(F8-E8)/E8))</f>
        <v>0</v>
      </c>
    </row>
    <row r="9" spans="1:11" x14ac:dyDescent="0.3">
      <c r="A9" s="428" t="s">
        <v>714</v>
      </c>
      <c r="B9" s="221"/>
      <c r="C9" s="221"/>
      <c r="D9" s="221"/>
      <c r="E9" s="221"/>
      <c r="F9" s="221"/>
      <c r="G9" s="174">
        <f t="shared" ref="G9:G45" si="5">G8+1</f>
        <v>3</v>
      </c>
      <c r="H9" s="427">
        <f t="shared" si="1"/>
        <v>0</v>
      </c>
      <c r="I9" s="427">
        <f t="shared" si="2"/>
        <v>0</v>
      </c>
      <c r="J9" s="427">
        <f t="shared" si="3"/>
        <v>0</v>
      </c>
      <c r="K9" s="427">
        <f t="shared" si="4"/>
        <v>0</v>
      </c>
    </row>
    <row r="10" spans="1:11" x14ac:dyDescent="0.3">
      <c r="A10" s="428" t="s">
        <v>715</v>
      </c>
      <c r="B10" s="221"/>
      <c r="C10" s="221"/>
      <c r="D10" s="221"/>
      <c r="E10" s="221"/>
      <c r="F10" s="221"/>
      <c r="G10" s="174">
        <f t="shared" si="5"/>
        <v>4</v>
      </c>
      <c r="H10" s="427">
        <f t="shared" si="1"/>
        <v>0</v>
      </c>
      <c r="I10" s="427">
        <f t="shared" si="2"/>
        <v>0</v>
      </c>
      <c r="J10" s="427">
        <f t="shared" si="3"/>
        <v>0</v>
      </c>
      <c r="K10" s="427">
        <f t="shared" si="4"/>
        <v>0</v>
      </c>
    </row>
    <row r="11" spans="1:11" x14ac:dyDescent="0.3">
      <c r="A11" s="425" t="s">
        <v>6</v>
      </c>
      <c r="B11" s="426">
        <f>SUM(B12,B18,B24,B30,B36,B42)</f>
        <v>0</v>
      </c>
      <c r="C11" s="426">
        <f>SUM(C12,C18,C24,C30,C36,C42)</f>
        <v>0</v>
      </c>
      <c r="D11" s="426">
        <f>SUM(D12,D18,D24,D30,D36,D42)</f>
        <v>0</v>
      </c>
      <c r="E11" s="426">
        <f>SUM(E12,E18,E24,E30,E36,E42)</f>
        <v>0</v>
      </c>
      <c r="F11" s="426">
        <f>SUM(F12,F18,F24,F30,F36,F42)</f>
        <v>0</v>
      </c>
      <c r="G11" s="174">
        <f t="shared" si="5"/>
        <v>5</v>
      </c>
      <c r="H11" s="427">
        <f t="shared" si="1"/>
        <v>0</v>
      </c>
      <c r="I11" s="427">
        <f t="shared" si="2"/>
        <v>0</v>
      </c>
      <c r="J11" s="427">
        <f t="shared" si="3"/>
        <v>0</v>
      </c>
      <c r="K11" s="427">
        <f t="shared" si="4"/>
        <v>0</v>
      </c>
    </row>
    <row r="12" spans="1:11" x14ac:dyDescent="0.3">
      <c r="A12" s="429" t="s">
        <v>876</v>
      </c>
      <c r="B12" s="426">
        <f>SUM(B13:B14,B17)</f>
        <v>0</v>
      </c>
      <c r="C12" s="426">
        <f>SUM(C13:C14,C17)</f>
        <v>0</v>
      </c>
      <c r="D12" s="426">
        <f>SUM(D13:D14,D17)</f>
        <v>0</v>
      </c>
      <c r="E12" s="426">
        <f>SUM(E13:E14,E17)</f>
        <v>0</v>
      </c>
      <c r="F12" s="426">
        <f>SUM(F13:F14,F17)</f>
        <v>0</v>
      </c>
      <c r="G12" s="174">
        <f t="shared" si="5"/>
        <v>6</v>
      </c>
      <c r="H12" s="427">
        <f t="shared" si="1"/>
        <v>0</v>
      </c>
      <c r="I12" s="427">
        <f t="shared" si="2"/>
        <v>0</v>
      </c>
      <c r="J12" s="427">
        <f t="shared" si="3"/>
        <v>0</v>
      </c>
      <c r="K12" s="427">
        <f t="shared" si="4"/>
        <v>0</v>
      </c>
    </row>
    <row r="13" spans="1:11" x14ac:dyDescent="0.3">
      <c r="A13" s="88" t="s">
        <v>12</v>
      </c>
      <c r="B13" s="221"/>
      <c r="C13" s="221"/>
      <c r="D13" s="221"/>
      <c r="E13" s="221"/>
      <c r="F13" s="221"/>
      <c r="G13" s="174">
        <f t="shared" si="5"/>
        <v>7</v>
      </c>
      <c r="H13" s="427">
        <f t="shared" si="1"/>
        <v>0</v>
      </c>
      <c r="I13" s="427">
        <f t="shared" si="2"/>
        <v>0</v>
      </c>
      <c r="J13" s="427">
        <f t="shared" si="3"/>
        <v>0</v>
      </c>
      <c r="K13" s="427">
        <f t="shared" si="4"/>
        <v>0</v>
      </c>
    </row>
    <row r="14" spans="1:11" x14ac:dyDescent="0.3">
      <c r="A14" s="88" t="s">
        <v>13</v>
      </c>
      <c r="B14" s="426">
        <f>B16*B15</f>
        <v>0</v>
      </c>
      <c r="C14" s="426">
        <f>C16*C15</f>
        <v>0</v>
      </c>
      <c r="D14" s="426">
        <f>D16*D15</f>
        <v>0</v>
      </c>
      <c r="E14" s="426">
        <f>E16*E15</f>
        <v>0</v>
      </c>
      <c r="F14" s="426">
        <f>F16*F15</f>
        <v>0</v>
      </c>
      <c r="G14" s="430">
        <f t="shared" si="5"/>
        <v>8</v>
      </c>
      <c r="H14" s="427">
        <f t="shared" si="1"/>
        <v>0</v>
      </c>
      <c r="I14" s="427">
        <f t="shared" si="2"/>
        <v>0</v>
      </c>
      <c r="J14" s="427">
        <f t="shared" si="3"/>
        <v>0</v>
      </c>
      <c r="K14" s="427">
        <f t="shared" si="4"/>
        <v>0</v>
      </c>
    </row>
    <row r="15" spans="1:11" ht="27" x14ac:dyDescent="0.3">
      <c r="A15" s="88" t="s">
        <v>877</v>
      </c>
      <c r="B15" s="221"/>
      <c r="C15" s="221"/>
      <c r="D15" s="221"/>
      <c r="E15" s="221"/>
      <c r="F15" s="221"/>
      <c r="G15" s="430">
        <f t="shared" si="5"/>
        <v>9</v>
      </c>
      <c r="H15" s="427">
        <f t="shared" si="1"/>
        <v>0</v>
      </c>
      <c r="I15" s="427">
        <f t="shared" si="2"/>
        <v>0</v>
      </c>
      <c r="J15" s="427">
        <f t="shared" si="3"/>
        <v>0</v>
      </c>
      <c r="K15" s="427">
        <f t="shared" si="4"/>
        <v>0</v>
      </c>
    </row>
    <row r="16" spans="1:11" x14ac:dyDescent="0.3">
      <c r="A16" s="88" t="s">
        <v>17</v>
      </c>
      <c r="B16" s="221"/>
      <c r="C16" s="221"/>
      <c r="D16" s="221"/>
      <c r="E16" s="221"/>
      <c r="F16" s="221"/>
      <c r="G16" s="430">
        <f t="shared" si="5"/>
        <v>10</v>
      </c>
      <c r="H16" s="427">
        <f t="shared" si="1"/>
        <v>0</v>
      </c>
      <c r="I16" s="427">
        <f t="shared" si="2"/>
        <v>0</v>
      </c>
      <c r="J16" s="427">
        <f t="shared" si="3"/>
        <v>0</v>
      </c>
      <c r="K16" s="427">
        <f t="shared" si="4"/>
        <v>0</v>
      </c>
    </row>
    <row r="17" spans="1:11" x14ac:dyDescent="0.3">
      <c r="A17" s="88" t="s">
        <v>4</v>
      </c>
      <c r="B17" s="221"/>
      <c r="C17" s="221"/>
      <c r="D17" s="221"/>
      <c r="E17" s="221"/>
      <c r="F17" s="221"/>
      <c r="G17" s="430">
        <f t="shared" si="5"/>
        <v>11</v>
      </c>
      <c r="H17" s="427">
        <f t="shared" si="1"/>
        <v>0</v>
      </c>
      <c r="I17" s="427">
        <f t="shared" si="2"/>
        <v>0</v>
      </c>
      <c r="J17" s="427">
        <f t="shared" si="3"/>
        <v>0</v>
      </c>
      <c r="K17" s="427">
        <f t="shared" si="4"/>
        <v>0</v>
      </c>
    </row>
    <row r="18" spans="1:11" x14ac:dyDescent="0.3">
      <c r="A18" s="431" t="s">
        <v>240</v>
      </c>
      <c r="B18" s="426">
        <f>SUM(B19:B20,B23)</f>
        <v>0</v>
      </c>
      <c r="C18" s="426">
        <f>SUM(C19:C20,C23)</f>
        <v>0</v>
      </c>
      <c r="D18" s="426">
        <f>SUM(D19:D20,D23)</f>
        <v>0</v>
      </c>
      <c r="E18" s="426">
        <f>SUM(E19:E20,E23)</f>
        <v>0</v>
      </c>
      <c r="F18" s="426">
        <f>SUM(F19:F20,F23)</f>
        <v>0</v>
      </c>
      <c r="G18" s="430">
        <f t="shared" si="5"/>
        <v>12</v>
      </c>
      <c r="H18" s="427">
        <f t="shared" si="1"/>
        <v>0</v>
      </c>
      <c r="I18" s="427">
        <f t="shared" si="2"/>
        <v>0</v>
      </c>
      <c r="J18" s="427">
        <f t="shared" si="3"/>
        <v>0</v>
      </c>
      <c r="K18" s="427">
        <f t="shared" si="4"/>
        <v>0</v>
      </c>
    </row>
    <row r="19" spans="1:11" x14ac:dyDescent="0.3">
      <c r="A19" s="88" t="s">
        <v>12</v>
      </c>
      <c r="B19" s="221"/>
      <c r="C19" s="221"/>
      <c r="D19" s="221"/>
      <c r="E19" s="221"/>
      <c r="F19" s="221"/>
      <c r="G19" s="174">
        <f t="shared" si="5"/>
        <v>13</v>
      </c>
      <c r="H19" s="427">
        <f t="shared" si="1"/>
        <v>0</v>
      </c>
      <c r="I19" s="427">
        <f t="shared" si="2"/>
        <v>0</v>
      </c>
      <c r="J19" s="427">
        <f t="shared" si="3"/>
        <v>0</v>
      </c>
      <c r="K19" s="427">
        <f t="shared" si="4"/>
        <v>0</v>
      </c>
    </row>
    <row r="20" spans="1:11" x14ac:dyDescent="0.3">
      <c r="A20" s="88" t="s">
        <v>13</v>
      </c>
      <c r="B20" s="426">
        <f>B22*B21</f>
        <v>0</v>
      </c>
      <c r="C20" s="426">
        <f>C22*C21</f>
        <v>0</v>
      </c>
      <c r="D20" s="426">
        <f>D22*D21</f>
        <v>0</v>
      </c>
      <c r="E20" s="426">
        <f>E22*E21</f>
        <v>0</v>
      </c>
      <c r="F20" s="426">
        <f>F22*F21</f>
        <v>0</v>
      </c>
      <c r="G20" s="174">
        <f t="shared" si="5"/>
        <v>14</v>
      </c>
      <c r="H20" s="427">
        <f t="shared" si="1"/>
        <v>0</v>
      </c>
      <c r="I20" s="427">
        <f t="shared" si="2"/>
        <v>0</v>
      </c>
      <c r="J20" s="427">
        <f t="shared" si="3"/>
        <v>0</v>
      </c>
      <c r="K20" s="427">
        <f t="shared" si="4"/>
        <v>0</v>
      </c>
    </row>
    <row r="21" spans="1:11" ht="27" x14ac:dyDescent="0.3">
      <c r="A21" s="88" t="s">
        <v>244</v>
      </c>
      <c r="B21" s="221"/>
      <c r="C21" s="221"/>
      <c r="D21" s="221"/>
      <c r="E21" s="221"/>
      <c r="F21" s="221"/>
      <c r="G21" s="174">
        <f t="shared" si="5"/>
        <v>15</v>
      </c>
      <c r="H21" s="427">
        <f t="shared" si="1"/>
        <v>0</v>
      </c>
      <c r="I21" s="427">
        <f t="shared" si="2"/>
        <v>0</v>
      </c>
      <c r="J21" s="427">
        <f t="shared" si="3"/>
        <v>0</v>
      </c>
      <c r="K21" s="427">
        <f t="shared" si="4"/>
        <v>0</v>
      </c>
    </row>
    <row r="22" spans="1:11" x14ac:dyDescent="0.3">
      <c r="A22" s="88" t="s">
        <v>17</v>
      </c>
      <c r="B22" s="221"/>
      <c r="C22" s="221"/>
      <c r="D22" s="221"/>
      <c r="E22" s="221"/>
      <c r="F22" s="221"/>
      <c r="G22" s="174">
        <f t="shared" si="5"/>
        <v>16</v>
      </c>
      <c r="H22" s="427">
        <f t="shared" si="1"/>
        <v>0</v>
      </c>
      <c r="I22" s="427">
        <f t="shared" si="2"/>
        <v>0</v>
      </c>
      <c r="J22" s="427">
        <f t="shared" si="3"/>
        <v>0</v>
      </c>
      <c r="K22" s="427">
        <f t="shared" si="4"/>
        <v>0</v>
      </c>
    </row>
    <row r="23" spans="1:11" x14ac:dyDescent="0.3">
      <c r="A23" s="88" t="s">
        <v>4</v>
      </c>
      <c r="B23" s="221"/>
      <c r="C23" s="221"/>
      <c r="D23" s="221"/>
      <c r="E23" s="221"/>
      <c r="F23" s="221"/>
      <c r="G23" s="174">
        <f t="shared" si="5"/>
        <v>17</v>
      </c>
      <c r="H23" s="427">
        <f t="shared" si="1"/>
        <v>0</v>
      </c>
      <c r="I23" s="427">
        <f t="shared" si="2"/>
        <v>0</v>
      </c>
      <c r="J23" s="427">
        <f t="shared" si="3"/>
        <v>0</v>
      </c>
      <c r="K23" s="427">
        <f t="shared" si="4"/>
        <v>0</v>
      </c>
    </row>
    <row r="24" spans="1:11" x14ac:dyDescent="0.3">
      <c r="A24" s="431" t="s">
        <v>241</v>
      </c>
      <c r="B24" s="426">
        <f>SUM(B25:B26,B29)</f>
        <v>0</v>
      </c>
      <c r="C24" s="426">
        <f>SUM(C25:C26,C29)</f>
        <v>0</v>
      </c>
      <c r="D24" s="426">
        <f>SUM(D25:D26,D29)</f>
        <v>0</v>
      </c>
      <c r="E24" s="426">
        <f>SUM(E25:E26,E29)</f>
        <v>0</v>
      </c>
      <c r="F24" s="426">
        <f>SUM(F25:F26,F29)</f>
        <v>0</v>
      </c>
      <c r="G24" s="174">
        <f t="shared" si="5"/>
        <v>18</v>
      </c>
      <c r="H24" s="427">
        <f t="shared" si="1"/>
        <v>0</v>
      </c>
      <c r="I24" s="427">
        <f t="shared" si="2"/>
        <v>0</v>
      </c>
      <c r="J24" s="427">
        <f t="shared" si="3"/>
        <v>0</v>
      </c>
      <c r="K24" s="427">
        <f t="shared" si="4"/>
        <v>0</v>
      </c>
    </row>
    <row r="25" spans="1:11" x14ac:dyDescent="0.3">
      <c r="A25" s="88" t="s">
        <v>12</v>
      </c>
      <c r="B25" s="221"/>
      <c r="C25" s="221"/>
      <c r="D25" s="221"/>
      <c r="E25" s="221"/>
      <c r="F25" s="221"/>
      <c r="G25" s="174">
        <f t="shared" si="5"/>
        <v>19</v>
      </c>
      <c r="H25" s="427">
        <f t="shared" si="1"/>
        <v>0</v>
      </c>
      <c r="I25" s="427">
        <f t="shared" si="2"/>
        <v>0</v>
      </c>
      <c r="J25" s="427">
        <f t="shared" si="3"/>
        <v>0</v>
      </c>
      <c r="K25" s="427">
        <f t="shared" si="4"/>
        <v>0</v>
      </c>
    </row>
    <row r="26" spans="1:11" x14ac:dyDescent="0.3">
      <c r="A26" s="88" t="s">
        <v>13</v>
      </c>
      <c r="B26" s="426">
        <f>B28*B27</f>
        <v>0</v>
      </c>
      <c r="C26" s="426">
        <f>C28*C27</f>
        <v>0</v>
      </c>
      <c r="D26" s="426">
        <f>D28*D27</f>
        <v>0</v>
      </c>
      <c r="E26" s="426">
        <f>E28*E27</f>
        <v>0</v>
      </c>
      <c r="F26" s="426">
        <f>F28*F27</f>
        <v>0</v>
      </c>
      <c r="G26" s="174">
        <f t="shared" si="5"/>
        <v>20</v>
      </c>
      <c r="H26" s="427">
        <f t="shared" si="1"/>
        <v>0</v>
      </c>
      <c r="I26" s="427">
        <f t="shared" si="2"/>
        <v>0</v>
      </c>
      <c r="J26" s="427">
        <f t="shared" si="3"/>
        <v>0</v>
      </c>
      <c r="K26" s="427">
        <f t="shared" si="4"/>
        <v>0</v>
      </c>
    </row>
    <row r="27" spans="1:11" x14ac:dyDescent="0.3">
      <c r="A27" s="88" t="s">
        <v>245</v>
      </c>
      <c r="B27" s="221"/>
      <c r="C27" s="221"/>
      <c r="D27" s="221"/>
      <c r="E27" s="221"/>
      <c r="F27" s="221"/>
      <c r="G27" s="174">
        <f t="shared" si="5"/>
        <v>21</v>
      </c>
      <c r="H27" s="427">
        <f t="shared" si="1"/>
        <v>0</v>
      </c>
      <c r="I27" s="427">
        <f t="shared" si="2"/>
        <v>0</v>
      </c>
      <c r="J27" s="427">
        <f t="shared" si="3"/>
        <v>0</v>
      </c>
      <c r="K27" s="427">
        <f t="shared" si="4"/>
        <v>0</v>
      </c>
    </row>
    <row r="28" spans="1:11" x14ac:dyDescent="0.3">
      <c r="A28" s="88" t="s">
        <v>17</v>
      </c>
      <c r="B28" s="221"/>
      <c r="C28" s="221"/>
      <c r="D28" s="221"/>
      <c r="E28" s="221"/>
      <c r="F28" s="221"/>
      <c r="G28" s="174">
        <f t="shared" si="5"/>
        <v>22</v>
      </c>
      <c r="H28" s="427">
        <f t="shared" si="1"/>
        <v>0</v>
      </c>
      <c r="I28" s="427">
        <f t="shared" si="2"/>
        <v>0</v>
      </c>
      <c r="J28" s="427">
        <f t="shared" si="3"/>
        <v>0</v>
      </c>
      <c r="K28" s="427">
        <f t="shared" si="4"/>
        <v>0</v>
      </c>
    </row>
    <row r="29" spans="1:11" x14ac:dyDescent="0.3">
      <c r="A29" s="88" t="s">
        <v>4</v>
      </c>
      <c r="B29" s="221"/>
      <c r="C29" s="221"/>
      <c r="D29" s="221"/>
      <c r="E29" s="221"/>
      <c r="F29" s="221"/>
      <c r="G29" s="174">
        <f t="shared" si="5"/>
        <v>23</v>
      </c>
      <c r="H29" s="427">
        <f t="shared" si="1"/>
        <v>0</v>
      </c>
      <c r="I29" s="427">
        <f t="shared" si="2"/>
        <v>0</v>
      </c>
      <c r="J29" s="427">
        <f t="shared" si="3"/>
        <v>0</v>
      </c>
      <c r="K29" s="427">
        <f t="shared" si="4"/>
        <v>0</v>
      </c>
    </row>
    <row r="30" spans="1:11" x14ac:dyDescent="0.3">
      <c r="A30" s="431" t="s">
        <v>242</v>
      </c>
      <c r="B30" s="426">
        <f>SUM(B31:B32,B35)</f>
        <v>0</v>
      </c>
      <c r="C30" s="426">
        <f>SUM(C31:C32,C35)</f>
        <v>0</v>
      </c>
      <c r="D30" s="426">
        <f>SUM(D31:D32,D35)</f>
        <v>0</v>
      </c>
      <c r="E30" s="426">
        <f>SUM(E31:E32,E35)</f>
        <v>0</v>
      </c>
      <c r="F30" s="426">
        <f>SUM(F31:F32,F35)</f>
        <v>0</v>
      </c>
      <c r="G30" s="174">
        <f t="shared" si="5"/>
        <v>24</v>
      </c>
      <c r="H30" s="427">
        <f t="shared" si="1"/>
        <v>0</v>
      </c>
      <c r="I30" s="427">
        <f t="shared" si="2"/>
        <v>0</v>
      </c>
      <c r="J30" s="427">
        <f t="shared" si="3"/>
        <v>0</v>
      </c>
      <c r="K30" s="427">
        <f t="shared" si="4"/>
        <v>0</v>
      </c>
    </row>
    <row r="31" spans="1:11" x14ac:dyDescent="0.3">
      <c r="A31" s="88" t="s">
        <v>12</v>
      </c>
      <c r="B31" s="221"/>
      <c r="C31" s="221"/>
      <c r="D31" s="221"/>
      <c r="E31" s="221"/>
      <c r="F31" s="221"/>
      <c r="G31" s="174">
        <f t="shared" si="5"/>
        <v>25</v>
      </c>
      <c r="H31" s="427">
        <f t="shared" si="1"/>
        <v>0</v>
      </c>
      <c r="I31" s="427">
        <f t="shared" si="2"/>
        <v>0</v>
      </c>
      <c r="J31" s="427">
        <f t="shared" si="3"/>
        <v>0</v>
      </c>
      <c r="K31" s="427">
        <f t="shared" si="4"/>
        <v>0</v>
      </c>
    </row>
    <row r="32" spans="1:11" x14ac:dyDescent="0.3">
      <c r="A32" s="88" t="s">
        <v>13</v>
      </c>
      <c r="B32" s="426">
        <f>B34*B33</f>
        <v>0</v>
      </c>
      <c r="C32" s="426">
        <f>C34*C33</f>
        <v>0</v>
      </c>
      <c r="D32" s="426">
        <f>D34*D33</f>
        <v>0</v>
      </c>
      <c r="E32" s="426">
        <f>E34*E33</f>
        <v>0</v>
      </c>
      <c r="F32" s="426">
        <f>F34*F33</f>
        <v>0</v>
      </c>
      <c r="G32" s="174">
        <f t="shared" si="5"/>
        <v>26</v>
      </c>
      <c r="H32" s="427">
        <f t="shared" si="1"/>
        <v>0</v>
      </c>
      <c r="I32" s="427">
        <f t="shared" si="2"/>
        <v>0</v>
      </c>
      <c r="J32" s="427">
        <f t="shared" si="3"/>
        <v>0</v>
      </c>
      <c r="K32" s="427">
        <f t="shared" si="4"/>
        <v>0</v>
      </c>
    </row>
    <row r="33" spans="1:11" ht="27" x14ac:dyDescent="0.3">
      <c r="A33" s="88" t="s">
        <v>878</v>
      </c>
      <c r="B33" s="221"/>
      <c r="C33" s="221"/>
      <c r="D33" s="221"/>
      <c r="E33" s="221"/>
      <c r="F33" s="221"/>
      <c r="G33" s="174">
        <f t="shared" si="5"/>
        <v>27</v>
      </c>
      <c r="H33" s="427">
        <f t="shared" si="1"/>
        <v>0</v>
      </c>
      <c r="I33" s="427">
        <f t="shared" si="2"/>
        <v>0</v>
      </c>
      <c r="J33" s="427">
        <f t="shared" si="3"/>
        <v>0</v>
      </c>
      <c r="K33" s="427">
        <f t="shared" si="4"/>
        <v>0</v>
      </c>
    </row>
    <row r="34" spans="1:11" x14ac:dyDescent="0.3">
      <c r="A34" s="88" t="s">
        <v>17</v>
      </c>
      <c r="B34" s="221"/>
      <c r="C34" s="221"/>
      <c r="D34" s="221"/>
      <c r="E34" s="221"/>
      <c r="F34" s="221"/>
      <c r="G34" s="174">
        <f t="shared" si="5"/>
        <v>28</v>
      </c>
      <c r="H34" s="427">
        <f t="shared" si="1"/>
        <v>0</v>
      </c>
      <c r="I34" s="427">
        <f t="shared" si="2"/>
        <v>0</v>
      </c>
      <c r="J34" s="427">
        <f t="shared" si="3"/>
        <v>0</v>
      </c>
      <c r="K34" s="427">
        <f t="shared" si="4"/>
        <v>0</v>
      </c>
    </row>
    <row r="35" spans="1:11" x14ac:dyDescent="0.3">
      <c r="A35" s="88" t="s">
        <v>4</v>
      </c>
      <c r="B35" s="221"/>
      <c r="C35" s="221"/>
      <c r="D35" s="221"/>
      <c r="E35" s="221"/>
      <c r="F35" s="221"/>
      <c r="G35" s="174">
        <f t="shared" si="5"/>
        <v>29</v>
      </c>
      <c r="H35" s="427">
        <f t="shared" si="1"/>
        <v>0</v>
      </c>
      <c r="I35" s="427">
        <f t="shared" si="2"/>
        <v>0</v>
      </c>
      <c r="J35" s="427">
        <f t="shared" si="3"/>
        <v>0</v>
      </c>
      <c r="K35" s="427">
        <f t="shared" si="4"/>
        <v>0</v>
      </c>
    </row>
    <row r="36" spans="1:11" x14ac:dyDescent="0.3">
      <c r="A36" s="429" t="s">
        <v>492</v>
      </c>
      <c r="B36" s="426">
        <f>SUM(B37:B38,B41)</f>
        <v>0</v>
      </c>
      <c r="C36" s="426">
        <f>SUM(C37:C38,C41)</f>
        <v>0</v>
      </c>
      <c r="D36" s="426">
        <f>SUM(D37:D38,D41)</f>
        <v>0</v>
      </c>
      <c r="E36" s="426">
        <f>SUM(E37:E38,E41)</f>
        <v>0</v>
      </c>
      <c r="F36" s="426">
        <f>SUM(F37:F38,F41)</f>
        <v>0</v>
      </c>
      <c r="G36" s="174">
        <f t="shared" si="5"/>
        <v>30</v>
      </c>
      <c r="H36" s="427">
        <f t="shared" si="1"/>
        <v>0</v>
      </c>
      <c r="I36" s="427">
        <f t="shared" si="2"/>
        <v>0</v>
      </c>
      <c r="J36" s="427">
        <f t="shared" si="3"/>
        <v>0</v>
      </c>
      <c r="K36" s="427">
        <f t="shared" si="4"/>
        <v>0</v>
      </c>
    </row>
    <row r="37" spans="1:11" x14ac:dyDescent="0.3">
      <c r="A37" s="88" t="s">
        <v>12</v>
      </c>
      <c r="B37" s="221"/>
      <c r="C37" s="221"/>
      <c r="D37" s="221"/>
      <c r="E37" s="221"/>
      <c r="F37" s="221"/>
      <c r="G37" s="174">
        <f t="shared" si="5"/>
        <v>31</v>
      </c>
      <c r="H37" s="427">
        <f t="shared" si="1"/>
        <v>0</v>
      </c>
      <c r="I37" s="427">
        <f t="shared" si="2"/>
        <v>0</v>
      </c>
      <c r="J37" s="427">
        <f t="shared" si="3"/>
        <v>0</v>
      </c>
      <c r="K37" s="427">
        <f t="shared" si="4"/>
        <v>0</v>
      </c>
    </row>
    <row r="38" spans="1:11" x14ac:dyDescent="0.3">
      <c r="A38" s="88" t="s">
        <v>13</v>
      </c>
      <c r="B38" s="426">
        <f>B40*B39</f>
        <v>0</v>
      </c>
      <c r="C38" s="426">
        <f>C40*C39</f>
        <v>0</v>
      </c>
      <c r="D38" s="426">
        <f>D40*D39</f>
        <v>0</v>
      </c>
      <c r="E38" s="426">
        <f>E40*E39</f>
        <v>0</v>
      </c>
      <c r="F38" s="426">
        <f>F40*F39</f>
        <v>0</v>
      </c>
      <c r="G38" s="174">
        <f t="shared" si="5"/>
        <v>32</v>
      </c>
      <c r="H38" s="427">
        <f t="shared" si="1"/>
        <v>0</v>
      </c>
      <c r="I38" s="427">
        <f t="shared" si="2"/>
        <v>0</v>
      </c>
      <c r="J38" s="427">
        <f t="shared" si="3"/>
        <v>0</v>
      </c>
      <c r="K38" s="427">
        <f t="shared" si="4"/>
        <v>0</v>
      </c>
    </row>
    <row r="39" spans="1:11" ht="27" x14ac:dyDescent="0.3">
      <c r="A39" s="96" t="s">
        <v>933</v>
      </c>
      <c r="B39" s="221"/>
      <c r="C39" s="221"/>
      <c r="D39" s="221"/>
      <c r="E39" s="221"/>
      <c r="F39" s="221"/>
      <c r="G39" s="174">
        <f t="shared" si="5"/>
        <v>33</v>
      </c>
      <c r="H39" s="427">
        <f t="shared" si="1"/>
        <v>0</v>
      </c>
      <c r="I39" s="427">
        <f t="shared" si="2"/>
        <v>0</v>
      </c>
      <c r="J39" s="427">
        <f t="shared" si="3"/>
        <v>0</v>
      </c>
      <c r="K39" s="427">
        <f t="shared" si="4"/>
        <v>0</v>
      </c>
    </row>
    <row r="40" spans="1:11" x14ac:dyDescent="0.3">
      <c r="A40" s="88" t="s">
        <v>17</v>
      </c>
      <c r="B40" s="221"/>
      <c r="C40" s="221"/>
      <c r="D40" s="221"/>
      <c r="E40" s="221"/>
      <c r="F40" s="221"/>
      <c r="G40" s="174">
        <f t="shared" si="5"/>
        <v>34</v>
      </c>
      <c r="H40" s="427">
        <f t="shared" si="1"/>
        <v>0</v>
      </c>
      <c r="I40" s="427">
        <f t="shared" si="2"/>
        <v>0</v>
      </c>
      <c r="J40" s="427">
        <f t="shared" si="3"/>
        <v>0</v>
      </c>
      <c r="K40" s="427">
        <f t="shared" si="4"/>
        <v>0</v>
      </c>
    </row>
    <row r="41" spans="1:11" x14ac:dyDescent="0.3">
      <c r="A41" s="88" t="s">
        <v>4</v>
      </c>
      <c r="B41" s="221"/>
      <c r="C41" s="221"/>
      <c r="D41" s="221"/>
      <c r="E41" s="221"/>
      <c r="F41" s="221"/>
      <c r="G41" s="174">
        <f t="shared" si="5"/>
        <v>35</v>
      </c>
      <c r="H41" s="427">
        <f t="shared" si="1"/>
        <v>0</v>
      </c>
      <c r="I41" s="427">
        <f t="shared" si="2"/>
        <v>0</v>
      </c>
      <c r="J41" s="427">
        <f t="shared" si="3"/>
        <v>0</v>
      </c>
      <c r="K41" s="427">
        <f t="shared" si="4"/>
        <v>0</v>
      </c>
    </row>
    <row r="42" spans="1:11" x14ac:dyDescent="0.3">
      <c r="A42" s="431" t="s">
        <v>243</v>
      </c>
      <c r="B42" s="426">
        <f>SUM(B43:B44)</f>
        <v>0</v>
      </c>
      <c r="C42" s="426">
        <f>SUM(C43:C44)</f>
        <v>0</v>
      </c>
      <c r="D42" s="426">
        <f>SUM(D43:D44)</f>
        <v>0</v>
      </c>
      <c r="E42" s="426">
        <f>SUM(E43:E44)</f>
        <v>0</v>
      </c>
      <c r="F42" s="426">
        <f>SUM(F43:F44)</f>
        <v>0</v>
      </c>
      <c r="G42" s="174">
        <f t="shared" si="5"/>
        <v>36</v>
      </c>
      <c r="H42" s="427">
        <f t="shared" si="1"/>
        <v>0</v>
      </c>
      <c r="I42" s="427">
        <f t="shared" si="2"/>
        <v>0</v>
      </c>
      <c r="J42" s="427">
        <f t="shared" si="3"/>
        <v>0</v>
      </c>
      <c r="K42" s="427">
        <f t="shared" si="4"/>
        <v>0</v>
      </c>
    </row>
    <row r="43" spans="1:11" x14ac:dyDescent="0.3">
      <c r="A43" s="88" t="s">
        <v>12</v>
      </c>
      <c r="B43" s="221"/>
      <c r="C43" s="221"/>
      <c r="D43" s="221"/>
      <c r="E43" s="221"/>
      <c r="F43" s="221"/>
      <c r="G43" s="174">
        <f t="shared" si="5"/>
        <v>37</v>
      </c>
      <c r="H43" s="427">
        <f t="shared" si="1"/>
        <v>0</v>
      </c>
      <c r="I43" s="427">
        <f t="shared" si="2"/>
        <v>0</v>
      </c>
      <c r="J43" s="427">
        <f t="shared" si="3"/>
        <v>0</v>
      </c>
      <c r="K43" s="427">
        <f t="shared" si="4"/>
        <v>0</v>
      </c>
    </row>
    <row r="44" spans="1:11" x14ac:dyDescent="0.3">
      <c r="A44" s="88" t="s">
        <v>4</v>
      </c>
      <c r="B44" s="221"/>
      <c r="C44" s="221"/>
      <c r="D44" s="221"/>
      <c r="E44" s="221"/>
      <c r="F44" s="221"/>
      <c r="G44" s="174">
        <f t="shared" si="5"/>
        <v>38</v>
      </c>
      <c r="H44" s="427">
        <f t="shared" si="1"/>
        <v>0</v>
      </c>
      <c r="I44" s="427">
        <f t="shared" si="2"/>
        <v>0</v>
      </c>
      <c r="J44" s="427">
        <f t="shared" si="3"/>
        <v>0</v>
      </c>
      <c r="K44" s="427">
        <f t="shared" si="4"/>
        <v>0</v>
      </c>
    </row>
    <row r="45" spans="1:11" x14ac:dyDescent="0.3">
      <c r="A45" s="84"/>
      <c r="B45" s="223"/>
      <c r="C45" s="224"/>
      <c r="D45" s="424"/>
      <c r="E45" s="432"/>
      <c r="F45" s="432"/>
      <c r="G45" s="174">
        <f t="shared" si="5"/>
        <v>39</v>
      </c>
      <c r="H45" s="424"/>
      <c r="I45" s="432"/>
      <c r="J45" s="432"/>
      <c r="K45" s="424"/>
    </row>
    <row r="46" spans="1:11" x14ac:dyDescent="0.3">
      <c r="A46" s="433" t="s">
        <v>494</v>
      </c>
      <c r="B46" s="434">
        <f>SUM(B8,B11)</f>
        <v>0</v>
      </c>
      <c r="C46" s="434">
        <f>SUM(C8,C11)</f>
        <v>0</v>
      </c>
      <c r="D46" s="434">
        <f>SUM(D8,D11)</f>
        <v>0</v>
      </c>
      <c r="E46" s="434">
        <f>SUM(E8,E11)</f>
        <v>0</v>
      </c>
      <c r="F46" s="434">
        <f>SUM(F8,F11)</f>
        <v>0</v>
      </c>
      <c r="H46" s="435">
        <f>IF(AND(ROUND(B46,0)=0,C46&gt;B46),"INF",IF(AND(ROUND(B46,0)=0,ROUND(C46,0)=0),0,(C46-B46)/B46))</f>
        <v>0</v>
      </c>
      <c r="I46" s="435">
        <f>IF(AND(ROUND(C46,0)=0,D46&gt;C46),"INF",IF(AND(ROUND(C46,0)=0,ROUND(D46,0)=0),0,(D46-C46)/C46))</f>
        <v>0</v>
      </c>
      <c r="J46" s="435">
        <f>IF(AND(ROUND(D46,0)=0,E46&gt;D46),"INF",IF(AND(ROUND(D46,0)=0,ROUND(E46,0)=0),0,(E46-D46)/D46))</f>
        <v>0</v>
      </c>
      <c r="K46" s="435">
        <f>IF(AND(ROUND(E46,0)=0,F46&gt;E46),"INF",IF(AND(ROUND(E46,0)=0,ROUND(F46,0)=0),0,(F46-E46)/E46))</f>
        <v>0</v>
      </c>
    </row>
  </sheetData>
  <mergeCells count="1">
    <mergeCell ref="H6:K6"/>
  </mergeCells>
  <hyperlinks>
    <hyperlink ref="A1" location="TAB00!A1" display="Retour page de garde"/>
  </hyperlinks>
  <pageMargins left="0.7" right="0.7" top="0.75" bottom="0.75" header="0.3" footer="0.3"/>
  <pageSetup paperSize="9" scale="9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zoomScaleNormal="100" workbookViewId="0">
      <selection activeCell="A37" sqref="A37:A38"/>
    </sheetView>
  </sheetViews>
  <sheetFormatPr baseColWidth="10" defaultColWidth="9.1640625" defaultRowHeight="13.5" x14ac:dyDescent="0.3"/>
  <cols>
    <col min="1" max="1" width="54.6640625" style="220" customWidth="1"/>
    <col min="2" max="2" width="16.6640625" style="219" customWidth="1"/>
    <col min="3" max="5" width="16.6640625" style="220" customWidth="1"/>
    <col min="6" max="10" width="16.6640625" style="173" customWidth="1"/>
    <col min="11" max="11" width="9.1640625" style="173"/>
    <col min="12" max="12" width="9.1640625" style="174"/>
    <col min="13" max="16384" width="9.1640625" style="173"/>
  </cols>
  <sheetData>
    <row r="1" spans="1:12" s="216" customFormat="1" ht="15" x14ac:dyDescent="0.3">
      <c r="A1" s="412" t="s">
        <v>42</v>
      </c>
      <c r="L1" s="217"/>
    </row>
    <row r="3" spans="1:12" ht="22.15" customHeight="1" x14ac:dyDescent="0.3">
      <c r="A3" s="413" t="str">
        <f>TAB00!B62&amp;" : "&amp;TAB00!C62</f>
        <v>TAB4 : Evolution des charges nettes contrôlables hors OSP réelles au cours de la période régulatoire</v>
      </c>
      <c r="B3" s="133"/>
      <c r="C3" s="133"/>
      <c r="D3" s="133"/>
      <c r="E3" s="133"/>
      <c r="F3" s="29"/>
      <c r="G3" s="29"/>
      <c r="H3" s="218"/>
      <c r="I3" s="218"/>
      <c r="J3" s="218"/>
    </row>
    <row r="4" spans="1:12" x14ac:dyDescent="0.3">
      <c r="A4" s="414" t="s">
        <v>879</v>
      </c>
    </row>
    <row r="5" spans="1:12" x14ac:dyDescent="0.3">
      <c r="A5" s="71" t="s">
        <v>18</v>
      </c>
      <c r="B5" s="25" t="str">
        <f>IF(TAB00!$E$14=2019,"BUDGET "&amp;TAB00!E14,"REALITE 2019")</f>
        <v>REALITE 2019</v>
      </c>
      <c r="C5" s="25" t="str">
        <f>IF(TAB00!$E$14=2019,"REALITE 2019","REALITE 2020")</f>
        <v>REALITE 2020</v>
      </c>
      <c r="D5" s="25" t="s">
        <v>8</v>
      </c>
      <c r="E5" s="25" t="s">
        <v>41</v>
      </c>
      <c r="F5" s="25" t="s">
        <v>8</v>
      </c>
      <c r="G5" s="25" t="s">
        <v>246</v>
      </c>
      <c r="H5" s="25" t="s">
        <v>8</v>
      </c>
      <c r="I5" s="25" t="s">
        <v>247</v>
      </c>
      <c r="J5" s="25" t="s">
        <v>8</v>
      </c>
      <c r="L5" s="174">
        <v>1</v>
      </c>
    </row>
    <row r="6" spans="1:12" s="84" customFormat="1" x14ac:dyDescent="0.3">
      <c r="A6" s="415" t="s">
        <v>36</v>
      </c>
      <c r="B6" s="221"/>
      <c r="C6" s="221"/>
      <c r="D6" s="222">
        <f>B6-C6</f>
        <v>0</v>
      </c>
      <c r="E6" s="221"/>
      <c r="F6" s="222">
        <f>C6-E6</f>
        <v>0</v>
      </c>
      <c r="G6" s="221"/>
      <c r="H6" s="222">
        <f t="shared" ref="H6:J37" si="0">E6-G6</f>
        <v>0</v>
      </c>
      <c r="I6" s="221"/>
      <c r="J6" s="222">
        <f t="shared" si="0"/>
        <v>0</v>
      </c>
      <c r="L6" s="174">
        <v>2</v>
      </c>
    </row>
    <row r="7" spans="1:12" s="84" customFormat="1" x14ac:dyDescent="0.3">
      <c r="A7" s="416" t="s">
        <v>35</v>
      </c>
      <c r="B7" s="222">
        <f>SUM(B8:B19)</f>
        <v>0</v>
      </c>
      <c r="C7" s="222">
        <f>SUM(C8:C19)</f>
        <v>0</v>
      </c>
      <c r="D7" s="222">
        <f t="shared" ref="D7:D37" si="1">B7-C7</f>
        <v>0</v>
      </c>
      <c r="E7" s="222">
        <f>SUM(E8:E19)</f>
        <v>0</v>
      </c>
      <c r="F7" s="222">
        <f t="shared" ref="F7:F37" si="2">C7-E7</f>
        <v>0</v>
      </c>
      <c r="G7" s="222">
        <f>SUM(G8:G19)</f>
        <v>0</v>
      </c>
      <c r="H7" s="222">
        <f t="shared" si="0"/>
        <v>0</v>
      </c>
      <c r="I7" s="222">
        <f>SUM(I8:I19)</f>
        <v>0</v>
      </c>
      <c r="J7" s="222">
        <f t="shared" si="0"/>
        <v>0</v>
      </c>
      <c r="L7" s="174">
        <v>3</v>
      </c>
    </row>
    <row r="8" spans="1:12" s="84" customFormat="1" x14ac:dyDescent="0.3">
      <c r="A8" s="417" t="s">
        <v>23</v>
      </c>
      <c r="B8" s="221"/>
      <c r="C8" s="221"/>
      <c r="D8" s="222">
        <f t="shared" si="1"/>
        <v>0</v>
      </c>
      <c r="E8" s="221"/>
      <c r="F8" s="222">
        <f t="shared" si="2"/>
        <v>0</v>
      </c>
      <c r="G8" s="221"/>
      <c r="H8" s="222">
        <f t="shared" si="0"/>
        <v>0</v>
      </c>
      <c r="I8" s="221"/>
      <c r="J8" s="222">
        <f t="shared" si="0"/>
        <v>0</v>
      </c>
      <c r="L8" s="174">
        <f>L7+1</f>
        <v>4</v>
      </c>
    </row>
    <row r="9" spans="1:12" s="84" customFormat="1" x14ac:dyDescent="0.3">
      <c r="A9" s="417" t="s">
        <v>24</v>
      </c>
      <c r="B9" s="221"/>
      <c r="C9" s="221"/>
      <c r="D9" s="222">
        <f t="shared" si="1"/>
        <v>0</v>
      </c>
      <c r="E9" s="221"/>
      <c r="F9" s="222">
        <f t="shared" si="2"/>
        <v>0</v>
      </c>
      <c r="G9" s="221"/>
      <c r="H9" s="222">
        <f t="shared" si="0"/>
        <v>0</v>
      </c>
      <c r="I9" s="221"/>
      <c r="J9" s="222">
        <f t="shared" si="0"/>
        <v>0</v>
      </c>
      <c r="L9" s="174">
        <f t="shared" ref="L9:L43" si="3">L8+1</f>
        <v>5</v>
      </c>
    </row>
    <row r="10" spans="1:12" s="84" customFormat="1" x14ac:dyDescent="0.3">
      <c r="A10" s="417" t="s">
        <v>25</v>
      </c>
      <c r="B10" s="221"/>
      <c r="C10" s="221"/>
      <c r="D10" s="222">
        <f t="shared" si="1"/>
        <v>0</v>
      </c>
      <c r="E10" s="221"/>
      <c r="F10" s="222">
        <f t="shared" si="2"/>
        <v>0</v>
      </c>
      <c r="G10" s="221"/>
      <c r="H10" s="222">
        <f t="shared" si="0"/>
        <v>0</v>
      </c>
      <c r="I10" s="221"/>
      <c r="J10" s="222">
        <f t="shared" si="0"/>
        <v>0</v>
      </c>
      <c r="L10" s="174">
        <f t="shared" si="3"/>
        <v>6</v>
      </c>
    </row>
    <row r="11" spans="1:12" s="84" customFormat="1" x14ac:dyDescent="0.3">
      <c r="A11" s="417" t="s">
        <v>26</v>
      </c>
      <c r="B11" s="221"/>
      <c r="C11" s="221"/>
      <c r="D11" s="222">
        <f t="shared" si="1"/>
        <v>0</v>
      </c>
      <c r="E11" s="221"/>
      <c r="F11" s="222">
        <f t="shared" si="2"/>
        <v>0</v>
      </c>
      <c r="G11" s="221"/>
      <c r="H11" s="222">
        <f t="shared" si="0"/>
        <v>0</v>
      </c>
      <c r="I11" s="221"/>
      <c r="J11" s="222">
        <f t="shared" si="0"/>
        <v>0</v>
      </c>
      <c r="L11" s="174">
        <f t="shared" si="3"/>
        <v>7</v>
      </c>
    </row>
    <row r="12" spans="1:12" s="84" customFormat="1" ht="24" customHeight="1" x14ac:dyDescent="0.3">
      <c r="A12" s="417" t="s">
        <v>27</v>
      </c>
      <c r="B12" s="221"/>
      <c r="C12" s="221"/>
      <c r="D12" s="222">
        <f t="shared" si="1"/>
        <v>0</v>
      </c>
      <c r="E12" s="221"/>
      <c r="F12" s="222">
        <f t="shared" si="2"/>
        <v>0</v>
      </c>
      <c r="G12" s="221"/>
      <c r="H12" s="222">
        <f t="shared" si="0"/>
        <v>0</v>
      </c>
      <c r="I12" s="221"/>
      <c r="J12" s="222">
        <f t="shared" si="0"/>
        <v>0</v>
      </c>
      <c r="L12" s="174">
        <f t="shared" si="3"/>
        <v>8</v>
      </c>
    </row>
    <row r="13" spans="1:12" s="84" customFormat="1" ht="12" customHeight="1" x14ac:dyDescent="0.3">
      <c r="A13" s="417" t="s">
        <v>28</v>
      </c>
      <c r="B13" s="221"/>
      <c r="C13" s="221"/>
      <c r="D13" s="222">
        <f t="shared" si="1"/>
        <v>0</v>
      </c>
      <c r="E13" s="221"/>
      <c r="F13" s="222">
        <f t="shared" si="2"/>
        <v>0</v>
      </c>
      <c r="G13" s="221"/>
      <c r="H13" s="222">
        <f t="shared" si="0"/>
        <v>0</v>
      </c>
      <c r="I13" s="221"/>
      <c r="J13" s="222">
        <f t="shared" si="0"/>
        <v>0</v>
      </c>
      <c r="L13" s="174">
        <f t="shared" si="3"/>
        <v>9</v>
      </c>
    </row>
    <row r="14" spans="1:12" s="84" customFormat="1" x14ac:dyDescent="0.3">
      <c r="A14" s="418" t="s">
        <v>29</v>
      </c>
      <c r="B14" s="221"/>
      <c r="C14" s="221"/>
      <c r="D14" s="222">
        <f t="shared" si="1"/>
        <v>0</v>
      </c>
      <c r="E14" s="221"/>
      <c r="F14" s="222">
        <f t="shared" si="2"/>
        <v>0</v>
      </c>
      <c r="G14" s="221"/>
      <c r="H14" s="222">
        <f t="shared" si="0"/>
        <v>0</v>
      </c>
      <c r="I14" s="221"/>
      <c r="J14" s="222">
        <f t="shared" si="0"/>
        <v>0</v>
      </c>
      <c r="L14" s="174">
        <f t="shared" si="3"/>
        <v>10</v>
      </c>
    </row>
    <row r="15" spans="1:12" s="84" customFormat="1" x14ac:dyDescent="0.3">
      <c r="A15" s="419" t="s">
        <v>37</v>
      </c>
      <c r="B15" s="221"/>
      <c r="C15" s="221"/>
      <c r="D15" s="222">
        <f t="shared" si="1"/>
        <v>0</v>
      </c>
      <c r="E15" s="221"/>
      <c r="F15" s="222">
        <f t="shared" si="2"/>
        <v>0</v>
      </c>
      <c r="G15" s="221"/>
      <c r="H15" s="222">
        <f t="shared" si="0"/>
        <v>0</v>
      </c>
      <c r="I15" s="221"/>
      <c r="J15" s="222">
        <f t="shared" si="0"/>
        <v>0</v>
      </c>
      <c r="L15" s="174">
        <f t="shared" si="3"/>
        <v>11</v>
      </c>
    </row>
    <row r="16" spans="1:12" s="84" customFormat="1" x14ac:dyDescent="0.3">
      <c r="A16" s="419" t="s">
        <v>115</v>
      </c>
      <c r="B16" s="221"/>
      <c r="C16" s="221"/>
      <c r="D16" s="222">
        <f t="shared" si="1"/>
        <v>0</v>
      </c>
      <c r="E16" s="221"/>
      <c r="F16" s="222">
        <f t="shared" si="2"/>
        <v>0</v>
      </c>
      <c r="G16" s="221"/>
      <c r="H16" s="222">
        <f t="shared" si="0"/>
        <v>0</v>
      </c>
      <c r="I16" s="221"/>
      <c r="J16" s="222">
        <f t="shared" si="0"/>
        <v>0</v>
      </c>
      <c r="L16" s="174">
        <f t="shared" si="3"/>
        <v>12</v>
      </c>
    </row>
    <row r="17" spans="1:12" s="84" customFormat="1" x14ac:dyDescent="0.3">
      <c r="A17" s="419" t="s">
        <v>116</v>
      </c>
      <c r="B17" s="221"/>
      <c r="C17" s="221"/>
      <c r="D17" s="222">
        <f t="shared" si="1"/>
        <v>0</v>
      </c>
      <c r="E17" s="221"/>
      <c r="F17" s="222">
        <f t="shared" si="2"/>
        <v>0</v>
      </c>
      <c r="G17" s="221"/>
      <c r="H17" s="222">
        <f t="shared" si="0"/>
        <v>0</v>
      </c>
      <c r="I17" s="221"/>
      <c r="J17" s="222">
        <f t="shared" si="0"/>
        <v>0</v>
      </c>
      <c r="L17" s="174">
        <f t="shared" si="3"/>
        <v>13</v>
      </c>
    </row>
    <row r="18" spans="1:12" s="84" customFormat="1" x14ac:dyDescent="0.3">
      <c r="A18" s="419" t="s">
        <v>117</v>
      </c>
      <c r="B18" s="221"/>
      <c r="C18" s="221"/>
      <c r="D18" s="222">
        <f t="shared" si="1"/>
        <v>0</v>
      </c>
      <c r="E18" s="221"/>
      <c r="F18" s="222">
        <f t="shared" si="2"/>
        <v>0</v>
      </c>
      <c r="G18" s="221"/>
      <c r="H18" s="222">
        <f t="shared" si="0"/>
        <v>0</v>
      </c>
      <c r="I18" s="221"/>
      <c r="J18" s="222">
        <f t="shared" si="0"/>
        <v>0</v>
      </c>
      <c r="L18" s="174">
        <f t="shared" si="3"/>
        <v>14</v>
      </c>
    </row>
    <row r="19" spans="1:12" s="84" customFormat="1" x14ac:dyDescent="0.3">
      <c r="A19" s="419" t="s">
        <v>118</v>
      </c>
      <c r="B19" s="221"/>
      <c r="C19" s="221"/>
      <c r="D19" s="222">
        <f t="shared" si="1"/>
        <v>0</v>
      </c>
      <c r="E19" s="221"/>
      <c r="F19" s="222">
        <f t="shared" si="2"/>
        <v>0</v>
      </c>
      <c r="G19" s="221"/>
      <c r="H19" s="222">
        <f t="shared" si="0"/>
        <v>0</v>
      </c>
      <c r="I19" s="221"/>
      <c r="J19" s="222">
        <f t="shared" si="0"/>
        <v>0</v>
      </c>
      <c r="L19" s="174">
        <f t="shared" si="3"/>
        <v>15</v>
      </c>
    </row>
    <row r="20" spans="1:12" s="84" customFormat="1" x14ac:dyDescent="0.3">
      <c r="A20" s="415" t="s">
        <v>38</v>
      </c>
      <c r="B20" s="222">
        <f>SUM(B21:B27)</f>
        <v>0</v>
      </c>
      <c r="C20" s="222">
        <f>SUM(C21:C27)</f>
        <v>0</v>
      </c>
      <c r="D20" s="222">
        <f t="shared" si="1"/>
        <v>0</v>
      </c>
      <c r="E20" s="222">
        <f>SUM(E21:E27)</f>
        <v>0</v>
      </c>
      <c r="F20" s="222">
        <f t="shared" si="2"/>
        <v>0</v>
      </c>
      <c r="G20" s="222">
        <f>SUM(G21:G27)</f>
        <v>0</v>
      </c>
      <c r="H20" s="222">
        <f t="shared" si="0"/>
        <v>0</v>
      </c>
      <c r="I20" s="222">
        <f>SUM(I21:I27)</f>
        <v>0</v>
      </c>
      <c r="J20" s="222">
        <f t="shared" si="0"/>
        <v>0</v>
      </c>
      <c r="L20" s="174">
        <f t="shared" si="3"/>
        <v>16</v>
      </c>
    </row>
    <row r="21" spans="1:12" s="84" customFormat="1" x14ac:dyDescent="0.3">
      <c r="A21" s="417" t="s">
        <v>504</v>
      </c>
      <c r="B21" s="221"/>
      <c r="C21" s="221"/>
      <c r="D21" s="222">
        <f t="shared" si="1"/>
        <v>0</v>
      </c>
      <c r="E21" s="221"/>
      <c r="F21" s="222">
        <f t="shared" si="2"/>
        <v>0</v>
      </c>
      <c r="G21" s="221"/>
      <c r="H21" s="222">
        <f t="shared" si="0"/>
        <v>0</v>
      </c>
      <c r="I21" s="221"/>
      <c r="J21" s="222">
        <f t="shared" si="0"/>
        <v>0</v>
      </c>
      <c r="L21" s="174">
        <f t="shared" si="3"/>
        <v>17</v>
      </c>
    </row>
    <row r="22" spans="1:12" s="84" customFormat="1" x14ac:dyDescent="0.3">
      <c r="A22" s="417" t="s">
        <v>505</v>
      </c>
      <c r="B22" s="221"/>
      <c r="C22" s="221"/>
      <c r="D22" s="222">
        <f t="shared" si="1"/>
        <v>0</v>
      </c>
      <c r="E22" s="221"/>
      <c r="F22" s="222">
        <f t="shared" si="2"/>
        <v>0</v>
      </c>
      <c r="G22" s="221"/>
      <c r="H22" s="222">
        <f t="shared" si="0"/>
        <v>0</v>
      </c>
      <c r="I22" s="221"/>
      <c r="J22" s="222">
        <f t="shared" si="0"/>
        <v>0</v>
      </c>
      <c r="L22" s="174">
        <f t="shared" si="3"/>
        <v>18</v>
      </c>
    </row>
    <row r="23" spans="1:12" s="84" customFormat="1" x14ac:dyDescent="0.3">
      <c r="A23" s="417" t="s">
        <v>506</v>
      </c>
      <c r="B23" s="221"/>
      <c r="C23" s="221"/>
      <c r="D23" s="222">
        <f t="shared" si="1"/>
        <v>0</v>
      </c>
      <c r="E23" s="221"/>
      <c r="F23" s="222">
        <f t="shared" si="2"/>
        <v>0</v>
      </c>
      <c r="G23" s="221"/>
      <c r="H23" s="222">
        <f t="shared" si="0"/>
        <v>0</v>
      </c>
      <c r="I23" s="221"/>
      <c r="J23" s="222">
        <f t="shared" si="0"/>
        <v>0</v>
      </c>
      <c r="L23" s="174">
        <f t="shared" si="3"/>
        <v>19</v>
      </c>
    </row>
    <row r="24" spans="1:12" s="84" customFormat="1" x14ac:dyDescent="0.3">
      <c r="A24" s="417" t="s">
        <v>507</v>
      </c>
      <c r="B24" s="221"/>
      <c r="C24" s="221"/>
      <c r="D24" s="222">
        <f t="shared" si="1"/>
        <v>0</v>
      </c>
      <c r="E24" s="221"/>
      <c r="F24" s="222">
        <f t="shared" si="2"/>
        <v>0</v>
      </c>
      <c r="G24" s="221"/>
      <c r="H24" s="222">
        <f t="shared" si="0"/>
        <v>0</v>
      </c>
      <c r="I24" s="221"/>
      <c r="J24" s="222">
        <f t="shared" si="0"/>
        <v>0</v>
      </c>
      <c r="L24" s="174">
        <f t="shared" si="3"/>
        <v>20</v>
      </c>
    </row>
    <row r="25" spans="1:12" s="84" customFormat="1" x14ac:dyDescent="0.3">
      <c r="A25" s="417" t="s">
        <v>880</v>
      </c>
      <c r="B25" s="221"/>
      <c r="C25" s="221"/>
      <c r="D25" s="222">
        <f t="shared" ref="D25" si="4">B25-C25</f>
        <v>0</v>
      </c>
      <c r="E25" s="221"/>
      <c r="F25" s="222">
        <f t="shared" ref="F25" si="5">C25-E25</f>
        <v>0</v>
      </c>
      <c r="G25" s="221"/>
      <c r="H25" s="222">
        <f t="shared" ref="H25" si="6">E25-G25</f>
        <v>0</v>
      </c>
      <c r="I25" s="221"/>
      <c r="J25" s="222">
        <f t="shared" ref="J25" si="7">G25-I25</f>
        <v>0</v>
      </c>
      <c r="L25" s="174">
        <f t="shared" si="3"/>
        <v>21</v>
      </c>
    </row>
    <row r="26" spans="1:12" s="84" customFormat="1" x14ac:dyDescent="0.3">
      <c r="A26" s="417" t="s">
        <v>881</v>
      </c>
      <c r="B26" s="221"/>
      <c r="C26" s="221"/>
      <c r="D26" s="222">
        <f t="shared" si="1"/>
        <v>0</v>
      </c>
      <c r="E26" s="221"/>
      <c r="F26" s="222">
        <f t="shared" si="2"/>
        <v>0</v>
      </c>
      <c r="G26" s="221"/>
      <c r="H26" s="222">
        <f t="shared" si="0"/>
        <v>0</v>
      </c>
      <c r="I26" s="221"/>
      <c r="J26" s="222">
        <f t="shared" si="0"/>
        <v>0</v>
      </c>
      <c r="L26" s="174">
        <f t="shared" si="3"/>
        <v>22</v>
      </c>
    </row>
    <row r="27" spans="1:12" s="84" customFormat="1" ht="12" customHeight="1" x14ac:dyDescent="0.3">
      <c r="A27" s="417" t="s">
        <v>508</v>
      </c>
      <c r="B27" s="221"/>
      <c r="C27" s="221"/>
      <c r="D27" s="222">
        <f t="shared" si="1"/>
        <v>0</v>
      </c>
      <c r="E27" s="221"/>
      <c r="F27" s="222">
        <f t="shared" si="2"/>
        <v>0</v>
      </c>
      <c r="G27" s="221"/>
      <c r="H27" s="222">
        <f t="shared" si="0"/>
        <v>0</v>
      </c>
      <c r="I27" s="221"/>
      <c r="J27" s="222">
        <f t="shared" si="0"/>
        <v>0</v>
      </c>
      <c r="L27" s="174">
        <f t="shared" si="3"/>
        <v>23</v>
      </c>
    </row>
    <row r="28" spans="1:12" s="84" customFormat="1" x14ac:dyDescent="0.3">
      <c r="A28" s="416" t="s">
        <v>39</v>
      </c>
      <c r="B28" s="221"/>
      <c r="C28" s="221"/>
      <c r="D28" s="222">
        <f>B28-C28</f>
        <v>0</v>
      </c>
      <c r="E28" s="221"/>
      <c r="F28" s="222">
        <f>C28-E28</f>
        <v>0</v>
      </c>
      <c r="G28" s="221"/>
      <c r="H28" s="222">
        <f>E28-G28</f>
        <v>0</v>
      </c>
      <c r="I28" s="221"/>
      <c r="J28" s="222">
        <f>G28-I28</f>
        <v>0</v>
      </c>
      <c r="L28" s="174">
        <f t="shared" si="3"/>
        <v>24</v>
      </c>
    </row>
    <row r="29" spans="1:12" s="84" customFormat="1" x14ac:dyDescent="0.3">
      <c r="A29" s="416" t="s">
        <v>40</v>
      </c>
      <c r="B29" s="222">
        <f>SUM(B30:B31)</f>
        <v>0</v>
      </c>
      <c r="C29" s="222">
        <f>SUM(C30:C31)</f>
        <v>0</v>
      </c>
      <c r="D29" s="222">
        <f t="shared" si="1"/>
        <v>0</v>
      </c>
      <c r="E29" s="222">
        <f>SUM(E30:E31)</f>
        <v>0</v>
      </c>
      <c r="F29" s="222">
        <f t="shared" si="2"/>
        <v>0</v>
      </c>
      <c r="G29" s="222">
        <f>SUM(G30:G31)</f>
        <v>0</v>
      </c>
      <c r="H29" s="222">
        <f t="shared" si="0"/>
        <v>0</v>
      </c>
      <c r="I29" s="222">
        <f>SUM(I30:I31)</f>
        <v>0</v>
      </c>
      <c r="J29" s="222">
        <f t="shared" si="0"/>
        <v>0</v>
      </c>
      <c r="L29" s="174">
        <f t="shared" si="3"/>
        <v>25</v>
      </c>
    </row>
    <row r="30" spans="1:12" s="84" customFormat="1" x14ac:dyDescent="0.3">
      <c r="A30" s="417" t="s">
        <v>30</v>
      </c>
      <c r="B30" s="221"/>
      <c r="C30" s="221"/>
      <c r="D30" s="222">
        <f t="shared" si="1"/>
        <v>0</v>
      </c>
      <c r="E30" s="221"/>
      <c r="F30" s="222">
        <f t="shared" si="2"/>
        <v>0</v>
      </c>
      <c r="G30" s="221"/>
      <c r="H30" s="222">
        <f t="shared" si="0"/>
        <v>0</v>
      </c>
      <c r="I30" s="221"/>
      <c r="J30" s="222">
        <f t="shared" si="0"/>
        <v>0</v>
      </c>
      <c r="L30" s="174">
        <f t="shared" si="3"/>
        <v>26</v>
      </c>
    </row>
    <row r="31" spans="1:12" s="84" customFormat="1" x14ac:dyDescent="0.3">
      <c r="A31" s="417" t="s">
        <v>31</v>
      </c>
      <c r="B31" s="221"/>
      <c r="C31" s="221"/>
      <c r="D31" s="222">
        <f t="shared" si="1"/>
        <v>0</v>
      </c>
      <c r="E31" s="221"/>
      <c r="F31" s="222">
        <f t="shared" si="2"/>
        <v>0</v>
      </c>
      <c r="G31" s="221"/>
      <c r="H31" s="222">
        <f t="shared" si="0"/>
        <v>0</v>
      </c>
      <c r="I31" s="221"/>
      <c r="J31" s="222">
        <f t="shared" si="0"/>
        <v>0</v>
      </c>
      <c r="L31" s="174">
        <f t="shared" si="3"/>
        <v>27</v>
      </c>
    </row>
    <row r="32" spans="1:12" s="84" customFormat="1" x14ac:dyDescent="0.3">
      <c r="A32" s="420" t="s">
        <v>32</v>
      </c>
      <c r="B32" s="221"/>
      <c r="C32" s="221"/>
      <c r="D32" s="222">
        <f>B32-C32</f>
        <v>0</v>
      </c>
      <c r="E32" s="221"/>
      <c r="F32" s="222">
        <f>C32-E32</f>
        <v>0</v>
      </c>
      <c r="G32" s="221"/>
      <c r="H32" s="222">
        <f>E32-G32</f>
        <v>0</v>
      </c>
      <c r="I32" s="221"/>
      <c r="J32" s="222">
        <f>G32-I32</f>
        <v>0</v>
      </c>
      <c r="L32" s="174">
        <f t="shared" si="3"/>
        <v>28</v>
      </c>
    </row>
    <row r="33" spans="1:12" s="84" customFormat="1" x14ac:dyDescent="0.3">
      <c r="A33" s="70" t="s">
        <v>326</v>
      </c>
      <c r="B33" s="221"/>
      <c r="C33" s="221"/>
      <c r="D33" s="222">
        <f t="shared" si="1"/>
        <v>0</v>
      </c>
      <c r="E33" s="221"/>
      <c r="F33" s="222">
        <f t="shared" si="2"/>
        <v>0</v>
      </c>
      <c r="G33" s="221"/>
      <c r="H33" s="222">
        <f t="shared" si="0"/>
        <v>0</v>
      </c>
      <c r="I33" s="221"/>
      <c r="J33" s="222">
        <f t="shared" si="0"/>
        <v>0</v>
      </c>
      <c r="L33" s="174">
        <f t="shared" si="3"/>
        <v>29</v>
      </c>
    </row>
    <row r="34" spans="1:12" s="84" customFormat="1" x14ac:dyDescent="0.3">
      <c r="A34" s="70" t="s">
        <v>509</v>
      </c>
      <c r="B34" s="221"/>
      <c r="C34" s="221"/>
      <c r="D34" s="222">
        <f t="shared" si="1"/>
        <v>0</v>
      </c>
      <c r="E34" s="221"/>
      <c r="F34" s="222">
        <f t="shared" si="2"/>
        <v>0</v>
      </c>
      <c r="G34" s="221"/>
      <c r="H34" s="222">
        <f t="shared" si="0"/>
        <v>0</v>
      </c>
      <c r="I34" s="221"/>
      <c r="J34" s="222">
        <f t="shared" si="0"/>
        <v>0</v>
      </c>
      <c r="L34" s="174">
        <f t="shared" si="3"/>
        <v>30</v>
      </c>
    </row>
    <row r="35" spans="1:12" s="84" customFormat="1" x14ac:dyDescent="0.3">
      <c r="A35" s="70" t="s">
        <v>924</v>
      </c>
      <c r="B35" s="221"/>
      <c r="C35" s="221"/>
      <c r="D35" s="222">
        <f t="shared" si="1"/>
        <v>0</v>
      </c>
      <c r="E35" s="221"/>
      <c r="F35" s="222">
        <f t="shared" si="2"/>
        <v>0</v>
      </c>
      <c r="G35" s="221"/>
      <c r="H35" s="222">
        <f t="shared" si="0"/>
        <v>0</v>
      </c>
      <c r="I35" s="221"/>
      <c r="J35" s="222">
        <f t="shared" si="0"/>
        <v>0</v>
      </c>
      <c r="L35" s="174">
        <f t="shared" si="3"/>
        <v>31</v>
      </c>
    </row>
    <row r="36" spans="1:12" s="84" customFormat="1" x14ac:dyDescent="0.3">
      <c r="A36" s="69" t="s">
        <v>714</v>
      </c>
      <c r="B36" s="222">
        <f>SUM(B6:B7,B20,B28:B29,B32:B35)</f>
        <v>0</v>
      </c>
      <c r="C36" s="222">
        <f>SUM(C6:C7,C20,C28:C29,C32:C35)</f>
        <v>0</v>
      </c>
      <c r="D36" s="222">
        <f t="shared" si="1"/>
        <v>0</v>
      </c>
      <c r="E36" s="222">
        <f>SUM(E6:E7,E20,E28:E29,E32:E35)</f>
        <v>0</v>
      </c>
      <c r="F36" s="222">
        <f t="shared" si="2"/>
        <v>0</v>
      </c>
      <c r="G36" s="222">
        <f>SUM(G6:G7,G20,G28:G29,G32:G35)</f>
        <v>0</v>
      </c>
      <c r="H36" s="222">
        <f t="shared" si="0"/>
        <v>0</v>
      </c>
      <c r="I36" s="222">
        <f>SUM(I6:I7,I20,I28:I29,I32:I35)</f>
        <v>0</v>
      </c>
      <c r="J36" s="222">
        <f t="shared" si="0"/>
        <v>0</v>
      </c>
      <c r="L36" s="174">
        <f t="shared" si="3"/>
        <v>32</v>
      </c>
    </row>
    <row r="37" spans="1:12" s="84" customFormat="1" x14ac:dyDescent="0.3">
      <c r="A37" s="70" t="s">
        <v>501</v>
      </c>
      <c r="B37" s="221"/>
      <c r="C37" s="221"/>
      <c r="D37" s="222">
        <f t="shared" si="1"/>
        <v>0</v>
      </c>
      <c r="E37" s="221"/>
      <c r="F37" s="222">
        <f t="shared" si="2"/>
        <v>0</v>
      </c>
      <c r="G37" s="221"/>
      <c r="H37" s="222">
        <f t="shared" si="0"/>
        <v>0</v>
      </c>
      <c r="I37" s="221"/>
      <c r="J37" s="222">
        <f t="shared" si="0"/>
        <v>0</v>
      </c>
      <c r="L37" s="174">
        <f t="shared" si="3"/>
        <v>33</v>
      </c>
    </row>
    <row r="38" spans="1:12" s="84" customFormat="1" ht="27" x14ac:dyDescent="0.3">
      <c r="A38" s="70" t="s">
        <v>502</v>
      </c>
      <c r="B38" s="221"/>
      <c r="C38" s="221"/>
      <c r="D38" s="222">
        <f t="shared" ref="D38:D43" si="8">B38-C38</f>
        <v>0</v>
      </c>
      <c r="E38" s="221"/>
      <c r="F38" s="222">
        <f t="shared" ref="F38:F43" si="9">C38-E38</f>
        <v>0</v>
      </c>
      <c r="G38" s="221"/>
      <c r="H38" s="222">
        <f t="shared" ref="H38:H43" si="10">E38-G38</f>
        <v>0</v>
      </c>
      <c r="I38" s="221"/>
      <c r="J38" s="222">
        <f t="shared" ref="J38:J43" si="11">G38-I38</f>
        <v>0</v>
      </c>
      <c r="L38" s="174">
        <f t="shared" si="3"/>
        <v>34</v>
      </c>
    </row>
    <row r="39" spans="1:12" s="84" customFormat="1" ht="27" x14ac:dyDescent="0.3">
      <c r="A39" s="70" t="s">
        <v>925</v>
      </c>
      <c r="B39" s="221"/>
      <c r="C39" s="221"/>
      <c r="D39" s="222">
        <f t="shared" si="8"/>
        <v>0</v>
      </c>
      <c r="E39" s="221"/>
      <c r="F39" s="222">
        <f t="shared" si="9"/>
        <v>0</v>
      </c>
      <c r="G39" s="221"/>
      <c r="H39" s="222">
        <f t="shared" si="10"/>
        <v>0</v>
      </c>
      <c r="I39" s="221"/>
      <c r="J39" s="222">
        <f t="shared" si="11"/>
        <v>0</v>
      </c>
      <c r="L39" s="174">
        <f t="shared" si="3"/>
        <v>35</v>
      </c>
    </row>
    <row r="40" spans="1:12" s="84" customFormat="1" ht="27" x14ac:dyDescent="0.3">
      <c r="A40" s="416" t="s">
        <v>33</v>
      </c>
      <c r="B40" s="221"/>
      <c r="C40" s="221"/>
      <c r="D40" s="222">
        <f t="shared" si="8"/>
        <v>0</v>
      </c>
      <c r="E40" s="221"/>
      <c r="F40" s="222">
        <f t="shared" si="9"/>
        <v>0</v>
      </c>
      <c r="G40" s="221"/>
      <c r="H40" s="222">
        <f t="shared" si="10"/>
        <v>0</v>
      </c>
      <c r="I40" s="221"/>
      <c r="J40" s="222">
        <f t="shared" si="11"/>
        <v>0</v>
      </c>
      <c r="L40" s="174">
        <f t="shared" si="3"/>
        <v>36</v>
      </c>
    </row>
    <row r="41" spans="1:12" s="84" customFormat="1" x14ac:dyDescent="0.3">
      <c r="A41" s="70" t="s">
        <v>503</v>
      </c>
      <c r="B41" s="221"/>
      <c r="C41" s="221"/>
      <c r="D41" s="222">
        <f t="shared" si="8"/>
        <v>0</v>
      </c>
      <c r="E41" s="221"/>
      <c r="F41" s="222">
        <f t="shared" si="9"/>
        <v>0</v>
      </c>
      <c r="G41" s="221"/>
      <c r="H41" s="222">
        <f t="shared" si="10"/>
        <v>0</v>
      </c>
      <c r="I41" s="221"/>
      <c r="J41" s="222">
        <f t="shared" si="11"/>
        <v>0</v>
      </c>
      <c r="L41" s="174">
        <f t="shared" si="3"/>
        <v>37</v>
      </c>
    </row>
    <row r="42" spans="1:12" s="84" customFormat="1" x14ac:dyDescent="0.3">
      <c r="A42" s="416" t="s">
        <v>34</v>
      </c>
      <c r="B42" s="221"/>
      <c r="C42" s="221"/>
      <c r="D42" s="222">
        <f t="shared" si="8"/>
        <v>0</v>
      </c>
      <c r="E42" s="221"/>
      <c r="F42" s="222">
        <f t="shared" si="9"/>
        <v>0</v>
      </c>
      <c r="G42" s="221"/>
      <c r="H42" s="222">
        <f t="shared" si="10"/>
        <v>0</v>
      </c>
      <c r="I42" s="221"/>
      <c r="J42" s="222">
        <f t="shared" si="11"/>
        <v>0</v>
      </c>
      <c r="L42" s="174">
        <f t="shared" si="3"/>
        <v>38</v>
      </c>
    </row>
    <row r="43" spans="1:12" s="84" customFormat="1" x14ac:dyDescent="0.3">
      <c r="A43" s="69" t="s">
        <v>715</v>
      </c>
      <c r="B43" s="222">
        <f>SUM(B37:B42)</f>
        <v>0</v>
      </c>
      <c r="C43" s="222">
        <f>SUM(C37:C42)</f>
        <v>0</v>
      </c>
      <c r="D43" s="222">
        <f t="shared" si="8"/>
        <v>0</v>
      </c>
      <c r="E43" s="222">
        <f>SUM(E37:E42)</f>
        <v>0</v>
      </c>
      <c r="F43" s="222">
        <f t="shared" si="9"/>
        <v>0</v>
      </c>
      <c r="G43" s="222">
        <f>SUM(G37:G42)</f>
        <v>0</v>
      </c>
      <c r="H43" s="222">
        <f t="shared" si="10"/>
        <v>0</v>
      </c>
      <c r="I43" s="222">
        <f>SUM(I37:I42)</f>
        <v>0</v>
      </c>
      <c r="J43" s="222">
        <f t="shared" si="11"/>
        <v>0</v>
      </c>
      <c r="L43" s="174">
        <f t="shared" si="3"/>
        <v>39</v>
      </c>
    </row>
    <row r="44" spans="1:12" s="84" customFormat="1" x14ac:dyDescent="0.3">
      <c r="A44" s="421"/>
      <c r="B44" s="223"/>
      <c r="C44" s="223"/>
      <c r="D44" s="224"/>
      <c r="E44" s="223"/>
      <c r="G44" s="223"/>
      <c r="I44" s="223"/>
      <c r="L44" s="174"/>
    </row>
    <row r="45" spans="1:12" s="84" customFormat="1" x14ac:dyDescent="0.3">
      <c r="A45" s="69" t="s">
        <v>775</v>
      </c>
      <c r="B45" s="225">
        <f>SUM(B36,B43)</f>
        <v>0</v>
      </c>
      <c r="C45" s="225">
        <f>SUM(C36,C43)</f>
        <v>0</v>
      </c>
      <c r="D45" s="225">
        <f>B45-C45</f>
        <v>0</v>
      </c>
      <c r="E45" s="225">
        <f>SUM(E36,E43)</f>
        <v>0</v>
      </c>
      <c r="F45" s="225">
        <f>C45-E45</f>
        <v>0</v>
      </c>
      <c r="G45" s="225">
        <f>SUM(G36,G43)</f>
        <v>0</v>
      </c>
      <c r="H45" s="225">
        <f>E45-G45</f>
        <v>0</v>
      </c>
      <c r="I45" s="225">
        <f>SUM(I36,I43)</f>
        <v>0</v>
      </c>
      <c r="J45" s="225">
        <f>G45-I45</f>
        <v>0</v>
      </c>
      <c r="L45" s="174"/>
    </row>
    <row r="46" spans="1:12" s="84" customFormat="1" x14ac:dyDescent="0.3">
      <c r="A46" s="224"/>
      <c r="B46" s="223"/>
      <c r="C46" s="224"/>
      <c r="D46" s="224"/>
      <c r="E46" s="224"/>
      <c r="L46" s="174"/>
    </row>
    <row r="47" spans="1:12" s="84" customFormat="1" x14ac:dyDescent="0.3">
      <c r="A47" s="224"/>
      <c r="B47" s="223"/>
      <c r="C47" s="224"/>
      <c r="D47" s="224"/>
      <c r="E47" s="224"/>
      <c r="L47" s="174"/>
    </row>
    <row r="48" spans="1:12" s="84" customFormat="1" x14ac:dyDescent="0.3">
      <c r="A48" s="224"/>
      <c r="B48" s="223"/>
      <c r="C48" s="224"/>
      <c r="D48" s="224"/>
      <c r="E48" s="224"/>
      <c r="L48" s="174"/>
    </row>
    <row r="49" spans="1:12" s="84" customFormat="1" x14ac:dyDescent="0.3">
      <c r="A49" s="224"/>
      <c r="B49" s="223"/>
      <c r="C49" s="224"/>
      <c r="D49" s="224"/>
      <c r="E49" s="224"/>
      <c r="L49" s="174"/>
    </row>
    <row r="50" spans="1:12" s="84" customFormat="1" x14ac:dyDescent="0.3">
      <c r="A50" s="224"/>
      <c r="B50" s="223"/>
      <c r="C50" s="224"/>
      <c r="D50" s="224"/>
      <c r="E50" s="224"/>
      <c r="L50" s="174"/>
    </row>
    <row r="51" spans="1:12" s="84" customFormat="1" x14ac:dyDescent="0.3">
      <c r="A51" s="224"/>
      <c r="B51" s="223"/>
      <c r="C51" s="224"/>
      <c r="D51" s="224"/>
      <c r="E51" s="224"/>
      <c r="L51" s="174"/>
    </row>
    <row r="52" spans="1:12" s="84" customFormat="1" x14ac:dyDescent="0.3">
      <c r="A52" s="224"/>
      <c r="B52" s="223"/>
      <c r="C52" s="224"/>
      <c r="D52" s="224"/>
      <c r="E52" s="224"/>
      <c r="L52" s="174"/>
    </row>
    <row r="53" spans="1:12" s="84" customFormat="1" x14ac:dyDescent="0.3">
      <c r="A53" s="224"/>
      <c r="B53" s="223"/>
      <c r="C53" s="224"/>
      <c r="D53" s="224"/>
      <c r="E53" s="224"/>
      <c r="L53" s="174"/>
    </row>
    <row r="54" spans="1:12" s="84" customFormat="1" x14ac:dyDescent="0.3">
      <c r="A54" s="224"/>
      <c r="B54" s="223"/>
      <c r="C54" s="224"/>
      <c r="D54" s="224"/>
      <c r="E54" s="224"/>
      <c r="L54" s="174"/>
    </row>
    <row r="55" spans="1:12" s="84" customFormat="1" x14ac:dyDescent="0.3">
      <c r="A55" s="224"/>
      <c r="B55" s="223"/>
      <c r="C55" s="224"/>
      <c r="D55" s="224"/>
      <c r="E55" s="224"/>
      <c r="L55" s="174"/>
    </row>
    <row r="56" spans="1:12" s="84" customFormat="1" x14ac:dyDescent="0.3">
      <c r="A56" s="224"/>
      <c r="B56" s="223"/>
      <c r="C56" s="224"/>
      <c r="D56" s="224"/>
      <c r="E56" s="224"/>
      <c r="L56" s="174"/>
    </row>
    <row r="57" spans="1:12" s="84" customFormat="1" x14ac:dyDescent="0.3">
      <c r="A57" s="224"/>
      <c r="B57" s="223"/>
      <c r="C57" s="224"/>
      <c r="D57" s="224"/>
      <c r="E57" s="224"/>
      <c r="L57" s="174"/>
    </row>
    <row r="58" spans="1:12" s="84" customFormat="1" x14ac:dyDescent="0.3">
      <c r="A58" s="224"/>
      <c r="B58" s="223"/>
      <c r="C58" s="224"/>
      <c r="D58" s="224"/>
      <c r="E58" s="224"/>
      <c r="L58" s="174"/>
    </row>
    <row r="59" spans="1:12" s="84" customFormat="1" x14ac:dyDescent="0.3">
      <c r="A59" s="224"/>
      <c r="B59" s="223"/>
      <c r="C59" s="224"/>
      <c r="D59" s="224"/>
      <c r="E59" s="224"/>
      <c r="L59" s="174"/>
    </row>
    <row r="60" spans="1:12" s="84" customFormat="1" x14ac:dyDescent="0.3">
      <c r="A60" s="224"/>
      <c r="B60" s="223"/>
      <c r="C60" s="224"/>
      <c r="D60" s="224"/>
      <c r="E60" s="224"/>
      <c r="L60" s="174"/>
    </row>
    <row r="61" spans="1:12" s="84" customFormat="1" x14ac:dyDescent="0.3">
      <c r="A61" s="224"/>
      <c r="B61" s="223"/>
      <c r="C61" s="224"/>
      <c r="D61" s="224"/>
      <c r="E61" s="224"/>
      <c r="L61" s="174"/>
    </row>
    <row r="62" spans="1:12" s="84" customFormat="1" x14ac:dyDescent="0.3">
      <c r="A62" s="224"/>
      <c r="B62" s="223"/>
      <c r="C62" s="224"/>
      <c r="D62" s="224"/>
      <c r="E62" s="224"/>
      <c r="L62" s="174"/>
    </row>
    <row r="63" spans="1:12" s="84" customFormat="1" x14ac:dyDescent="0.3">
      <c r="A63" s="224"/>
      <c r="B63" s="223"/>
      <c r="C63" s="224"/>
      <c r="D63" s="224"/>
      <c r="E63" s="224"/>
      <c r="L63" s="174"/>
    </row>
    <row r="64" spans="1:12" s="84" customFormat="1" x14ac:dyDescent="0.3">
      <c r="A64" s="224"/>
      <c r="B64" s="223"/>
      <c r="C64" s="224"/>
      <c r="D64" s="224"/>
      <c r="E64" s="224"/>
      <c r="L64" s="174"/>
    </row>
    <row r="65" spans="1:12" s="84" customFormat="1" x14ac:dyDescent="0.3">
      <c r="A65" s="224"/>
      <c r="B65" s="223"/>
      <c r="C65" s="224"/>
      <c r="D65" s="224"/>
      <c r="E65" s="224"/>
      <c r="L65" s="174"/>
    </row>
    <row r="66" spans="1:12" s="84" customFormat="1" x14ac:dyDescent="0.3">
      <c r="A66" s="224"/>
      <c r="B66" s="223"/>
      <c r="C66" s="224"/>
      <c r="D66" s="224"/>
      <c r="E66" s="224"/>
      <c r="L66" s="174"/>
    </row>
    <row r="67" spans="1:12" s="84" customFormat="1" x14ac:dyDescent="0.3">
      <c r="A67" s="224"/>
      <c r="B67" s="223"/>
      <c r="C67" s="224"/>
      <c r="D67" s="224"/>
      <c r="E67" s="224"/>
      <c r="L67" s="174"/>
    </row>
    <row r="68" spans="1:12" s="84" customFormat="1" x14ac:dyDescent="0.3">
      <c r="A68" s="224"/>
      <c r="B68" s="223"/>
      <c r="C68" s="224"/>
      <c r="D68" s="224"/>
      <c r="E68" s="224"/>
      <c r="L68" s="174"/>
    </row>
    <row r="69" spans="1:12" s="84" customFormat="1" x14ac:dyDescent="0.3">
      <c r="A69" s="224"/>
      <c r="B69" s="223"/>
      <c r="C69" s="224"/>
      <c r="D69" s="224"/>
      <c r="E69" s="224"/>
      <c r="L69" s="174"/>
    </row>
    <row r="70" spans="1:12" s="84" customFormat="1" x14ac:dyDescent="0.3">
      <c r="A70" s="224"/>
      <c r="B70" s="223"/>
      <c r="C70" s="224"/>
      <c r="D70" s="224"/>
      <c r="E70" s="224"/>
      <c r="L70" s="174"/>
    </row>
    <row r="71" spans="1:12" s="84" customFormat="1" x14ac:dyDescent="0.3">
      <c r="A71" s="224"/>
      <c r="B71" s="223"/>
      <c r="C71" s="224"/>
      <c r="D71" s="224"/>
      <c r="E71" s="224"/>
      <c r="L71" s="174"/>
    </row>
    <row r="72" spans="1:12" s="84" customFormat="1" x14ac:dyDescent="0.3">
      <c r="A72" s="224"/>
      <c r="B72" s="223"/>
      <c r="C72" s="224"/>
      <c r="D72" s="224"/>
      <c r="E72" s="224"/>
      <c r="L72" s="174"/>
    </row>
    <row r="73" spans="1:12" s="84" customFormat="1" x14ac:dyDescent="0.3">
      <c r="A73" s="224"/>
      <c r="B73" s="223"/>
      <c r="C73" s="224"/>
      <c r="D73" s="224"/>
      <c r="E73" s="224"/>
      <c r="L73" s="174"/>
    </row>
    <row r="74" spans="1:12" x14ac:dyDescent="0.3">
      <c r="B74" s="223"/>
      <c r="C74" s="224"/>
      <c r="D74" s="224"/>
      <c r="E74" s="224"/>
      <c r="F74" s="84"/>
      <c r="G74" s="84"/>
      <c r="H74" s="84"/>
      <c r="I74" s="84"/>
      <c r="J74" s="84"/>
    </row>
  </sheetData>
  <hyperlinks>
    <hyperlink ref="A1" location="TAB00!A1" display="Retour page de garde"/>
  </hyperlinks>
  <pageMargins left="0.7" right="0.7" top="0.75" bottom="0.75" header="0.3" footer="0.3"/>
  <pageSetup paperSize="9" scale="80" orientation="landscape" verticalDpi="300" r:id="rId1"/>
  <ignoredErrors>
    <ignoredError sqref="D7 F7:G7 H7:I7 H20 F20 D20" formula="1"/>
  </ignoredErrors>
  <extLst>
    <ext xmlns:x14="http://schemas.microsoft.com/office/spreadsheetml/2009/9/main" uri="{78C0D931-6437-407d-A8EE-F0AAD7539E65}">
      <x14:conditionalFormattings>
        <x14:conditionalFormatting xmlns:xm="http://schemas.microsoft.com/office/excel/2006/main">
          <x14:cfRule type="expression" priority="6" id="{26000AC6-8CB2-4BD0-9134-7962FE45B9DF}">
            <xm:f>RIGHT(TAB00!$E$14,4)*1&lt;2021</xm:f>
            <x14:dxf>
              <font>
                <color theme="0"/>
              </font>
              <fill>
                <patternFill>
                  <bgColor theme="0"/>
                </patternFill>
              </fill>
              <border>
                <left/>
                <right/>
                <top/>
                <bottom/>
                <vertical/>
                <horizontal/>
              </border>
            </x14:dxf>
          </x14:cfRule>
          <xm:sqref>E5:J24 E26:J45</xm:sqref>
        </x14:conditionalFormatting>
        <x14:conditionalFormatting xmlns:xm="http://schemas.microsoft.com/office/excel/2006/main">
          <x14:cfRule type="expression" priority="5" id="{9F7A60BD-56AF-431E-85A3-E04081844ABF}">
            <xm:f>RIGHT(TAB00!$E$14,4)*1&lt;2022</xm:f>
            <x14:dxf>
              <font>
                <color theme="0"/>
              </font>
              <fill>
                <patternFill>
                  <bgColor theme="0"/>
                </patternFill>
              </fill>
              <border>
                <left/>
                <right/>
                <top/>
                <bottom/>
                <vertical/>
                <horizontal/>
              </border>
            </x14:dxf>
          </x14:cfRule>
          <xm:sqref>G5:J24 G26:J45</xm:sqref>
        </x14:conditionalFormatting>
        <x14:conditionalFormatting xmlns:xm="http://schemas.microsoft.com/office/excel/2006/main">
          <x14:cfRule type="expression" priority="4" id="{D47A90CA-FF4A-421B-B584-AB937BA653E8}">
            <xm:f>RIGHT(TAB00!$E$14,4)*1&lt;2023</xm:f>
            <x14:dxf>
              <font>
                <color theme="0"/>
              </font>
              <fill>
                <patternFill>
                  <bgColor theme="0"/>
                </patternFill>
              </fill>
              <border>
                <left/>
                <right/>
                <top/>
                <bottom/>
                <vertical/>
                <horizontal/>
              </border>
            </x14:dxf>
          </x14:cfRule>
          <xm:sqref>I5:J24 I26:J45</xm:sqref>
        </x14:conditionalFormatting>
        <x14:conditionalFormatting xmlns:xm="http://schemas.microsoft.com/office/excel/2006/main">
          <x14:cfRule type="expression" priority="3" id="{D5C4D843-B861-4496-915A-8ED0AD905513}">
            <xm:f>RIGHT(TAB00!$E$14,4)*1&lt;2021</xm:f>
            <x14:dxf>
              <font>
                <color theme="0"/>
              </font>
              <fill>
                <patternFill>
                  <bgColor theme="0"/>
                </patternFill>
              </fill>
              <border>
                <left/>
                <right/>
                <top/>
                <bottom/>
                <vertical/>
                <horizontal/>
              </border>
            </x14:dxf>
          </x14:cfRule>
          <xm:sqref>E25:J25</xm:sqref>
        </x14:conditionalFormatting>
        <x14:conditionalFormatting xmlns:xm="http://schemas.microsoft.com/office/excel/2006/main">
          <x14:cfRule type="expression" priority="2" id="{F90B84D0-2493-4915-9459-D53B0C7E6EBE}">
            <xm:f>RIGHT(TAB00!$E$14,4)*1&lt;2022</xm:f>
            <x14:dxf>
              <font>
                <color theme="0"/>
              </font>
              <fill>
                <patternFill>
                  <bgColor theme="0"/>
                </patternFill>
              </fill>
              <border>
                <left/>
                <right/>
                <top/>
                <bottom/>
                <vertical/>
                <horizontal/>
              </border>
            </x14:dxf>
          </x14:cfRule>
          <xm:sqref>G25:J25</xm:sqref>
        </x14:conditionalFormatting>
        <x14:conditionalFormatting xmlns:xm="http://schemas.microsoft.com/office/excel/2006/main">
          <x14:cfRule type="expression" priority="1" id="{F91395E6-995C-405A-9109-ACDB65473700}">
            <xm:f>RIGHT(TAB00!$E$14,4)*1&lt;2023</xm:f>
            <x14:dxf>
              <font>
                <color theme="0"/>
              </font>
              <fill>
                <patternFill>
                  <bgColor theme="0"/>
                </patternFill>
              </fill>
              <border>
                <left/>
                <right/>
                <top/>
                <bottom/>
                <vertical/>
                <horizontal/>
              </border>
            </x14:dxf>
          </x14:cfRule>
          <xm:sqref>I25:J25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zoomScaleNormal="100" workbookViewId="0">
      <selection activeCell="A37" sqref="A37:A38"/>
    </sheetView>
  </sheetViews>
  <sheetFormatPr baseColWidth="10" defaultColWidth="9.1640625" defaultRowHeight="13.5" x14ac:dyDescent="0.3"/>
  <cols>
    <col min="1" max="1" width="60" style="220" customWidth="1"/>
    <col min="2" max="2" width="16.6640625" style="219" customWidth="1"/>
    <col min="3" max="4" width="16.6640625" style="220" customWidth="1"/>
    <col min="5" max="5" width="16.6640625" style="216" customWidth="1"/>
    <col min="6" max="6" width="16.6640625" style="173" customWidth="1"/>
    <col min="7" max="10" width="9.1640625" style="173"/>
    <col min="11" max="11" width="7.33203125" style="173" customWidth="1"/>
    <col min="12" max="12" width="9.1640625" style="173" hidden="1" customWidth="1"/>
    <col min="13" max="16384" width="9.1640625" style="173"/>
  </cols>
  <sheetData>
    <row r="1" spans="1:12" s="216" customFormat="1" ht="15" x14ac:dyDescent="0.3">
      <c r="A1" s="228" t="s">
        <v>42</v>
      </c>
    </row>
    <row r="3" spans="1:12" ht="22.15" customHeight="1" x14ac:dyDescent="0.3">
      <c r="A3" s="410" t="str">
        <f>TAB00!B63&amp;" : "&amp;TAB00!C63</f>
        <v>TAB5 : Synthèse des écarts de l'année N relatifs aux charges nettes contrôlables OSP</v>
      </c>
      <c r="B3" s="133"/>
      <c r="C3" s="133"/>
      <c r="D3" s="133"/>
      <c r="E3" s="133"/>
      <c r="F3" s="133"/>
      <c r="G3" s="133"/>
      <c r="H3" s="133"/>
    </row>
    <row r="4" spans="1:12" hidden="1" x14ac:dyDescent="0.3"/>
    <row r="5" spans="1:12" s="84" customFormat="1" ht="5.45" customHeight="1" x14ac:dyDescent="0.3">
      <c r="A5" s="224"/>
      <c r="B5" s="223"/>
      <c r="C5" s="224"/>
      <c r="D5" s="224"/>
      <c r="E5" s="166"/>
    </row>
    <row r="6" spans="1:12" s="111" customFormat="1" ht="27" x14ac:dyDescent="0.3">
      <c r="A6" s="224"/>
      <c r="B6" s="27" t="str">
        <f>"BUDGET "&amp;TAB00!E14</f>
        <v>BUDGET 2021</v>
      </c>
      <c r="C6" s="27" t="str">
        <f>"REALITE "&amp;TAB00!E14</f>
        <v>REALITE 2021</v>
      </c>
      <c r="D6" s="28" t="s">
        <v>131</v>
      </c>
      <c r="E6" s="28" t="s">
        <v>9</v>
      </c>
      <c r="F6" s="27" t="s">
        <v>10</v>
      </c>
      <c r="H6" s="67" t="s">
        <v>707</v>
      </c>
    </row>
    <row r="7" spans="1:12" s="84" customFormat="1" ht="14.45" customHeight="1" x14ac:dyDescent="0.3">
      <c r="A7" s="411" t="str">
        <f>TAB3.3!A12</f>
        <v>Gestion des placements des compteurs à budget</v>
      </c>
      <c r="B7" s="36">
        <f>SUM(B8:B9,B12)</f>
        <v>0</v>
      </c>
      <c r="C7" s="36">
        <f>SUM(C8:C9,C12)</f>
        <v>0</v>
      </c>
      <c r="D7" s="36">
        <f>B7-C7</f>
        <v>0</v>
      </c>
      <c r="E7" s="281">
        <f>SUM(E8:E9,E12)</f>
        <v>0</v>
      </c>
      <c r="F7" s="281">
        <f>SUM(F8:F9,F12)</f>
        <v>0</v>
      </c>
      <c r="H7" s="557" t="s">
        <v>233</v>
      </c>
    </row>
    <row r="8" spans="1:12" s="84" customFormat="1" x14ac:dyDescent="0.3">
      <c r="A8" s="88" t="s">
        <v>12</v>
      </c>
      <c r="B8" s="36">
        <f>HLOOKUP($B$6,TAB3.3!$B$7:$K$46,'TAB5'!J8,FALSE)</f>
        <v>0</v>
      </c>
      <c r="C8" s="36">
        <f>HLOOKUP($C$6,TAB5.1!$B$6:$J$37,18,FALSE)</f>
        <v>0</v>
      </c>
      <c r="D8" s="36">
        <f t="shared" ref="D8:D39" si="0">B8-C8</f>
        <v>0</v>
      </c>
      <c r="E8" s="344"/>
      <c r="F8" s="281">
        <f>B8-C8</f>
        <v>0</v>
      </c>
      <c r="H8" s="557"/>
      <c r="J8" s="174">
        <v>7</v>
      </c>
    </row>
    <row r="9" spans="1:12" s="84" customFormat="1" x14ac:dyDescent="0.3">
      <c r="A9" s="88" t="s">
        <v>13</v>
      </c>
      <c r="B9" s="36">
        <f>HLOOKUP($B$6,TAB3.3!$B$7:$K$46,'TAB5'!J9,FALSE)</f>
        <v>0</v>
      </c>
      <c r="C9" s="36">
        <f>HLOOKUP($C$6,TAB5.1!$B$6:$J$37,2,FALSE)</f>
        <v>0</v>
      </c>
      <c r="D9" s="36">
        <f t="shared" si="0"/>
        <v>0</v>
      </c>
      <c r="E9" s="285">
        <f>SUM(E10:E11)</f>
        <v>0</v>
      </c>
      <c r="F9" s="285">
        <f>SUM(F10:F11)</f>
        <v>0</v>
      </c>
      <c r="H9" s="557"/>
      <c r="J9" s="174">
        <f>J8+1</f>
        <v>8</v>
      </c>
    </row>
    <row r="10" spans="1:12" s="84" customFormat="1" ht="27" x14ac:dyDescent="0.3">
      <c r="A10" s="88" t="str">
        <f>TAB3.3!A15</f>
        <v>Variable : nombre de demandes de placement de CàB introduites et validées par le GRD</v>
      </c>
      <c r="B10" s="36">
        <f>HLOOKUP($B$6,TAB3.3!$B$7:$K$46,'TAB5'!J10,FALSE)</f>
        <v>0</v>
      </c>
      <c r="C10" s="36">
        <f>HLOOKUP($C$6,TAB5.1!$B$6:$J$37,14,FALSE)</f>
        <v>0</v>
      </c>
      <c r="D10" s="36">
        <f t="shared" si="0"/>
        <v>0</v>
      </c>
      <c r="E10" s="285">
        <f>(B10-C10)*B11</f>
        <v>0</v>
      </c>
      <c r="F10" s="344"/>
      <c r="H10" s="557"/>
      <c r="J10" s="174">
        <f t="shared" ref="J10:J39" si="1">J9+1</f>
        <v>9</v>
      </c>
    </row>
    <row r="11" spans="1:12" s="84" customFormat="1" x14ac:dyDescent="0.3">
      <c r="A11" s="88" t="s">
        <v>17</v>
      </c>
      <c r="B11" s="36">
        <f>HLOOKUP($B$6,TAB3.3!$B$7:$K$46,'TAB5'!J11,FALSE)</f>
        <v>0</v>
      </c>
      <c r="C11" s="36">
        <f>HLOOKUP($C$6,TAB5.1!$B$6:$J$37,16,FALSE)</f>
        <v>0</v>
      </c>
      <c r="D11" s="36">
        <f t="shared" si="0"/>
        <v>0</v>
      </c>
      <c r="E11" s="344"/>
      <c r="F11" s="328">
        <f>(B11-C11)*C10</f>
        <v>0</v>
      </c>
      <c r="H11" s="557"/>
      <c r="J11" s="174">
        <f t="shared" si="1"/>
        <v>10</v>
      </c>
      <c r="L11" s="95"/>
    </row>
    <row r="12" spans="1:12" s="84" customFormat="1" x14ac:dyDescent="0.3">
      <c r="A12" s="88" t="s">
        <v>4</v>
      </c>
      <c r="B12" s="36">
        <f>HLOOKUP($B$6,TAB3.3!$B$7:$K$46,'TAB5'!J12,FALSE)</f>
        <v>0</v>
      </c>
      <c r="C12" s="36">
        <f>HLOOKUP($C$6,TAB5.1!$B$6:$J$37,30,FALSE)</f>
        <v>0</v>
      </c>
      <c r="D12" s="36">
        <f t="shared" si="0"/>
        <v>0</v>
      </c>
      <c r="E12" s="344"/>
      <c r="F12" s="281">
        <f>B12-C12</f>
        <v>0</v>
      </c>
      <c r="H12" s="557"/>
      <c r="J12" s="174">
        <f t="shared" si="1"/>
        <v>11</v>
      </c>
    </row>
    <row r="13" spans="1:12" s="84" customFormat="1" x14ac:dyDescent="0.3">
      <c r="A13" s="411" t="str">
        <f>TAB3.3!A18</f>
        <v>Gestion des rechargements des compteurs à budget</v>
      </c>
      <c r="B13" s="281">
        <f>SUM(B14:B15,B18)</f>
        <v>0</v>
      </c>
      <c r="C13" s="281">
        <f>SUM(C14:C15,C18)</f>
        <v>0</v>
      </c>
      <c r="D13" s="36">
        <f t="shared" si="0"/>
        <v>0</v>
      </c>
      <c r="E13" s="281">
        <f>SUM(E14:E15,E18)</f>
        <v>0</v>
      </c>
      <c r="F13" s="281">
        <f>SUM(F14:F15,F18)</f>
        <v>0</v>
      </c>
      <c r="H13" s="557" t="s">
        <v>234</v>
      </c>
      <c r="J13" s="174">
        <f t="shared" si="1"/>
        <v>12</v>
      </c>
    </row>
    <row r="14" spans="1:12" s="84" customFormat="1" x14ac:dyDescent="0.3">
      <c r="A14" s="88" t="s">
        <v>12</v>
      </c>
      <c r="B14" s="36">
        <f>HLOOKUP($B$6,TAB3.3!$B$7:$K$46,'TAB5'!J14,FALSE)</f>
        <v>0</v>
      </c>
      <c r="C14" s="36">
        <f>HLOOKUP($C$6,TAB5.2!$B$6:$J$37,18,FALSE)</f>
        <v>0</v>
      </c>
      <c r="D14" s="36">
        <f t="shared" si="0"/>
        <v>0</v>
      </c>
      <c r="E14" s="344"/>
      <c r="F14" s="281">
        <f>B14-C14</f>
        <v>0</v>
      </c>
      <c r="H14" s="557"/>
      <c r="J14" s="174">
        <f t="shared" si="1"/>
        <v>13</v>
      </c>
    </row>
    <row r="15" spans="1:12" s="84" customFormat="1" x14ac:dyDescent="0.3">
      <c r="A15" s="88" t="s">
        <v>13</v>
      </c>
      <c r="B15" s="36">
        <f>HLOOKUP($B$6,TAB3.3!$B$7:$K$46,'TAB5'!J15,FALSE)</f>
        <v>0</v>
      </c>
      <c r="C15" s="36">
        <f>HLOOKUP($C$6,TAB5.2!$B$6:$J$37,2,FALSE)</f>
        <v>0</v>
      </c>
      <c r="D15" s="36">
        <f t="shared" si="0"/>
        <v>0</v>
      </c>
      <c r="E15" s="285">
        <f>SUM(E16:E17)</f>
        <v>0</v>
      </c>
      <c r="F15" s="285">
        <f>SUM(F16:F17)</f>
        <v>0</v>
      </c>
      <c r="H15" s="557"/>
      <c r="J15" s="174">
        <f t="shared" si="1"/>
        <v>14</v>
      </c>
    </row>
    <row r="16" spans="1:12" s="84" customFormat="1" ht="27" x14ac:dyDescent="0.3">
      <c r="A16" s="88" t="str">
        <f>TAB3.3!A21</f>
        <v>Variable : nombre de CàB pour lequel un rechargement est opéré au cours de la période concernée</v>
      </c>
      <c r="B16" s="36">
        <f>HLOOKUP($B$6,TAB3.3!$B$7:$K$46,'TAB5'!J16,FALSE)</f>
        <v>0</v>
      </c>
      <c r="C16" s="36">
        <f>HLOOKUP($C$6,TAB5.2!$B$6:$J$37,14,FALSE)</f>
        <v>0</v>
      </c>
      <c r="D16" s="36">
        <f t="shared" si="0"/>
        <v>0</v>
      </c>
      <c r="E16" s="285">
        <f>(B16-C16)*B17</f>
        <v>0</v>
      </c>
      <c r="F16" s="344"/>
      <c r="H16" s="557"/>
      <c r="J16" s="174">
        <f t="shared" si="1"/>
        <v>15</v>
      </c>
    </row>
    <row r="17" spans="1:10" s="84" customFormat="1" x14ac:dyDescent="0.3">
      <c r="A17" s="88" t="s">
        <v>17</v>
      </c>
      <c r="B17" s="36">
        <f>HLOOKUP($B$6,TAB3.3!$B$7:$K$46,'TAB5'!J17,FALSE)</f>
        <v>0</v>
      </c>
      <c r="C17" s="36">
        <f>HLOOKUP($C$6,TAB5.2!$B$6:$J$37,16,FALSE)</f>
        <v>0</v>
      </c>
      <c r="D17" s="36">
        <f t="shared" si="0"/>
        <v>0</v>
      </c>
      <c r="E17" s="344"/>
      <c r="F17" s="328">
        <f>(B17-C17)*C16</f>
        <v>0</v>
      </c>
      <c r="H17" s="557"/>
      <c r="J17" s="174">
        <f t="shared" si="1"/>
        <v>16</v>
      </c>
    </row>
    <row r="18" spans="1:10" s="84" customFormat="1" x14ac:dyDescent="0.3">
      <c r="A18" s="88" t="s">
        <v>4</v>
      </c>
      <c r="B18" s="36">
        <f>HLOOKUP($B$6,TAB3.3!$B$7:$K$46,'TAB5'!J18,FALSE)</f>
        <v>0</v>
      </c>
      <c r="C18" s="36">
        <f>HLOOKUP($C$6,TAB5.2!$B$6:$J$37,30,FALSE)</f>
        <v>0</v>
      </c>
      <c r="D18" s="36">
        <f t="shared" si="0"/>
        <v>0</v>
      </c>
      <c r="E18" s="344"/>
      <c r="F18" s="281">
        <f>B18-C18</f>
        <v>0</v>
      </c>
      <c r="H18" s="557"/>
      <c r="J18" s="174">
        <f t="shared" si="1"/>
        <v>17</v>
      </c>
    </row>
    <row r="19" spans="1:10" s="84" customFormat="1" x14ac:dyDescent="0.3">
      <c r="A19" s="411" t="str">
        <f>TAB3.3!A24</f>
        <v>Gestion de la clientèle</v>
      </c>
      <c r="B19" s="281">
        <f>SUM(B20:B21,B24)</f>
        <v>0</v>
      </c>
      <c r="C19" s="281">
        <f>SUM(C20:C21,C24)</f>
        <v>0</v>
      </c>
      <c r="D19" s="36">
        <f t="shared" si="0"/>
        <v>0</v>
      </c>
      <c r="E19" s="281">
        <f>SUM(E20:E21,E24)</f>
        <v>0</v>
      </c>
      <c r="F19" s="281">
        <f>SUM(F20:F21,F24)</f>
        <v>0</v>
      </c>
      <c r="H19" s="557" t="s">
        <v>485</v>
      </c>
      <c r="J19" s="174">
        <f t="shared" si="1"/>
        <v>18</v>
      </c>
    </row>
    <row r="20" spans="1:10" s="84" customFormat="1" x14ac:dyDescent="0.3">
      <c r="A20" s="88" t="s">
        <v>12</v>
      </c>
      <c r="B20" s="36">
        <f>HLOOKUP($B$6,TAB3.3!$B$7:$K$46,'TAB5'!J20,FALSE)</f>
        <v>0</v>
      </c>
      <c r="C20" s="36">
        <f>HLOOKUP($C$6,TAB5.3!$B$6:$J$37,18,FALSE)</f>
        <v>0</v>
      </c>
      <c r="D20" s="36">
        <f t="shared" si="0"/>
        <v>0</v>
      </c>
      <c r="E20" s="344"/>
      <c r="F20" s="281">
        <f>B20-C20</f>
        <v>0</v>
      </c>
      <c r="H20" s="557"/>
      <c r="J20" s="174">
        <f t="shared" si="1"/>
        <v>19</v>
      </c>
    </row>
    <row r="21" spans="1:10" s="84" customFormat="1" x14ac:dyDescent="0.3">
      <c r="A21" s="88" t="s">
        <v>13</v>
      </c>
      <c r="B21" s="36">
        <f>HLOOKUP($B$6,TAB3.3!$B$7:$K$46,'TAB5'!J21,FALSE)</f>
        <v>0</v>
      </c>
      <c r="C21" s="36">
        <f>HLOOKUP($C$6,TAB5.3!$B$6:$J$37,2,FALSE)</f>
        <v>0</v>
      </c>
      <c r="D21" s="36">
        <f t="shared" si="0"/>
        <v>0</v>
      </c>
      <c r="E21" s="285">
        <f>SUM(E22:E23)</f>
        <v>0</v>
      </c>
      <c r="F21" s="285">
        <f>SUM(F22:F23)</f>
        <v>0</v>
      </c>
      <c r="H21" s="557"/>
      <c r="J21" s="174">
        <f t="shared" si="1"/>
        <v>20</v>
      </c>
    </row>
    <row r="22" spans="1:10" s="84" customFormat="1" x14ac:dyDescent="0.3">
      <c r="A22" s="88" t="str">
        <f>TAB3.3!A27</f>
        <v>Variable : nombre de clients alimentés</v>
      </c>
      <c r="B22" s="36">
        <f>HLOOKUP($B$6,TAB3.3!$B$7:$K$46,'TAB5'!J22,FALSE)</f>
        <v>0</v>
      </c>
      <c r="C22" s="36">
        <f>HLOOKUP($C$6,TAB5.3!$B$6:$J$37,14,FALSE)</f>
        <v>0</v>
      </c>
      <c r="D22" s="36">
        <f t="shared" si="0"/>
        <v>0</v>
      </c>
      <c r="E22" s="285">
        <f>(B22-C22)*B23</f>
        <v>0</v>
      </c>
      <c r="F22" s="344"/>
      <c r="H22" s="557"/>
      <c r="J22" s="174">
        <f t="shared" si="1"/>
        <v>21</v>
      </c>
    </row>
    <row r="23" spans="1:10" s="84" customFormat="1" x14ac:dyDescent="0.3">
      <c r="A23" s="88" t="s">
        <v>17</v>
      </c>
      <c r="B23" s="36">
        <f>HLOOKUP($B$6,TAB3.3!$B$7:$K$46,'TAB5'!J23,FALSE)</f>
        <v>0</v>
      </c>
      <c r="C23" s="36">
        <f>HLOOKUP($C$6,TAB5.3!$B$6:$J$37,16,FALSE)</f>
        <v>0</v>
      </c>
      <c r="D23" s="36">
        <f t="shared" si="0"/>
        <v>0</v>
      </c>
      <c r="E23" s="344"/>
      <c r="F23" s="328">
        <f>(B23-C23)*C22</f>
        <v>0</v>
      </c>
      <c r="H23" s="557"/>
      <c r="J23" s="174">
        <f t="shared" si="1"/>
        <v>22</v>
      </c>
    </row>
    <row r="24" spans="1:10" s="84" customFormat="1" x14ac:dyDescent="0.3">
      <c r="A24" s="88" t="s">
        <v>4</v>
      </c>
      <c r="B24" s="36">
        <f>HLOOKUP($B$6,TAB3.3!$B$7:$K$46,'TAB5'!J24,FALSE)</f>
        <v>0</v>
      </c>
      <c r="C24" s="36">
        <f>HLOOKUP($C$6,TAB5.3!$B$6:$J$37,30,FALSE)</f>
        <v>0</v>
      </c>
      <c r="D24" s="36">
        <f t="shared" si="0"/>
        <v>0</v>
      </c>
      <c r="E24" s="344"/>
      <c r="F24" s="281">
        <f>B24-C24</f>
        <v>0</v>
      </c>
      <c r="H24" s="557"/>
      <c r="J24" s="174">
        <f t="shared" si="1"/>
        <v>23</v>
      </c>
    </row>
    <row r="25" spans="1:10" s="84" customFormat="1" x14ac:dyDescent="0.3">
      <c r="A25" s="411" t="str">
        <f>TAB3.3!A30</f>
        <v>Déménagements problématiques (MOZA) et fins de contrat (EOC)</v>
      </c>
      <c r="B25" s="281">
        <f>SUM(B26:B27,B30)</f>
        <v>0</v>
      </c>
      <c r="C25" s="281">
        <f>SUM(C26:C27,C30)</f>
        <v>0</v>
      </c>
      <c r="D25" s="36">
        <f t="shared" si="0"/>
        <v>0</v>
      </c>
      <c r="E25" s="281">
        <f>SUM(E26:E27,E30)</f>
        <v>0</v>
      </c>
      <c r="F25" s="281">
        <f>SUM(F26:F27,F30)</f>
        <v>0</v>
      </c>
      <c r="H25" s="557" t="s">
        <v>486</v>
      </c>
      <c r="J25" s="174">
        <f t="shared" si="1"/>
        <v>24</v>
      </c>
    </row>
    <row r="26" spans="1:10" s="84" customFormat="1" x14ac:dyDescent="0.3">
      <c r="A26" s="88" t="s">
        <v>12</v>
      </c>
      <c r="B26" s="36">
        <f>HLOOKUP($B$6,TAB3.3!$B$7:$K$46,'TAB5'!J26,FALSE)</f>
        <v>0</v>
      </c>
      <c r="C26" s="36">
        <f>HLOOKUP($C$6,TAB5.4!$B$7:$J$38,18,FALSE)</f>
        <v>0</v>
      </c>
      <c r="D26" s="36">
        <f t="shared" si="0"/>
        <v>0</v>
      </c>
      <c r="E26" s="344"/>
      <c r="F26" s="281">
        <f>B26-C26</f>
        <v>0</v>
      </c>
      <c r="H26" s="557"/>
      <c r="J26" s="174">
        <f t="shared" si="1"/>
        <v>25</v>
      </c>
    </row>
    <row r="27" spans="1:10" s="84" customFormat="1" x14ac:dyDescent="0.3">
      <c r="A27" s="88" t="s">
        <v>13</v>
      </c>
      <c r="B27" s="36">
        <f>HLOOKUP($B$6,TAB3.3!$B$7:$K$46,'TAB5'!J27,FALSE)</f>
        <v>0</v>
      </c>
      <c r="C27" s="36">
        <f>HLOOKUP($C$6,TAB5.4!$B$7:$J$38,2,FALSE)</f>
        <v>0</v>
      </c>
      <c r="D27" s="36">
        <f t="shared" si="0"/>
        <v>0</v>
      </c>
      <c r="E27" s="285">
        <f>SUM(E28:E29)</f>
        <v>0</v>
      </c>
      <c r="F27" s="285">
        <f>SUM(F28:F29)</f>
        <v>0</v>
      </c>
      <c r="H27" s="557"/>
      <c r="J27" s="174">
        <f t="shared" si="1"/>
        <v>26</v>
      </c>
    </row>
    <row r="28" spans="1:10" s="84" customFormat="1" ht="27" x14ac:dyDescent="0.3">
      <c r="A28" s="88" t="str">
        <f>TAB3.3!A33</f>
        <v>Variable : nombre de demandes de MOZA et EOC introduites et validées par le GRD</v>
      </c>
      <c r="B28" s="36">
        <f>HLOOKUP($B$6,TAB3.3!$B$7:$K$46,'TAB5'!J28,FALSE)</f>
        <v>0</v>
      </c>
      <c r="C28" s="36">
        <f>HLOOKUP($C$6,TAB5.4!$B$7:$J$38,14,FALSE)</f>
        <v>0</v>
      </c>
      <c r="D28" s="36">
        <f t="shared" si="0"/>
        <v>0</v>
      </c>
      <c r="E28" s="285">
        <f>(B28-C28)*B29</f>
        <v>0</v>
      </c>
      <c r="F28" s="344"/>
      <c r="H28" s="557"/>
      <c r="J28" s="174">
        <f t="shared" si="1"/>
        <v>27</v>
      </c>
    </row>
    <row r="29" spans="1:10" s="84" customFormat="1" x14ac:dyDescent="0.3">
      <c r="A29" s="88" t="s">
        <v>17</v>
      </c>
      <c r="B29" s="36">
        <f>HLOOKUP($B$6,TAB3.3!$B$7:$K$46,'TAB5'!J29,FALSE)</f>
        <v>0</v>
      </c>
      <c r="C29" s="36">
        <f>HLOOKUP($C$6,TAB5.4!$B$7:$J$38,16,FALSE)</f>
        <v>0</v>
      </c>
      <c r="D29" s="36">
        <f t="shared" si="0"/>
        <v>0</v>
      </c>
      <c r="E29" s="344"/>
      <c r="F29" s="328">
        <f>(B29-C29)*C28</f>
        <v>0</v>
      </c>
      <c r="H29" s="557"/>
      <c r="J29" s="174">
        <f t="shared" si="1"/>
        <v>28</v>
      </c>
    </row>
    <row r="30" spans="1:10" s="84" customFormat="1" x14ac:dyDescent="0.3">
      <c r="A30" s="88" t="s">
        <v>4</v>
      </c>
      <c r="B30" s="36">
        <f>HLOOKUP($B$6,TAB3.3!$B$7:$K$46,'TAB5'!J30,FALSE)</f>
        <v>0</v>
      </c>
      <c r="C30" s="36">
        <f>HLOOKUP($C$6,TAB5.4!$B$7:$J$38,30,FALSE)</f>
        <v>0</v>
      </c>
      <c r="D30" s="36">
        <f t="shared" si="0"/>
        <v>0</v>
      </c>
      <c r="E30" s="344"/>
      <c r="F30" s="281">
        <f>B30-C30</f>
        <v>0</v>
      </c>
      <c r="H30" s="557"/>
      <c r="J30" s="174">
        <f t="shared" si="1"/>
        <v>29</v>
      </c>
    </row>
    <row r="31" spans="1:10" s="84" customFormat="1" x14ac:dyDescent="0.3">
      <c r="A31" s="411" t="str">
        <f>TAB3.3!A36</f>
        <v xml:space="preserve">Charges nettes liées à la promotion des Energies Renouvelables </v>
      </c>
      <c r="B31" s="281">
        <f>SUM(B32:B33,B36)</f>
        <v>0</v>
      </c>
      <c r="C31" s="281">
        <f>SUM(C32:C33,C36)</f>
        <v>0</v>
      </c>
      <c r="D31" s="36">
        <f t="shared" si="0"/>
        <v>0</v>
      </c>
      <c r="E31" s="281">
        <f>SUM(E32:E33,E36)</f>
        <v>0</v>
      </c>
      <c r="F31" s="281">
        <f>SUM(F32:F33,F36)</f>
        <v>0</v>
      </c>
      <c r="H31" s="557" t="s">
        <v>487</v>
      </c>
      <c r="J31" s="174">
        <f t="shared" si="1"/>
        <v>30</v>
      </c>
    </row>
    <row r="32" spans="1:10" s="84" customFormat="1" x14ac:dyDescent="0.3">
      <c r="A32" s="88" t="s">
        <v>12</v>
      </c>
      <c r="B32" s="36">
        <f>HLOOKUP($B$6,TAB3.3!$B$7:$K$46,'TAB5'!J32,FALSE)</f>
        <v>0</v>
      </c>
      <c r="C32" s="36">
        <f>HLOOKUP($C$6,TAB5.5!$B$6:$J$37,18,FALSE)</f>
        <v>0</v>
      </c>
      <c r="D32" s="36">
        <f t="shared" si="0"/>
        <v>0</v>
      </c>
      <c r="E32" s="344"/>
      <c r="F32" s="281">
        <f>B32-C32</f>
        <v>0</v>
      </c>
      <c r="H32" s="557"/>
      <c r="J32" s="174">
        <f t="shared" si="1"/>
        <v>31</v>
      </c>
    </row>
    <row r="33" spans="1:10" s="84" customFormat="1" x14ac:dyDescent="0.3">
      <c r="A33" s="88" t="s">
        <v>13</v>
      </c>
      <c r="B33" s="36">
        <f>HLOOKUP($B$6,TAB3.3!$B$7:$K$46,'TAB5'!J33,FALSE)</f>
        <v>0</v>
      </c>
      <c r="C33" s="36">
        <f>HLOOKUP($C$6,TAB5.5!$B$6:$J$37,2,FALSE)</f>
        <v>0</v>
      </c>
      <c r="D33" s="36">
        <f t="shared" si="0"/>
        <v>0</v>
      </c>
      <c r="E33" s="285">
        <f>SUM(E34:E35)</f>
        <v>0</v>
      </c>
      <c r="F33" s="285">
        <f>SUM(F34:F35)</f>
        <v>0</v>
      </c>
      <c r="H33" s="557"/>
      <c r="J33" s="174">
        <f t="shared" si="1"/>
        <v>32</v>
      </c>
    </row>
    <row r="34" spans="1:10" s="84" customFormat="1" ht="27" x14ac:dyDescent="0.3">
      <c r="A34" s="88" t="str">
        <f>TAB3.3!A39</f>
        <v>Variable : nombre de dossiers « qualiwatt » et "solwatt" introduits  auprès du GRD</v>
      </c>
      <c r="B34" s="36">
        <f>HLOOKUP($B$6,TAB3.3!$B$7:$K$46,'TAB5'!J34,FALSE)</f>
        <v>0</v>
      </c>
      <c r="C34" s="36">
        <f>HLOOKUP($C$6,TAB5.5!$B$6:$J$37,14,FALSE)</f>
        <v>0</v>
      </c>
      <c r="D34" s="36">
        <f t="shared" si="0"/>
        <v>0</v>
      </c>
      <c r="E34" s="285">
        <f>(B34-C34)*B35</f>
        <v>0</v>
      </c>
      <c r="F34" s="344"/>
      <c r="H34" s="557"/>
      <c r="J34" s="174">
        <f t="shared" si="1"/>
        <v>33</v>
      </c>
    </row>
    <row r="35" spans="1:10" s="84" customFormat="1" x14ac:dyDescent="0.3">
      <c r="A35" s="88" t="s">
        <v>17</v>
      </c>
      <c r="B35" s="36">
        <f>HLOOKUP($B$6,TAB3.3!$B$7:$K$46,'TAB5'!J35,FALSE)</f>
        <v>0</v>
      </c>
      <c r="C35" s="36">
        <f>HLOOKUP($C$6,TAB5.5!$B$6:$J$37,16,FALSE)</f>
        <v>0</v>
      </c>
      <c r="D35" s="36">
        <f t="shared" si="0"/>
        <v>0</v>
      </c>
      <c r="E35" s="344"/>
      <c r="F35" s="328">
        <f>(B35-C35)*C34</f>
        <v>0</v>
      </c>
      <c r="H35" s="557"/>
      <c r="J35" s="174">
        <f t="shared" si="1"/>
        <v>34</v>
      </c>
    </row>
    <row r="36" spans="1:10" s="84" customFormat="1" x14ac:dyDescent="0.3">
      <c r="A36" s="88" t="s">
        <v>4</v>
      </c>
      <c r="B36" s="36">
        <f>HLOOKUP($B$6,TAB3.3!$B$7:$K$46,'TAB5'!J36,FALSE)</f>
        <v>0</v>
      </c>
      <c r="C36" s="36">
        <f>HLOOKUP($C$6,TAB5.5!$B$6:$J$37,30,FALSE)</f>
        <v>0</v>
      </c>
      <c r="D36" s="36">
        <f t="shared" si="0"/>
        <v>0</v>
      </c>
      <c r="E36" s="344"/>
      <c r="F36" s="281">
        <f>B36-C36</f>
        <v>0</v>
      </c>
      <c r="H36" s="557"/>
      <c r="J36" s="174">
        <f t="shared" si="1"/>
        <v>35</v>
      </c>
    </row>
    <row r="37" spans="1:10" s="84" customFormat="1" x14ac:dyDescent="0.3">
      <c r="A37" s="411" t="str">
        <f>TAB3.3!A42</f>
        <v>Eclairage public</v>
      </c>
      <c r="B37" s="281">
        <f>SUM(B38:B39)</f>
        <v>0</v>
      </c>
      <c r="C37" s="281">
        <f>SUM(C38:C39)</f>
        <v>0</v>
      </c>
      <c r="D37" s="36">
        <f t="shared" si="0"/>
        <v>0</v>
      </c>
      <c r="E37" s="344"/>
      <c r="F37" s="281">
        <f>SUM(F38:F39)</f>
        <v>0</v>
      </c>
      <c r="H37" s="557" t="s">
        <v>514</v>
      </c>
      <c r="J37" s="174">
        <f t="shared" si="1"/>
        <v>36</v>
      </c>
    </row>
    <row r="38" spans="1:10" s="84" customFormat="1" x14ac:dyDescent="0.3">
      <c r="A38" s="88" t="s">
        <v>12</v>
      </c>
      <c r="B38" s="36">
        <f>HLOOKUP($B$6,TAB3.3!$B$7:$K$46,'TAB5'!J38,FALSE)</f>
        <v>0</v>
      </c>
      <c r="C38" s="36">
        <f>HLOOKUP($C$6,TAB5.6!$B$6:$J$36,2,FALSE)</f>
        <v>0</v>
      </c>
      <c r="D38" s="36">
        <f t="shared" si="0"/>
        <v>0</v>
      </c>
      <c r="E38" s="344"/>
      <c r="F38" s="281">
        <f>B38-C38</f>
        <v>0</v>
      </c>
      <c r="H38" s="557"/>
      <c r="J38" s="174">
        <f t="shared" si="1"/>
        <v>37</v>
      </c>
    </row>
    <row r="39" spans="1:10" s="84" customFormat="1" x14ac:dyDescent="0.3">
      <c r="A39" s="88" t="s">
        <v>4</v>
      </c>
      <c r="B39" s="36">
        <f>HLOOKUP($B$6,TAB3.3!$B$7:$K$46,'TAB5'!J39,FALSE)</f>
        <v>0</v>
      </c>
      <c r="C39" s="36">
        <f>HLOOKUP($C$6,TAB5.6!$B$6:$J$36,14,FALSE)</f>
        <v>0</v>
      </c>
      <c r="D39" s="36">
        <f t="shared" si="0"/>
        <v>0</v>
      </c>
      <c r="E39" s="344"/>
      <c r="F39" s="281">
        <f>B39-C39</f>
        <v>0</v>
      </c>
      <c r="H39" s="557"/>
      <c r="J39" s="174">
        <f t="shared" si="1"/>
        <v>38</v>
      </c>
    </row>
    <row r="40" spans="1:10" s="84" customFormat="1" x14ac:dyDescent="0.3">
      <c r="B40" s="223"/>
      <c r="C40" s="224"/>
      <c r="D40" s="224"/>
      <c r="E40" s="166"/>
    </row>
    <row r="41" spans="1:10" s="84" customFormat="1" x14ac:dyDescent="0.3">
      <c r="A41" s="191" t="s">
        <v>22</v>
      </c>
      <c r="B41" s="105">
        <f>SUM(B37,B31,B25,B19,B13,B7)</f>
        <v>0</v>
      </c>
      <c r="C41" s="105">
        <f>SUM(C37,C31,C25,C19,C13,C7)</f>
        <v>0</v>
      </c>
      <c r="D41" s="105">
        <f>SUM(D37,D31,D25,D19,D13,D7)</f>
        <v>0</v>
      </c>
      <c r="E41" s="105">
        <f>SUM(E37,E31,E25,E19,E13,E7)</f>
        <v>0</v>
      </c>
      <c r="F41" s="105">
        <f>SUM(F37,F31,F25,F19,F13,F7)</f>
        <v>0</v>
      </c>
    </row>
    <row r="42" spans="1:10" s="84" customFormat="1" x14ac:dyDescent="0.3">
      <c r="A42" s="224"/>
      <c r="B42" s="223"/>
      <c r="C42" s="224"/>
      <c r="D42" s="224"/>
      <c r="E42" s="166"/>
    </row>
    <row r="43" spans="1:10" s="84" customFormat="1" x14ac:dyDescent="0.3">
      <c r="A43" s="224"/>
      <c r="B43" s="223"/>
      <c r="C43" s="224"/>
      <c r="D43" s="224"/>
      <c r="E43" s="166"/>
    </row>
    <row r="44" spans="1:10" s="84" customFormat="1" x14ac:dyDescent="0.3">
      <c r="A44" s="224"/>
      <c r="B44" s="223"/>
      <c r="C44" s="224"/>
      <c r="D44" s="224"/>
      <c r="E44" s="166"/>
    </row>
    <row r="45" spans="1:10" s="84" customFormat="1" x14ac:dyDescent="0.3">
      <c r="A45" s="224"/>
      <c r="B45" s="223"/>
      <c r="C45" s="224"/>
      <c r="D45" s="224"/>
      <c r="E45" s="166"/>
    </row>
    <row r="46" spans="1:10" s="84" customFormat="1" x14ac:dyDescent="0.3">
      <c r="A46" s="224"/>
      <c r="B46" s="223"/>
      <c r="C46" s="224"/>
      <c r="D46" s="224"/>
      <c r="E46" s="166"/>
    </row>
    <row r="47" spans="1:10" s="84" customFormat="1" x14ac:dyDescent="0.3">
      <c r="A47" s="224"/>
      <c r="B47" s="223"/>
      <c r="C47" s="224"/>
      <c r="D47" s="224"/>
      <c r="E47" s="166"/>
    </row>
    <row r="48" spans="1:10" s="84" customFormat="1" x14ac:dyDescent="0.3">
      <c r="A48" s="224"/>
      <c r="B48" s="223"/>
      <c r="C48" s="224"/>
      <c r="D48" s="224"/>
      <c r="E48" s="166"/>
    </row>
  </sheetData>
  <mergeCells count="6">
    <mergeCell ref="H37:H39"/>
    <mergeCell ref="H7:H12"/>
    <mergeCell ref="H13:H18"/>
    <mergeCell ref="H19:H24"/>
    <mergeCell ref="H25:H30"/>
    <mergeCell ref="H31:H36"/>
  </mergeCells>
  <hyperlinks>
    <hyperlink ref="H7" location="TAB5.1!A1" display="TAB5.1!A1"/>
    <hyperlink ref="H13" location="TAB5.1!A1" display="TAB5.1!A1"/>
    <hyperlink ref="H13:H18" location="TAB5.2!A1" display="TAB5.2"/>
    <hyperlink ref="H19" location="TAB5.1!A1" display="TAB5.1!A1"/>
    <hyperlink ref="H19:H24" location="TAB5.3!A1" display="TAB5.3"/>
    <hyperlink ref="H25" location="TAB5.1!A1" display="TAB5.1!A1"/>
    <hyperlink ref="H25:H30" location="TAB5.4!A1" display="TAB5.4"/>
    <hyperlink ref="H31" location="TAB5.1!A1" display="TAB5.1!A1"/>
    <hyperlink ref="H31:H36" location="TAB5.5!A1" display="TAB5.5"/>
    <hyperlink ref="A1" location="TAB00!A1" display="Retour page de garde"/>
    <hyperlink ref="H37:H39" location="TAB5.6!A1" display="TAB5.6!A1"/>
  </hyperlinks>
  <pageMargins left="0.7" right="0.7" top="0.75" bottom="0.75" header="0.3" footer="0.3"/>
  <pageSetup paperSize="9" scale="90"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zoomScaleNormal="100" workbookViewId="0">
      <selection activeCell="A37" sqref="A37:A38"/>
    </sheetView>
  </sheetViews>
  <sheetFormatPr baseColWidth="10" defaultColWidth="9.1640625" defaultRowHeight="13.5" x14ac:dyDescent="0.3"/>
  <cols>
    <col min="1" max="1" width="60" style="220" customWidth="1"/>
    <col min="2" max="2" width="16.6640625" style="219" customWidth="1"/>
    <col min="3" max="3" width="16.6640625" style="220" customWidth="1"/>
    <col min="4" max="4" width="16.6640625" style="216" customWidth="1"/>
    <col min="5" max="10" width="16.6640625" style="173" customWidth="1"/>
    <col min="11" max="11" width="16.6640625" style="174" customWidth="1"/>
    <col min="12" max="13" width="21.5" style="173" customWidth="1"/>
    <col min="14" max="16384" width="9.1640625" style="173"/>
  </cols>
  <sheetData>
    <row r="1" spans="1:11" s="216" customFormat="1" ht="15" x14ac:dyDescent="0.3">
      <c r="A1" s="228" t="s">
        <v>42</v>
      </c>
      <c r="K1" s="217"/>
    </row>
    <row r="3" spans="1:11" ht="43.9" customHeight="1" x14ac:dyDescent="0.3">
      <c r="A3" s="543" t="str">
        <f>TAB00!B64&amp;" : "&amp;TAB00!C64</f>
        <v>TAB5.1 : Evolution des charges nettes réelles liées à la gestion des compteurs à budget au cours de la période régulatoire</v>
      </c>
      <c r="B3" s="543"/>
      <c r="C3" s="543"/>
      <c r="D3" s="543"/>
      <c r="E3" s="543"/>
      <c r="F3" s="543"/>
      <c r="G3" s="543"/>
      <c r="H3" s="543"/>
      <c r="I3" s="543"/>
      <c r="J3" s="543"/>
    </row>
    <row r="6" spans="1:11" x14ac:dyDescent="0.3">
      <c r="B6" s="25" t="str">
        <f>IF(TAB00!$E$14=2019,"BUDGET "&amp;TAB00!E14,"REALITE 2019")</f>
        <v>REALITE 2019</v>
      </c>
      <c r="C6" s="25" t="str">
        <f>IF(TAB00!$E$14=2019,"REALITE 2019","REALITE 2020")</f>
        <v>REALITE 2020</v>
      </c>
      <c r="D6" s="25" t="s">
        <v>8</v>
      </c>
      <c r="E6" s="25" t="s">
        <v>41</v>
      </c>
      <c r="F6" s="25" t="s">
        <v>8</v>
      </c>
      <c r="G6" s="25" t="s">
        <v>246</v>
      </c>
      <c r="H6" s="25" t="s">
        <v>8</v>
      </c>
      <c r="I6" s="25" t="s">
        <v>247</v>
      </c>
      <c r="J6" s="25" t="s">
        <v>8</v>
      </c>
    </row>
    <row r="7" spans="1:11" x14ac:dyDescent="0.3">
      <c r="A7" s="226" t="s">
        <v>13</v>
      </c>
      <c r="B7" s="227">
        <f t="shared" ref="B7:J7" si="0">SUM(B8:B17)</f>
        <v>0</v>
      </c>
      <c r="C7" s="227">
        <f t="shared" si="0"/>
        <v>0</v>
      </c>
      <c r="D7" s="227">
        <f t="shared" si="0"/>
        <v>0</v>
      </c>
      <c r="E7" s="227">
        <f t="shared" si="0"/>
        <v>0</v>
      </c>
      <c r="F7" s="227">
        <f t="shared" si="0"/>
        <v>0</v>
      </c>
      <c r="G7" s="227">
        <f t="shared" si="0"/>
        <v>0</v>
      </c>
      <c r="H7" s="227">
        <f t="shared" si="0"/>
        <v>0</v>
      </c>
      <c r="I7" s="227">
        <f t="shared" si="0"/>
        <v>0</v>
      </c>
      <c r="J7" s="227">
        <f t="shared" si="0"/>
        <v>0</v>
      </c>
      <c r="K7" s="174">
        <v>2</v>
      </c>
    </row>
    <row r="8" spans="1:11" x14ac:dyDescent="0.3">
      <c r="A8" s="335" t="s">
        <v>205</v>
      </c>
      <c r="B8" s="221"/>
      <c r="C8" s="221"/>
      <c r="D8" s="229">
        <f t="shared" ref="D8:D17" si="1">B8-C8</f>
        <v>0</v>
      </c>
      <c r="E8" s="221"/>
      <c r="F8" s="229">
        <f t="shared" ref="F8:F17" si="2">C8-E8</f>
        <v>0</v>
      </c>
      <c r="G8" s="221"/>
      <c r="H8" s="229">
        <f t="shared" ref="H8:H17" si="3">E8-G8</f>
        <v>0</v>
      </c>
      <c r="I8" s="221"/>
      <c r="J8" s="229">
        <f t="shared" ref="J8:J17" si="4">G8-I8</f>
        <v>0</v>
      </c>
      <c r="K8" s="174">
        <f>K7+1</f>
        <v>3</v>
      </c>
    </row>
    <row r="9" spans="1:11" x14ac:dyDescent="0.3">
      <c r="A9" s="335" t="s">
        <v>206</v>
      </c>
      <c r="B9" s="221"/>
      <c r="C9" s="221"/>
      <c r="D9" s="229">
        <f t="shared" si="1"/>
        <v>0</v>
      </c>
      <c r="E9" s="221"/>
      <c r="F9" s="229">
        <f t="shared" si="2"/>
        <v>0</v>
      </c>
      <c r="G9" s="221"/>
      <c r="H9" s="229">
        <f t="shared" si="3"/>
        <v>0</v>
      </c>
      <c r="I9" s="221"/>
      <c r="J9" s="229">
        <f t="shared" si="4"/>
        <v>0</v>
      </c>
      <c r="K9" s="174">
        <f t="shared" ref="K9:K35" si="5">K8+1</f>
        <v>4</v>
      </c>
    </row>
    <row r="10" spans="1:11" x14ac:dyDescent="0.3">
      <c r="A10" s="335" t="s">
        <v>207</v>
      </c>
      <c r="B10" s="221"/>
      <c r="C10" s="221"/>
      <c r="D10" s="229">
        <f t="shared" si="1"/>
        <v>0</v>
      </c>
      <c r="E10" s="221"/>
      <c r="F10" s="229">
        <f t="shared" si="2"/>
        <v>0</v>
      </c>
      <c r="G10" s="221"/>
      <c r="H10" s="229">
        <f t="shared" si="3"/>
        <v>0</v>
      </c>
      <c r="I10" s="221"/>
      <c r="J10" s="229">
        <f t="shared" si="4"/>
        <v>0</v>
      </c>
      <c r="K10" s="174">
        <f t="shared" si="5"/>
        <v>5</v>
      </c>
    </row>
    <row r="11" spans="1:11" x14ac:dyDescent="0.3">
      <c r="A11" s="335" t="s">
        <v>208</v>
      </c>
      <c r="B11" s="221"/>
      <c r="C11" s="221"/>
      <c r="D11" s="229">
        <f t="shared" si="1"/>
        <v>0</v>
      </c>
      <c r="E11" s="221"/>
      <c r="F11" s="229">
        <f t="shared" si="2"/>
        <v>0</v>
      </c>
      <c r="G11" s="221"/>
      <c r="H11" s="229">
        <f t="shared" si="3"/>
        <v>0</v>
      </c>
      <c r="I11" s="221"/>
      <c r="J11" s="229">
        <f t="shared" si="4"/>
        <v>0</v>
      </c>
      <c r="K11" s="174">
        <f t="shared" si="5"/>
        <v>6</v>
      </c>
    </row>
    <row r="12" spans="1:11" x14ac:dyDescent="0.3">
      <c r="A12" s="335" t="s">
        <v>209</v>
      </c>
      <c r="B12" s="221"/>
      <c r="C12" s="221"/>
      <c r="D12" s="229">
        <f t="shared" si="1"/>
        <v>0</v>
      </c>
      <c r="E12" s="221"/>
      <c r="F12" s="229">
        <f t="shared" si="2"/>
        <v>0</v>
      </c>
      <c r="G12" s="221"/>
      <c r="H12" s="229">
        <f t="shared" si="3"/>
        <v>0</v>
      </c>
      <c r="I12" s="221"/>
      <c r="J12" s="229">
        <f t="shared" si="4"/>
        <v>0</v>
      </c>
      <c r="K12" s="174">
        <f t="shared" si="5"/>
        <v>7</v>
      </c>
    </row>
    <row r="13" spans="1:11" x14ac:dyDescent="0.3">
      <c r="A13" s="335" t="s">
        <v>248</v>
      </c>
      <c r="B13" s="221"/>
      <c r="C13" s="221"/>
      <c r="D13" s="229">
        <f t="shared" si="1"/>
        <v>0</v>
      </c>
      <c r="E13" s="221"/>
      <c r="F13" s="229">
        <f t="shared" si="2"/>
        <v>0</v>
      </c>
      <c r="G13" s="221"/>
      <c r="H13" s="229">
        <f t="shared" si="3"/>
        <v>0</v>
      </c>
      <c r="I13" s="221"/>
      <c r="J13" s="229">
        <f t="shared" si="4"/>
        <v>0</v>
      </c>
      <c r="K13" s="174">
        <f t="shared" si="5"/>
        <v>8</v>
      </c>
    </row>
    <row r="14" spans="1:11" x14ac:dyDescent="0.3">
      <c r="A14" s="335" t="s">
        <v>249</v>
      </c>
      <c r="B14" s="221"/>
      <c r="C14" s="221"/>
      <c r="D14" s="229">
        <f t="shared" si="1"/>
        <v>0</v>
      </c>
      <c r="E14" s="221"/>
      <c r="F14" s="229">
        <f t="shared" si="2"/>
        <v>0</v>
      </c>
      <c r="G14" s="221"/>
      <c r="H14" s="229">
        <f t="shared" si="3"/>
        <v>0</v>
      </c>
      <c r="I14" s="221"/>
      <c r="J14" s="229">
        <f t="shared" si="4"/>
        <v>0</v>
      </c>
      <c r="K14" s="174">
        <f t="shared" si="5"/>
        <v>9</v>
      </c>
    </row>
    <row r="15" spans="1:11" x14ac:dyDescent="0.3">
      <c r="A15" s="335" t="s">
        <v>250</v>
      </c>
      <c r="B15" s="221"/>
      <c r="C15" s="221"/>
      <c r="D15" s="229">
        <f t="shared" si="1"/>
        <v>0</v>
      </c>
      <c r="E15" s="221"/>
      <c r="F15" s="229">
        <f t="shared" si="2"/>
        <v>0</v>
      </c>
      <c r="G15" s="221"/>
      <c r="H15" s="229">
        <f t="shared" si="3"/>
        <v>0</v>
      </c>
      <c r="I15" s="221"/>
      <c r="J15" s="229">
        <f t="shared" si="4"/>
        <v>0</v>
      </c>
      <c r="K15" s="174">
        <f t="shared" si="5"/>
        <v>10</v>
      </c>
    </row>
    <row r="16" spans="1:11" x14ac:dyDescent="0.3">
      <c r="A16" s="335" t="s">
        <v>251</v>
      </c>
      <c r="B16" s="221"/>
      <c r="C16" s="221"/>
      <c r="D16" s="229">
        <f t="shared" si="1"/>
        <v>0</v>
      </c>
      <c r="E16" s="221"/>
      <c r="F16" s="229">
        <f t="shared" si="2"/>
        <v>0</v>
      </c>
      <c r="G16" s="221"/>
      <c r="H16" s="229">
        <f t="shared" si="3"/>
        <v>0</v>
      </c>
      <c r="I16" s="221"/>
      <c r="J16" s="229">
        <f t="shared" si="4"/>
        <v>0</v>
      </c>
      <c r="K16" s="174">
        <f t="shared" si="5"/>
        <v>11</v>
      </c>
    </row>
    <row r="17" spans="1:11" x14ac:dyDescent="0.3">
      <c r="A17" s="335" t="s">
        <v>252</v>
      </c>
      <c r="B17" s="221"/>
      <c r="C17" s="221"/>
      <c r="D17" s="229">
        <f t="shared" si="1"/>
        <v>0</v>
      </c>
      <c r="E17" s="221"/>
      <c r="F17" s="229">
        <f t="shared" si="2"/>
        <v>0</v>
      </c>
      <c r="G17" s="221"/>
      <c r="H17" s="229">
        <f t="shared" si="3"/>
        <v>0</v>
      </c>
      <c r="I17" s="221"/>
      <c r="J17" s="229">
        <f t="shared" si="4"/>
        <v>0</v>
      </c>
      <c r="K17" s="174">
        <f t="shared" si="5"/>
        <v>12</v>
      </c>
    </row>
    <row r="18" spans="1:11" x14ac:dyDescent="0.3">
      <c r="K18" s="174">
        <f t="shared" si="5"/>
        <v>13</v>
      </c>
    </row>
    <row r="19" spans="1:11" ht="27" x14ac:dyDescent="0.3">
      <c r="A19" s="220" t="str">
        <f>'TAB5'!A10</f>
        <v>Variable : nombre de demandes de placement de CàB introduites et validées par le GRD</v>
      </c>
      <c r="B19" s="221"/>
      <c r="C19" s="221"/>
      <c r="D19" s="229">
        <f>B19-C19</f>
        <v>0</v>
      </c>
      <c r="E19" s="221"/>
      <c r="F19" s="229">
        <f>C19-E19</f>
        <v>0</v>
      </c>
      <c r="G19" s="221"/>
      <c r="H19" s="229">
        <f>E19-G19</f>
        <v>0</v>
      </c>
      <c r="I19" s="221"/>
      <c r="J19" s="229">
        <f>G19-I19</f>
        <v>0</v>
      </c>
      <c r="K19" s="174">
        <f t="shared" si="5"/>
        <v>14</v>
      </c>
    </row>
    <row r="20" spans="1:11" x14ac:dyDescent="0.3">
      <c r="K20" s="174">
        <f t="shared" si="5"/>
        <v>15</v>
      </c>
    </row>
    <row r="21" spans="1:11" x14ac:dyDescent="0.3">
      <c r="A21" s="226" t="s">
        <v>17</v>
      </c>
      <c r="B21" s="346">
        <f>IFERROR(B7/B19,0)</f>
        <v>0</v>
      </c>
      <c r="C21" s="346">
        <f>IFERROR(C7/C19,0)</f>
        <v>0</v>
      </c>
      <c r="D21" s="346">
        <f>B21-C21</f>
        <v>0</v>
      </c>
      <c r="E21" s="407">
        <f>IFERROR(E7/E19,0)</f>
        <v>0</v>
      </c>
      <c r="F21" s="346">
        <f t="shared" ref="F21:J21" si="6">D21-E21</f>
        <v>0</v>
      </c>
      <c r="G21" s="407">
        <f>IFERROR(G7/G19,0)</f>
        <v>0</v>
      </c>
      <c r="H21" s="346">
        <f t="shared" si="6"/>
        <v>0</v>
      </c>
      <c r="I21" s="407">
        <f>IFERROR(I7/I19,0)</f>
        <v>0</v>
      </c>
      <c r="J21" s="346">
        <f t="shared" si="6"/>
        <v>0</v>
      </c>
      <c r="K21" s="174">
        <f t="shared" si="5"/>
        <v>16</v>
      </c>
    </row>
    <row r="22" spans="1:11" s="84" customFormat="1" x14ac:dyDescent="0.3">
      <c r="A22" s="224"/>
      <c r="B22" s="223"/>
      <c r="C22" s="224"/>
      <c r="D22" s="166"/>
      <c r="K22" s="174">
        <f t="shared" si="5"/>
        <v>17</v>
      </c>
    </row>
    <row r="23" spans="1:11" x14ac:dyDescent="0.3">
      <c r="A23" s="226" t="s">
        <v>12</v>
      </c>
      <c r="B23" s="227">
        <f t="shared" ref="B23:J23" si="7">SUM(B24:B33)</f>
        <v>0</v>
      </c>
      <c r="C23" s="227">
        <f t="shared" si="7"/>
        <v>0</v>
      </c>
      <c r="D23" s="227">
        <f t="shared" si="7"/>
        <v>0</v>
      </c>
      <c r="E23" s="227">
        <f t="shared" si="7"/>
        <v>0</v>
      </c>
      <c r="F23" s="227">
        <f t="shared" si="7"/>
        <v>0</v>
      </c>
      <c r="G23" s="227">
        <f t="shared" si="7"/>
        <v>0</v>
      </c>
      <c r="H23" s="227">
        <f t="shared" si="7"/>
        <v>0</v>
      </c>
      <c r="I23" s="227">
        <f t="shared" si="7"/>
        <v>0</v>
      </c>
      <c r="J23" s="227">
        <f t="shared" si="7"/>
        <v>0</v>
      </c>
      <c r="K23" s="174">
        <f t="shared" si="5"/>
        <v>18</v>
      </c>
    </row>
    <row r="24" spans="1:11" x14ac:dyDescent="0.3">
      <c r="A24" s="335" t="s">
        <v>205</v>
      </c>
      <c r="B24" s="221"/>
      <c r="C24" s="221"/>
      <c r="D24" s="229">
        <f t="shared" ref="D24:D33" si="8">B24-C24</f>
        <v>0</v>
      </c>
      <c r="E24" s="221"/>
      <c r="F24" s="229">
        <f t="shared" ref="F24:F33" si="9">C24-E24</f>
        <v>0</v>
      </c>
      <c r="G24" s="221"/>
      <c r="H24" s="229">
        <f t="shared" ref="H24:H33" si="10">E24-G24</f>
        <v>0</v>
      </c>
      <c r="I24" s="221"/>
      <c r="J24" s="229">
        <f t="shared" ref="J24:J33" si="11">G24-I24</f>
        <v>0</v>
      </c>
      <c r="K24" s="174">
        <f t="shared" si="5"/>
        <v>19</v>
      </c>
    </row>
    <row r="25" spans="1:11" x14ac:dyDescent="0.3">
      <c r="A25" s="335" t="s">
        <v>206</v>
      </c>
      <c r="B25" s="221"/>
      <c r="C25" s="221"/>
      <c r="D25" s="229">
        <f t="shared" si="8"/>
        <v>0</v>
      </c>
      <c r="E25" s="221"/>
      <c r="F25" s="229">
        <f t="shared" si="9"/>
        <v>0</v>
      </c>
      <c r="G25" s="221"/>
      <c r="H25" s="229">
        <f t="shared" si="10"/>
        <v>0</v>
      </c>
      <c r="I25" s="221"/>
      <c r="J25" s="229">
        <f t="shared" si="11"/>
        <v>0</v>
      </c>
      <c r="K25" s="174">
        <f t="shared" si="5"/>
        <v>20</v>
      </c>
    </row>
    <row r="26" spans="1:11" x14ac:dyDescent="0.3">
      <c r="A26" s="335" t="s">
        <v>207</v>
      </c>
      <c r="B26" s="221"/>
      <c r="C26" s="221"/>
      <c r="D26" s="229">
        <f t="shared" si="8"/>
        <v>0</v>
      </c>
      <c r="E26" s="221"/>
      <c r="F26" s="229">
        <f t="shared" si="9"/>
        <v>0</v>
      </c>
      <c r="G26" s="221"/>
      <c r="H26" s="229">
        <f t="shared" si="10"/>
        <v>0</v>
      </c>
      <c r="I26" s="221"/>
      <c r="J26" s="229">
        <f t="shared" si="11"/>
        <v>0</v>
      </c>
      <c r="K26" s="174">
        <f t="shared" si="5"/>
        <v>21</v>
      </c>
    </row>
    <row r="27" spans="1:11" x14ac:dyDescent="0.3">
      <c r="A27" s="335" t="s">
        <v>208</v>
      </c>
      <c r="B27" s="221"/>
      <c r="C27" s="221"/>
      <c r="D27" s="229">
        <f t="shared" si="8"/>
        <v>0</v>
      </c>
      <c r="E27" s="221"/>
      <c r="F27" s="229">
        <f t="shared" si="9"/>
        <v>0</v>
      </c>
      <c r="G27" s="221"/>
      <c r="H27" s="229">
        <f t="shared" si="10"/>
        <v>0</v>
      </c>
      <c r="I27" s="221"/>
      <c r="J27" s="229">
        <f t="shared" si="11"/>
        <v>0</v>
      </c>
      <c r="K27" s="174">
        <f t="shared" si="5"/>
        <v>22</v>
      </c>
    </row>
    <row r="28" spans="1:11" x14ac:dyDescent="0.3">
      <c r="A28" s="335" t="s">
        <v>209</v>
      </c>
      <c r="B28" s="221"/>
      <c r="C28" s="221"/>
      <c r="D28" s="229">
        <f t="shared" si="8"/>
        <v>0</v>
      </c>
      <c r="E28" s="221"/>
      <c r="F28" s="229">
        <f t="shared" si="9"/>
        <v>0</v>
      </c>
      <c r="G28" s="221"/>
      <c r="H28" s="229">
        <f t="shared" si="10"/>
        <v>0</v>
      </c>
      <c r="I28" s="221"/>
      <c r="J28" s="229">
        <f t="shared" si="11"/>
        <v>0</v>
      </c>
      <c r="K28" s="174">
        <f t="shared" si="5"/>
        <v>23</v>
      </c>
    </row>
    <row r="29" spans="1:11" x14ac:dyDescent="0.3">
      <c r="A29" s="335" t="s">
        <v>248</v>
      </c>
      <c r="B29" s="221"/>
      <c r="C29" s="221"/>
      <c r="D29" s="229">
        <f t="shared" si="8"/>
        <v>0</v>
      </c>
      <c r="E29" s="221"/>
      <c r="F29" s="229">
        <f t="shared" si="9"/>
        <v>0</v>
      </c>
      <c r="G29" s="221"/>
      <c r="H29" s="229">
        <f t="shared" si="10"/>
        <v>0</v>
      </c>
      <c r="I29" s="221"/>
      <c r="J29" s="229">
        <f t="shared" si="11"/>
        <v>0</v>
      </c>
      <c r="K29" s="174">
        <f t="shared" si="5"/>
        <v>24</v>
      </c>
    </row>
    <row r="30" spans="1:11" x14ac:dyDescent="0.3">
      <c r="A30" s="335" t="s">
        <v>249</v>
      </c>
      <c r="B30" s="221"/>
      <c r="C30" s="221"/>
      <c r="D30" s="229">
        <f t="shared" si="8"/>
        <v>0</v>
      </c>
      <c r="E30" s="221"/>
      <c r="F30" s="229">
        <f t="shared" si="9"/>
        <v>0</v>
      </c>
      <c r="G30" s="221"/>
      <c r="H30" s="229">
        <f t="shared" si="10"/>
        <v>0</v>
      </c>
      <c r="I30" s="221"/>
      <c r="J30" s="229">
        <f t="shared" si="11"/>
        <v>0</v>
      </c>
      <c r="K30" s="174">
        <f t="shared" si="5"/>
        <v>25</v>
      </c>
    </row>
    <row r="31" spans="1:11" x14ac:dyDescent="0.3">
      <c r="A31" s="335" t="s">
        <v>250</v>
      </c>
      <c r="B31" s="221"/>
      <c r="C31" s="221"/>
      <c r="D31" s="229">
        <f t="shared" si="8"/>
        <v>0</v>
      </c>
      <c r="E31" s="221"/>
      <c r="F31" s="229">
        <f t="shared" si="9"/>
        <v>0</v>
      </c>
      <c r="G31" s="221"/>
      <c r="H31" s="229">
        <f t="shared" si="10"/>
        <v>0</v>
      </c>
      <c r="I31" s="221"/>
      <c r="J31" s="229">
        <f t="shared" si="11"/>
        <v>0</v>
      </c>
      <c r="K31" s="174">
        <f t="shared" si="5"/>
        <v>26</v>
      </c>
    </row>
    <row r="32" spans="1:11" x14ac:dyDescent="0.3">
      <c r="A32" s="335" t="s">
        <v>251</v>
      </c>
      <c r="B32" s="221"/>
      <c r="C32" s="221"/>
      <c r="D32" s="229">
        <f t="shared" si="8"/>
        <v>0</v>
      </c>
      <c r="E32" s="221"/>
      <c r="F32" s="229">
        <f t="shared" si="9"/>
        <v>0</v>
      </c>
      <c r="G32" s="221"/>
      <c r="H32" s="229">
        <f t="shared" si="10"/>
        <v>0</v>
      </c>
      <c r="I32" s="221"/>
      <c r="J32" s="229">
        <f t="shared" si="11"/>
        <v>0</v>
      </c>
      <c r="K32" s="174">
        <f t="shared" si="5"/>
        <v>27</v>
      </c>
    </row>
    <row r="33" spans="1:11" x14ac:dyDescent="0.3">
      <c r="A33" s="335" t="s">
        <v>252</v>
      </c>
      <c r="B33" s="221"/>
      <c r="C33" s="221"/>
      <c r="D33" s="229">
        <f t="shared" si="8"/>
        <v>0</v>
      </c>
      <c r="E33" s="221"/>
      <c r="F33" s="229">
        <f t="shared" si="9"/>
        <v>0</v>
      </c>
      <c r="G33" s="221"/>
      <c r="H33" s="229">
        <f t="shared" si="10"/>
        <v>0</v>
      </c>
      <c r="I33" s="221"/>
      <c r="J33" s="229">
        <f t="shared" si="11"/>
        <v>0</v>
      </c>
      <c r="K33" s="174">
        <f t="shared" si="5"/>
        <v>28</v>
      </c>
    </row>
    <row r="34" spans="1:11" x14ac:dyDescent="0.3">
      <c r="K34" s="174">
        <f t="shared" si="5"/>
        <v>29</v>
      </c>
    </row>
    <row r="35" spans="1:11" x14ac:dyDescent="0.3">
      <c r="A35" s="226" t="s">
        <v>4</v>
      </c>
      <c r="B35" s="221"/>
      <c r="C35" s="221"/>
      <c r="D35" s="229">
        <f>B35-C35</f>
        <v>0</v>
      </c>
      <c r="E35" s="221"/>
      <c r="F35" s="229">
        <f>C35-E35</f>
        <v>0</v>
      </c>
      <c r="G35" s="221"/>
      <c r="H35" s="229">
        <f>E35-G35</f>
        <v>0</v>
      </c>
      <c r="I35" s="221"/>
      <c r="J35" s="229">
        <f>G35-I35</f>
        <v>0</v>
      </c>
      <c r="K35" s="174">
        <f t="shared" si="5"/>
        <v>30</v>
      </c>
    </row>
    <row r="36" spans="1:11" s="84" customFormat="1" x14ac:dyDescent="0.3">
      <c r="A36" s="224"/>
      <c r="B36" s="223"/>
      <c r="C36" s="224"/>
      <c r="D36" s="166"/>
      <c r="K36" s="174"/>
    </row>
    <row r="37" spans="1:11" s="84" customFormat="1" x14ac:dyDescent="0.3">
      <c r="A37" s="191" t="s">
        <v>22</v>
      </c>
      <c r="B37" s="105">
        <f t="shared" ref="B37:J37" si="12">SUM(B7,B23,B35)</f>
        <v>0</v>
      </c>
      <c r="C37" s="105">
        <f t="shared" si="12"/>
        <v>0</v>
      </c>
      <c r="D37" s="105">
        <f t="shared" si="12"/>
        <v>0</v>
      </c>
      <c r="E37" s="105">
        <f t="shared" si="12"/>
        <v>0</v>
      </c>
      <c r="F37" s="105">
        <f t="shared" si="12"/>
        <v>0</v>
      </c>
      <c r="G37" s="105">
        <f t="shared" si="12"/>
        <v>0</v>
      </c>
      <c r="H37" s="105">
        <f t="shared" si="12"/>
        <v>0</v>
      </c>
      <c r="I37" s="105">
        <f t="shared" si="12"/>
        <v>0</v>
      </c>
      <c r="J37" s="105">
        <f t="shared" si="12"/>
        <v>0</v>
      </c>
      <c r="K37" s="174"/>
    </row>
    <row r="38" spans="1:11" s="84" customFormat="1" x14ac:dyDescent="0.3">
      <c r="A38" s="224"/>
      <c r="B38" s="223"/>
      <c r="C38" s="224"/>
      <c r="D38" s="166"/>
      <c r="K38" s="174"/>
    </row>
    <row r="39" spans="1:11" s="84" customFormat="1" x14ac:dyDescent="0.3">
      <c r="A39" s="224"/>
      <c r="B39" s="223"/>
      <c r="C39" s="224"/>
      <c r="D39" s="166"/>
      <c r="K39" s="174"/>
    </row>
    <row r="40" spans="1:11" s="84" customFormat="1" x14ac:dyDescent="0.3">
      <c r="A40" s="224"/>
      <c r="B40" s="223"/>
      <c r="C40" s="224"/>
      <c r="D40" s="166"/>
      <c r="K40" s="174"/>
    </row>
    <row r="41" spans="1:11" s="84" customFormat="1" x14ac:dyDescent="0.3">
      <c r="A41" s="224"/>
      <c r="B41" s="223"/>
      <c r="C41" s="224"/>
      <c r="D41" s="166"/>
      <c r="K41" s="174"/>
    </row>
    <row r="42" spans="1:11" s="84" customFormat="1" x14ac:dyDescent="0.3">
      <c r="A42" s="224"/>
      <c r="B42" s="223"/>
      <c r="C42" s="224"/>
      <c r="D42" s="166"/>
      <c r="K42" s="174"/>
    </row>
    <row r="43" spans="1:11" s="84" customFormat="1" x14ac:dyDescent="0.3">
      <c r="A43" s="224"/>
      <c r="B43" s="223"/>
      <c r="C43" s="224"/>
      <c r="D43" s="166"/>
      <c r="K43" s="174"/>
    </row>
    <row r="44" spans="1:11" s="84" customFormat="1" x14ac:dyDescent="0.3">
      <c r="A44" s="224"/>
      <c r="B44" s="223"/>
      <c r="C44" s="224"/>
      <c r="D44" s="166"/>
      <c r="K44" s="174"/>
    </row>
    <row r="45" spans="1:11" s="84" customFormat="1" x14ac:dyDescent="0.3">
      <c r="A45" s="224"/>
      <c r="B45" s="223"/>
      <c r="C45" s="224"/>
      <c r="D45" s="166"/>
      <c r="K45" s="174"/>
    </row>
    <row r="46" spans="1:11" s="84" customFormat="1" x14ac:dyDescent="0.3">
      <c r="A46" s="224"/>
      <c r="B46" s="223"/>
      <c r="C46" s="224"/>
      <c r="D46" s="166"/>
      <c r="K46" s="174"/>
    </row>
    <row r="47" spans="1:11" s="84" customFormat="1" x14ac:dyDescent="0.3">
      <c r="A47" s="224"/>
      <c r="B47" s="223"/>
      <c r="C47" s="224"/>
      <c r="D47" s="166"/>
      <c r="K47" s="174"/>
    </row>
    <row r="48" spans="1:11" s="84" customFormat="1" x14ac:dyDescent="0.3">
      <c r="A48" s="224"/>
      <c r="B48" s="223"/>
      <c r="C48" s="224"/>
      <c r="D48" s="166"/>
      <c r="K48" s="174"/>
    </row>
    <row r="49" spans="1:11" s="84" customFormat="1" x14ac:dyDescent="0.3">
      <c r="A49" s="224"/>
      <c r="B49" s="223"/>
      <c r="C49" s="224"/>
      <c r="D49" s="166"/>
      <c r="K49" s="174"/>
    </row>
    <row r="50" spans="1:11" s="84" customFormat="1" x14ac:dyDescent="0.3">
      <c r="A50" s="224"/>
      <c r="B50" s="223"/>
      <c r="C50" s="224"/>
      <c r="D50" s="166"/>
      <c r="K50" s="174"/>
    </row>
    <row r="51" spans="1:11" s="84" customFormat="1" x14ac:dyDescent="0.3">
      <c r="A51" s="224"/>
      <c r="B51" s="223"/>
      <c r="C51" s="224"/>
      <c r="D51" s="166"/>
      <c r="K51" s="174"/>
    </row>
    <row r="52" spans="1:11" s="84" customFormat="1" x14ac:dyDescent="0.3">
      <c r="A52" s="224"/>
      <c r="B52" s="223"/>
      <c r="C52" s="224"/>
      <c r="D52" s="166"/>
      <c r="K52" s="174"/>
    </row>
    <row r="53" spans="1:11" s="84" customFormat="1" x14ac:dyDescent="0.3">
      <c r="A53" s="224"/>
      <c r="B53" s="223"/>
      <c r="C53" s="224"/>
      <c r="D53" s="166"/>
      <c r="K53" s="174"/>
    </row>
    <row r="54" spans="1:11" s="84" customFormat="1" x14ac:dyDescent="0.3">
      <c r="A54" s="224"/>
      <c r="B54" s="223"/>
      <c r="C54" s="224"/>
      <c r="D54" s="166"/>
      <c r="K54" s="174"/>
    </row>
    <row r="55" spans="1:11" s="84" customFormat="1" x14ac:dyDescent="0.3">
      <c r="A55" s="224"/>
      <c r="B55" s="223"/>
      <c r="C55" s="224"/>
      <c r="D55" s="166"/>
      <c r="K55" s="174"/>
    </row>
    <row r="56" spans="1:11" s="84" customFormat="1" x14ac:dyDescent="0.3">
      <c r="A56" s="224"/>
      <c r="B56" s="223"/>
      <c r="C56" s="224"/>
      <c r="D56" s="166"/>
      <c r="K56" s="174"/>
    </row>
    <row r="57" spans="1:11" s="84" customFormat="1" x14ac:dyDescent="0.3">
      <c r="A57" s="224"/>
      <c r="B57" s="223"/>
      <c r="C57" s="224"/>
      <c r="D57" s="166"/>
      <c r="K57" s="174"/>
    </row>
    <row r="58" spans="1:11" s="84" customFormat="1" x14ac:dyDescent="0.3">
      <c r="A58" s="224"/>
      <c r="B58" s="223"/>
      <c r="C58" s="224"/>
      <c r="D58" s="166"/>
      <c r="K58" s="174"/>
    </row>
    <row r="59" spans="1:11" s="84" customFormat="1" x14ac:dyDescent="0.3">
      <c r="A59" s="224"/>
      <c r="B59" s="223"/>
      <c r="C59" s="224"/>
      <c r="D59" s="166"/>
      <c r="K59" s="174"/>
    </row>
    <row r="60" spans="1:11" s="84" customFormat="1" x14ac:dyDescent="0.3">
      <c r="A60" s="224"/>
      <c r="B60" s="223"/>
      <c r="C60" s="224"/>
      <c r="D60" s="166"/>
      <c r="K60" s="174"/>
    </row>
    <row r="61" spans="1:11" s="84" customFormat="1" x14ac:dyDescent="0.3">
      <c r="A61" s="224"/>
      <c r="B61" s="223"/>
      <c r="C61" s="224"/>
      <c r="D61" s="166"/>
      <c r="K61" s="174"/>
    </row>
    <row r="62" spans="1:11" s="84" customFormat="1" x14ac:dyDescent="0.3">
      <c r="A62" s="224"/>
      <c r="B62" s="223"/>
      <c r="C62" s="224"/>
      <c r="D62" s="166"/>
      <c r="K62" s="174"/>
    </row>
    <row r="63" spans="1:11" s="84" customFormat="1" x14ac:dyDescent="0.3">
      <c r="A63" s="224"/>
      <c r="B63" s="223"/>
      <c r="C63" s="224"/>
      <c r="D63" s="166"/>
      <c r="K63" s="174"/>
    </row>
    <row r="64" spans="1:11" s="84" customFormat="1" x14ac:dyDescent="0.3">
      <c r="A64" s="224"/>
      <c r="B64" s="223"/>
      <c r="C64" s="224"/>
      <c r="D64" s="166"/>
      <c r="K64" s="174"/>
    </row>
    <row r="65" spans="1:11" s="84" customFormat="1" x14ac:dyDescent="0.3">
      <c r="A65" s="224"/>
      <c r="B65" s="223"/>
      <c r="C65" s="224"/>
      <c r="D65" s="166"/>
      <c r="K65" s="174"/>
    </row>
    <row r="66" spans="1:11" s="84" customFormat="1" x14ac:dyDescent="0.3">
      <c r="A66" s="224"/>
      <c r="B66" s="223"/>
      <c r="C66" s="224"/>
      <c r="D66" s="166"/>
      <c r="K66" s="174"/>
    </row>
    <row r="67" spans="1:11" s="84" customFormat="1" x14ac:dyDescent="0.3">
      <c r="A67" s="224"/>
      <c r="B67" s="223"/>
      <c r="C67" s="224"/>
      <c r="D67" s="166"/>
      <c r="K67" s="174"/>
    </row>
    <row r="68" spans="1:11" s="84" customFormat="1" x14ac:dyDescent="0.3">
      <c r="A68" s="224"/>
      <c r="B68" s="223"/>
      <c r="C68" s="224"/>
      <c r="D68" s="166"/>
      <c r="K68" s="174"/>
    </row>
    <row r="69" spans="1:11" s="84" customFormat="1" x14ac:dyDescent="0.3">
      <c r="A69" s="224"/>
      <c r="B69" s="223"/>
      <c r="C69" s="224"/>
      <c r="D69" s="166"/>
      <c r="K69" s="174"/>
    </row>
    <row r="70" spans="1:11" s="84" customFormat="1" x14ac:dyDescent="0.3">
      <c r="A70" s="224"/>
      <c r="B70" s="223"/>
      <c r="C70" s="224"/>
      <c r="D70" s="166"/>
      <c r="K70" s="174"/>
    </row>
    <row r="71" spans="1:11" s="84" customFormat="1" x14ac:dyDescent="0.3">
      <c r="A71" s="224"/>
      <c r="B71" s="223"/>
      <c r="C71" s="224"/>
      <c r="D71" s="166"/>
      <c r="K71" s="174"/>
    </row>
    <row r="72" spans="1:11" s="84" customFormat="1" x14ac:dyDescent="0.3">
      <c r="A72" s="224"/>
      <c r="B72" s="223"/>
      <c r="C72" s="224"/>
      <c r="D72" s="166"/>
      <c r="K72" s="174"/>
    </row>
    <row r="73" spans="1:11" s="84" customFormat="1" x14ac:dyDescent="0.3">
      <c r="A73" s="224"/>
      <c r="B73" s="223"/>
      <c r="C73" s="224"/>
      <c r="D73" s="166"/>
      <c r="K73" s="174"/>
    </row>
    <row r="74" spans="1:11" s="84" customFormat="1" x14ac:dyDescent="0.3">
      <c r="A74" s="224"/>
      <c r="B74" s="223"/>
      <c r="C74" s="224"/>
      <c r="D74" s="166"/>
      <c r="K74" s="174"/>
    </row>
    <row r="75" spans="1:11" s="84" customFormat="1" x14ac:dyDescent="0.3">
      <c r="A75" s="224"/>
      <c r="B75" s="223"/>
      <c r="C75" s="224"/>
      <c r="D75" s="166"/>
      <c r="K75" s="174"/>
    </row>
  </sheetData>
  <mergeCells count="1">
    <mergeCell ref="A3:J3"/>
  </mergeCells>
  <hyperlinks>
    <hyperlink ref="A1" location="TAB00!A1" display="Retour page de garde"/>
  </hyperlinks>
  <pageMargins left="0.7" right="0.7" top="0.75" bottom="0.75" header="0.3" footer="0.3"/>
  <pageSetup paperSize="9" scale="81" orientation="landscape" verticalDpi="300" r:id="rId1"/>
  <rowBreaks count="1" manualBreakCount="1">
    <brk id="37" max="9" man="1"/>
  </rowBreaks>
  <extLst>
    <ext xmlns:x14="http://schemas.microsoft.com/office/spreadsheetml/2009/9/main" uri="{78C0D931-6437-407d-A8EE-F0AAD7539E65}">
      <x14:conditionalFormattings>
        <x14:conditionalFormatting xmlns:xm="http://schemas.microsoft.com/office/excel/2006/main">
          <x14:cfRule type="expression" priority="3" id="{DC8557ED-986C-4CB5-A37A-B0457BA515B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E1:K2 E4:K1048576 K3</xm:sqref>
        </x14:conditionalFormatting>
        <x14:conditionalFormatting xmlns:xm="http://schemas.microsoft.com/office/excel/2006/main">
          <x14:cfRule type="expression" priority="2" id="{9031FD3E-B93D-46BF-81F5-685E1ACA659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G1:K2 G4:K1048576 K3</xm:sqref>
        </x14:conditionalFormatting>
        <x14:conditionalFormatting xmlns:xm="http://schemas.microsoft.com/office/excel/2006/main">
          <x14:cfRule type="expression" priority="1" id="{AC64D4CE-2850-42BB-9CE4-56D4346C8B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I1:K2 I4:K1048576 K3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zoomScaleNormal="100" workbookViewId="0">
      <selection activeCell="A37" sqref="A37:A38"/>
    </sheetView>
  </sheetViews>
  <sheetFormatPr baseColWidth="10" defaultColWidth="9.1640625" defaultRowHeight="13.5" x14ac:dyDescent="0.3"/>
  <cols>
    <col min="1" max="1" width="53.1640625" style="220" customWidth="1"/>
    <col min="2" max="2" width="16.6640625" style="219" customWidth="1"/>
    <col min="3" max="3" width="16.6640625" style="220" customWidth="1"/>
    <col min="4" max="4" width="16.6640625" style="216" customWidth="1"/>
    <col min="5" max="11" width="16.6640625" style="173" customWidth="1"/>
    <col min="12" max="13" width="21.5" style="173" customWidth="1"/>
    <col min="14" max="16384" width="9.1640625" style="173"/>
  </cols>
  <sheetData>
    <row r="1" spans="1:10" s="216" customFormat="1" ht="15" x14ac:dyDescent="0.3">
      <c r="A1" s="228" t="s">
        <v>42</v>
      </c>
    </row>
    <row r="3" spans="1:10" ht="43.15" customHeight="1" x14ac:dyDescent="0.3">
      <c r="A3" s="583" t="str">
        <f>TAB00!B65&amp;" : "&amp;TAB00!C65</f>
        <v>TAB5.2 : Evolution des charges nettes réelles liées au rechargement des compteurs à budget au cours de la période régulatoire</v>
      </c>
      <c r="B3" s="583"/>
      <c r="C3" s="583"/>
      <c r="D3" s="583"/>
      <c r="E3" s="583"/>
      <c r="F3" s="583"/>
      <c r="G3" s="583"/>
      <c r="H3" s="583"/>
      <c r="I3" s="583"/>
      <c r="J3" s="583"/>
    </row>
    <row r="6" spans="1:10" x14ac:dyDescent="0.3">
      <c r="B6" s="25" t="str">
        <f>IF(TAB00!$E$14=2019,"BUDGET "&amp;TAB00!E14,"REALITE 2019")</f>
        <v>REALITE 2019</v>
      </c>
      <c r="C6" s="25" t="str">
        <f>IF(TAB00!$E$14=2019,"REALITE 2019","REALITE 2020")</f>
        <v>REALITE 2020</v>
      </c>
      <c r="D6" s="25" t="s">
        <v>8</v>
      </c>
      <c r="E6" s="25" t="s">
        <v>41</v>
      </c>
      <c r="F6" s="25" t="s">
        <v>8</v>
      </c>
      <c r="G6" s="25" t="s">
        <v>246</v>
      </c>
      <c r="H6" s="25" t="s">
        <v>8</v>
      </c>
      <c r="I6" s="25" t="s">
        <v>247</v>
      </c>
      <c r="J6" s="25" t="s">
        <v>8</v>
      </c>
    </row>
    <row r="7" spans="1:10" ht="27" x14ac:dyDescent="0.3">
      <c r="A7" s="226" t="s">
        <v>13</v>
      </c>
      <c r="B7" s="227">
        <f t="shared" ref="B7:J7" si="0">SUM(B8:B17)</f>
        <v>0</v>
      </c>
      <c r="C7" s="227">
        <f t="shared" si="0"/>
        <v>0</v>
      </c>
      <c r="D7" s="227">
        <f t="shared" si="0"/>
        <v>0</v>
      </c>
      <c r="E7" s="227">
        <f t="shared" si="0"/>
        <v>0</v>
      </c>
      <c r="F7" s="227">
        <f t="shared" si="0"/>
        <v>0</v>
      </c>
      <c r="G7" s="227">
        <f t="shared" si="0"/>
        <v>0</v>
      </c>
      <c r="H7" s="227">
        <f t="shared" si="0"/>
        <v>0</v>
      </c>
      <c r="I7" s="227">
        <f t="shared" si="0"/>
        <v>0</v>
      </c>
      <c r="J7" s="227">
        <f t="shared" si="0"/>
        <v>0</v>
      </c>
    </row>
    <row r="8" spans="1:10" x14ac:dyDescent="0.3">
      <c r="A8" s="335" t="s">
        <v>205</v>
      </c>
      <c r="B8" s="221"/>
      <c r="C8" s="221"/>
      <c r="D8" s="229">
        <f t="shared" ref="D8:D17" si="1">B8-C8</f>
        <v>0</v>
      </c>
      <c r="E8" s="221"/>
      <c r="F8" s="229">
        <f t="shared" ref="F8:F17" si="2">C8-E8</f>
        <v>0</v>
      </c>
      <c r="G8" s="221"/>
      <c r="H8" s="229">
        <f t="shared" ref="H8:H17" si="3">E8-G8</f>
        <v>0</v>
      </c>
      <c r="I8" s="221"/>
      <c r="J8" s="229">
        <f t="shared" ref="J8:J17" si="4">G8-I8</f>
        <v>0</v>
      </c>
    </row>
    <row r="9" spans="1:10" x14ac:dyDescent="0.3">
      <c r="A9" s="335" t="s">
        <v>206</v>
      </c>
      <c r="B9" s="221"/>
      <c r="C9" s="221"/>
      <c r="D9" s="229">
        <f t="shared" si="1"/>
        <v>0</v>
      </c>
      <c r="E9" s="221"/>
      <c r="F9" s="229">
        <f t="shared" si="2"/>
        <v>0</v>
      </c>
      <c r="G9" s="221"/>
      <c r="H9" s="229">
        <f t="shared" si="3"/>
        <v>0</v>
      </c>
      <c r="I9" s="221"/>
      <c r="J9" s="229">
        <f t="shared" si="4"/>
        <v>0</v>
      </c>
    </row>
    <row r="10" spans="1:10" x14ac:dyDescent="0.3">
      <c r="A10" s="335" t="s">
        <v>207</v>
      </c>
      <c r="B10" s="221"/>
      <c r="C10" s="221"/>
      <c r="D10" s="229">
        <f t="shared" si="1"/>
        <v>0</v>
      </c>
      <c r="E10" s="221"/>
      <c r="F10" s="229">
        <f t="shared" si="2"/>
        <v>0</v>
      </c>
      <c r="G10" s="221"/>
      <c r="H10" s="229">
        <f t="shared" si="3"/>
        <v>0</v>
      </c>
      <c r="I10" s="221"/>
      <c r="J10" s="229">
        <f t="shared" si="4"/>
        <v>0</v>
      </c>
    </row>
    <row r="11" spans="1:10" x14ac:dyDescent="0.3">
      <c r="A11" s="335" t="s">
        <v>208</v>
      </c>
      <c r="B11" s="221"/>
      <c r="C11" s="221"/>
      <c r="D11" s="229">
        <f t="shared" si="1"/>
        <v>0</v>
      </c>
      <c r="E11" s="221"/>
      <c r="F11" s="229">
        <f t="shared" si="2"/>
        <v>0</v>
      </c>
      <c r="G11" s="221"/>
      <c r="H11" s="229">
        <f t="shared" si="3"/>
        <v>0</v>
      </c>
      <c r="I11" s="221"/>
      <c r="J11" s="229">
        <f t="shared" si="4"/>
        <v>0</v>
      </c>
    </row>
    <row r="12" spans="1:10" x14ac:dyDescent="0.3">
      <c r="A12" s="335" t="s">
        <v>209</v>
      </c>
      <c r="B12" s="221"/>
      <c r="C12" s="221"/>
      <c r="D12" s="229">
        <f t="shared" si="1"/>
        <v>0</v>
      </c>
      <c r="E12" s="221"/>
      <c r="F12" s="229">
        <f t="shared" si="2"/>
        <v>0</v>
      </c>
      <c r="G12" s="221"/>
      <c r="H12" s="229">
        <f t="shared" si="3"/>
        <v>0</v>
      </c>
      <c r="I12" s="221"/>
      <c r="J12" s="229">
        <f t="shared" si="4"/>
        <v>0</v>
      </c>
    </row>
    <row r="13" spans="1:10" x14ac:dyDescent="0.3">
      <c r="A13" s="335" t="s">
        <v>248</v>
      </c>
      <c r="B13" s="221"/>
      <c r="C13" s="221"/>
      <c r="D13" s="229">
        <f t="shared" si="1"/>
        <v>0</v>
      </c>
      <c r="E13" s="221"/>
      <c r="F13" s="229">
        <f t="shared" si="2"/>
        <v>0</v>
      </c>
      <c r="G13" s="221"/>
      <c r="H13" s="229">
        <f t="shared" si="3"/>
        <v>0</v>
      </c>
      <c r="I13" s="221"/>
      <c r="J13" s="229">
        <f t="shared" si="4"/>
        <v>0</v>
      </c>
    </row>
    <row r="14" spans="1:10" x14ac:dyDescent="0.3">
      <c r="A14" s="335" t="s">
        <v>249</v>
      </c>
      <c r="B14" s="221"/>
      <c r="C14" s="221"/>
      <c r="D14" s="229">
        <f t="shared" si="1"/>
        <v>0</v>
      </c>
      <c r="E14" s="221"/>
      <c r="F14" s="229">
        <f t="shared" si="2"/>
        <v>0</v>
      </c>
      <c r="G14" s="221"/>
      <c r="H14" s="229">
        <f t="shared" si="3"/>
        <v>0</v>
      </c>
      <c r="I14" s="221"/>
      <c r="J14" s="229">
        <f t="shared" si="4"/>
        <v>0</v>
      </c>
    </row>
    <row r="15" spans="1:10" x14ac:dyDescent="0.3">
      <c r="A15" s="335" t="s">
        <v>250</v>
      </c>
      <c r="B15" s="221"/>
      <c r="C15" s="221"/>
      <c r="D15" s="229">
        <f t="shared" si="1"/>
        <v>0</v>
      </c>
      <c r="E15" s="221"/>
      <c r="F15" s="229">
        <f t="shared" si="2"/>
        <v>0</v>
      </c>
      <c r="G15" s="221"/>
      <c r="H15" s="229">
        <f t="shared" si="3"/>
        <v>0</v>
      </c>
      <c r="I15" s="221"/>
      <c r="J15" s="229">
        <f t="shared" si="4"/>
        <v>0</v>
      </c>
    </row>
    <row r="16" spans="1:10" x14ac:dyDescent="0.3">
      <c r="A16" s="335" t="s">
        <v>251</v>
      </c>
      <c r="B16" s="221"/>
      <c r="C16" s="221"/>
      <c r="D16" s="229">
        <f t="shared" si="1"/>
        <v>0</v>
      </c>
      <c r="E16" s="221"/>
      <c r="F16" s="229">
        <f t="shared" si="2"/>
        <v>0</v>
      </c>
      <c r="G16" s="221"/>
      <c r="H16" s="229">
        <f t="shared" si="3"/>
        <v>0</v>
      </c>
      <c r="I16" s="221"/>
      <c r="J16" s="229">
        <f t="shared" si="4"/>
        <v>0</v>
      </c>
    </row>
    <row r="17" spans="1:10" x14ac:dyDescent="0.3">
      <c r="A17" s="335" t="s">
        <v>252</v>
      </c>
      <c r="B17" s="221"/>
      <c r="C17" s="221"/>
      <c r="D17" s="229">
        <f t="shared" si="1"/>
        <v>0</v>
      </c>
      <c r="E17" s="221"/>
      <c r="F17" s="229">
        <f t="shared" si="2"/>
        <v>0</v>
      </c>
      <c r="G17" s="221"/>
      <c r="H17" s="229">
        <f t="shared" si="3"/>
        <v>0</v>
      </c>
      <c r="I17" s="221"/>
      <c r="J17" s="229">
        <f t="shared" si="4"/>
        <v>0</v>
      </c>
    </row>
    <row r="19" spans="1:10" ht="27" x14ac:dyDescent="0.3">
      <c r="A19" s="409" t="str">
        <f>'TAB5'!A16</f>
        <v>Variable : nombre de CàB pour lequel un rechargement est opéré au cours de la période concernée</v>
      </c>
      <c r="B19" s="221"/>
      <c r="C19" s="221"/>
      <c r="D19" s="229">
        <f>B19-C19</f>
        <v>0</v>
      </c>
      <c r="E19" s="221"/>
      <c r="F19" s="229">
        <f>C19-E19</f>
        <v>0</v>
      </c>
      <c r="G19" s="221"/>
      <c r="H19" s="229">
        <f>E19-G19</f>
        <v>0</v>
      </c>
      <c r="I19" s="221"/>
      <c r="J19" s="229">
        <f>G19-I19</f>
        <v>0</v>
      </c>
    </row>
    <row r="21" spans="1:10" x14ac:dyDescent="0.3">
      <c r="A21" s="226" t="s">
        <v>17</v>
      </c>
      <c r="B21" s="346">
        <f>IFERROR(B7/B19,0)</f>
        <v>0</v>
      </c>
      <c r="C21" s="346">
        <f>IFERROR(C7/C19,0)</f>
        <v>0</v>
      </c>
      <c r="D21" s="346">
        <f>B21-C21</f>
        <v>0</v>
      </c>
      <c r="E21" s="407">
        <f>IFERROR(E7/E19,0)</f>
        <v>0</v>
      </c>
      <c r="F21" s="346">
        <f t="shared" ref="F21:J21" si="5">D21-E21</f>
        <v>0</v>
      </c>
      <c r="G21" s="407">
        <f>IFERROR(G7/G19,0)</f>
        <v>0</v>
      </c>
      <c r="H21" s="346">
        <f t="shared" si="5"/>
        <v>0</v>
      </c>
      <c r="I21" s="407">
        <f>IFERROR(I7/I19,0)</f>
        <v>0</v>
      </c>
      <c r="J21" s="346">
        <f t="shared" si="5"/>
        <v>0</v>
      </c>
    </row>
    <row r="22" spans="1:10" s="84" customFormat="1" x14ac:dyDescent="0.3">
      <c r="A22" s="224"/>
      <c r="B22" s="223"/>
      <c r="C22" s="224"/>
      <c r="D22" s="166"/>
    </row>
    <row r="23" spans="1:10" ht="27" x14ac:dyDescent="0.3">
      <c r="A23" s="226" t="s">
        <v>12</v>
      </c>
      <c r="B23" s="227">
        <f t="shared" ref="B23:J23" si="6">SUM(B24:B33)</f>
        <v>0</v>
      </c>
      <c r="C23" s="227">
        <f t="shared" si="6"/>
        <v>0</v>
      </c>
      <c r="D23" s="227">
        <f t="shared" si="6"/>
        <v>0</v>
      </c>
      <c r="E23" s="227">
        <f t="shared" si="6"/>
        <v>0</v>
      </c>
      <c r="F23" s="227">
        <f t="shared" si="6"/>
        <v>0</v>
      </c>
      <c r="G23" s="227">
        <f t="shared" si="6"/>
        <v>0</v>
      </c>
      <c r="H23" s="227">
        <f t="shared" si="6"/>
        <v>0</v>
      </c>
      <c r="I23" s="227">
        <f t="shared" si="6"/>
        <v>0</v>
      </c>
      <c r="J23" s="227">
        <f t="shared" si="6"/>
        <v>0</v>
      </c>
    </row>
    <row r="24" spans="1:10" x14ac:dyDescent="0.3">
      <c r="A24" s="335" t="s">
        <v>205</v>
      </c>
      <c r="B24" s="221"/>
      <c r="C24" s="221"/>
      <c r="D24" s="229">
        <f t="shared" ref="D24:D33" si="7">B24-C24</f>
        <v>0</v>
      </c>
      <c r="E24" s="221"/>
      <c r="F24" s="229">
        <f t="shared" ref="F24:F33" si="8">C24-E24</f>
        <v>0</v>
      </c>
      <c r="G24" s="221"/>
      <c r="H24" s="229">
        <f t="shared" ref="H24:H33" si="9">E24-G24</f>
        <v>0</v>
      </c>
      <c r="I24" s="221"/>
      <c r="J24" s="229">
        <f t="shared" ref="J24:J33" si="10">G24-I24</f>
        <v>0</v>
      </c>
    </row>
    <row r="25" spans="1:10" x14ac:dyDescent="0.3">
      <c r="A25" s="335" t="s">
        <v>206</v>
      </c>
      <c r="B25" s="221"/>
      <c r="C25" s="221"/>
      <c r="D25" s="229">
        <f t="shared" si="7"/>
        <v>0</v>
      </c>
      <c r="E25" s="221"/>
      <c r="F25" s="229">
        <f t="shared" si="8"/>
        <v>0</v>
      </c>
      <c r="G25" s="221"/>
      <c r="H25" s="229">
        <f t="shared" si="9"/>
        <v>0</v>
      </c>
      <c r="I25" s="221"/>
      <c r="J25" s="229">
        <f t="shared" si="10"/>
        <v>0</v>
      </c>
    </row>
    <row r="26" spans="1:10" x14ac:dyDescent="0.3">
      <c r="A26" s="335" t="s">
        <v>207</v>
      </c>
      <c r="B26" s="221"/>
      <c r="C26" s="221"/>
      <c r="D26" s="229">
        <f t="shared" si="7"/>
        <v>0</v>
      </c>
      <c r="E26" s="221"/>
      <c r="F26" s="229">
        <f t="shared" si="8"/>
        <v>0</v>
      </c>
      <c r="G26" s="221"/>
      <c r="H26" s="229">
        <f t="shared" si="9"/>
        <v>0</v>
      </c>
      <c r="I26" s="221"/>
      <c r="J26" s="229">
        <f t="shared" si="10"/>
        <v>0</v>
      </c>
    </row>
    <row r="27" spans="1:10" x14ac:dyDescent="0.3">
      <c r="A27" s="335" t="s">
        <v>208</v>
      </c>
      <c r="B27" s="221"/>
      <c r="C27" s="221"/>
      <c r="D27" s="229">
        <f t="shared" si="7"/>
        <v>0</v>
      </c>
      <c r="E27" s="221"/>
      <c r="F27" s="229">
        <f t="shared" si="8"/>
        <v>0</v>
      </c>
      <c r="G27" s="221"/>
      <c r="H27" s="229">
        <f t="shared" si="9"/>
        <v>0</v>
      </c>
      <c r="I27" s="221"/>
      <c r="J27" s="229">
        <f t="shared" si="10"/>
        <v>0</v>
      </c>
    </row>
    <row r="28" spans="1:10" x14ac:dyDescent="0.3">
      <c r="A28" s="335" t="s">
        <v>209</v>
      </c>
      <c r="B28" s="221"/>
      <c r="C28" s="221"/>
      <c r="D28" s="229">
        <f t="shared" si="7"/>
        <v>0</v>
      </c>
      <c r="E28" s="221"/>
      <c r="F28" s="229">
        <f t="shared" si="8"/>
        <v>0</v>
      </c>
      <c r="G28" s="221"/>
      <c r="H28" s="229">
        <f t="shared" si="9"/>
        <v>0</v>
      </c>
      <c r="I28" s="221"/>
      <c r="J28" s="229">
        <f t="shared" si="10"/>
        <v>0</v>
      </c>
    </row>
    <row r="29" spans="1:10" x14ac:dyDescent="0.3">
      <c r="A29" s="335" t="s">
        <v>248</v>
      </c>
      <c r="B29" s="221"/>
      <c r="C29" s="221"/>
      <c r="D29" s="229">
        <f t="shared" si="7"/>
        <v>0</v>
      </c>
      <c r="E29" s="221"/>
      <c r="F29" s="229">
        <f t="shared" si="8"/>
        <v>0</v>
      </c>
      <c r="G29" s="221"/>
      <c r="H29" s="229">
        <f t="shared" si="9"/>
        <v>0</v>
      </c>
      <c r="I29" s="221"/>
      <c r="J29" s="229">
        <f t="shared" si="10"/>
        <v>0</v>
      </c>
    </row>
    <row r="30" spans="1:10" x14ac:dyDescent="0.3">
      <c r="A30" s="335" t="s">
        <v>249</v>
      </c>
      <c r="B30" s="221"/>
      <c r="C30" s="221"/>
      <c r="D30" s="229">
        <f t="shared" si="7"/>
        <v>0</v>
      </c>
      <c r="E30" s="221"/>
      <c r="F30" s="229">
        <f t="shared" si="8"/>
        <v>0</v>
      </c>
      <c r="G30" s="221"/>
      <c r="H30" s="229">
        <f t="shared" si="9"/>
        <v>0</v>
      </c>
      <c r="I30" s="221"/>
      <c r="J30" s="229">
        <f t="shared" si="10"/>
        <v>0</v>
      </c>
    </row>
    <row r="31" spans="1:10" x14ac:dyDescent="0.3">
      <c r="A31" s="335" t="s">
        <v>250</v>
      </c>
      <c r="B31" s="221"/>
      <c r="C31" s="221"/>
      <c r="D31" s="229">
        <f t="shared" si="7"/>
        <v>0</v>
      </c>
      <c r="E31" s="221"/>
      <c r="F31" s="229">
        <f t="shared" si="8"/>
        <v>0</v>
      </c>
      <c r="G31" s="221"/>
      <c r="H31" s="229">
        <f t="shared" si="9"/>
        <v>0</v>
      </c>
      <c r="I31" s="221"/>
      <c r="J31" s="229">
        <f t="shared" si="10"/>
        <v>0</v>
      </c>
    </row>
    <row r="32" spans="1:10" x14ac:dyDescent="0.3">
      <c r="A32" s="335" t="s">
        <v>251</v>
      </c>
      <c r="B32" s="221"/>
      <c r="C32" s="221"/>
      <c r="D32" s="229">
        <f t="shared" si="7"/>
        <v>0</v>
      </c>
      <c r="E32" s="221"/>
      <c r="F32" s="229">
        <f t="shared" si="8"/>
        <v>0</v>
      </c>
      <c r="G32" s="221"/>
      <c r="H32" s="229">
        <f t="shared" si="9"/>
        <v>0</v>
      </c>
      <c r="I32" s="221"/>
      <c r="J32" s="229">
        <f t="shared" si="10"/>
        <v>0</v>
      </c>
    </row>
    <row r="33" spans="1:10" x14ac:dyDescent="0.3">
      <c r="A33" s="335" t="s">
        <v>252</v>
      </c>
      <c r="B33" s="221"/>
      <c r="C33" s="221"/>
      <c r="D33" s="229">
        <f t="shared" si="7"/>
        <v>0</v>
      </c>
      <c r="E33" s="221"/>
      <c r="F33" s="229">
        <f t="shared" si="8"/>
        <v>0</v>
      </c>
      <c r="G33" s="221"/>
      <c r="H33" s="229">
        <f t="shared" si="9"/>
        <v>0</v>
      </c>
      <c r="I33" s="221"/>
      <c r="J33" s="229">
        <f t="shared" si="10"/>
        <v>0</v>
      </c>
    </row>
    <row r="35" spans="1:10" x14ac:dyDescent="0.3">
      <c r="A35" s="226" t="s">
        <v>4</v>
      </c>
      <c r="B35" s="221"/>
      <c r="C35" s="221"/>
      <c r="D35" s="229">
        <f>B35-C35</f>
        <v>0</v>
      </c>
      <c r="E35" s="221"/>
      <c r="F35" s="229">
        <f>C35-E35</f>
        <v>0</v>
      </c>
      <c r="G35" s="221"/>
      <c r="H35" s="229">
        <f>E35-G35</f>
        <v>0</v>
      </c>
      <c r="I35" s="221"/>
      <c r="J35" s="229">
        <f>G35-I35</f>
        <v>0</v>
      </c>
    </row>
    <row r="36" spans="1:10" s="84" customFormat="1" x14ac:dyDescent="0.3">
      <c r="A36" s="224"/>
      <c r="B36" s="223"/>
      <c r="C36" s="224"/>
      <c r="D36" s="166"/>
    </row>
    <row r="37" spans="1:10" s="84" customFormat="1" x14ac:dyDescent="0.3">
      <c r="A37" s="191" t="s">
        <v>22</v>
      </c>
      <c r="B37" s="105">
        <f t="shared" ref="B37:J37" si="11">SUM(B7,B23,B35)</f>
        <v>0</v>
      </c>
      <c r="C37" s="105">
        <f t="shared" si="11"/>
        <v>0</v>
      </c>
      <c r="D37" s="105">
        <f t="shared" si="11"/>
        <v>0</v>
      </c>
      <c r="E37" s="105">
        <f t="shared" si="11"/>
        <v>0</v>
      </c>
      <c r="F37" s="105">
        <f t="shared" si="11"/>
        <v>0</v>
      </c>
      <c r="G37" s="105">
        <f t="shared" si="11"/>
        <v>0</v>
      </c>
      <c r="H37" s="105">
        <f t="shared" si="11"/>
        <v>0</v>
      </c>
      <c r="I37" s="105">
        <f t="shared" si="11"/>
        <v>0</v>
      </c>
      <c r="J37" s="105">
        <f t="shared" si="11"/>
        <v>0</v>
      </c>
    </row>
    <row r="38" spans="1:10" s="84" customFormat="1" x14ac:dyDescent="0.3">
      <c r="A38" s="224"/>
      <c r="B38" s="223"/>
      <c r="C38" s="224"/>
      <c r="D38" s="166"/>
    </row>
    <row r="39" spans="1:10" s="84" customFormat="1" x14ac:dyDescent="0.3">
      <c r="A39" s="224"/>
      <c r="B39" s="223"/>
      <c r="C39" s="224"/>
      <c r="D39" s="166"/>
    </row>
    <row r="40" spans="1:10" s="84" customFormat="1" x14ac:dyDescent="0.3">
      <c r="A40" s="224"/>
      <c r="B40" s="223"/>
      <c r="C40" s="224"/>
      <c r="D40" s="166"/>
    </row>
    <row r="41" spans="1:10" s="84" customFormat="1" x14ac:dyDescent="0.3">
      <c r="A41" s="224"/>
      <c r="B41" s="223"/>
      <c r="C41" s="224"/>
      <c r="D41" s="166"/>
    </row>
    <row r="42" spans="1:10" s="84" customFormat="1" x14ac:dyDescent="0.3">
      <c r="A42" s="224"/>
      <c r="B42" s="223"/>
      <c r="C42" s="224"/>
      <c r="D42" s="166"/>
    </row>
    <row r="43" spans="1:10" s="84" customFormat="1" x14ac:dyDescent="0.3">
      <c r="A43" s="224"/>
      <c r="B43" s="223"/>
      <c r="C43" s="224"/>
      <c r="D43" s="166"/>
    </row>
    <row r="44" spans="1:10" s="84" customFormat="1" x14ac:dyDescent="0.3">
      <c r="A44" s="224"/>
      <c r="B44" s="223"/>
      <c r="C44" s="224"/>
      <c r="D44" s="166"/>
    </row>
    <row r="45" spans="1:10" s="84" customFormat="1" x14ac:dyDescent="0.3">
      <c r="A45" s="224"/>
      <c r="B45" s="223"/>
      <c r="C45" s="224"/>
      <c r="D45" s="166"/>
    </row>
    <row r="46" spans="1:10" s="84" customFormat="1" x14ac:dyDescent="0.3">
      <c r="A46" s="224"/>
      <c r="B46" s="223"/>
      <c r="C46" s="224"/>
      <c r="D46" s="166"/>
    </row>
    <row r="47" spans="1:10" s="84" customFormat="1" x14ac:dyDescent="0.3">
      <c r="A47" s="224"/>
      <c r="B47" s="223"/>
      <c r="C47" s="224"/>
      <c r="D47" s="166"/>
    </row>
    <row r="48" spans="1:10" s="84" customFormat="1" x14ac:dyDescent="0.3">
      <c r="A48" s="224"/>
      <c r="B48" s="223"/>
      <c r="C48" s="224"/>
      <c r="D48" s="166"/>
    </row>
    <row r="49" spans="1:4" s="84" customFormat="1" x14ac:dyDescent="0.3">
      <c r="A49" s="224"/>
      <c r="B49" s="223"/>
      <c r="C49" s="224"/>
      <c r="D49" s="166"/>
    </row>
    <row r="50" spans="1:4" s="84" customFormat="1" x14ac:dyDescent="0.3">
      <c r="A50" s="224"/>
      <c r="B50" s="223"/>
      <c r="C50" s="224"/>
      <c r="D50" s="166"/>
    </row>
    <row r="51" spans="1:4" s="84" customFormat="1" x14ac:dyDescent="0.3">
      <c r="A51" s="224"/>
      <c r="B51" s="223"/>
      <c r="C51" s="224"/>
      <c r="D51" s="166"/>
    </row>
    <row r="52" spans="1:4" s="84" customFormat="1" x14ac:dyDescent="0.3">
      <c r="A52" s="224"/>
      <c r="B52" s="223"/>
      <c r="C52" s="224"/>
      <c r="D52" s="166"/>
    </row>
    <row r="53" spans="1:4" s="84" customFormat="1" x14ac:dyDescent="0.3">
      <c r="A53" s="224"/>
      <c r="B53" s="223"/>
      <c r="C53" s="224"/>
      <c r="D53" s="166"/>
    </row>
    <row r="54" spans="1:4" s="84" customFormat="1" x14ac:dyDescent="0.3">
      <c r="A54" s="224"/>
      <c r="B54" s="223"/>
      <c r="C54" s="224"/>
      <c r="D54" s="166"/>
    </row>
    <row r="55" spans="1:4" s="84" customFormat="1" x14ac:dyDescent="0.3">
      <c r="A55" s="224"/>
      <c r="B55" s="223"/>
      <c r="C55" s="224"/>
      <c r="D55" s="166"/>
    </row>
    <row r="56" spans="1:4" s="84" customFormat="1" x14ac:dyDescent="0.3">
      <c r="A56" s="224"/>
      <c r="B56" s="223"/>
      <c r="C56" s="224"/>
      <c r="D56" s="166"/>
    </row>
    <row r="57" spans="1:4" s="84" customFormat="1" x14ac:dyDescent="0.3">
      <c r="A57" s="224"/>
      <c r="B57" s="223"/>
      <c r="C57" s="224"/>
      <c r="D57" s="166"/>
    </row>
    <row r="58" spans="1:4" s="84" customFormat="1" x14ac:dyDescent="0.3">
      <c r="A58" s="224"/>
      <c r="B58" s="223"/>
      <c r="C58" s="224"/>
      <c r="D58" s="166"/>
    </row>
    <row r="59" spans="1:4" s="84" customFormat="1" x14ac:dyDescent="0.3">
      <c r="A59" s="224"/>
      <c r="B59" s="223"/>
      <c r="C59" s="224"/>
      <c r="D59" s="166"/>
    </row>
    <row r="60" spans="1:4" s="84" customFormat="1" x14ac:dyDescent="0.3">
      <c r="A60" s="224"/>
      <c r="B60" s="223"/>
      <c r="C60" s="224"/>
      <c r="D60" s="166"/>
    </row>
    <row r="61" spans="1:4" s="84" customFormat="1" x14ac:dyDescent="0.3">
      <c r="A61" s="224"/>
      <c r="B61" s="223"/>
      <c r="C61" s="224"/>
      <c r="D61" s="166"/>
    </row>
    <row r="62" spans="1:4" s="84" customFormat="1" x14ac:dyDescent="0.3">
      <c r="A62" s="224"/>
      <c r="B62" s="223"/>
      <c r="C62" s="224"/>
      <c r="D62" s="166"/>
    </row>
    <row r="63" spans="1:4" s="84" customFormat="1" x14ac:dyDescent="0.3">
      <c r="A63" s="224"/>
      <c r="B63" s="223"/>
      <c r="C63" s="224"/>
      <c r="D63" s="166"/>
    </row>
    <row r="64" spans="1:4" s="84" customFormat="1" x14ac:dyDescent="0.3">
      <c r="A64" s="224"/>
      <c r="B64" s="223"/>
      <c r="C64" s="224"/>
      <c r="D64" s="166"/>
    </row>
    <row r="65" spans="1:4" s="84" customFormat="1" x14ac:dyDescent="0.3">
      <c r="A65" s="224"/>
      <c r="B65" s="223"/>
      <c r="C65" s="224"/>
      <c r="D65" s="166"/>
    </row>
    <row r="66" spans="1:4" s="84" customFormat="1" x14ac:dyDescent="0.3">
      <c r="A66" s="224"/>
      <c r="B66" s="223"/>
      <c r="C66" s="224"/>
      <c r="D66" s="166"/>
    </row>
    <row r="67" spans="1:4" s="84" customFormat="1" x14ac:dyDescent="0.3">
      <c r="A67" s="224"/>
      <c r="B67" s="223"/>
      <c r="C67" s="224"/>
      <c r="D67" s="166"/>
    </row>
    <row r="68" spans="1:4" s="84" customFormat="1" x14ac:dyDescent="0.3">
      <c r="A68" s="224"/>
      <c r="B68" s="223"/>
      <c r="C68" s="224"/>
      <c r="D68" s="166"/>
    </row>
    <row r="69" spans="1:4" s="84" customFormat="1" x14ac:dyDescent="0.3">
      <c r="A69" s="224"/>
      <c r="B69" s="223"/>
      <c r="C69" s="224"/>
      <c r="D69" s="166"/>
    </row>
    <row r="70" spans="1:4" s="84" customFormat="1" x14ac:dyDescent="0.3">
      <c r="A70" s="224"/>
      <c r="B70" s="223"/>
      <c r="C70" s="224"/>
      <c r="D70" s="166"/>
    </row>
    <row r="71" spans="1:4" s="84" customFormat="1" x14ac:dyDescent="0.3">
      <c r="A71" s="224"/>
      <c r="B71" s="223"/>
      <c r="C71" s="224"/>
      <c r="D71" s="166"/>
    </row>
    <row r="72" spans="1:4" s="84" customFormat="1" x14ac:dyDescent="0.3">
      <c r="A72" s="224"/>
      <c r="B72" s="223"/>
      <c r="C72" s="224"/>
      <c r="D72" s="166"/>
    </row>
    <row r="73" spans="1:4" s="84" customFormat="1" x14ac:dyDescent="0.3">
      <c r="A73" s="224"/>
      <c r="B73" s="223"/>
      <c r="C73" s="224"/>
      <c r="D73" s="166"/>
    </row>
    <row r="74" spans="1:4" s="84" customFormat="1" x14ac:dyDescent="0.3">
      <c r="A74" s="224"/>
      <c r="B74" s="223"/>
      <c r="C74" s="224"/>
      <c r="D74" s="166"/>
    </row>
  </sheetData>
  <mergeCells count="1">
    <mergeCell ref="A3:J3"/>
  </mergeCells>
  <hyperlinks>
    <hyperlink ref="A1" location="TAB00!A1" display="Retour page de garde"/>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F80C4FAF-A5B1-4CE7-92DA-EE77911AEB0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K3</xm:sqref>
        </x14:conditionalFormatting>
        <x14:conditionalFormatting xmlns:xm="http://schemas.microsoft.com/office/excel/2006/main">
          <x14:cfRule type="expression" priority="5" id="{638308F4-35B0-4417-A837-76A45FF6806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G4:K34 K3</xm:sqref>
        </x14:conditionalFormatting>
        <x14:conditionalFormatting xmlns:xm="http://schemas.microsoft.com/office/excel/2006/main">
          <x14:cfRule type="expression" priority="4" id="{75332C75-5C93-4841-A571-09CEB23680E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I4:K34 K3</xm:sqref>
        </x14:conditionalFormatting>
        <x14:conditionalFormatting xmlns:xm="http://schemas.microsoft.com/office/excel/2006/main">
          <x14:cfRule type="expression" priority="3" id="{B0B3A2EB-F213-4B11-80E4-6D1307004D0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F3B395C9-DDC3-4F27-8E12-F9D296AFE18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F4DC0E66-F499-47DA-8AB3-465918B44C9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zoomScaleNormal="100" workbookViewId="0">
      <selection activeCell="A37" sqref="A37:A38"/>
    </sheetView>
  </sheetViews>
  <sheetFormatPr baseColWidth="10" defaultColWidth="9.1640625" defaultRowHeight="13.5" x14ac:dyDescent="0.3"/>
  <cols>
    <col min="1" max="1" width="49" style="220" customWidth="1"/>
    <col min="2" max="2" width="16.6640625" style="219" customWidth="1"/>
    <col min="3" max="3" width="16.6640625" style="220" customWidth="1"/>
    <col min="4" max="4" width="16.6640625" style="216" customWidth="1"/>
    <col min="5" max="11" width="16.6640625" style="173" customWidth="1"/>
    <col min="12" max="13" width="21.5" style="173" customWidth="1"/>
    <col min="14" max="16384" width="9.1640625" style="173"/>
  </cols>
  <sheetData>
    <row r="1" spans="1:10" s="216" customFormat="1" ht="15" x14ac:dyDescent="0.3">
      <c r="A1" s="228" t="s">
        <v>42</v>
      </c>
    </row>
    <row r="3" spans="1:10" ht="43.9" customHeight="1" x14ac:dyDescent="0.3">
      <c r="A3" s="543" t="str">
        <f>TAB00!B66&amp;" : "&amp;TAB00!C66</f>
        <v>TAB5.3 : Evolution des charges nettes réelles liées à la gestion de la clientèle propre au cours de la période régulatoire</v>
      </c>
      <c r="B3" s="543"/>
      <c r="C3" s="543"/>
      <c r="D3" s="543"/>
      <c r="E3" s="543"/>
      <c r="F3" s="543"/>
      <c r="G3" s="543"/>
      <c r="H3" s="543"/>
      <c r="I3" s="543"/>
      <c r="J3" s="543"/>
    </row>
    <row r="6" spans="1:10" x14ac:dyDescent="0.3">
      <c r="B6" s="25" t="str">
        <f>IF(TAB00!$E$14=2019,"BUDGET "&amp;TAB00!E14,"REALITE 2019")</f>
        <v>REALITE 2019</v>
      </c>
      <c r="C6" s="25" t="str">
        <f>IF(TAB00!$E$14=2019,"REALITE 2019","REALITE 2020")</f>
        <v>REALITE 2020</v>
      </c>
      <c r="D6" s="25" t="s">
        <v>8</v>
      </c>
      <c r="E6" s="25" t="s">
        <v>41</v>
      </c>
      <c r="F6" s="25" t="s">
        <v>8</v>
      </c>
      <c r="G6" s="25" t="s">
        <v>246</v>
      </c>
      <c r="H6" s="25" t="s">
        <v>8</v>
      </c>
      <c r="I6" s="25" t="s">
        <v>247</v>
      </c>
      <c r="J6" s="25" t="s">
        <v>8</v>
      </c>
    </row>
    <row r="7" spans="1:10" ht="27" x14ac:dyDescent="0.3">
      <c r="A7" s="226" t="s">
        <v>13</v>
      </c>
      <c r="B7" s="227">
        <f t="shared" ref="B7:J7" si="0">SUM(B8:B17)</f>
        <v>0</v>
      </c>
      <c r="C7" s="227">
        <f t="shared" si="0"/>
        <v>0</v>
      </c>
      <c r="D7" s="227">
        <f t="shared" si="0"/>
        <v>0</v>
      </c>
      <c r="E7" s="227">
        <f t="shared" si="0"/>
        <v>0</v>
      </c>
      <c r="F7" s="227">
        <f t="shared" si="0"/>
        <v>0</v>
      </c>
      <c r="G7" s="227">
        <f t="shared" si="0"/>
        <v>0</v>
      </c>
      <c r="H7" s="227">
        <f t="shared" si="0"/>
        <v>0</v>
      </c>
      <c r="I7" s="227">
        <f t="shared" si="0"/>
        <v>0</v>
      </c>
      <c r="J7" s="227">
        <f t="shared" si="0"/>
        <v>0</v>
      </c>
    </row>
    <row r="8" spans="1:10" x14ac:dyDescent="0.3">
      <c r="A8" s="335" t="s">
        <v>205</v>
      </c>
      <c r="B8" s="221"/>
      <c r="C8" s="221"/>
      <c r="D8" s="229">
        <f t="shared" ref="D8:D17" si="1">B8-C8</f>
        <v>0</v>
      </c>
      <c r="E8" s="221"/>
      <c r="F8" s="229">
        <f t="shared" ref="F8:F17" si="2">C8-E8</f>
        <v>0</v>
      </c>
      <c r="G8" s="221"/>
      <c r="H8" s="229">
        <f t="shared" ref="H8:H17" si="3">E8-G8</f>
        <v>0</v>
      </c>
      <c r="I8" s="221"/>
      <c r="J8" s="229">
        <f t="shared" ref="J8:J17" si="4">G8-I8</f>
        <v>0</v>
      </c>
    </row>
    <row r="9" spans="1:10" x14ac:dyDescent="0.3">
      <c r="A9" s="335" t="s">
        <v>206</v>
      </c>
      <c r="B9" s="221"/>
      <c r="C9" s="221"/>
      <c r="D9" s="229">
        <f t="shared" si="1"/>
        <v>0</v>
      </c>
      <c r="E9" s="221"/>
      <c r="F9" s="229">
        <f t="shared" si="2"/>
        <v>0</v>
      </c>
      <c r="G9" s="221"/>
      <c r="H9" s="229">
        <f t="shared" si="3"/>
        <v>0</v>
      </c>
      <c r="I9" s="221"/>
      <c r="J9" s="229">
        <f t="shared" si="4"/>
        <v>0</v>
      </c>
    </row>
    <row r="10" spans="1:10" x14ac:dyDescent="0.3">
      <c r="A10" s="335" t="s">
        <v>207</v>
      </c>
      <c r="B10" s="221"/>
      <c r="C10" s="221"/>
      <c r="D10" s="229">
        <f t="shared" si="1"/>
        <v>0</v>
      </c>
      <c r="E10" s="221"/>
      <c r="F10" s="229">
        <f t="shared" si="2"/>
        <v>0</v>
      </c>
      <c r="G10" s="221"/>
      <c r="H10" s="229">
        <f t="shared" si="3"/>
        <v>0</v>
      </c>
      <c r="I10" s="221"/>
      <c r="J10" s="229">
        <f t="shared" si="4"/>
        <v>0</v>
      </c>
    </row>
    <row r="11" spans="1:10" x14ac:dyDescent="0.3">
      <c r="A11" s="335" t="s">
        <v>208</v>
      </c>
      <c r="B11" s="221"/>
      <c r="C11" s="221"/>
      <c r="D11" s="229">
        <f t="shared" si="1"/>
        <v>0</v>
      </c>
      <c r="E11" s="221"/>
      <c r="F11" s="229">
        <f t="shared" si="2"/>
        <v>0</v>
      </c>
      <c r="G11" s="221"/>
      <c r="H11" s="229">
        <f t="shared" si="3"/>
        <v>0</v>
      </c>
      <c r="I11" s="221"/>
      <c r="J11" s="229">
        <f t="shared" si="4"/>
        <v>0</v>
      </c>
    </row>
    <row r="12" spans="1:10" x14ac:dyDescent="0.3">
      <c r="A12" s="335" t="s">
        <v>209</v>
      </c>
      <c r="B12" s="221"/>
      <c r="C12" s="221"/>
      <c r="D12" s="229">
        <f t="shared" si="1"/>
        <v>0</v>
      </c>
      <c r="E12" s="221"/>
      <c r="F12" s="229">
        <f t="shared" si="2"/>
        <v>0</v>
      </c>
      <c r="G12" s="221"/>
      <c r="H12" s="229">
        <f t="shared" si="3"/>
        <v>0</v>
      </c>
      <c r="I12" s="221"/>
      <c r="J12" s="229">
        <f t="shared" si="4"/>
        <v>0</v>
      </c>
    </row>
    <row r="13" spans="1:10" x14ac:dyDescent="0.3">
      <c r="A13" s="335" t="s">
        <v>248</v>
      </c>
      <c r="B13" s="221"/>
      <c r="C13" s="221"/>
      <c r="D13" s="229">
        <f t="shared" si="1"/>
        <v>0</v>
      </c>
      <c r="E13" s="221"/>
      <c r="F13" s="229">
        <f t="shared" si="2"/>
        <v>0</v>
      </c>
      <c r="G13" s="221"/>
      <c r="H13" s="229">
        <f t="shared" si="3"/>
        <v>0</v>
      </c>
      <c r="I13" s="221"/>
      <c r="J13" s="229">
        <f t="shared" si="4"/>
        <v>0</v>
      </c>
    </row>
    <row r="14" spans="1:10" x14ac:dyDescent="0.3">
      <c r="A14" s="335" t="s">
        <v>249</v>
      </c>
      <c r="B14" s="221"/>
      <c r="C14" s="221"/>
      <c r="D14" s="229">
        <f t="shared" si="1"/>
        <v>0</v>
      </c>
      <c r="E14" s="221"/>
      <c r="F14" s="229">
        <f t="shared" si="2"/>
        <v>0</v>
      </c>
      <c r="G14" s="221"/>
      <c r="H14" s="229">
        <f t="shared" si="3"/>
        <v>0</v>
      </c>
      <c r="I14" s="221"/>
      <c r="J14" s="229">
        <f t="shared" si="4"/>
        <v>0</v>
      </c>
    </row>
    <row r="15" spans="1:10" x14ac:dyDescent="0.3">
      <c r="A15" s="335" t="s">
        <v>250</v>
      </c>
      <c r="B15" s="221"/>
      <c r="C15" s="221"/>
      <c r="D15" s="229">
        <f t="shared" si="1"/>
        <v>0</v>
      </c>
      <c r="E15" s="221"/>
      <c r="F15" s="229">
        <f t="shared" si="2"/>
        <v>0</v>
      </c>
      <c r="G15" s="221"/>
      <c r="H15" s="229">
        <f t="shared" si="3"/>
        <v>0</v>
      </c>
      <c r="I15" s="221"/>
      <c r="J15" s="229">
        <f t="shared" si="4"/>
        <v>0</v>
      </c>
    </row>
    <row r="16" spans="1:10" x14ac:dyDescent="0.3">
      <c r="A16" s="335" t="s">
        <v>251</v>
      </c>
      <c r="B16" s="221"/>
      <c r="C16" s="221"/>
      <c r="D16" s="229">
        <f t="shared" si="1"/>
        <v>0</v>
      </c>
      <c r="E16" s="221"/>
      <c r="F16" s="229">
        <f t="shared" si="2"/>
        <v>0</v>
      </c>
      <c r="G16" s="221"/>
      <c r="H16" s="229">
        <f t="shared" si="3"/>
        <v>0</v>
      </c>
      <c r="I16" s="221"/>
      <c r="J16" s="229">
        <f t="shared" si="4"/>
        <v>0</v>
      </c>
    </row>
    <row r="17" spans="1:10" x14ac:dyDescent="0.3">
      <c r="A17" s="335" t="s">
        <v>252</v>
      </c>
      <c r="B17" s="221"/>
      <c r="C17" s="221"/>
      <c r="D17" s="229">
        <f t="shared" si="1"/>
        <v>0</v>
      </c>
      <c r="E17" s="221"/>
      <c r="F17" s="229">
        <f t="shared" si="2"/>
        <v>0</v>
      </c>
      <c r="G17" s="221"/>
      <c r="H17" s="229">
        <f t="shared" si="3"/>
        <v>0</v>
      </c>
      <c r="I17" s="221"/>
      <c r="J17" s="229">
        <f t="shared" si="4"/>
        <v>0</v>
      </c>
    </row>
    <row r="19" spans="1:10" x14ac:dyDescent="0.3">
      <c r="A19" s="409" t="str">
        <f>'TAB5'!A22</f>
        <v>Variable : nombre de clients alimentés</v>
      </c>
      <c r="B19" s="221"/>
      <c r="C19" s="221"/>
      <c r="D19" s="229">
        <f>B19-C19</f>
        <v>0</v>
      </c>
      <c r="E19" s="221"/>
      <c r="F19" s="229">
        <f>C19-E19</f>
        <v>0</v>
      </c>
      <c r="G19" s="221"/>
      <c r="H19" s="229">
        <f>E19-G19</f>
        <v>0</v>
      </c>
      <c r="I19" s="221"/>
      <c r="J19" s="229">
        <f>G19-I19</f>
        <v>0</v>
      </c>
    </row>
    <row r="21" spans="1:10" x14ac:dyDescent="0.3">
      <c r="A21" s="226" t="s">
        <v>17</v>
      </c>
      <c r="B21" s="346">
        <f>IFERROR(B7/B19,0)</f>
        <v>0</v>
      </c>
      <c r="C21" s="346">
        <f>IFERROR(C7/C19,0)</f>
        <v>0</v>
      </c>
      <c r="D21" s="346">
        <f>B21-C21</f>
        <v>0</v>
      </c>
      <c r="E21" s="407">
        <f>IFERROR(E7/E19,0)</f>
        <v>0</v>
      </c>
      <c r="F21" s="346">
        <f t="shared" ref="F21:J21" si="5">D21-E21</f>
        <v>0</v>
      </c>
      <c r="G21" s="407">
        <f>IFERROR(G7/G19,0)</f>
        <v>0</v>
      </c>
      <c r="H21" s="346">
        <f t="shared" si="5"/>
        <v>0</v>
      </c>
      <c r="I21" s="407">
        <f>IFERROR(I7/I19,0)</f>
        <v>0</v>
      </c>
      <c r="J21" s="346">
        <f t="shared" si="5"/>
        <v>0</v>
      </c>
    </row>
    <row r="22" spans="1:10" s="84" customFormat="1" x14ac:dyDescent="0.3">
      <c r="A22" s="224"/>
      <c r="B22" s="223"/>
      <c r="C22" s="224"/>
      <c r="D22" s="166"/>
    </row>
    <row r="23" spans="1:10" ht="27" x14ac:dyDescent="0.3">
      <c r="A23" s="226" t="s">
        <v>12</v>
      </c>
      <c r="B23" s="227">
        <f t="shared" ref="B23:J23" si="6">SUM(B24:B33)</f>
        <v>0</v>
      </c>
      <c r="C23" s="227">
        <f t="shared" si="6"/>
        <v>0</v>
      </c>
      <c r="D23" s="227">
        <f t="shared" si="6"/>
        <v>0</v>
      </c>
      <c r="E23" s="227">
        <f t="shared" si="6"/>
        <v>0</v>
      </c>
      <c r="F23" s="227">
        <f t="shared" si="6"/>
        <v>0</v>
      </c>
      <c r="G23" s="227">
        <f t="shared" si="6"/>
        <v>0</v>
      </c>
      <c r="H23" s="227">
        <f t="shared" si="6"/>
        <v>0</v>
      </c>
      <c r="I23" s="227">
        <f t="shared" si="6"/>
        <v>0</v>
      </c>
      <c r="J23" s="227">
        <f t="shared" si="6"/>
        <v>0</v>
      </c>
    </row>
    <row r="24" spans="1:10" x14ac:dyDescent="0.3">
      <c r="A24" s="335" t="s">
        <v>205</v>
      </c>
      <c r="B24" s="221"/>
      <c r="C24" s="221"/>
      <c r="D24" s="229">
        <f t="shared" ref="D24:D33" si="7">B24-C24</f>
        <v>0</v>
      </c>
      <c r="E24" s="221"/>
      <c r="F24" s="229">
        <f t="shared" ref="F24:F33" si="8">C24-E24</f>
        <v>0</v>
      </c>
      <c r="G24" s="221"/>
      <c r="H24" s="229">
        <f t="shared" ref="H24:H33" si="9">E24-G24</f>
        <v>0</v>
      </c>
      <c r="I24" s="221"/>
      <c r="J24" s="229">
        <f t="shared" ref="J24:J33" si="10">G24-I24</f>
        <v>0</v>
      </c>
    </row>
    <row r="25" spans="1:10" x14ac:dyDescent="0.3">
      <c r="A25" s="335" t="s">
        <v>206</v>
      </c>
      <c r="B25" s="221"/>
      <c r="C25" s="221"/>
      <c r="D25" s="229">
        <f t="shared" si="7"/>
        <v>0</v>
      </c>
      <c r="E25" s="221"/>
      <c r="F25" s="229">
        <f t="shared" si="8"/>
        <v>0</v>
      </c>
      <c r="G25" s="221"/>
      <c r="H25" s="229">
        <f t="shared" si="9"/>
        <v>0</v>
      </c>
      <c r="I25" s="221"/>
      <c r="J25" s="229">
        <f t="shared" si="10"/>
        <v>0</v>
      </c>
    </row>
    <row r="26" spans="1:10" x14ac:dyDescent="0.3">
      <c r="A26" s="335" t="s">
        <v>207</v>
      </c>
      <c r="B26" s="221"/>
      <c r="C26" s="221"/>
      <c r="D26" s="229">
        <f t="shared" si="7"/>
        <v>0</v>
      </c>
      <c r="E26" s="221"/>
      <c r="F26" s="229">
        <f t="shared" si="8"/>
        <v>0</v>
      </c>
      <c r="G26" s="221"/>
      <c r="H26" s="229">
        <f t="shared" si="9"/>
        <v>0</v>
      </c>
      <c r="I26" s="221"/>
      <c r="J26" s="229">
        <f t="shared" si="10"/>
        <v>0</v>
      </c>
    </row>
    <row r="27" spans="1:10" x14ac:dyDescent="0.3">
      <c r="A27" s="335" t="s">
        <v>208</v>
      </c>
      <c r="B27" s="221"/>
      <c r="C27" s="221"/>
      <c r="D27" s="229">
        <f t="shared" si="7"/>
        <v>0</v>
      </c>
      <c r="E27" s="221"/>
      <c r="F27" s="229">
        <f t="shared" si="8"/>
        <v>0</v>
      </c>
      <c r="G27" s="221"/>
      <c r="H27" s="229">
        <f t="shared" si="9"/>
        <v>0</v>
      </c>
      <c r="I27" s="221"/>
      <c r="J27" s="229">
        <f t="shared" si="10"/>
        <v>0</v>
      </c>
    </row>
    <row r="28" spans="1:10" x14ac:dyDescent="0.3">
      <c r="A28" s="335" t="s">
        <v>209</v>
      </c>
      <c r="B28" s="221"/>
      <c r="C28" s="221"/>
      <c r="D28" s="229">
        <f t="shared" si="7"/>
        <v>0</v>
      </c>
      <c r="E28" s="221"/>
      <c r="F28" s="229">
        <f t="shared" si="8"/>
        <v>0</v>
      </c>
      <c r="G28" s="221"/>
      <c r="H28" s="229">
        <f t="shared" si="9"/>
        <v>0</v>
      </c>
      <c r="I28" s="221"/>
      <c r="J28" s="229">
        <f t="shared" si="10"/>
        <v>0</v>
      </c>
    </row>
    <row r="29" spans="1:10" x14ac:dyDescent="0.3">
      <c r="A29" s="335" t="s">
        <v>248</v>
      </c>
      <c r="B29" s="221"/>
      <c r="C29" s="221"/>
      <c r="D29" s="229">
        <f t="shared" si="7"/>
        <v>0</v>
      </c>
      <c r="E29" s="221"/>
      <c r="F29" s="229">
        <f t="shared" si="8"/>
        <v>0</v>
      </c>
      <c r="G29" s="221"/>
      <c r="H29" s="229">
        <f t="shared" si="9"/>
        <v>0</v>
      </c>
      <c r="I29" s="221"/>
      <c r="J29" s="229">
        <f t="shared" si="10"/>
        <v>0</v>
      </c>
    </row>
    <row r="30" spans="1:10" x14ac:dyDescent="0.3">
      <c r="A30" s="335" t="s">
        <v>249</v>
      </c>
      <c r="B30" s="221"/>
      <c r="C30" s="221"/>
      <c r="D30" s="229">
        <f t="shared" si="7"/>
        <v>0</v>
      </c>
      <c r="E30" s="221"/>
      <c r="F30" s="229">
        <f t="shared" si="8"/>
        <v>0</v>
      </c>
      <c r="G30" s="221"/>
      <c r="H30" s="229">
        <f t="shared" si="9"/>
        <v>0</v>
      </c>
      <c r="I30" s="221"/>
      <c r="J30" s="229">
        <f t="shared" si="10"/>
        <v>0</v>
      </c>
    </row>
    <row r="31" spans="1:10" x14ac:dyDescent="0.3">
      <c r="A31" s="335" t="s">
        <v>250</v>
      </c>
      <c r="B31" s="221"/>
      <c r="C31" s="221"/>
      <c r="D31" s="229">
        <f t="shared" si="7"/>
        <v>0</v>
      </c>
      <c r="E31" s="221"/>
      <c r="F31" s="229">
        <f t="shared" si="8"/>
        <v>0</v>
      </c>
      <c r="G31" s="221"/>
      <c r="H31" s="229">
        <f t="shared" si="9"/>
        <v>0</v>
      </c>
      <c r="I31" s="221"/>
      <c r="J31" s="229">
        <f t="shared" si="10"/>
        <v>0</v>
      </c>
    </row>
    <row r="32" spans="1:10" x14ac:dyDescent="0.3">
      <c r="A32" s="335" t="s">
        <v>251</v>
      </c>
      <c r="B32" s="221"/>
      <c r="C32" s="221"/>
      <c r="D32" s="229">
        <f t="shared" si="7"/>
        <v>0</v>
      </c>
      <c r="E32" s="221"/>
      <c r="F32" s="229">
        <f t="shared" si="8"/>
        <v>0</v>
      </c>
      <c r="G32" s="221"/>
      <c r="H32" s="229">
        <f t="shared" si="9"/>
        <v>0</v>
      </c>
      <c r="I32" s="221"/>
      <c r="J32" s="229">
        <f t="shared" si="10"/>
        <v>0</v>
      </c>
    </row>
    <row r="33" spans="1:10" x14ac:dyDescent="0.3">
      <c r="A33" s="335" t="s">
        <v>252</v>
      </c>
      <c r="B33" s="221"/>
      <c r="C33" s="221"/>
      <c r="D33" s="229">
        <f t="shared" si="7"/>
        <v>0</v>
      </c>
      <c r="E33" s="221"/>
      <c r="F33" s="229">
        <f t="shared" si="8"/>
        <v>0</v>
      </c>
      <c r="G33" s="221"/>
      <c r="H33" s="229">
        <f t="shared" si="9"/>
        <v>0</v>
      </c>
      <c r="I33" s="221"/>
      <c r="J33" s="229">
        <f t="shared" si="10"/>
        <v>0</v>
      </c>
    </row>
    <row r="35" spans="1:10" x14ac:dyDescent="0.3">
      <c r="A35" s="226" t="s">
        <v>4</v>
      </c>
      <c r="B35" s="221"/>
      <c r="C35" s="221"/>
      <c r="D35" s="229">
        <f>B35-C35</f>
        <v>0</v>
      </c>
      <c r="E35" s="221"/>
      <c r="F35" s="229">
        <f>C35-E35</f>
        <v>0</v>
      </c>
      <c r="G35" s="221"/>
      <c r="H35" s="229">
        <f>E35-G35</f>
        <v>0</v>
      </c>
      <c r="I35" s="221"/>
      <c r="J35" s="229">
        <f>G35-I35</f>
        <v>0</v>
      </c>
    </row>
    <row r="36" spans="1:10" s="84" customFormat="1" x14ac:dyDescent="0.3">
      <c r="A36" s="224"/>
      <c r="B36" s="223"/>
      <c r="C36" s="224"/>
      <c r="D36" s="166"/>
    </row>
    <row r="37" spans="1:10" s="84" customFormat="1" x14ac:dyDescent="0.3">
      <c r="A37" s="191" t="s">
        <v>22</v>
      </c>
      <c r="B37" s="105">
        <f t="shared" ref="B37:J37" si="11">SUM(B7,B23,B35)</f>
        <v>0</v>
      </c>
      <c r="C37" s="105">
        <f t="shared" si="11"/>
        <v>0</v>
      </c>
      <c r="D37" s="105">
        <f t="shared" si="11"/>
        <v>0</v>
      </c>
      <c r="E37" s="105">
        <f t="shared" si="11"/>
        <v>0</v>
      </c>
      <c r="F37" s="105">
        <f t="shared" si="11"/>
        <v>0</v>
      </c>
      <c r="G37" s="105">
        <f t="shared" si="11"/>
        <v>0</v>
      </c>
      <c r="H37" s="105">
        <f t="shared" si="11"/>
        <v>0</v>
      </c>
      <c r="I37" s="105">
        <f t="shared" si="11"/>
        <v>0</v>
      </c>
      <c r="J37" s="105">
        <f t="shared" si="11"/>
        <v>0</v>
      </c>
    </row>
    <row r="38" spans="1:10" s="84" customFormat="1" x14ac:dyDescent="0.3">
      <c r="A38" s="224"/>
      <c r="B38" s="223"/>
      <c r="C38" s="224"/>
      <c r="D38" s="166"/>
    </row>
    <row r="39" spans="1:10" s="84" customFormat="1" x14ac:dyDescent="0.3">
      <c r="A39" s="224"/>
      <c r="B39" s="223"/>
      <c r="C39" s="224"/>
      <c r="D39" s="166"/>
    </row>
    <row r="40" spans="1:10" s="84" customFormat="1" x14ac:dyDescent="0.3">
      <c r="A40" s="224"/>
      <c r="B40" s="223"/>
      <c r="C40" s="224"/>
      <c r="D40" s="166"/>
    </row>
    <row r="41" spans="1:10" s="84" customFormat="1" x14ac:dyDescent="0.3">
      <c r="A41" s="224"/>
      <c r="B41" s="223"/>
      <c r="C41" s="224"/>
      <c r="D41" s="166"/>
    </row>
    <row r="42" spans="1:10" s="84" customFormat="1" x14ac:dyDescent="0.3">
      <c r="A42" s="224"/>
      <c r="B42" s="223"/>
      <c r="C42" s="224"/>
      <c r="D42" s="166"/>
    </row>
    <row r="43" spans="1:10" s="84" customFormat="1" x14ac:dyDescent="0.3">
      <c r="A43" s="224"/>
      <c r="B43" s="223"/>
      <c r="C43" s="224"/>
      <c r="D43" s="166"/>
    </row>
    <row r="44" spans="1:10" s="84" customFormat="1" x14ac:dyDescent="0.3">
      <c r="A44" s="224"/>
      <c r="B44" s="223"/>
      <c r="C44" s="224"/>
      <c r="D44" s="166"/>
    </row>
    <row r="45" spans="1:10" s="84" customFormat="1" x14ac:dyDescent="0.3">
      <c r="A45" s="224"/>
      <c r="B45" s="223"/>
      <c r="C45" s="224"/>
      <c r="D45" s="166"/>
    </row>
    <row r="46" spans="1:10" s="84" customFormat="1" x14ac:dyDescent="0.3">
      <c r="A46" s="224"/>
      <c r="B46" s="223"/>
      <c r="C46" s="224"/>
      <c r="D46" s="166"/>
    </row>
    <row r="47" spans="1:10" s="84" customFormat="1" x14ac:dyDescent="0.3">
      <c r="A47" s="224"/>
      <c r="B47" s="223"/>
      <c r="C47" s="224"/>
      <c r="D47" s="166"/>
    </row>
    <row r="48" spans="1:10" s="84" customFormat="1" x14ac:dyDescent="0.3">
      <c r="A48" s="224"/>
      <c r="B48" s="223"/>
      <c r="C48" s="224"/>
      <c r="D48" s="166"/>
    </row>
    <row r="49" spans="1:4" s="84" customFormat="1" x14ac:dyDescent="0.3">
      <c r="A49" s="224"/>
      <c r="B49" s="223"/>
      <c r="C49" s="224"/>
      <c r="D49" s="166"/>
    </row>
    <row r="50" spans="1:4" s="84" customFormat="1" x14ac:dyDescent="0.3">
      <c r="A50" s="224"/>
      <c r="B50" s="223"/>
      <c r="C50" s="224"/>
      <c r="D50" s="166"/>
    </row>
    <row r="51" spans="1:4" s="84" customFormat="1" x14ac:dyDescent="0.3">
      <c r="A51" s="224"/>
      <c r="B51" s="223"/>
      <c r="C51" s="224"/>
      <c r="D51" s="166"/>
    </row>
    <row r="52" spans="1:4" s="84" customFormat="1" x14ac:dyDescent="0.3">
      <c r="A52" s="224"/>
      <c r="B52" s="223"/>
      <c r="C52" s="224"/>
      <c r="D52" s="166"/>
    </row>
    <row r="53" spans="1:4" s="84" customFormat="1" x14ac:dyDescent="0.3">
      <c r="A53" s="224"/>
      <c r="B53" s="223"/>
      <c r="C53" s="224"/>
      <c r="D53" s="166"/>
    </row>
    <row r="54" spans="1:4" s="84" customFormat="1" x14ac:dyDescent="0.3">
      <c r="A54" s="224"/>
      <c r="B54" s="223"/>
      <c r="C54" s="224"/>
      <c r="D54" s="166"/>
    </row>
    <row r="55" spans="1:4" s="84" customFormat="1" x14ac:dyDescent="0.3">
      <c r="A55" s="224"/>
      <c r="B55" s="223"/>
      <c r="C55" s="224"/>
      <c r="D55" s="166"/>
    </row>
    <row r="56" spans="1:4" s="84" customFormat="1" x14ac:dyDescent="0.3">
      <c r="A56" s="224"/>
      <c r="B56" s="223"/>
      <c r="C56" s="224"/>
      <c r="D56" s="166"/>
    </row>
    <row r="57" spans="1:4" s="84" customFormat="1" x14ac:dyDescent="0.3">
      <c r="A57" s="224"/>
      <c r="B57" s="223"/>
      <c r="C57" s="224"/>
      <c r="D57" s="166"/>
    </row>
    <row r="58" spans="1:4" s="84" customFormat="1" x14ac:dyDescent="0.3">
      <c r="A58" s="224"/>
      <c r="B58" s="223"/>
      <c r="C58" s="224"/>
      <c r="D58" s="166"/>
    </row>
    <row r="59" spans="1:4" s="84" customFormat="1" x14ac:dyDescent="0.3">
      <c r="A59" s="224"/>
      <c r="B59" s="223"/>
      <c r="C59" s="224"/>
      <c r="D59" s="166"/>
    </row>
    <row r="60" spans="1:4" s="84" customFormat="1" x14ac:dyDescent="0.3">
      <c r="A60" s="224"/>
      <c r="B60" s="223"/>
      <c r="C60" s="224"/>
      <c r="D60" s="166"/>
    </row>
    <row r="61" spans="1:4" s="84" customFormat="1" x14ac:dyDescent="0.3">
      <c r="A61" s="224"/>
      <c r="B61" s="223"/>
      <c r="C61" s="224"/>
      <c r="D61" s="166"/>
    </row>
    <row r="62" spans="1:4" s="84" customFormat="1" x14ac:dyDescent="0.3">
      <c r="A62" s="224"/>
      <c r="B62" s="223"/>
      <c r="C62" s="224"/>
      <c r="D62" s="166"/>
    </row>
    <row r="63" spans="1:4" s="84" customFormat="1" x14ac:dyDescent="0.3">
      <c r="A63" s="224"/>
      <c r="B63" s="223"/>
      <c r="C63" s="224"/>
      <c r="D63" s="166"/>
    </row>
    <row r="64" spans="1:4" s="84" customFormat="1" x14ac:dyDescent="0.3">
      <c r="A64" s="224"/>
      <c r="B64" s="223"/>
      <c r="C64" s="224"/>
      <c r="D64" s="166"/>
    </row>
    <row r="65" spans="1:4" s="84" customFormat="1" x14ac:dyDescent="0.3">
      <c r="A65" s="224"/>
      <c r="B65" s="223"/>
      <c r="C65" s="224"/>
      <c r="D65" s="166"/>
    </row>
    <row r="66" spans="1:4" s="84" customFormat="1" x14ac:dyDescent="0.3">
      <c r="A66" s="224"/>
      <c r="B66" s="223"/>
      <c r="C66" s="224"/>
      <c r="D66" s="166"/>
    </row>
    <row r="67" spans="1:4" s="84" customFormat="1" x14ac:dyDescent="0.3">
      <c r="A67" s="224"/>
      <c r="B67" s="223"/>
      <c r="C67" s="224"/>
      <c r="D67" s="166"/>
    </row>
    <row r="68" spans="1:4" s="84" customFormat="1" x14ac:dyDescent="0.3">
      <c r="A68" s="224"/>
      <c r="B68" s="223"/>
      <c r="C68" s="224"/>
      <c r="D68" s="166"/>
    </row>
    <row r="69" spans="1:4" s="84" customFormat="1" x14ac:dyDescent="0.3">
      <c r="A69" s="224"/>
      <c r="B69" s="223"/>
      <c r="C69" s="224"/>
      <c r="D69" s="166"/>
    </row>
    <row r="70" spans="1:4" s="84" customFormat="1" x14ac:dyDescent="0.3">
      <c r="A70" s="224"/>
      <c r="B70" s="223"/>
      <c r="C70" s="224"/>
      <c r="D70" s="166"/>
    </row>
    <row r="71" spans="1:4" s="84" customFormat="1" x14ac:dyDescent="0.3">
      <c r="A71" s="224"/>
      <c r="B71" s="223"/>
      <c r="C71" s="224"/>
      <c r="D71" s="166"/>
    </row>
    <row r="72" spans="1:4" s="84" customFormat="1" x14ac:dyDescent="0.3">
      <c r="A72" s="224"/>
      <c r="B72" s="223"/>
      <c r="C72" s="224"/>
      <c r="D72" s="166"/>
    </row>
    <row r="73" spans="1:4" s="84" customFormat="1" x14ac:dyDescent="0.3">
      <c r="A73" s="224"/>
      <c r="B73" s="223"/>
      <c r="C73" s="224"/>
      <c r="D73" s="166"/>
    </row>
    <row r="74" spans="1:4" s="84" customFormat="1" x14ac:dyDescent="0.3">
      <c r="A74" s="224"/>
      <c r="B74" s="223"/>
      <c r="C74" s="224"/>
      <c r="D74" s="166"/>
    </row>
  </sheetData>
  <mergeCells count="1">
    <mergeCell ref="A3:J3"/>
  </mergeCells>
  <hyperlinks>
    <hyperlink ref="A1" location="TAB00!A1" display="Retour page de garde"/>
  </hyperlinks>
  <pageMargins left="0.7" right="0.7" top="0.75" bottom="0.75" header="0.3" footer="0.3"/>
  <pageSetup paperSize="9" scale="86"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D4EEE491-DE26-4DC2-BBF0-B9D5E74A12A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I4:K34 K3</xm:sqref>
        </x14:conditionalFormatting>
        <x14:conditionalFormatting xmlns:xm="http://schemas.microsoft.com/office/excel/2006/main">
          <x14:cfRule type="expression" priority="6" id="{A71BA549-D496-478D-969B-BC879B906C7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K3</xm:sqref>
        </x14:conditionalFormatting>
        <x14:conditionalFormatting xmlns:xm="http://schemas.microsoft.com/office/excel/2006/main">
          <x14:cfRule type="expression" priority="5" id="{B71F1E72-5ADC-4F60-A272-6EA541EEBB9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G4:K34 K3</xm:sqref>
        </x14:conditionalFormatting>
        <x14:conditionalFormatting xmlns:xm="http://schemas.microsoft.com/office/excel/2006/main">
          <x14:cfRule type="expression" priority="3" id="{77A423BB-0BBF-43C6-A12C-35A07CE625C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CEED276D-3CCB-4332-A53C-988FE8B9533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936C78EC-C9E9-4F8D-8743-E4857DF277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zoomScaleNormal="100" workbookViewId="0">
      <selection activeCell="A37" sqref="A37:A38"/>
    </sheetView>
  </sheetViews>
  <sheetFormatPr baseColWidth="10" defaultColWidth="9.1640625" defaultRowHeight="13.5" x14ac:dyDescent="0.3"/>
  <cols>
    <col min="1" max="1" width="54.5" style="220" customWidth="1"/>
    <col min="2" max="2" width="16.6640625" style="219" customWidth="1"/>
    <col min="3" max="3" width="16.6640625" style="220" customWidth="1"/>
    <col min="4" max="4" width="16.6640625" style="216" customWidth="1"/>
    <col min="5" max="9" width="16.6640625" style="173" customWidth="1"/>
    <col min="10" max="10" width="13.5" style="173" customWidth="1"/>
    <col min="11" max="11" width="16.6640625" style="173" customWidth="1"/>
    <col min="12" max="13" width="21.5" style="173" customWidth="1"/>
    <col min="14" max="16384" width="9.1640625" style="173"/>
  </cols>
  <sheetData>
    <row r="1" spans="1:10" s="216" customFormat="1" ht="15" x14ac:dyDescent="0.3">
      <c r="A1" s="228" t="s">
        <v>42</v>
      </c>
    </row>
    <row r="3" spans="1:10" ht="40.9" customHeight="1" x14ac:dyDescent="0.3">
      <c r="A3" s="543" t="str">
        <f>TAB00!B67&amp;" : "&amp;TAB00!C67</f>
        <v>TAB5.4 : Evolution des charges nettes réelles liées à la gestion des MOZA et EOC au cours de la période régulatoire</v>
      </c>
      <c r="B3" s="543"/>
      <c r="C3" s="543"/>
      <c r="D3" s="543"/>
      <c r="E3" s="543"/>
      <c r="F3" s="543"/>
      <c r="G3" s="543"/>
      <c r="H3" s="543"/>
      <c r="I3" s="543"/>
      <c r="J3" s="543"/>
    </row>
    <row r="4" spans="1:10" ht="22.15" customHeight="1" x14ac:dyDescent="0.3">
      <c r="B4" s="220"/>
      <c r="D4" s="220"/>
      <c r="E4" s="182"/>
      <c r="F4" s="408"/>
      <c r="G4" s="408"/>
      <c r="H4" s="408"/>
      <c r="I4" s="408"/>
      <c r="J4" s="408"/>
    </row>
    <row r="5" spans="1:10" x14ac:dyDescent="0.3">
      <c r="B5" s="220"/>
      <c r="D5" s="220"/>
    </row>
    <row r="7" spans="1:10" x14ac:dyDescent="0.3">
      <c r="B7" s="25" t="str">
        <f>IF(TAB00!$E$14=2019,"BUDGET "&amp;TAB00!E14,"REALITE 2019")</f>
        <v>REALITE 2019</v>
      </c>
      <c r="C7" s="25" t="str">
        <f>IF(TAB00!$E$14=2019,"REALITE 2019","REALITE 2020")</f>
        <v>REALITE 2020</v>
      </c>
      <c r="D7" s="25" t="s">
        <v>8</v>
      </c>
      <c r="E7" s="25" t="s">
        <v>41</v>
      </c>
      <c r="F7" s="25" t="s">
        <v>8</v>
      </c>
      <c r="G7" s="25" t="s">
        <v>246</v>
      </c>
      <c r="H7" s="25" t="s">
        <v>8</v>
      </c>
      <c r="I7" s="25" t="s">
        <v>247</v>
      </c>
      <c r="J7" s="25" t="s">
        <v>8</v>
      </c>
    </row>
    <row r="8" spans="1:10" ht="27" x14ac:dyDescent="0.3">
      <c r="A8" s="226" t="s">
        <v>13</v>
      </c>
      <c r="B8" s="227">
        <f t="shared" ref="B8:J8" si="0">SUM(B9:B18)</f>
        <v>0</v>
      </c>
      <c r="C8" s="227">
        <f t="shared" si="0"/>
        <v>0</v>
      </c>
      <c r="D8" s="227">
        <f t="shared" si="0"/>
        <v>0</v>
      </c>
      <c r="E8" s="227">
        <f t="shared" si="0"/>
        <v>0</v>
      </c>
      <c r="F8" s="227">
        <f t="shared" si="0"/>
        <v>0</v>
      </c>
      <c r="G8" s="227">
        <f t="shared" si="0"/>
        <v>0</v>
      </c>
      <c r="H8" s="227">
        <f t="shared" si="0"/>
        <v>0</v>
      </c>
      <c r="I8" s="227">
        <f t="shared" si="0"/>
        <v>0</v>
      </c>
      <c r="J8" s="227">
        <f t="shared" si="0"/>
        <v>0</v>
      </c>
    </row>
    <row r="9" spans="1:10" x14ac:dyDescent="0.3">
      <c r="A9" s="335" t="s">
        <v>205</v>
      </c>
      <c r="B9" s="221"/>
      <c r="C9" s="221"/>
      <c r="D9" s="229">
        <f t="shared" ref="D9:D18" si="1">B9-C9</f>
        <v>0</v>
      </c>
      <c r="E9" s="221"/>
      <c r="F9" s="229">
        <f t="shared" ref="F9:F18" si="2">C9-E9</f>
        <v>0</v>
      </c>
      <c r="G9" s="221"/>
      <c r="H9" s="229">
        <f t="shared" ref="H9:H18" si="3">E9-G9</f>
        <v>0</v>
      </c>
      <c r="I9" s="221"/>
      <c r="J9" s="229">
        <f t="shared" ref="J9:J18" si="4">G9-I9</f>
        <v>0</v>
      </c>
    </row>
    <row r="10" spans="1:10" x14ac:dyDescent="0.3">
      <c r="A10" s="335" t="s">
        <v>206</v>
      </c>
      <c r="B10" s="221"/>
      <c r="C10" s="221"/>
      <c r="D10" s="229">
        <f t="shared" si="1"/>
        <v>0</v>
      </c>
      <c r="E10" s="221"/>
      <c r="F10" s="229">
        <f t="shared" si="2"/>
        <v>0</v>
      </c>
      <c r="G10" s="221"/>
      <c r="H10" s="229">
        <f t="shared" si="3"/>
        <v>0</v>
      </c>
      <c r="I10" s="221"/>
      <c r="J10" s="229">
        <f t="shared" si="4"/>
        <v>0</v>
      </c>
    </row>
    <row r="11" spans="1:10" x14ac:dyDescent="0.3">
      <c r="A11" s="335" t="s">
        <v>207</v>
      </c>
      <c r="B11" s="221"/>
      <c r="C11" s="221"/>
      <c r="D11" s="229">
        <f t="shared" si="1"/>
        <v>0</v>
      </c>
      <c r="E11" s="221"/>
      <c r="F11" s="229">
        <f t="shared" si="2"/>
        <v>0</v>
      </c>
      <c r="G11" s="221"/>
      <c r="H11" s="229">
        <f t="shared" si="3"/>
        <v>0</v>
      </c>
      <c r="I11" s="221"/>
      <c r="J11" s="229">
        <f t="shared" si="4"/>
        <v>0</v>
      </c>
    </row>
    <row r="12" spans="1:10" x14ac:dyDescent="0.3">
      <c r="A12" s="335" t="s">
        <v>208</v>
      </c>
      <c r="B12" s="221"/>
      <c r="C12" s="221"/>
      <c r="D12" s="229">
        <f t="shared" si="1"/>
        <v>0</v>
      </c>
      <c r="E12" s="221"/>
      <c r="F12" s="229">
        <f t="shared" si="2"/>
        <v>0</v>
      </c>
      <c r="G12" s="221"/>
      <c r="H12" s="229">
        <f t="shared" si="3"/>
        <v>0</v>
      </c>
      <c r="I12" s="221"/>
      <c r="J12" s="229">
        <f t="shared" si="4"/>
        <v>0</v>
      </c>
    </row>
    <row r="13" spans="1:10" x14ac:dyDescent="0.3">
      <c r="A13" s="335" t="s">
        <v>209</v>
      </c>
      <c r="B13" s="221"/>
      <c r="C13" s="221"/>
      <c r="D13" s="229">
        <f t="shared" si="1"/>
        <v>0</v>
      </c>
      <c r="E13" s="221"/>
      <c r="F13" s="229">
        <f t="shared" si="2"/>
        <v>0</v>
      </c>
      <c r="G13" s="221"/>
      <c r="H13" s="229">
        <f t="shared" si="3"/>
        <v>0</v>
      </c>
      <c r="I13" s="221"/>
      <c r="J13" s="229">
        <f t="shared" si="4"/>
        <v>0</v>
      </c>
    </row>
    <row r="14" spans="1:10" x14ac:dyDescent="0.3">
      <c r="A14" s="335" t="s">
        <v>248</v>
      </c>
      <c r="B14" s="221"/>
      <c r="C14" s="221"/>
      <c r="D14" s="229">
        <f t="shared" si="1"/>
        <v>0</v>
      </c>
      <c r="E14" s="221"/>
      <c r="F14" s="229">
        <f t="shared" si="2"/>
        <v>0</v>
      </c>
      <c r="G14" s="221"/>
      <c r="H14" s="229">
        <f t="shared" si="3"/>
        <v>0</v>
      </c>
      <c r="I14" s="221"/>
      <c r="J14" s="229">
        <f t="shared" si="4"/>
        <v>0</v>
      </c>
    </row>
    <row r="15" spans="1:10" x14ac:dyDescent="0.3">
      <c r="A15" s="335" t="s">
        <v>249</v>
      </c>
      <c r="B15" s="221"/>
      <c r="C15" s="221"/>
      <c r="D15" s="229">
        <f t="shared" si="1"/>
        <v>0</v>
      </c>
      <c r="E15" s="221"/>
      <c r="F15" s="229">
        <f t="shared" si="2"/>
        <v>0</v>
      </c>
      <c r="G15" s="221"/>
      <c r="H15" s="229">
        <f t="shared" si="3"/>
        <v>0</v>
      </c>
      <c r="I15" s="221"/>
      <c r="J15" s="229">
        <f t="shared" si="4"/>
        <v>0</v>
      </c>
    </row>
    <row r="16" spans="1:10" x14ac:dyDescent="0.3">
      <c r="A16" s="335" t="s">
        <v>250</v>
      </c>
      <c r="B16" s="221"/>
      <c r="C16" s="221"/>
      <c r="D16" s="229">
        <f t="shared" si="1"/>
        <v>0</v>
      </c>
      <c r="E16" s="221"/>
      <c r="F16" s="229">
        <f t="shared" si="2"/>
        <v>0</v>
      </c>
      <c r="G16" s="221"/>
      <c r="H16" s="229">
        <f t="shared" si="3"/>
        <v>0</v>
      </c>
      <c r="I16" s="221"/>
      <c r="J16" s="229">
        <f t="shared" si="4"/>
        <v>0</v>
      </c>
    </row>
    <row r="17" spans="1:10" x14ac:dyDescent="0.3">
      <c r="A17" s="335" t="s">
        <v>251</v>
      </c>
      <c r="B17" s="221"/>
      <c r="C17" s="221"/>
      <c r="D17" s="229">
        <f t="shared" si="1"/>
        <v>0</v>
      </c>
      <c r="E17" s="221"/>
      <c r="F17" s="229">
        <f t="shared" si="2"/>
        <v>0</v>
      </c>
      <c r="G17" s="221"/>
      <c r="H17" s="229">
        <f t="shared" si="3"/>
        <v>0</v>
      </c>
      <c r="I17" s="221"/>
      <c r="J17" s="229">
        <f t="shared" si="4"/>
        <v>0</v>
      </c>
    </row>
    <row r="18" spans="1:10" x14ac:dyDescent="0.3">
      <c r="A18" s="335" t="s">
        <v>252</v>
      </c>
      <c r="B18" s="221"/>
      <c r="C18" s="221"/>
      <c r="D18" s="229">
        <f t="shared" si="1"/>
        <v>0</v>
      </c>
      <c r="E18" s="221"/>
      <c r="F18" s="229">
        <f t="shared" si="2"/>
        <v>0</v>
      </c>
      <c r="G18" s="221"/>
      <c r="H18" s="229">
        <f t="shared" si="3"/>
        <v>0</v>
      </c>
      <c r="I18" s="221"/>
      <c r="J18" s="229">
        <f t="shared" si="4"/>
        <v>0</v>
      </c>
    </row>
    <row r="20" spans="1:10" ht="27" x14ac:dyDescent="0.3">
      <c r="A20" s="409" t="str">
        <f>'TAB5'!A28</f>
        <v>Variable : nombre de demandes de MOZA et EOC introduites et validées par le GRD</v>
      </c>
      <c r="B20" s="221"/>
      <c r="C20" s="221"/>
      <c r="D20" s="229">
        <f>B20-C20</f>
        <v>0</v>
      </c>
      <c r="E20" s="221"/>
      <c r="F20" s="229">
        <f>C20-E20</f>
        <v>0</v>
      </c>
      <c r="G20" s="221"/>
      <c r="H20" s="229">
        <f>E20-G20</f>
        <v>0</v>
      </c>
      <c r="I20" s="221"/>
      <c r="J20" s="229">
        <f>G20-I20</f>
        <v>0</v>
      </c>
    </row>
    <row r="22" spans="1:10" x14ac:dyDescent="0.3">
      <c r="A22" s="226" t="s">
        <v>17</v>
      </c>
      <c r="B22" s="346">
        <f>IFERROR(B8/B20,0)</f>
        <v>0</v>
      </c>
      <c r="C22" s="346">
        <f>IFERROR(C8/C20,0)</f>
        <v>0</v>
      </c>
      <c r="D22" s="346">
        <f>B22-C22</f>
        <v>0</v>
      </c>
      <c r="E22" s="407">
        <f>IFERROR(E8/E20,0)</f>
        <v>0</v>
      </c>
      <c r="F22" s="346">
        <f t="shared" ref="F22:J22" si="5">D22-E22</f>
        <v>0</v>
      </c>
      <c r="G22" s="407">
        <f>IFERROR(G8/G20,0)</f>
        <v>0</v>
      </c>
      <c r="H22" s="346">
        <f t="shared" si="5"/>
        <v>0</v>
      </c>
      <c r="I22" s="407">
        <f>IFERROR(I8/I20,0)</f>
        <v>0</v>
      </c>
      <c r="J22" s="346">
        <f t="shared" si="5"/>
        <v>0</v>
      </c>
    </row>
    <row r="23" spans="1:10" s="84" customFormat="1" x14ac:dyDescent="0.3">
      <c r="A23" s="224"/>
      <c r="B23" s="223"/>
      <c r="C23" s="224"/>
      <c r="D23" s="166"/>
    </row>
    <row r="24" spans="1:10" ht="27" x14ac:dyDescent="0.3">
      <c r="A24" s="226" t="s">
        <v>12</v>
      </c>
      <c r="B24" s="227">
        <f t="shared" ref="B24:J24" si="6">SUM(B25:B34)</f>
        <v>0</v>
      </c>
      <c r="C24" s="227">
        <f t="shared" si="6"/>
        <v>0</v>
      </c>
      <c r="D24" s="227">
        <f t="shared" si="6"/>
        <v>0</v>
      </c>
      <c r="E24" s="227">
        <f t="shared" si="6"/>
        <v>0</v>
      </c>
      <c r="F24" s="227">
        <f t="shared" si="6"/>
        <v>0</v>
      </c>
      <c r="G24" s="227">
        <f t="shared" si="6"/>
        <v>0</v>
      </c>
      <c r="H24" s="227">
        <f t="shared" si="6"/>
        <v>0</v>
      </c>
      <c r="I24" s="227">
        <f t="shared" si="6"/>
        <v>0</v>
      </c>
      <c r="J24" s="227">
        <f t="shared" si="6"/>
        <v>0</v>
      </c>
    </row>
    <row r="25" spans="1:10" x14ac:dyDescent="0.3">
      <c r="A25" s="335" t="s">
        <v>205</v>
      </c>
      <c r="B25" s="221"/>
      <c r="C25" s="221"/>
      <c r="D25" s="229">
        <f t="shared" ref="D25:D34" si="7">B25-C25</f>
        <v>0</v>
      </c>
      <c r="E25" s="221"/>
      <c r="F25" s="229">
        <f t="shared" ref="F25:F34" si="8">C25-E25</f>
        <v>0</v>
      </c>
      <c r="G25" s="221"/>
      <c r="H25" s="229">
        <f t="shared" ref="H25:H34" si="9">E25-G25</f>
        <v>0</v>
      </c>
      <c r="I25" s="221"/>
      <c r="J25" s="229">
        <f t="shared" ref="J25:J34" si="10">G25-I25</f>
        <v>0</v>
      </c>
    </row>
    <row r="26" spans="1:10" x14ac:dyDescent="0.3">
      <c r="A26" s="335" t="s">
        <v>206</v>
      </c>
      <c r="B26" s="221"/>
      <c r="C26" s="221"/>
      <c r="D26" s="229">
        <f t="shared" si="7"/>
        <v>0</v>
      </c>
      <c r="E26" s="221"/>
      <c r="F26" s="229">
        <f t="shared" si="8"/>
        <v>0</v>
      </c>
      <c r="G26" s="221"/>
      <c r="H26" s="229">
        <f t="shared" si="9"/>
        <v>0</v>
      </c>
      <c r="I26" s="221"/>
      <c r="J26" s="229">
        <f t="shared" si="10"/>
        <v>0</v>
      </c>
    </row>
    <row r="27" spans="1:10" x14ac:dyDescent="0.3">
      <c r="A27" s="335" t="s">
        <v>207</v>
      </c>
      <c r="B27" s="221"/>
      <c r="C27" s="221"/>
      <c r="D27" s="229">
        <f t="shared" si="7"/>
        <v>0</v>
      </c>
      <c r="E27" s="221"/>
      <c r="F27" s="229">
        <f t="shared" si="8"/>
        <v>0</v>
      </c>
      <c r="G27" s="221"/>
      <c r="H27" s="229">
        <f t="shared" si="9"/>
        <v>0</v>
      </c>
      <c r="I27" s="221"/>
      <c r="J27" s="229">
        <f t="shared" si="10"/>
        <v>0</v>
      </c>
    </row>
    <row r="28" spans="1:10" x14ac:dyDescent="0.3">
      <c r="A28" s="335" t="s">
        <v>208</v>
      </c>
      <c r="B28" s="221"/>
      <c r="C28" s="221"/>
      <c r="D28" s="229">
        <f t="shared" si="7"/>
        <v>0</v>
      </c>
      <c r="E28" s="221"/>
      <c r="F28" s="229">
        <f t="shared" si="8"/>
        <v>0</v>
      </c>
      <c r="G28" s="221"/>
      <c r="H28" s="229">
        <f t="shared" si="9"/>
        <v>0</v>
      </c>
      <c r="I28" s="221"/>
      <c r="J28" s="229">
        <f t="shared" si="10"/>
        <v>0</v>
      </c>
    </row>
    <row r="29" spans="1:10" x14ac:dyDescent="0.3">
      <c r="A29" s="335" t="s">
        <v>209</v>
      </c>
      <c r="B29" s="221"/>
      <c r="C29" s="221"/>
      <c r="D29" s="229">
        <f t="shared" si="7"/>
        <v>0</v>
      </c>
      <c r="E29" s="221"/>
      <c r="F29" s="229">
        <f t="shared" si="8"/>
        <v>0</v>
      </c>
      <c r="G29" s="221"/>
      <c r="H29" s="229">
        <f t="shared" si="9"/>
        <v>0</v>
      </c>
      <c r="I29" s="221"/>
      <c r="J29" s="229">
        <f t="shared" si="10"/>
        <v>0</v>
      </c>
    </row>
    <row r="30" spans="1:10" x14ac:dyDescent="0.3">
      <c r="A30" s="335" t="s">
        <v>248</v>
      </c>
      <c r="B30" s="221"/>
      <c r="C30" s="221"/>
      <c r="D30" s="229">
        <f t="shared" si="7"/>
        <v>0</v>
      </c>
      <c r="E30" s="221"/>
      <c r="F30" s="229">
        <f t="shared" si="8"/>
        <v>0</v>
      </c>
      <c r="G30" s="221"/>
      <c r="H30" s="229">
        <f t="shared" si="9"/>
        <v>0</v>
      </c>
      <c r="I30" s="221"/>
      <c r="J30" s="229">
        <f t="shared" si="10"/>
        <v>0</v>
      </c>
    </row>
    <row r="31" spans="1:10" x14ac:dyDescent="0.3">
      <c r="A31" s="335" t="s">
        <v>249</v>
      </c>
      <c r="B31" s="221"/>
      <c r="C31" s="221"/>
      <c r="D31" s="229">
        <f t="shared" si="7"/>
        <v>0</v>
      </c>
      <c r="E31" s="221"/>
      <c r="F31" s="229">
        <f t="shared" si="8"/>
        <v>0</v>
      </c>
      <c r="G31" s="221"/>
      <c r="H31" s="229">
        <f t="shared" si="9"/>
        <v>0</v>
      </c>
      <c r="I31" s="221"/>
      <c r="J31" s="229">
        <f t="shared" si="10"/>
        <v>0</v>
      </c>
    </row>
    <row r="32" spans="1:10" x14ac:dyDescent="0.3">
      <c r="A32" s="335" t="s">
        <v>250</v>
      </c>
      <c r="B32" s="221"/>
      <c r="C32" s="221"/>
      <c r="D32" s="229">
        <f t="shared" si="7"/>
        <v>0</v>
      </c>
      <c r="E32" s="221"/>
      <c r="F32" s="229">
        <f t="shared" si="8"/>
        <v>0</v>
      </c>
      <c r="G32" s="221"/>
      <c r="H32" s="229">
        <f t="shared" si="9"/>
        <v>0</v>
      </c>
      <c r="I32" s="221"/>
      <c r="J32" s="229">
        <f t="shared" si="10"/>
        <v>0</v>
      </c>
    </row>
    <row r="33" spans="1:10" x14ac:dyDescent="0.3">
      <c r="A33" s="335" t="s">
        <v>251</v>
      </c>
      <c r="B33" s="221"/>
      <c r="C33" s="221"/>
      <c r="D33" s="229">
        <f t="shared" si="7"/>
        <v>0</v>
      </c>
      <c r="E33" s="221"/>
      <c r="F33" s="229">
        <f t="shared" si="8"/>
        <v>0</v>
      </c>
      <c r="G33" s="221"/>
      <c r="H33" s="229">
        <f t="shared" si="9"/>
        <v>0</v>
      </c>
      <c r="I33" s="221"/>
      <c r="J33" s="229">
        <f t="shared" si="10"/>
        <v>0</v>
      </c>
    </row>
    <row r="34" spans="1:10" x14ac:dyDescent="0.3">
      <c r="A34" s="335" t="s">
        <v>252</v>
      </c>
      <c r="B34" s="221"/>
      <c r="C34" s="221"/>
      <c r="D34" s="229">
        <f t="shared" si="7"/>
        <v>0</v>
      </c>
      <c r="E34" s="221"/>
      <c r="F34" s="229">
        <f t="shared" si="8"/>
        <v>0</v>
      </c>
      <c r="G34" s="221"/>
      <c r="H34" s="229">
        <f t="shared" si="9"/>
        <v>0</v>
      </c>
      <c r="I34" s="221"/>
      <c r="J34" s="229">
        <f t="shared" si="10"/>
        <v>0</v>
      </c>
    </row>
    <row r="36" spans="1:10" x14ac:dyDescent="0.3">
      <c r="A36" s="226" t="s">
        <v>4</v>
      </c>
      <c r="B36" s="221"/>
      <c r="C36" s="221"/>
      <c r="D36" s="229">
        <f>B36-C36</f>
        <v>0</v>
      </c>
      <c r="E36" s="221"/>
      <c r="F36" s="229">
        <f>C36-E36</f>
        <v>0</v>
      </c>
      <c r="G36" s="221"/>
      <c r="H36" s="229">
        <f>E36-G36</f>
        <v>0</v>
      </c>
      <c r="I36" s="221"/>
      <c r="J36" s="229">
        <f>G36-I36</f>
        <v>0</v>
      </c>
    </row>
    <row r="37" spans="1:10" s="84" customFormat="1" x14ac:dyDescent="0.3">
      <c r="A37" s="224"/>
      <c r="B37" s="223"/>
      <c r="C37" s="224"/>
      <c r="D37" s="166"/>
    </row>
    <row r="38" spans="1:10" s="84" customFormat="1" x14ac:dyDescent="0.3">
      <c r="A38" s="191" t="s">
        <v>22</v>
      </c>
      <c r="B38" s="105">
        <f t="shared" ref="B38:J38" si="11">SUM(B8,B24,B36)</f>
        <v>0</v>
      </c>
      <c r="C38" s="105">
        <f t="shared" si="11"/>
        <v>0</v>
      </c>
      <c r="D38" s="105">
        <f t="shared" si="11"/>
        <v>0</v>
      </c>
      <c r="E38" s="105">
        <f t="shared" si="11"/>
        <v>0</v>
      </c>
      <c r="F38" s="105">
        <f t="shared" si="11"/>
        <v>0</v>
      </c>
      <c r="G38" s="105">
        <f t="shared" si="11"/>
        <v>0</v>
      </c>
      <c r="H38" s="105">
        <f t="shared" si="11"/>
        <v>0</v>
      </c>
      <c r="I38" s="105">
        <f t="shared" si="11"/>
        <v>0</v>
      </c>
      <c r="J38" s="105">
        <f t="shared" si="11"/>
        <v>0</v>
      </c>
    </row>
    <row r="39" spans="1:10" s="84" customFormat="1" x14ac:dyDescent="0.3">
      <c r="A39" s="224"/>
      <c r="B39" s="223"/>
      <c r="C39" s="224"/>
      <c r="D39" s="166"/>
    </row>
    <row r="40" spans="1:10" s="84" customFormat="1" x14ac:dyDescent="0.3">
      <c r="A40" s="224"/>
      <c r="B40" s="223"/>
      <c r="C40" s="224"/>
      <c r="D40" s="166"/>
    </row>
    <row r="41" spans="1:10" s="84" customFormat="1" x14ac:dyDescent="0.3">
      <c r="A41" s="224"/>
      <c r="B41" s="223"/>
      <c r="C41" s="224"/>
      <c r="D41" s="166"/>
    </row>
    <row r="42" spans="1:10" s="84" customFormat="1" x14ac:dyDescent="0.3">
      <c r="A42" s="224"/>
      <c r="B42" s="223"/>
      <c r="C42" s="224"/>
      <c r="D42" s="166"/>
    </row>
    <row r="43" spans="1:10" s="84" customFormat="1" x14ac:dyDescent="0.3">
      <c r="A43" s="224"/>
      <c r="B43" s="223"/>
      <c r="C43" s="224"/>
      <c r="D43" s="166"/>
    </row>
    <row r="44" spans="1:10" s="84" customFormat="1" x14ac:dyDescent="0.3">
      <c r="A44" s="224"/>
      <c r="B44" s="223"/>
      <c r="C44" s="224"/>
      <c r="D44" s="166"/>
    </row>
    <row r="45" spans="1:10" s="84" customFormat="1" x14ac:dyDescent="0.3">
      <c r="A45" s="224"/>
      <c r="B45" s="223"/>
      <c r="C45" s="224"/>
      <c r="D45" s="166"/>
    </row>
    <row r="46" spans="1:10" s="84" customFormat="1" x14ac:dyDescent="0.3">
      <c r="A46" s="224"/>
      <c r="B46" s="223"/>
      <c r="C46" s="224"/>
      <c r="D46" s="166"/>
    </row>
    <row r="47" spans="1:10" s="84" customFormat="1" x14ac:dyDescent="0.3">
      <c r="A47" s="224"/>
      <c r="B47" s="223"/>
      <c r="C47" s="224"/>
      <c r="D47" s="166"/>
    </row>
    <row r="48" spans="1:10" s="84" customFormat="1" x14ac:dyDescent="0.3">
      <c r="A48" s="224"/>
      <c r="B48" s="223"/>
      <c r="C48" s="224"/>
      <c r="D48" s="166"/>
    </row>
    <row r="49" spans="1:4" s="84" customFormat="1" x14ac:dyDescent="0.3">
      <c r="A49" s="224"/>
      <c r="B49" s="223"/>
      <c r="C49" s="224"/>
      <c r="D49" s="166"/>
    </row>
    <row r="50" spans="1:4" s="84" customFormat="1" x14ac:dyDescent="0.3">
      <c r="A50" s="224"/>
      <c r="B50" s="223"/>
      <c r="C50" s="224"/>
      <c r="D50" s="166"/>
    </row>
    <row r="51" spans="1:4" s="84" customFormat="1" x14ac:dyDescent="0.3">
      <c r="A51" s="224"/>
      <c r="B51" s="223"/>
      <c r="C51" s="224"/>
      <c r="D51" s="166"/>
    </row>
    <row r="52" spans="1:4" s="84" customFormat="1" x14ac:dyDescent="0.3">
      <c r="A52" s="224"/>
      <c r="B52" s="223"/>
      <c r="C52" s="224"/>
      <c r="D52" s="166"/>
    </row>
    <row r="53" spans="1:4" s="84" customFormat="1" x14ac:dyDescent="0.3">
      <c r="A53" s="224"/>
      <c r="B53" s="223"/>
      <c r="C53" s="224"/>
      <c r="D53" s="166"/>
    </row>
    <row r="54" spans="1:4" s="84" customFormat="1" x14ac:dyDescent="0.3">
      <c r="A54" s="224"/>
      <c r="B54" s="223"/>
      <c r="C54" s="224"/>
      <c r="D54" s="166"/>
    </row>
    <row r="55" spans="1:4" s="84" customFormat="1" x14ac:dyDescent="0.3">
      <c r="A55" s="224"/>
      <c r="B55" s="223"/>
      <c r="C55" s="224"/>
      <c r="D55" s="166"/>
    </row>
    <row r="56" spans="1:4" s="84" customFormat="1" x14ac:dyDescent="0.3">
      <c r="A56" s="224"/>
      <c r="B56" s="223"/>
      <c r="C56" s="224"/>
      <c r="D56" s="166"/>
    </row>
    <row r="57" spans="1:4" s="84" customFormat="1" x14ac:dyDescent="0.3">
      <c r="A57" s="224"/>
      <c r="B57" s="223"/>
      <c r="C57" s="224"/>
      <c r="D57" s="166"/>
    </row>
    <row r="58" spans="1:4" s="84" customFormat="1" x14ac:dyDescent="0.3">
      <c r="A58" s="224"/>
      <c r="B58" s="223"/>
      <c r="C58" s="224"/>
      <c r="D58" s="166"/>
    </row>
    <row r="59" spans="1:4" s="84" customFormat="1" x14ac:dyDescent="0.3">
      <c r="A59" s="224"/>
      <c r="B59" s="223"/>
      <c r="C59" s="224"/>
      <c r="D59" s="166"/>
    </row>
    <row r="60" spans="1:4" s="84" customFormat="1" x14ac:dyDescent="0.3">
      <c r="A60" s="224"/>
      <c r="B60" s="223"/>
      <c r="C60" s="224"/>
      <c r="D60" s="166"/>
    </row>
    <row r="61" spans="1:4" s="84" customFormat="1" x14ac:dyDescent="0.3">
      <c r="A61" s="224"/>
      <c r="B61" s="223"/>
      <c r="C61" s="224"/>
      <c r="D61" s="166"/>
    </row>
    <row r="62" spans="1:4" s="84" customFormat="1" x14ac:dyDescent="0.3">
      <c r="A62" s="224"/>
      <c r="B62" s="223"/>
      <c r="C62" s="224"/>
      <c r="D62" s="166"/>
    </row>
    <row r="63" spans="1:4" s="84" customFormat="1" x14ac:dyDescent="0.3">
      <c r="A63" s="224"/>
      <c r="B63" s="223"/>
      <c r="C63" s="224"/>
      <c r="D63" s="166"/>
    </row>
    <row r="64" spans="1:4" s="84" customFormat="1" x14ac:dyDescent="0.3">
      <c r="A64" s="224"/>
      <c r="B64" s="223"/>
      <c r="C64" s="224"/>
      <c r="D64" s="166"/>
    </row>
    <row r="65" spans="1:4" s="84" customFormat="1" x14ac:dyDescent="0.3">
      <c r="A65" s="224"/>
      <c r="B65" s="223"/>
      <c r="C65" s="224"/>
      <c r="D65" s="166"/>
    </row>
    <row r="66" spans="1:4" s="84" customFormat="1" x14ac:dyDescent="0.3">
      <c r="A66" s="224"/>
      <c r="B66" s="223"/>
      <c r="C66" s="224"/>
      <c r="D66" s="166"/>
    </row>
    <row r="67" spans="1:4" s="84" customFormat="1" x14ac:dyDescent="0.3">
      <c r="A67" s="224"/>
      <c r="B67" s="223"/>
      <c r="C67" s="224"/>
      <c r="D67" s="166"/>
    </row>
    <row r="68" spans="1:4" s="84" customFormat="1" x14ac:dyDescent="0.3">
      <c r="A68" s="224"/>
      <c r="B68" s="223"/>
      <c r="C68" s="224"/>
      <c r="D68" s="166"/>
    </row>
    <row r="69" spans="1:4" s="84" customFormat="1" x14ac:dyDescent="0.3">
      <c r="A69" s="224"/>
      <c r="B69" s="223"/>
      <c r="C69" s="224"/>
      <c r="D69" s="166"/>
    </row>
    <row r="70" spans="1:4" s="84" customFormat="1" x14ac:dyDescent="0.3">
      <c r="A70" s="224"/>
      <c r="B70" s="223"/>
      <c r="C70" s="224"/>
      <c r="D70" s="166"/>
    </row>
    <row r="71" spans="1:4" s="84" customFormat="1" x14ac:dyDescent="0.3">
      <c r="A71" s="224"/>
      <c r="B71" s="223"/>
      <c r="C71" s="224"/>
      <c r="D71" s="166"/>
    </row>
    <row r="72" spans="1:4" s="84" customFormat="1" x14ac:dyDescent="0.3">
      <c r="A72" s="224"/>
      <c r="B72" s="223"/>
      <c r="C72" s="224"/>
      <c r="D72" s="166"/>
    </row>
    <row r="73" spans="1:4" s="84" customFormat="1" x14ac:dyDescent="0.3">
      <c r="A73" s="224"/>
      <c r="B73" s="223"/>
      <c r="C73" s="224"/>
      <c r="D73" s="166"/>
    </row>
    <row r="74" spans="1:4" s="84" customFormat="1" x14ac:dyDescent="0.3">
      <c r="A74" s="224"/>
      <c r="B74" s="223"/>
      <c r="C74" s="224"/>
      <c r="D74" s="166"/>
    </row>
    <row r="75" spans="1:4" s="84" customFormat="1" x14ac:dyDescent="0.3">
      <c r="A75" s="224"/>
      <c r="B75" s="223"/>
      <c r="C75" s="224"/>
      <c r="D75" s="166"/>
    </row>
  </sheetData>
  <mergeCells count="1">
    <mergeCell ref="A3:J3"/>
  </mergeCells>
  <hyperlinks>
    <hyperlink ref="A1" location="TAB00!A1" display="Retour page de garde"/>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392CC1D1-2B7B-4F08-B364-42D91DDB408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E39:K1048576 E1:K2 E4:K35 K3</xm:sqref>
        </x14:conditionalFormatting>
        <x14:conditionalFormatting xmlns:xm="http://schemas.microsoft.com/office/excel/2006/main">
          <x14:cfRule type="expression" priority="5" id="{283B7F87-3634-4032-94AB-73566FC00E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G39:K1048576 G1:K2 G4:K35 K3</xm:sqref>
        </x14:conditionalFormatting>
        <x14:conditionalFormatting xmlns:xm="http://schemas.microsoft.com/office/excel/2006/main">
          <x14:cfRule type="expression" priority="4" id="{BA5226E3-F101-4209-951E-2911E138784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I39:K1048576 I1:K2 I4:K35 K3</xm:sqref>
        </x14:conditionalFormatting>
        <x14:conditionalFormatting xmlns:xm="http://schemas.microsoft.com/office/excel/2006/main">
          <x14:cfRule type="expression" priority="3" id="{1A5B5E65-C5A0-4B15-8069-C8ED23E4B49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E36:K38</xm:sqref>
        </x14:conditionalFormatting>
        <x14:conditionalFormatting xmlns:xm="http://schemas.microsoft.com/office/excel/2006/main">
          <x14:cfRule type="expression" priority="2" id="{6745B044-2321-4394-BD6A-B471D887A2D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G36:K38</xm:sqref>
        </x14:conditionalFormatting>
        <x14:conditionalFormatting xmlns:xm="http://schemas.microsoft.com/office/excel/2006/main">
          <x14:cfRule type="expression" priority="1" id="{4B468DDB-030A-47E6-A9EE-445FBA9FAF6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I36:K38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selection activeCell="A37" sqref="A37:A38"/>
    </sheetView>
  </sheetViews>
  <sheetFormatPr baseColWidth="10" defaultColWidth="9.1640625" defaultRowHeight="13.5" x14ac:dyDescent="0.3"/>
  <cols>
    <col min="1" max="1" width="51.6640625" style="220" customWidth="1"/>
    <col min="2" max="2" width="16.6640625" style="219" customWidth="1"/>
    <col min="3" max="3" width="16.6640625" style="220" customWidth="1"/>
    <col min="4" max="4" width="16.6640625" style="216" customWidth="1"/>
    <col min="5" max="11" width="16.6640625" style="173" customWidth="1"/>
    <col min="12" max="13" width="21.5" style="173" customWidth="1"/>
    <col min="14" max="16384" width="9.1640625" style="173"/>
  </cols>
  <sheetData>
    <row r="1" spans="1:10" s="216" customFormat="1" ht="15" x14ac:dyDescent="0.3">
      <c r="A1" s="228" t="s">
        <v>42</v>
      </c>
    </row>
    <row r="3" spans="1:10" ht="22.15" customHeight="1" x14ac:dyDescent="0.3">
      <c r="A3" s="583" t="str">
        <f>TAB00!B68&amp;" : "&amp;TAB00!C68</f>
        <v>TAB5.5 : Evolution des charges nettes réelles liées à la promotion des énergies renouvelables au cours de la période régulatoire</v>
      </c>
      <c r="B3" s="583"/>
      <c r="C3" s="583"/>
      <c r="D3" s="583"/>
      <c r="E3" s="583"/>
      <c r="F3" s="583"/>
      <c r="G3" s="583"/>
      <c r="H3" s="583"/>
      <c r="I3" s="583"/>
      <c r="J3" s="583"/>
    </row>
    <row r="4" spans="1:10" ht="22.15" customHeight="1" x14ac:dyDescent="0.3">
      <c r="A4" s="583"/>
      <c r="B4" s="583"/>
      <c r="C4" s="583"/>
      <c r="D4" s="583"/>
      <c r="E4" s="583"/>
      <c r="F4" s="583"/>
      <c r="G4" s="583"/>
      <c r="H4" s="583"/>
      <c r="I4" s="583"/>
      <c r="J4" s="583"/>
    </row>
    <row r="6" spans="1:10" x14ac:dyDescent="0.3">
      <c r="B6" s="25" t="str">
        <f>IF(TAB00!$E$14=2019,"BUDGET "&amp;TAB00!E14,"REALITE 2019")</f>
        <v>REALITE 2019</v>
      </c>
      <c r="C6" s="25" t="str">
        <f>IF(TAB00!$E$14=2019,"REALITE 2019","REALITE 2020")</f>
        <v>REALITE 2020</v>
      </c>
      <c r="D6" s="25" t="s">
        <v>8</v>
      </c>
      <c r="E6" s="25" t="s">
        <v>41</v>
      </c>
      <c r="F6" s="25" t="s">
        <v>8</v>
      </c>
      <c r="G6" s="25" t="s">
        <v>246</v>
      </c>
      <c r="H6" s="25" t="s">
        <v>8</v>
      </c>
      <c r="I6" s="25" t="s">
        <v>247</v>
      </c>
      <c r="J6" s="25" t="s">
        <v>8</v>
      </c>
    </row>
    <row r="7" spans="1:10" ht="27" x14ac:dyDescent="0.3">
      <c r="A7" s="226" t="s">
        <v>13</v>
      </c>
      <c r="B7" s="227">
        <f t="shared" ref="B7:J7" si="0">SUM(B8:B17)</f>
        <v>0</v>
      </c>
      <c r="C7" s="227">
        <f t="shared" si="0"/>
        <v>0</v>
      </c>
      <c r="D7" s="227">
        <f t="shared" si="0"/>
        <v>0</v>
      </c>
      <c r="E7" s="227">
        <f t="shared" si="0"/>
        <v>0</v>
      </c>
      <c r="F7" s="227">
        <f t="shared" si="0"/>
        <v>0</v>
      </c>
      <c r="G7" s="227">
        <f t="shared" si="0"/>
        <v>0</v>
      </c>
      <c r="H7" s="227">
        <f t="shared" si="0"/>
        <v>0</v>
      </c>
      <c r="I7" s="227">
        <f t="shared" si="0"/>
        <v>0</v>
      </c>
      <c r="J7" s="227">
        <f t="shared" si="0"/>
        <v>0</v>
      </c>
    </row>
    <row r="8" spans="1:10" x14ac:dyDescent="0.3">
      <c r="A8" s="335" t="s">
        <v>205</v>
      </c>
      <c r="B8" s="221"/>
      <c r="C8" s="221"/>
      <c r="D8" s="229">
        <f t="shared" ref="D8:D17" si="1">B8-C8</f>
        <v>0</v>
      </c>
      <c r="E8" s="221"/>
      <c r="F8" s="229">
        <f t="shared" ref="F8:F17" si="2">C8-E8</f>
        <v>0</v>
      </c>
      <c r="G8" s="221"/>
      <c r="H8" s="229">
        <f t="shared" ref="H8:H17" si="3">E8-G8</f>
        <v>0</v>
      </c>
      <c r="I8" s="221"/>
      <c r="J8" s="229">
        <f t="shared" ref="J8:J17" si="4">G8-I8</f>
        <v>0</v>
      </c>
    </row>
    <row r="9" spans="1:10" x14ac:dyDescent="0.3">
      <c r="A9" s="335" t="s">
        <v>206</v>
      </c>
      <c r="B9" s="221"/>
      <c r="C9" s="221"/>
      <c r="D9" s="229">
        <f t="shared" si="1"/>
        <v>0</v>
      </c>
      <c r="E9" s="221"/>
      <c r="F9" s="229">
        <f t="shared" si="2"/>
        <v>0</v>
      </c>
      <c r="G9" s="221"/>
      <c r="H9" s="229">
        <f t="shared" si="3"/>
        <v>0</v>
      </c>
      <c r="I9" s="221"/>
      <c r="J9" s="229">
        <f t="shared" si="4"/>
        <v>0</v>
      </c>
    </row>
    <row r="10" spans="1:10" x14ac:dyDescent="0.3">
      <c r="A10" s="335" t="s">
        <v>207</v>
      </c>
      <c r="B10" s="221"/>
      <c r="C10" s="221"/>
      <c r="D10" s="229">
        <f t="shared" si="1"/>
        <v>0</v>
      </c>
      <c r="E10" s="221"/>
      <c r="F10" s="229">
        <f t="shared" si="2"/>
        <v>0</v>
      </c>
      <c r="G10" s="221"/>
      <c r="H10" s="229">
        <f t="shared" si="3"/>
        <v>0</v>
      </c>
      <c r="I10" s="221"/>
      <c r="J10" s="229">
        <f t="shared" si="4"/>
        <v>0</v>
      </c>
    </row>
    <row r="11" spans="1:10" x14ac:dyDescent="0.3">
      <c r="A11" s="335" t="s">
        <v>208</v>
      </c>
      <c r="B11" s="221"/>
      <c r="C11" s="221"/>
      <c r="D11" s="229">
        <f t="shared" si="1"/>
        <v>0</v>
      </c>
      <c r="E11" s="221"/>
      <c r="F11" s="229">
        <f t="shared" si="2"/>
        <v>0</v>
      </c>
      <c r="G11" s="221"/>
      <c r="H11" s="229">
        <f t="shared" si="3"/>
        <v>0</v>
      </c>
      <c r="I11" s="221"/>
      <c r="J11" s="229">
        <f t="shared" si="4"/>
        <v>0</v>
      </c>
    </row>
    <row r="12" spans="1:10" x14ac:dyDescent="0.3">
      <c r="A12" s="335" t="s">
        <v>209</v>
      </c>
      <c r="B12" s="221"/>
      <c r="C12" s="221"/>
      <c r="D12" s="229">
        <f t="shared" si="1"/>
        <v>0</v>
      </c>
      <c r="E12" s="221"/>
      <c r="F12" s="229">
        <f t="shared" si="2"/>
        <v>0</v>
      </c>
      <c r="G12" s="221"/>
      <c r="H12" s="229">
        <f t="shared" si="3"/>
        <v>0</v>
      </c>
      <c r="I12" s="221"/>
      <c r="J12" s="229">
        <f t="shared" si="4"/>
        <v>0</v>
      </c>
    </row>
    <row r="13" spans="1:10" x14ac:dyDescent="0.3">
      <c r="A13" s="335" t="s">
        <v>248</v>
      </c>
      <c r="B13" s="221"/>
      <c r="C13" s="221"/>
      <c r="D13" s="229">
        <f t="shared" si="1"/>
        <v>0</v>
      </c>
      <c r="E13" s="221"/>
      <c r="F13" s="229">
        <f t="shared" si="2"/>
        <v>0</v>
      </c>
      <c r="G13" s="221"/>
      <c r="H13" s="229">
        <f t="shared" si="3"/>
        <v>0</v>
      </c>
      <c r="I13" s="221"/>
      <c r="J13" s="229">
        <f t="shared" si="4"/>
        <v>0</v>
      </c>
    </row>
    <row r="14" spans="1:10" x14ac:dyDescent="0.3">
      <c r="A14" s="335" t="s">
        <v>249</v>
      </c>
      <c r="B14" s="221"/>
      <c r="C14" s="221"/>
      <c r="D14" s="229">
        <f t="shared" si="1"/>
        <v>0</v>
      </c>
      <c r="E14" s="221"/>
      <c r="F14" s="229">
        <f t="shared" si="2"/>
        <v>0</v>
      </c>
      <c r="G14" s="221"/>
      <c r="H14" s="229">
        <f t="shared" si="3"/>
        <v>0</v>
      </c>
      <c r="I14" s="221"/>
      <c r="J14" s="229">
        <f t="shared" si="4"/>
        <v>0</v>
      </c>
    </row>
    <row r="15" spans="1:10" x14ac:dyDescent="0.3">
      <c r="A15" s="335" t="s">
        <v>250</v>
      </c>
      <c r="B15" s="221"/>
      <c r="C15" s="221"/>
      <c r="D15" s="229">
        <f t="shared" si="1"/>
        <v>0</v>
      </c>
      <c r="E15" s="221"/>
      <c r="F15" s="229">
        <f t="shared" si="2"/>
        <v>0</v>
      </c>
      <c r="G15" s="221"/>
      <c r="H15" s="229">
        <f t="shared" si="3"/>
        <v>0</v>
      </c>
      <c r="I15" s="221"/>
      <c r="J15" s="229">
        <f t="shared" si="4"/>
        <v>0</v>
      </c>
    </row>
    <row r="16" spans="1:10" x14ac:dyDescent="0.3">
      <c r="A16" s="335" t="s">
        <v>251</v>
      </c>
      <c r="B16" s="221"/>
      <c r="C16" s="221"/>
      <c r="D16" s="229">
        <f t="shared" si="1"/>
        <v>0</v>
      </c>
      <c r="E16" s="221"/>
      <c r="F16" s="229">
        <f t="shared" si="2"/>
        <v>0</v>
      </c>
      <c r="G16" s="221"/>
      <c r="H16" s="229">
        <f t="shared" si="3"/>
        <v>0</v>
      </c>
      <c r="I16" s="221"/>
      <c r="J16" s="229">
        <f t="shared" si="4"/>
        <v>0</v>
      </c>
    </row>
    <row r="17" spans="1:10" x14ac:dyDescent="0.3">
      <c r="A17" s="335" t="s">
        <v>252</v>
      </c>
      <c r="B17" s="221"/>
      <c r="C17" s="221"/>
      <c r="D17" s="229">
        <f t="shared" si="1"/>
        <v>0</v>
      </c>
      <c r="E17" s="221"/>
      <c r="F17" s="229">
        <f t="shared" si="2"/>
        <v>0</v>
      </c>
      <c r="G17" s="221"/>
      <c r="H17" s="229">
        <f t="shared" si="3"/>
        <v>0</v>
      </c>
      <c r="I17" s="221"/>
      <c r="J17" s="229">
        <f t="shared" si="4"/>
        <v>0</v>
      </c>
    </row>
    <row r="19" spans="1:10" x14ac:dyDescent="0.3">
      <c r="A19" s="380" t="str">
        <f>'TAB5'!A34</f>
        <v>Variable : nombre de dossiers « qualiwatt » et "solwatt" introduits  auprès du GRD</v>
      </c>
      <c r="B19" s="221"/>
      <c r="C19" s="221"/>
      <c r="D19" s="229">
        <f>B19-C19</f>
        <v>0</v>
      </c>
      <c r="E19" s="221"/>
      <c r="F19" s="229">
        <f>C19-E19</f>
        <v>0</v>
      </c>
      <c r="G19" s="221"/>
      <c r="H19" s="229">
        <f>E19-G19</f>
        <v>0</v>
      </c>
      <c r="I19" s="221"/>
      <c r="J19" s="229">
        <f>G19-I19</f>
        <v>0</v>
      </c>
    </row>
    <row r="21" spans="1:10" x14ac:dyDescent="0.3">
      <c r="A21" s="226" t="s">
        <v>17</v>
      </c>
      <c r="B21" s="346">
        <f>IFERROR(B7/B19,0)</f>
        <v>0</v>
      </c>
      <c r="C21" s="346">
        <f>IFERROR(C7/C19,0)</f>
        <v>0</v>
      </c>
      <c r="D21" s="346">
        <f>B21-C21</f>
        <v>0</v>
      </c>
      <c r="E21" s="407">
        <f>IFERROR(E7/E19,0)</f>
        <v>0</v>
      </c>
      <c r="F21" s="346">
        <f t="shared" ref="F21:J21" si="5">D21-E21</f>
        <v>0</v>
      </c>
      <c r="G21" s="407">
        <f>IFERROR(G7/G19,0)</f>
        <v>0</v>
      </c>
      <c r="H21" s="346">
        <f t="shared" si="5"/>
        <v>0</v>
      </c>
      <c r="I21" s="407">
        <f>IFERROR(I7/I19,0)</f>
        <v>0</v>
      </c>
      <c r="J21" s="346">
        <f t="shared" si="5"/>
        <v>0</v>
      </c>
    </row>
    <row r="22" spans="1:10" s="84" customFormat="1" x14ac:dyDescent="0.3">
      <c r="A22" s="224"/>
      <c r="B22" s="223"/>
      <c r="C22" s="224"/>
      <c r="D22" s="166"/>
    </row>
    <row r="23" spans="1:10" ht="27" x14ac:dyDescent="0.3">
      <c r="A23" s="226" t="s">
        <v>12</v>
      </c>
      <c r="B23" s="227">
        <f t="shared" ref="B23:J23" si="6">SUM(B24:B33)</f>
        <v>0</v>
      </c>
      <c r="C23" s="227">
        <f t="shared" si="6"/>
        <v>0</v>
      </c>
      <c r="D23" s="227">
        <f t="shared" si="6"/>
        <v>0</v>
      </c>
      <c r="E23" s="227">
        <f t="shared" si="6"/>
        <v>0</v>
      </c>
      <c r="F23" s="227">
        <f t="shared" si="6"/>
        <v>0</v>
      </c>
      <c r="G23" s="227">
        <f t="shared" si="6"/>
        <v>0</v>
      </c>
      <c r="H23" s="227">
        <f t="shared" si="6"/>
        <v>0</v>
      </c>
      <c r="I23" s="227">
        <f t="shared" si="6"/>
        <v>0</v>
      </c>
      <c r="J23" s="227">
        <f t="shared" si="6"/>
        <v>0</v>
      </c>
    </row>
    <row r="24" spans="1:10" x14ac:dyDescent="0.3">
      <c r="A24" s="335" t="s">
        <v>205</v>
      </c>
      <c r="B24" s="221"/>
      <c r="C24" s="221"/>
      <c r="D24" s="229">
        <f t="shared" ref="D24:D33" si="7">B24-C24</f>
        <v>0</v>
      </c>
      <c r="E24" s="221"/>
      <c r="F24" s="229">
        <f t="shared" ref="F24:F33" si="8">C24-E24</f>
        <v>0</v>
      </c>
      <c r="G24" s="221"/>
      <c r="H24" s="229">
        <f t="shared" ref="H24:H33" si="9">E24-G24</f>
        <v>0</v>
      </c>
      <c r="I24" s="221"/>
      <c r="J24" s="229">
        <f t="shared" ref="J24:J33" si="10">G24-I24</f>
        <v>0</v>
      </c>
    </row>
    <row r="25" spans="1:10" x14ac:dyDescent="0.3">
      <c r="A25" s="335" t="s">
        <v>206</v>
      </c>
      <c r="B25" s="221"/>
      <c r="C25" s="221"/>
      <c r="D25" s="229">
        <f t="shared" si="7"/>
        <v>0</v>
      </c>
      <c r="E25" s="221"/>
      <c r="F25" s="229">
        <f t="shared" si="8"/>
        <v>0</v>
      </c>
      <c r="G25" s="221"/>
      <c r="H25" s="229">
        <f t="shared" si="9"/>
        <v>0</v>
      </c>
      <c r="I25" s="221"/>
      <c r="J25" s="229">
        <f t="shared" si="10"/>
        <v>0</v>
      </c>
    </row>
    <row r="26" spans="1:10" x14ac:dyDescent="0.3">
      <c r="A26" s="335" t="s">
        <v>207</v>
      </c>
      <c r="B26" s="221"/>
      <c r="C26" s="221"/>
      <c r="D26" s="229">
        <f t="shared" si="7"/>
        <v>0</v>
      </c>
      <c r="E26" s="221"/>
      <c r="F26" s="229">
        <f t="shared" si="8"/>
        <v>0</v>
      </c>
      <c r="G26" s="221"/>
      <c r="H26" s="229">
        <f t="shared" si="9"/>
        <v>0</v>
      </c>
      <c r="I26" s="221"/>
      <c r="J26" s="229">
        <f t="shared" si="10"/>
        <v>0</v>
      </c>
    </row>
    <row r="27" spans="1:10" x14ac:dyDescent="0.3">
      <c r="A27" s="335" t="s">
        <v>208</v>
      </c>
      <c r="B27" s="221"/>
      <c r="C27" s="221"/>
      <c r="D27" s="229">
        <f t="shared" si="7"/>
        <v>0</v>
      </c>
      <c r="E27" s="221"/>
      <c r="F27" s="229">
        <f t="shared" si="8"/>
        <v>0</v>
      </c>
      <c r="G27" s="221"/>
      <c r="H27" s="229">
        <f t="shared" si="9"/>
        <v>0</v>
      </c>
      <c r="I27" s="221"/>
      <c r="J27" s="229">
        <f t="shared" si="10"/>
        <v>0</v>
      </c>
    </row>
    <row r="28" spans="1:10" x14ac:dyDescent="0.3">
      <c r="A28" s="335" t="s">
        <v>209</v>
      </c>
      <c r="B28" s="221"/>
      <c r="C28" s="221"/>
      <c r="D28" s="229">
        <f t="shared" si="7"/>
        <v>0</v>
      </c>
      <c r="E28" s="221"/>
      <c r="F28" s="229">
        <f t="shared" si="8"/>
        <v>0</v>
      </c>
      <c r="G28" s="221"/>
      <c r="H28" s="229">
        <f t="shared" si="9"/>
        <v>0</v>
      </c>
      <c r="I28" s="221"/>
      <c r="J28" s="229">
        <f t="shared" si="10"/>
        <v>0</v>
      </c>
    </row>
    <row r="29" spans="1:10" x14ac:dyDescent="0.3">
      <c r="A29" s="335" t="s">
        <v>248</v>
      </c>
      <c r="B29" s="221"/>
      <c r="C29" s="221"/>
      <c r="D29" s="229">
        <f t="shared" si="7"/>
        <v>0</v>
      </c>
      <c r="E29" s="221"/>
      <c r="F29" s="229">
        <f t="shared" si="8"/>
        <v>0</v>
      </c>
      <c r="G29" s="221"/>
      <c r="H29" s="229">
        <f t="shared" si="9"/>
        <v>0</v>
      </c>
      <c r="I29" s="221"/>
      <c r="J29" s="229">
        <f t="shared" si="10"/>
        <v>0</v>
      </c>
    </row>
    <row r="30" spans="1:10" x14ac:dyDescent="0.3">
      <c r="A30" s="335" t="s">
        <v>249</v>
      </c>
      <c r="B30" s="221"/>
      <c r="C30" s="221"/>
      <c r="D30" s="229">
        <f t="shared" si="7"/>
        <v>0</v>
      </c>
      <c r="E30" s="221"/>
      <c r="F30" s="229">
        <f t="shared" si="8"/>
        <v>0</v>
      </c>
      <c r="G30" s="221"/>
      <c r="H30" s="229">
        <f t="shared" si="9"/>
        <v>0</v>
      </c>
      <c r="I30" s="221"/>
      <c r="J30" s="229">
        <f t="shared" si="10"/>
        <v>0</v>
      </c>
    </row>
    <row r="31" spans="1:10" x14ac:dyDescent="0.3">
      <c r="A31" s="335" t="s">
        <v>250</v>
      </c>
      <c r="B31" s="221"/>
      <c r="C31" s="221"/>
      <c r="D31" s="229">
        <f t="shared" si="7"/>
        <v>0</v>
      </c>
      <c r="E31" s="221"/>
      <c r="F31" s="229">
        <f t="shared" si="8"/>
        <v>0</v>
      </c>
      <c r="G31" s="221"/>
      <c r="H31" s="229">
        <f t="shared" si="9"/>
        <v>0</v>
      </c>
      <c r="I31" s="221"/>
      <c r="J31" s="229">
        <f t="shared" si="10"/>
        <v>0</v>
      </c>
    </row>
    <row r="32" spans="1:10" x14ac:dyDescent="0.3">
      <c r="A32" s="335" t="s">
        <v>251</v>
      </c>
      <c r="B32" s="221"/>
      <c r="C32" s="221"/>
      <c r="D32" s="229">
        <f t="shared" si="7"/>
        <v>0</v>
      </c>
      <c r="E32" s="221"/>
      <c r="F32" s="229">
        <f t="shared" si="8"/>
        <v>0</v>
      </c>
      <c r="G32" s="221"/>
      <c r="H32" s="229">
        <f t="shared" si="9"/>
        <v>0</v>
      </c>
      <c r="I32" s="221"/>
      <c r="J32" s="229">
        <f t="shared" si="10"/>
        <v>0</v>
      </c>
    </row>
    <row r="33" spans="1:10" x14ac:dyDescent="0.3">
      <c r="A33" s="335" t="s">
        <v>252</v>
      </c>
      <c r="B33" s="221"/>
      <c r="C33" s="221"/>
      <c r="D33" s="229">
        <f t="shared" si="7"/>
        <v>0</v>
      </c>
      <c r="E33" s="221"/>
      <c r="F33" s="229">
        <f t="shared" si="8"/>
        <v>0</v>
      </c>
      <c r="G33" s="221"/>
      <c r="H33" s="229">
        <f t="shared" si="9"/>
        <v>0</v>
      </c>
      <c r="I33" s="221"/>
      <c r="J33" s="229">
        <f t="shared" si="10"/>
        <v>0</v>
      </c>
    </row>
    <row r="35" spans="1:10" x14ac:dyDescent="0.3">
      <c r="A35" s="226" t="s">
        <v>4</v>
      </c>
      <c r="B35" s="221"/>
      <c r="C35" s="221"/>
      <c r="D35" s="229">
        <f>B35-C35</f>
        <v>0</v>
      </c>
      <c r="E35" s="221"/>
      <c r="F35" s="229">
        <f>C35-E35</f>
        <v>0</v>
      </c>
      <c r="G35" s="221"/>
      <c r="H35" s="229">
        <f>E35-G35</f>
        <v>0</v>
      </c>
      <c r="I35" s="221"/>
      <c r="J35" s="229">
        <f>G35-I35</f>
        <v>0</v>
      </c>
    </row>
    <row r="36" spans="1:10" s="84" customFormat="1" x14ac:dyDescent="0.3">
      <c r="A36" s="224"/>
      <c r="B36" s="223"/>
      <c r="C36" s="224"/>
      <c r="D36" s="166"/>
    </row>
    <row r="37" spans="1:10" s="84" customFormat="1" x14ac:dyDescent="0.3">
      <c r="A37" s="191" t="s">
        <v>22</v>
      </c>
      <c r="B37" s="105">
        <f t="shared" ref="B37:J37" si="11">SUM(B7,B23,B35)</f>
        <v>0</v>
      </c>
      <c r="C37" s="105">
        <f t="shared" si="11"/>
        <v>0</v>
      </c>
      <c r="D37" s="105">
        <f t="shared" si="11"/>
        <v>0</v>
      </c>
      <c r="E37" s="105">
        <f t="shared" si="11"/>
        <v>0</v>
      </c>
      <c r="F37" s="105">
        <f t="shared" si="11"/>
        <v>0</v>
      </c>
      <c r="G37" s="105">
        <f t="shared" si="11"/>
        <v>0</v>
      </c>
      <c r="H37" s="105">
        <f t="shared" si="11"/>
        <v>0</v>
      </c>
      <c r="I37" s="105">
        <f t="shared" si="11"/>
        <v>0</v>
      </c>
      <c r="J37" s="105">
        <f t="shared" si="11"/>
        <v>0</v>
      </c>
    </row>
    <row r="38" spans="1:10" s="84" customFormat="1" x14ac:dyDescent="0.3">
      <c r="A38" s="224"/>
      <c r="B38" s="223"/>
      <c r="C38" s="224"/>
      <c r="D38" s="166"/>
    </row>
    <row r="39" spans="1:10" s="84" customFormat="1" x14ac:dyDescent="0.3">
      <c r="A39" s="224"/>
      <c r="B39" s="223"/>
      <c r="C39" s="224"/>
      <c r="D39" s="166"/>
    </row>
    <row r="40" spans="1:10" s="84" customFormat="1" x14ac:dyDescent="0.3">
      <c r="A40" s="224"/>
      <c r="B40" s="223"/>
      <c r="C40" s="224"/>
      <c r="D40" s="166"/>
    </row>
    <row r="41" spans="1:10" s="84" customFormat="1" x14ac:dyDescent="0.3">
      <c r="A41" s="224"/>
      <c r="B41" s="223"/>
      <c r="C41" s="224"/>
      <c r="D41" s="166"/>
    </row>
    <row r="42" spans="1:10" s="84" customFormat="1" x14ac:dyDescent="0.3">
      <c r="A42" s="224"/>
      <c r="B42" s="223"/>
      <c r="C42" s="224"/>
      <c r="D42" s="166"/>
    </row>
    <row r="43" spans="1:10" s="84" customFormat="1" x14ac:dyDescent="0.3">
      <c r="A43" s="224"/>
      <c r="B43" s="223"/>
      <c r="C43" s="224"/>
      <c r="D43" s="166"/>
    </row>
    <row r="44" spans="1:10" s="84" customFormat="1" x14ac:dyDescent="0.3">
      <c r="A44" s="224"/>
      <c r="B44" s="223"/>
      <c r="C44" s="224"/>
      <c r="D44" s="166"/>
    </row>
    <row r="45" spans="1:10" s="84" customFormat="1" x14ac:dyDescent="0.3">
      <c r="A45" s="224"/>
      <c r="B45" s="223"/>
      <c r="C45" s="224"/>
      <c r="D45" s="166"/>
    </row>
    <row r="46" spans="1:10" s="84" customFormat="1" x14ac:dyDescent="0.3">
      <c r="A46" s="224"/>
      <c r="B46" s="223"/>
      <c r="C46" s="224"/>
      <c r="D46" s="166"/>
    </row>
    <row r="47" spans="1:10" s="84" customFormat="1" x14ac:dyDescent="0.3">
      <c r="A47" s="224"/>
      <c r="B47" s="223"/>
      <c r="C47" s="224"/>
      <c r="D47" s="166"/>
    </row>
    <row r="48" spans="1:10" s="84" customFormat="1" x14ac:dyDescent="0.3">
      <c r="A48" s="224"/>
      <c r="B48" s="223"/>
      <c r="C48" s="224"/>
      <c r="D48" s="166"/>
    </row>
    <row r="49" spans="1:4" s="84" customFormat="1" x14ac:dyDescent="0.3">
      <c r="A49" s="224"/>
      <c r="B49" s="223"/>
      <c r="C49" s="224"/>
      <c r="D49" s="166"/>
    </row>
    <row r="50" spans="1:4" s="84" customFormat="1" x14ac:dyDescent="0.3">
      <c r="A50" s="224"/>
      <c r="B50" s="223"/>
      <c r="C50" s="224"/>
      <c r="D50" s="166"/>
    </row>
    <row r="51" spans="1:4" s="84" customFormat="1" x14ac:dyDescent="0.3">
      <c r="A51" s="224"/>
      <c r="B51" s="223"/>
      <c r="C51" s="224"/>
      <c r="D51" s="166"/>
    </row>
    <row r="52" spans="1:4" s="84" customFormat="1" x14ac:dyDescent="0.3">
      <c r="A52" s="224"/>
      <c r="B52" s="223"/>
      <c r="C52" s="224"/>
      <c r="D52" s="166"/>
    </row>
    <row r="53" spans="1:4" s="84" customFormat="1" x14ac:dyDescent="0.3">
      <c r="A53" s="224"/>
      <c r="B53" s="223"/>
      <c r="C53" s="224"/>
      <c r="D53" s="166"/>
    </row>
    <row r="54" spans="1:4" s="84" customFormat="1" x14ac:dyDescent="0.3">
      <c r="A54" s="224"/>
      <c r="B54" s="223"/>
      <c r="C54" s="224"/>
      <c r="D54" s="166"/>
    </row>
    <row r="55" spans="1:4" s="84" customFormat="1" x14ac:dyDescent="0.3">
      <c r="A55" s="224"/>
      <c r="B55" s="223"/>
      <c r="C55" s="224"/>
      <c r="D55" s="166"/>
    </row>
    <row r="56" spans="1:4" s="84" customFormat="1" x14ac:dyDescent="0.3">
      <c r="A56" s="224"/>
      <c r="B56" s="223"/>
      <c r="C56" s="224"/>
      <c r="D56" s="166"/>
    </row>
    <row r="57" spans="1:4" s="84" customFormat="1" x14ac:dyDescent="0.3">
      <c r="A57" s="224"/>
      <c r="B57" s="223"/>
      <c r="C57" s="224"/>
      <c r="D57" s="166"/>
    </row>
    <row r="58" spans="1:4" s="84" customFormat="1" x14ac:dyDescent="0.3">
      <c r="A58" s="224"/>
      <c r="B58" s="223"/>
      <c r="C58" s="224"/>
      <c r="D58" s="166"/>
    </row>
    <row r="59" spans="1:4" s="84" customFormat="1" x14ac:dyDescent="0.3">
      <c r="A59" s="224"/>
      <c r="B59" s="223"/>
      <c r="C59" s="224"/>
      <c r="D59" s="166"/>
    </row>
    <row r="60" spans="1:4" s="84" customFormat="1" x14ac:dyDescent="0.3">
      <c r="A60" s="224"/>
      <c r="B60" s="223"/>
      <c r="C60" s="224"/>
      <c r="D60" s="166"/>
    </row>
    <row r="61" spans="1:4" s="84" customFormat="1" x14ac:dyDescent="0.3">
      <c r="A61" s="224"/>
      <c r="B61" s="223"/>
      <c r="C61" s="224"/>
      <c r="D61" s="166"/>
    </row>
    <row r="62" spans="1:4" s="84" customFormat="1" x14ac:dyDescent="0.3">
      <c r="A62" s="224"/>
      <c r="B62" s="223"/>
      <c r="C62" s="224"/>
      <c r="D62" s="166"/>
    </row>
    <row r="63" spans="1:4" s="84" customFormat="1" x14ac:dyDescent="0.3">
      <c r="A63" s="224"/>
      <c r="B63" s="223"/>
      <c r="C63" s="224"/>
      <c r="D63" s="166"/>
    </row>
    <row r="64" spans="1:4" s="84" customFormat="1" x14ac:dyDescent="0.3">
      <c r="A64" s="224"/>
      <c r="B64" s="223"/>
      <c r="C64" s="224"/>
      <c r="D64" s="166"/>
    </row>
    <row r="65" spans="1:4" s="84" customFormat="1" x14ac:dyDescent="0.3">
      <c r="A65" s="224"/>
      <c r="B65" s="223"/>
      <c r="C65" s="224"/>
      <c r="D65" s="166"/>
    </row>
    <row r="66" spans="1:4" s="84" customFormat="1" x14ac:dyDescent="0.3">
      <c r="A66" s="224"/>
      <c r="B66" s="223"/>
      <c r="C66" s="224"/>
      <c r="D66" s="166"/>
    </row>
    <row r="67" spans="1:4" s="84" customFormat="1" x14ac:dyDescent="0.3">
      <c r="A67" s="224"/>
      <c r="B67" s="223"/>
      <c r="C67" s="224"/>
      <c r="D67" s="166"/>
    </row>
    <row r="68" spans="1:4" s="84" customFormat="1" x14ac:dyDescent="0.3">
      <c r="A68" s="224"/>
      <c r="B68" s="223"/>
      <c r="C68" s="224"/>
      <c r="D68" s="166"/>
    </row>
    <row r="69" spans="1:4" s="84" customFormat="1" x14ac:dyDescent="0.3">
      <c r="A69" s="224"/>
      <c r="B69" s="223"/>
      <c r="C69" s="224"/>
      <c r="D69" s="166"/>
    </row>
    <row r="70" spans="1:4" s="84" customFormat="1" x14ac:dyDescent="0.3">
      <c r="A70" s="224"/>
      <c r="B70" s="223"/>
      <c r="C70" s="224"/>
      <c r="D70" s="166"/>
    </row>
    <row r="71" spans="1:4" s="84" customFormat="1" x14ac:dyDescent="0.3">
      <c r="A71" s="224"/>
      <c r="B71" s="223"/>
      <c r="C71" s="224"/>
      <c r="D71" s="166"/>
    </row>
    <row r="72" spans="1:4" s="84" customFormat="1" x14ac:dyDescent="0.3">
      <c r="A72" s="224"/>
      <c r="B72" s="223"/>
      <c r="C72" s="224"/>
      <c r="D72" s="166"/>
    </row>
  </sheetData>
  <mergeCells count="1">
    <mergeCell ref="A3:J4"/>
  </mergeCells>
  <hyperlinks>
    <hyperlink ref="A1" location="TAB00!A1" display="Retour page de garde"/>
  </hyperlinks>
  <pageMargins left="0.7" right="0.7" top="0.75" bottom="0.75" header="0.3" footer="0.3"/>
  <pageSetup paperSize="9" scale="85" orientation="landscape" verticalDpi="300" r:id="rId1"/>
  <colBreaks count="1" manualBreakCount="1">
    <brk id="10" max="1048575" man="1"/>
  </colBreaks>
  <extLst>
    <ext xmlns:x14="http://schemas.microsoft.com/office/spreadsheetml/2009/9/main" uri="{78C0D931-6437-407d-A8EE-F0AAD7539E65}">
      <x14:conditionalFormattings>
        <x14:conditionalFormatting xmlns:xm="http://schemas.microsoft.com/office/excel/2006/main">
          <x14:cfRule type="expression" priority="6" id="{13B19B26-D03C-4046-AE16-DFAB382870A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K3:K4 E5:K34</xm:sqref>
        </x14:conditionalFormatting>
        <x14:conditionalFormatting xmlns:xm="http://schemas.microsoft.com/office/excel/2006/main">
          <x14:cfRule type="expression" priority="5" id="{06A38B47-1F03-461F-91A6-F74EB9592918}">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K3:K4 G5:K34</xm:sqref>
        </x14:conditionalFormatting>
        <x14:conditionalFormatting xmlns:xm="http://schemas.microsoft.com/office/excel/2006/main">
          <x14:cfRule type="expression" priority="4" id="{4E556A05-D019-444F-AA81-DC7FBA396E24}">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K3:K4 I5:K34</xm:sqref>
        </x14:conditionalFormatting>
        <x14:conditionalFormatting xmlns:xm="http://schemas.microsoft.com/office/excel/2006/main">
          <x14:cfRule type="expression" priority="3" id="{C802F528-0DD1-4033-8AA1-AE7C87D8C19A}">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7B8A5C9F-2329-4448-94C4-0F0896A96DE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E4CB7B23-42BB-4019-B159-155F63F09B5B}">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zoomScaleNormal="100" workbookViewId="0">
      <selection activeCell="A37" sqref="A37:A38"/>
    </sheetView>
  </sheetViews>
  <sheetFormatPr baseColWidth="10" defaultColWidth="9.1640625" defaultRowHeight="13.5" x14ac:dyDescent="0.3"/>
  <cols>
    <col min="1" max="1" width="51.83203125" style="220" customWidth="1"/>
    <col min="2" max="2" width="16.6640625" style="219" customWidth="1"/>
    <col min="3" max="3" width="16.6640625" style="220" customWidth="1"/>
    <col min="4" max="4" width="16.6640625" style="216" customWidth="1"/>
    <col min="5" max="11" width="16.6640625" style="173" customWidth="1"/>
    <col min="12" max="13" width="21.5" style="173" customWidth="1"/>
    <col min="14" max="16384" width="9.1640625" style="173"/>
  </cols>
  <sheetData>
    <row r="1" spans="1:10" s="216" customFormat="1" ht="15" x14ac:dyDescent="0.3">
      <c r="A1" s="228" t="s">
        <v>42</v>
      </c>
    </row>
    <row r="3" spans="1:10" ht="41.45" customHeight="1" x14ac:dyDescent="0.3">
      <c r="A3" s="584" t="str">
        <f>TAB00!B69&amp;" : "&amp;TAB00!C69</f>
        <v>TAB5.6 : Evolution des charges nettes réelles liées à l'éclairage public au cours de la période régulatoire</v>
      </c>
      <c r="B3" s="584"/>
      <c r="C3" s="584"/>
      <c r="D3" s="584"/>
      <c r="E3" s="584"/>
      <c r="F3" s="584"/>
      <c r="G3" s="192"/>
      <c r="H3" s="192"/>
      <c r="I3" s="192"/>
      <c r="J3" s="192"/>
    </row>
    <row r="6" spans="1:10" x14ac:dyDescent="0.3">
      <c r="B6" s="25" t="str">
        <f>IF(TAB00!$E$14=2019,"BUDGET "&amp;TAB00!E14,"REALITE 2019")</f>
        <v>REALITE 2019</v>
      </c>
      <c r="C6" s="25" t="str">
        <f>IF(TAB00!$E$14=2019,"REALITE 2019","REALITE 2020")</f>
        <v>REALITE 2020</v>
      </c>
      <c r="D6" s="25" t="s">
        <v>8</v>
      </c>
      <c r="E6" s="25" t="s">
        <v>41</v>
      </c>
      <c r="F6" s="25" t="s">
        <v>8</v>
      </c>
      <c r="G6" s="25" t="s">
        <v>246</v>
      </c>
      <c r="H6" s="25" t="s">
        <v>8</v>
      </c>
      <c r="I6" s="25" t="s">
        <v>247</v>
      </c>
      <c r="J6" s="25" t="s">
        <v>8</v>
      </c>
    </row>
    <row r="7" spans="1:10" ht="27" x14ac:dyDescent="0.3">
      <c r="A7" s="356" t="s">
        <v>12</v>
      </c>
      <c r="B7" s="227">
        <f t="shared" ref="B7:J7" si="0">SUM(B8:B17)</f>
        <v>0</v>
      </c>
      <c r="C7" s="227">
        <f t="shared" si="0"/>
        <v>0</v>
      </c>
      <c r="D7" s="227">
        <f t="shared" si="0"/>
        <v>0</v>
      </c>
      <c r="E7" s="227">
        <f t="shared" si="0"/>
        <v>0</v>
      </c>
      <c r="F7" s="227">
        <f t="shared" si="0"/>
        <v>0</v>
      </c>
      <c r="G7" s="227">
        <f t="shared" si="0"/>
        <v>0</v>
      </c>
      <c r="H7" s="227">
        <f t="shared" si="0"/>
        <v>0</v>
      </c>
      <c r="I7" s="227">
        <f t="shared" si="0"/>
        <v>0</v>
      </c>
      <c r="J7" s="227">
        <f t="shared" si="0"/>
        <v>0</v>
      </c>
    </row>
    <row r="8" spans="1:10" x14ac:dyDescent="0.3">
      <c r="A8" s="224" t="s">
        <v>515</v>
      </c>
      <c r="B8" s="221"/>
      <c r="C8" s="221"/>
      <c r="D8" s="229">
        <f t="shared" ref="D8:D17" si="1">B8-C8</f>
        <v>0</v>
      </c>
      <c r="E8" s="221"/>
      <c r="F8" s="229">
        <f t="shared" ref="F8:F17" si="2">C8-E8</f>
        <v>0</v>
      </c>
      <c r="G8" s="221"/>
      <c r="H8" s="229">
        <f t="shared" ref="H8:H17" si="3">E8-G8</f>
        <v>0</v>
      </c>
      <c r="I8" s="221"/>
      <c r="J8" s="229">
        <f t="shared" ref="J8:J17" si="4">G8-I8</f>
        <v>0</v>
      </c>
    </row>
    <row r="9" spans="1:10" x14ac:dyDescent="0.3">
      <c r="A9" s="224" t="s">
        <v>516</v>
      </c>
      <c r="B9" s="221"/>
      <c r="C9" s="221"/>
      <c r="D9" s="229">
        <f t="shared" si="1"/>
        <v>0</v>
      </c>
      <c r="E9" s="221"/>
      <c r="F9" s="229">
        <f t="shared" si="2"/>
        <v>0</v>
      </c>
      <c r="G9" s="221"/>
      <c r="H9" s="229">
        <f t="shared" si="3"/>
        <v>0</v>
      </c>
      <c r="I9" s="221"/>
      <c r="J9" s="229">
        <f t="shared" si="4"/>
        <v>0</v>
      </c>
    </row>
    <row r="10" spans="1:10" x14ac:dyDescent="0.3">
      <c r="A10" s="224" t="s">
        <v>517</v>
      </c>
      <c r="B10" s="221"/>
      <c r="C10" s="221"/>
      <c r="D10" s="229">
        <f t="shared" si="1"/>
        <v>0</v>
      </c>
      <c r="E10" s="221"/>
      <c r="F10" s="229">
        <f t="shared" si="2"/>
        <v>0</v>
      </c>
      <c r="G10" s="221"/>
      <c r="H10" s="229">
        <f t="shared" si="3"/>
        <v>0</v>
      </c>
      <c r="I10" s="221"/>
      <c r="J10" s="229">
        <f t="shared" si="4"/>
        <v>0</v>
      </c>
    </row>
    <row r="11" spans="1:10" x14ac:dyDescent="0.3">
      <c r="A11" s="224" t="s">
        <v>518</v>
      </c>
      <c r="B11" s="221"/>
      <c r="C11" s="221"/>
      <c r="D11" s="229">
        <f t="shared" si="1"/>
        <v>0</v>
      </c>
      <c r="E11" s="221"/>
      <c r="F11" s="229">
        <f t="shared" si="2"/>
        <v>0</v>
      </c>
      <c r="G11" s="221"/>
      <c r="H11" s="229">
        <f t="shared" si="3"/>
        <v>0</v>
      </c>
      <c r="I11" s="221"/>
      <c r="J11" s="229">
        <f t="shared" si="4"/>
        <v>0</v>
      </c>
    </row>
    <row r="12" spans="1:10" x14ac:dyDescent="0.3">
      <c r="A12" s="224" t="s">
        <v>519</v>
      </c>
      <c r="B12" s="221"/>
      <c r="C12" s="221"/>
      <c r="D12" s="229">
        <f t="shared" si="1"/>
        <v>0</v>
      </c>
      <c r="E12" s="221"/>
      <c r="F12" s="229">
        <f t="shared" si="2"/>
        <v>0</v>
      </c>
      <c r="G12" s="221"/>
      <c r="H12" s="229">
        <f t="shared" si="3"/>
        <v>0</v>
      </c>
      <c r="I12" s="221"/>
      <c r="J12" s="229">
        <f t="shared" si="4"/>
        <v>0</v>
      </c>
    </row>
    <row r="13" spans="1:10" x14ac:dyDescent="0.3">
      <c r="A13" s="224" t="s">
        <v>520</v>
      </c>
      <c r="B13" s="221"/>
      <c r="C13" s="221"/>
      <c r="D13" s="229">
        <f t="shared" si="1"/>
        <v>0</v>
      </c>
      <c r="E13" s="221"/>
      <c r="F13" s="229">
        <f t="shared" si="2"/>
        <v>0</v>
      </c>
      <c r="G13" s="221"/>
      <c r="H13" s="229">
        <f t="shared" si="3"/>
        <v>0</v>
      </c>
      <c r="I13" s="221"/>
      <c r="J13" s="229">
        <f t="shared" si="4"/>
        <v>0</v>
      </c>
    </row>
    <row r="14" spans="1:10" x14ac:dyDescent="0.3">
      <c r="A14" s="224" t="s">
        <v>521</v>
      </c>
      <c r="B14" s="221"/>
      <c r="C14" s="221"/>
      <c r="D14" s="229">
        <f t="shared" si="1"/>
        <v>0</v>
      </c>
      <c r="E14" s="221"/>
      <c r="F14" s="229">
        <f t="shared" si="2"/>
        <v>0</v>
      </c>
      <c r="G14" s="221"/>
      <c r="H14" s="229">
        <f t="shared" si="3"/>
        <v>0</v>
      </c>
      <c r="I14" s="221"/>
      <c r="J14" s="229">
        <f t="shared" si="4"/>
        <v>0</v>
      </c>
    </row>
    <row r="15" spans="1:10" x14ac:dyDescent="0.3">
      <c r="A15" s="335" t="s">
        <v>205</v>
      </c>
      <c r="B15" s="221"/>
      <c r="C15" s="221"/>
      <c r="D15" s="229">
        <f t="shared" si="1"/>
        <v>0</v>
      </c>
      <c r="E15" s="221"/>
      <c r="F15" s="229">
        <f t="shared" si="2"/>
        <v>0</v>
      </c>
      <c r="G15" s="221"/>
      <c r="H15" s="406" t="s">
        <v>946</v>
      </c>
      <c r="I15" s="221"/>
      <c r="J15" s="229">
        <f t="shared" si="4"/>
        <v>0</v>
      </c>
    </row>
    <row r="16" spans="1:10" x14ac:dyDescent="0.3">
      <c r="A16" s="335" t="s">
        <v>206</v>
      </c>
      <c r="B16" s="221"/>
      <c r="C16" s="221"/>
      <c r="D16" s="229">
        <f t="shared" si="1"/>
        <v>0</v>
      </c>
      <c r="E16" s="221"/>
      <c r="F16" s="229">
        <f t="shared" si="2"/>
        <v>0</v>
      </c>
      <c r="G16" s="221"/>
      <c r="H16" s="229">
        <f t="shared" si="3"/>
        <v>0</v>
      </c>
      <c r="I16" s="221"/>
      <c r="J16" s="229">
        <f t="shared" si="4"/>
        <v>0</v>
      </c>
    </row>
    <row r="17" spans="1:10" x14ac:dyDescent="0.3">
      <c r="A17" s="335" t="s">
        <v>207</v>
      </c>
      <c r="B17" s="221"/>
      <c r="C17" s="221"/>
      <c r="D17" s="229">
        <f t="shared" si="1"/>
        <v>0</v>
      </c>
      <c r="E17" s="221"/>
      <c r="F17" s="229">
        <f t="shared" si="2"/>
        <v>0</v>
      </c>
      <c r="G17" s="221"/>
      <c r="H17" s="229">
        <f t="shared" si="3"/>
        <v>0</v>
      </c>
      <c r="I17" s="221"/>
      <c r="J17" s="229">
        <f t="shared" si="4"/>
        <v>0</v>
      </c>
    </row>
    <row r="19" spans="1:10" x14ac:dyDescent="0.3">
      <c r="A19" s="226" t="s">
        <v>4</v>
      </c>
      <c r="B19" s="221"/>
      <c r="C19" s="221"/>
      <c r="D19" s="229">
        <f>B19-C19</f>
        <v>0</v>
      </c>
      <c r="E19" s="221"/>
      <c r="F19" s="229">
        <f>C19-E19</f>
        <v>0</v>
      </c>
      <c r="G19" s="221"/>
      <c r="H19" s="229">
        <f>E19-G19</f>
        <v>0</v>
      </c>
      <c r="I19" s="221"/>
      <c r="J19" s="229">
        <f>G19-I19</f>
        <v>0</v>
      </c>
    </row>
    <row r="20" spans="1:10" s="84" customFormat="1" x14ac:dyDescent="0.3">
      <c r="A20" s="224"/>
      <c r="B20" s="223"/>
      <c r="C20" s="224"/>
      <c r="D20" s="166"/>
    </row>
    <row r="21" spans="1:10" s="84" customFormat="1" x14ac:dyDescent="0.3">
      <c r="A21" s="191" t="s">
        <v>22</v>
      </c>
      <c r="B21" s="105">
        <f t="shared" ref="B21:J21" si="5">SUM(B7,B19)</f>
        <v>0</v>
      </c>
      <c r="C21" s="105">
        <f t="shared" si="5"/>
        <v>0</v>
      </c>
      <c r="D21" s="105">
        <f t="shared" si="5"/>
        <v>0</v>
      </c>
      <c r="E21" s="105">
        <f t="shared" si="5"/>
        <v>0</v>
      </c>
      <c r="F21" s="105">
        <f t="shared" si="5"/>
        <v>0</v>
      </c>
      <c r="G21" s="105">
        <f t="shared" si="5"/>
        <v>0</v>
      </c>
      <c r="H21" s="105">
        <f t="shared" si="5"/>
        <v>0</v>
      </c>
      <c r="I21" s="105">
        <f t="shared" si="5"/>
        <v>0</v>
      </c>
      <c r="J21" s="105">
        <f t="shared" si="5"/>
        <v>0</v>
      </c>
    </row>
    <row r="22" spans="1:10" s="84" customFormat="1" x14ac:dyDescent="0.3">
      <c r="A22" s="224"/>
      <c r="B22" s="223"/>
      <c r="C22" s="224"/>
      <c r="D22" s="166"/>
    </row>
    <row r="23" spans="1:10" s="84" customFormat="1" x14ac:dyDescent="0.3">
      <c r="A23" s="224"/>
      <c r="B23" s="223"/>
      <c r="C23" s="224"/>
      <c r="D23" s="166"/>
    </row>
    <row r="24" spans="1:10" s="84" customFormat="1" x14ac:dyDescent="0.3">
      <c r="A24" s="224"/>
      <c r="B24" s="223"/>
      <c r="C24" s="224"/>
      <c r="D24" s="166"/>
    </row>
    <row r="25" spans="1:10" s="84" customFormat="1" x14ac:dyDescent="0.3">
      <c r="A25" s="224"/>
      <c r="B25" s="223"/>
      <c r="C25" s="224"/>
      <c r="D25" s="166"/>
    </row>
    <row r="26" spans="1:10" s="84" customFormat="1" x14ac:dyDescent="0.3">
      <c r="A26" s="224"/>
      <c r="B26" s="223"/>
      <c r="C26" s="224"/>
      <c r="D26" s="166"/>
    </row>
    <row r="27" spans="1:10" s="84" customFormat="1" x14ac:dyDescent="0.3">
      <c r="A27" s="224"/>
      <c r="B27" s="223"/>
      <c r="C27" s="224"/>
      <c r="D27" s="166"/>
    </row>
    <row r="28" spans="1:10" s="84" customFormat="1" x14ac:dyDescent="0.3">
      <c r="A28" s="224"/>
      <c r="B28" s="223"/>
      <c r="C28" s="224"/>
      <c r="D28" s="166"/>
    </row>
    <row r="29" spans="1:10" s="84" customFormat="1" x14ac:dyDescent="0.3">
      <c r="A29" s="224"/>
      <c r="B29" s="223"/>
      <c r="C29" s="224"/>
      <c r="D29" s="166"/>
    </row>
    <row r="30" spans="1:10" s="84" customFormat="1" x14ac:dyDescent="0.3">
      <c r="A30" s="224"/>
      <c r="B30" s="223"/>
      <c r="C30" s="224"/>
      <c r="D30" s="166"/>
    </row>
    <row r="31" spans="1:10" s="84" customFormat="1" x14ac:dyDescent="0.3">
      <c r="A31" s="224"/>
      <c r="B31" s="223"/>
      <c r="C31" s="224"/>
      <c r="D31" s="166"/>
    </row>
    <row r="32" spans="1:10" s="84" customFormat="1" x14ac:dyDescent="0.3">
      <c r="A32" s="224"/>
      <c r="B32" s="223"/>
      <c r="C32" s="224"/>
      <c r="D32" s="166"/>
    </row>
    <row r="33" spans="1:4" s="84" customFormat="1" x14ac:dyDescent="0.3">
      <c r="A33" s="224"/>
      <c r="B33" s="223"/>
      <c r="C33" s="224"/>
      <c r="D33" s="166"/>
    </row>
    <row r="34" spans="1:4" s="84" customFormat="1" x14ac:dyDescent="0.3">
      <c r="A34" s="224"/>
      <c r="B34" s="223"/>
      <c r="C34" s="224"/>
      <c r="D34" s="166"/>
    </row>
    <row r="35" spans="1:4" s="84" customFormat="1" x14ac:dyDescent="0.3">
      <c r="A35" s="224"/>
      <c r="B35" s="223"/>
      <c r="C35" s="224"/>
      <c r="D35" s="166"/>
    </row>
    <row r="36" spans="1:4" s="84" customFormat="1" x14ac:dyDescent="0.3">
      <c r="A36" s="224"/>
      <c r="B36" s="223"/>
      <c r="C36" s="224"/>
      <c r="D36" s="166"/>
    </row>
    <row r="37" spans="1:4" s="84" customFormat="1" x14ac:dyDescent="0.3">
      <c r="A37" s="224"/>
      <c r="B37" s="223"/>
      <c r="C37" s="224"/>
      <c r="D37" s="166"/>
    </row>
    <row r="38" spans="1:4" s="84" customFormat="1" x14ac:dyDescent="0.3">
      <c r="A38" s="224"/>
      <c r="B38" s="223"/>
      <c r="C38" s="224"/>
      <c r="D38" s="166"/>
    </row>
    <row r="39" spans="1:4" s="84" customFormat="1" x14ac:dyDescent="0.3">
      <c r="A39" s="224"/>
      <c r="B39" s="223"/>
      <c r="C39" s="224"/>
      <c r="D39" s="166"/>
    </row>
    <row r="40" spans="1:4" s="84" customFormat="1" x14ac:dyDescent="0.3">
      <c r="A40" s="224"/>
      <c r="B40" s="223"/>
      <c r="C40" s="224"/>
      <c r="D40" s="166"/>
    </row>
    <row r="41" spans="1:4" s="84" customFormat="1" x14ac:dyDescent="0.3">
      <c r="A41" s="224"/>
      <c r="B41" s="223"/>
      <c r="C41" s="224"/>
      <c r="D41" s="166"/>
    </row>
    <row r="42" spans="1:4" s="84" customFormat="1" x14ac:dyDescent="0.3">
      <c r="A42" s="224"/>
      <c r="B42" s="223"/>
      <c r="C42" s="224"/>
      <c r="D42" s="166"/>
    </row>
    <row r="43" spans="1:4" s="84" customFormat="1" x14ac:dyDescent="0.3">
      <c r="A43" s="224"/>
      <c r="B43" s="223"/>
      <c r="C43" s="224"/>
      <c r="D43" s="166"/>
    </row>
    <row r="44" spans="1:4" s="84" customFormat="1" x14ac:dyDescent="0.3">
      <c r="A44" s="224"/>
      <c r="B44" s="223"/>
      <c r="C44" s="224"/>
      <c r="D44" s="166"/>
    </row>
    <row r="45" spans="1:4" s="84" customFormat="1" x14ac:dyDescent="0.3">
      <c r="A45" s="224"/>
      <c r="B45" s="223"/>
      <c r="C45" s="224"/>
      <c r="D45" s="166"/>
    </row>
    <row r="46" spans="1:4" s="84" customFormat="1" x14ac:dyDescent="0.3">
      <c r="A46" s="224"/>
      <c r="B46" s="223"/>
      <c r="C46" s="224"/>
      <c r="D46" s="166"/>
    </row>
    <row r="47" spans="1:4" s="84" customFormat="1" x14ac:dyDescent="0.3">
      <c r="A47" s="224"/>
      <c r="B47" s="223"/>
      <c r="C47" s="224"/>
      <c r="D47" s="166"/>
    </row>
    <row r="48" spans="1:4" s="84" customFormat="1" x14ac:dyDescent="0.3">
      <c r="A48" s="224"/>
      <c r="B48" s="223"/>
      <c r="C48" s="224"/>
      <c r="D48" s="166"/>
    </row>
    <row r="49" spans="1:4" s="84" customFormat="1" x14ac:dyDescent="0.3">
      <c r="A49" s="224"/>
      <c r="B49" s="223"/>
      <c r="C49" s="224"/>
      <c r="D49" s="166"/>
    </row>
    <row r="50" spans="1:4" s="84" customFormat="1" x14ac:dyDescent="0.3">
      <c r="A50" s="224"/>
      <c r="B50" s="223"/>
      <c r="C50" s="224"/>
      <c r="D50" s="166"/>
    </row>
    <row r="51" spans="1:4" s="84" customFormat="1" x14ac:dyDescent="0.3">
      <c r="A51" s="224"/>
      <c r="B51" s="223"/>
      <c r="C51" s="224"/>
      <c r="D51" s="166"/>
    </row>
    <row r="52" spans="1:4" s="84" customFormat="1" x14ac:dyDescent="0.3">
      <c r="A52" s="224"/>
      <c r="B52" s="223"/>
      <c r="C52" s="224"/>
      <c r="D52" s="166"/>
    </row>
  </sheetData>
  <mergeCells count="1">
    <mergeCell ref="A3:F3"/>
  </mergeCells>
  <hyperlinks>
    <hyperlink ref="A1" location="TAB00!A1" display="Retour page de garde"/>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5" id="{A8F60DDB-A176-4AA3-B3EF-9088D2528E7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E23:K1048576 E1:K2 E4:K18 G3:K3</xm:sqref>
        </x14:conditionalFormatting>
        <x14:conditionalFormatting xmlns:xm="http://schemas.microsoft.com/office/excel/2006/main">
          <x14:cfRule type="expression" priority="14" id="{2EA36F01-AC9C-4ECD-B495-3B4002C2511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G23:K1048576 G1:K18</xm:sqref>
        </x14:conditionalFormatting>
        <x14:conditionalFormatting xmlns:xm="http://schemas.microsoft.com/office/excel/2006/main">
          <x14:cfRule type="expression" priority="13" id="{3E67CFA4-21CB-4FA5-B7F3-1687C0035A6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I23:K1048576 I1:K18</xm:sqref>
        </x14:conditionalFormatting>
        <x14:conditionalFormatting xmlns:xm="http://schemas.microsoft.com/office/excel/2006/main">
          <x14:cfRule type="expression" priority="12" id="{C7851EE8-FE6E-4BAD-B00E-EFC59FBC919E}">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E22:K22</xm:sqref>
        </x14:conditionalFormatting>
        <x14:conditionalFormatting xmlns:xm="http://schemas.microsoft.com/office/excel/2006/main">
          <x14:cfRule type="expression" priority="11" id="{FEB1C578-1AEF-4820-A76D-63E1A275F15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G22:K22</xm:sqref>
        </x14:conditionalFormatting>
        <x14:conditionalFormatting xmlns:xm="http://schemas.microsoft.com/office/excel/2006/main">
          <x14:cfRule type="expression" priority="10" id="{6FC4A046-38B5-4370-A9EC-F4D9D1A5C8E5}">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I22:K22</xm:sqref>
        </x14:conditionalFormatting>
        <x14:conditionalFormatting xmlns:xm="http://schemas.microsoft.com/office/excel/2006/main">
          <x14:cfRule type="expression" priority="9" id="{1FAD2F14-0622-4B92-82F3-E611F676B839}">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E19:K21</xm:sqref>
        </x14:conditionalFormatting>
        <x14:conditionalFormatting xmlns:xm="http://schemas.microsoft.com/office/excel/2006/main">
          <x14:cfRule type="expression" priority="8" id="{EC0348EA-8667-417D-8899-EA08C929A702}">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G19:K21</xm:sqref>
        </x14:conditionalFormatting>
        <x14:conditionalFormatting xmlns:xm="http://schemas.microsoft.com/office/excel/2006/main">
          <x14:cfRule type="expression" priority="7" id="{1068F38B-6DA1-488F-8CA9-69BA0700269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I19:K21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K38"/>
  <sheetViews>
    <sheetView topLeftCell="A16" zoomScaleNormal="100" workbookViewId="0">
      <selection activeCell="A37" sqref="A37:A38"/>
    </sheetView>
  </sheetViews>
  <sheetFormatPr baseColWidth="10" defaultColWidth="12" defaultRowHeight="12.75" x14ac:dyDescent="0.3"/>
  <cols>
    <col min="1" max="1" width="25.5" style="514" customWidth="1"/>
    <col min="2" max="2" width="29.6640625" style="121" customWidth="1"/>
    <col min="3" max="3" width="145.83203125" style="121" customWidth="1"/>
    <col min="4" max="4" width="2.83203125" style="514" customWidth="1"/>
    <col min="5" max="16384" width="12" style="121"/>
  </cols>
  <sheetData>
    <row r="1" spans="1:4" ht="15" x14ac:dyDescent="0.3">
      <c r="A1" s="228" t="s">
        <v>42</v>
      </c>
      <c r="B1" s="72"/>
      <c r="C1" s="263"/>
    </row>
    <row r="2" spans="1:4" ht="13.5" x14ac:dyDescent="0.3">
      <c r="A2" s="263"/>
      <c r="B2" s="72"/>
      <c r="C2" s="263"/>
    </row>
    <row r="3" spans="1:4" ht="21" customHeight="1" x14ac:dyDescent="0.3">
      <c r="A3" s="543" t="s">
        <v>802</v>
      </c>
      <c r="B3" s="543"/>
      <c r="C3" s="543"/>
    </row>
    <row r="4" spans="1:4" ht="13.5" x14ac:dyDescent="0.3">
      <c r="A4" s="134"/>
      <c r="B4" s="123"/>
      <c r="C4" s="134"/>
    </row>
    <row r="5" spans="1:4" ht="13.5" x14ac:dyDescent="0.3">
      <c r="A5" s="124" t="s">
        <v>693</v>
      </c>
      <c r="B5" s="125" t="s">
        <v>681</v>
      </c>
      <c r="C5" s="129" t="s">
        <v>682</v>
      </c>
    </row>
    <row r="6" spans="1:4" ht="13.5" x14ac:dyDescent="0.3">
      <c r="A6" s="173"/>
      <c r="B6" s="173"/>
      <c r="C6" s="173"/>
    </row>
    <row r="7" spans="1:4" ht="38.25" customHeight="1" x14ac:dyDescent="0.3">
      <c r="A7" s="130" t="s">
        <v>636</v>
      </c>
      <c r="B7" s="130" t="s">
        <v>637</v>
      </c>
      <c r="C7" s="131" t="s">
        <v>638</v>
      </c>
      <c r="D7" s="120"/>
    </row>
    <row r="8" spans="1:4" ht="38.25" customHeight="1" x14ac:dyDescent="0.3">
      <c r="A8" s="130" t="s">
        <v>639</v>
      </c>
      <c r="B8" s="130" t="s">
        <v>637</v>
      </c>
      <c r="C8" s="131" t="s">
        <v>640</v>
      </c>
      <c r="D8" s="120"/>
    </row>
    <row r="9" spans="1:4" ht="38.25" customHeight="1" x14ac:dyDescent="0.3">
      <c r="A9" s="130" t="s">
        <v>641</v>
      </c>
      <c r="B9" s="130" t="s">
        <v>637</v>
      </c>
      <c r="C9" s="131" t="s">
        <v>642</v>
      </c>
      <c r="D9" s="120"/>
    </row>
    <row r="10" spans="1:4" ht="38.25" customHeight="1" x14ac:dyDescent="0.3">
      <c r="A10" s="130" t="s">
        <v>643</v>
      </c>
      <c r="B10" s="130" t="s">
        <v>637</v>
      </c>
      <c r="C10" s="131" t="s">
        <v>644</v>
      </c>
      <c r="D10" s="120"/>
    </row>
    <row r="11" spans="1:4" ht="38.25" customHeight="1" x14ac:dyDescent="0.3">
      <c r="A11" s="130" t="s">
        <v>645</v>
      </c>
      <c r="B11" s="130" t="s">
        <v>637</v>
      </c>
      <c r="C11" s="131" t="s">
        <v>646</v>
      </c>
      <c r="D11" s="120"/>
    </row>
    <row r="12" spans="1:4" ht="38.25" customHeight="1" x14ac:dyDescent="0.3">
      <c r="A12" s="130" t="s">
        <v>647</v>
      </c>
      <c r="B12" s="130" t="s">
        <v>637</v>
      </c>
      <c r="C12" s="131" t="s">
        <v>648</v>
      </c>
      <c r="D12" s="120"/>
    </row>
    <row r="13" spans="1:4" ht="38.25" customHeight="1" x14ac:dyDescent="0.3">
      <c r="A13" s="130" t="s">
        <v>649</v>
      </c>
      <c r="B13" s="130" t="s">
        <v>637</v>
      </c>
      <c r="C13" s="131" t="s">
        <v>650</v>
      </c>
      <c r="D13" s="120"/>
    </row>
    <row r="14" spans="1:4" ht="38.25" customHeight="1" x14ac:dyDescent="0.3">
      <c r="A14" s="130" t="s">
        <v>651</v>
      </c>
      <c r="B14" s="130" t="s">
        <v>637</v>
      </c>
      <c r="C14" s="131" t="s">
        <v>652</v>
      </c>
      <c r="D14" s="120"/>
    </row>
    <row r="15" spans="1:4" ht="38.25" customHeight="1" x14ac:dyDescent="0.3">
      <c r="A15" s="130" t="s">
        <v>653</v>
      </c>
      <c r="B15" s="130" t="s">
        <v>637</v>
      </c>
      <c r="C15" s="131" t="s">
        <v>654</v>
      </c>
      <c r="D15" s="120"/>
    </row>
    <row r="16" spans="1:4" ht="38.25" customHeight="1" x14ac:dyDescent="0.3">
      <c r="A16" s="130" t="s">
        <v>655</v>
      </c>
      <c r="B16" s="130" t="s">
        <v>637</v>
      </c>
      <c r="C16" s="131" t="s">
        <v>656</v>
      </c>
      <c r="D16" s="120"/>
    </row>
    <row r="17" spans="1:11" ht="38.25" customHeight="1" x14ac:dyDescent="0.3">
      <c r="A17" s="130" t="s">
        <v>657</v>
      </c>
      <c r="B17" s="130" t="s">
        <v>794</v>
      </c>
      <c r="C17" s="131" t="s">
        <v>658</v>
      </c>
      <c r="D17" s="120"/>
    </row>
    <row r="18" spans="1:11" ht="38.25" customHeight="1" x14ac:dyDescent="0.3">
      <c r="A18" s="130" t="s">
        <v>659</v>
      </c>
      <c r="B18" s="130" t="s">
        <v>795</v>
      </c>
      <c r="C18" s="131" t="s">
        <v>660</v>
      </c>
      <c r="D18" s="120"/>
    </row>
    <row r="19" spans="1:11" ht="38.25" customHeight="1" x14ac:dyDescent="0.3">
      <c r="A19" s="130" t="s">
        <v>661</v>
      </c>
      <c r="B19" s="130" t="s">
        <v>796</v>
      </c>
      <c r="C19" s="131" t="s">
        <v>662</v>
      </c>
      <c r="D19" s="122"/>
      <c r="E19" s="122"/>
    </row>
    <row r="20" spans="1:11" ht="38.25" customHeight="1" x14ac:dyDescent="0.3">
      <c r="A20" s="130" t="s">
        <v>663</v>
      </c>
      <c r="B20" s="130" t="str">
        <f>TAB00!B75</f>
        <v>TAB6.4</v>
      </c>
      <c r="C20" s="131" t="s">
        <v>668</v>
      </c>
      <c r="D20" s="120"/>
    </row>
    <row r="21" spans="1:11" ht="38.25" customHeight="1" x14ac:dyDescent="0.3">
      <c r="A21" s="130" t="s">
        <v>665</v>
      </c>
      <c r="B21" s="130" t="s">
        <v>798</v>
      </c>
      <c r="C21" s="131" t="s">
        <v>666</v>
      </c>
      <c r="D21" s="120"/>
    </row>
    <row r="22" spans="1:11" ht="38.25" customHeight="1" x14ac:dyDescent="0.3">
      <c r="A22" s="130" t="s">
        <v>667</v>
      </c>
      <c r="B22" s="130" t="str">
        <f>TAB00!B77</f>
        <v>TAB6.6</v>
      </c>
      <c r="C22" s="131" t="s">
        <v>670</v>
      </c>
      <c r="D22" s="120"/>
    </row>
    <row r="23" spans="1:11" ht="38.25" customHeight="1" x14ac:dyDescent="0.3">
      <c r="A23" s="130" t="s">
        <v>669</v>
      </c>
      <c r="B23" s="130" t="s">
        <v>797</v>
      </c>
      <c r="C23" s="131" t="s">
        <v>664</v>
      </c>
      <c r="D23" s="120"/>
      <c r="E23" s="542"/>
      <c r="F23" s="542"/>
      <c r="G23" s="542"/>
      <c r="H23" s="542"/>
      <c r="I23" s="542"/>
      <c r="J23" s="542"/>
      <c r="K23" s="542"/>
    </row>
    <row r="24" spans="1:11" ht="38.25" customHeight="1" x14ac:dyDescent="0.3">
      <c r="A24" s="130" t="s">
        <v>671</v>
      </c>
      <c r="B24" s="130" t="str">
        <f>TAB00!B81</f>
        <v>TAB7.1</v>
      </c>
      <c r="C24" s="131" t="s">
        <v>672</v>
      </c>
      <c r="D24" s="122"/>
      <c r="E24" s="122"/>
    </row>
    <row r="25" spans="1:11" ht="38.25" customHeight="1" x14ac:dyDescent="0.3">
      <c r="A25" s="130" t="s">
        <v>673</v>
      </c>
      <c r="B25" s="130" t="str">
        <f>TAB00!B91</f>
        <v>TAB9.1</v>
      </c>
      <c r="C25" s="131" t="s">
        <v>674</v>
      </c>
      <c r="D25" s="120"/>
    </row>
    <row r="26" spans="1:11" ht="38.25" customHeight="1" x14ac:dyDescent="0.3">
      <c r="A26" s="130" t="s">
        <v>675</v>
      </c>
      <c r="B26" s="130" t="str">
        <f>TAB00!B91</f>
        <v>TAB9.1</v>
      </c>
      <c r="C26" s="131" t="s">
        <v>676</v>
      </c>
      <c r="D26" s="120"/>
    </row>
    <row r="27" spans="1:11" ht="38.25" customHeight="1" x14ac:dyDescent="0.3">
      <c r="A27" s="130" t="s">
        <v>677</v>
      </c>
      <c r="B27" s="130" t="str">
        <f>TAB00!B94</f>
        <v>TAB11</v>
      </c>
      <c r="C27" s="131" t="s">
        <v>678</v>
      </c>
      <c r="D27" s="120"/>
    </row>
    <row r="28" spans="1:11" ht="27.75" customHeight="1" x14ac:dyDescent="0.3">
      <c r="A28" s="130" t="s">
        <v>679</v>
      </c>
      <c r="B28" s="130" t="str">
        <f>TAB00!B98</f>
        <v>TAB11.4</v>
      </c>
      <c r="C28" s="131" t="s">
        <v>680</v>
      </c>
      <c r="D28" s="120"/>
    </row>
    <row r="29" spans="1:11" x14ac:dyDescent="0.3">
      <c r="A29" s="120"/>
      <c r="B29" s="122"/>
      <c r="C29" s="122"/>
      <c r="D29" s="120"/>
    </row>
    <row r="30" spans="1:11" x14ac:dyDescent="0.3">
      <c r="A30" s="515"/>
      <c r="B30" s="122"/>
      <c r="C30" s="122"/>
      <c r="D30" s="120"/>
    </row>
    <row r="31" spans="1:11" x14ac:dyDescent="0.3">
      <c r="A31" s="515"/>
      <c r="B31" s="122"/>
      <c r="C31" s="122"/>
      <c r="D31" s="120"/>
    </row>
    <row r="32" spans="1:11" x14ac:dyDescent="0.3">
      <c r="A32" s="120"/>
      <c r="B32" s="122"/>
      <c r="C32" s="122"/>
      <c r="D32" s="120"/>
    </row>
    <row r="34" spans="1:5" ht="34.5" customHeight="1" x14ac:dyDescent="0.3">
      <c r="A34" s="516"/>
      <c r="B34" s="122"/>
      <c r="C34" s="517"/>
      <c r="D34" s="122"/>
      <c r="E34" s="122"/>
    </row>
    <row r="35" spans="1:5" x14ac:dyDescent="0.3">
      <c r="A35" s="515"/>
      <c r="B35" s="518"/>
      <c r="C35" s="515"/>
      <c r="D35" s="120"/>
    </row>
    <row r="36" spans="1:5" x14ac:dyDescent="0.3">
      <c r="A36" s="515"/>
      <c r="B36" s="518"/>
      <c r="C36" s="515"/>
      <c r="D36" s="120"/>
    </row>
    <row r="37" spans="1:5" x14ac:dyDescent="0.3">
      <c r="A37" s="121"/>
      <c r="D37" s="121"/>
    </row>
    <row r="38" spans="1:5" x14ac:dyDescent="0.3">
      <c r="A38" s="121"/>
      <c r="D38" s="121"/>
    </row>
  </sheetData>
  <mergeCells count="2">
    <mergeCell ref="E23:K23"/>
    <mergeCell ref="A3:C3"/>
  </mergeCells>
  <hyperlinks>
    <hyperlink ref="A1" location="TAB00!A1" display="Retour page de garde"/>
  </hyperlinks>
  <pageMargins left="0.70866141732283472" right="0.70866141732283472" top="0.74803149606299213" bottom="0.74803149606299213" header="0.31496062992125984" footer="0.31496062992125984"/>
  <pageSetup paperSize="9" scale="86" fitToHeight="2" orientation="landscape" r:id="rId1"/>
  <rowBreaks count="1" manualBreakCount="1">
    <brk id="18"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zoomScaleNormal="100" workbookViewId="0">
      <selection activeCell="A37" sqref="A37:A38"/>
    </sheetView>
  </sheetViews>
  <sheetFormatPr baseColWidth="10" defaultColWidth="9.1640625" defaultRowHeight="13.5" x14ac:dyDescent="0.3"/>
  <cols>
    <col min="1" max="1" width="65.6640625" style="220" customWidth="1"/>
    <col min="2" max="2" width="16.6640625" style="219" customWidth="1"/>
    <col min="3" max="4" width="16.6640625" style="220" customWidth="1"/>
    <col min="5" max="5" width="16.6640625" style="216" customWidth="1"/>
    <col min="6" max="6" width="16.6640625" style="173" customWidth="1"/>
    <col min="7" max="7" width="9.1640625" style="134"/>
    <col min="8" max="16384" width="9.1640625" style="173"/>
  </cols>
  <sheetData>
    <row r="1" spans="1:8" s="216" customFormat="1" ht="15" x14ac:dyDescent="0.3">
      <c r="A1" s="228" t="s">
        <v>42</v>
      </c>
    </row>
    <row r="3" spans="1:8" ht="45" customHeight="1" x14ac:dyDescent="0.3">
      <c r="A3" s="543" t="str">
        <f>TAB00!B71&amp;" : "&amp;TAB00!C71</f>
        <v>TAB6 : Synthèse des écarts de l'année N relatifs aux charges et produits non-contrôlables - hors OSP</v>
      </c>
      <c r="B3" s="543"/>
      <c r="C3" s="543"/>
      <c r="D3" s="543"/>
      <c r="E3" s="543"/>
      <c r="F3" s="543"/>
      <c r="G3" s="543"/>
    </row>
    <row r="6" spans="1:8" s="111" customFormat="1" ht="27" x14ac:dyDescent="0.3">
      <c r="A6" s="224"/>
      <c r="B6" s="27" t="str">
        <f>"BUDGET "&amp;TAB00!E14</f>
        <v>BUDGET 2021</v>
      </c>
      <c r="C6" s="27" t="str">
        <f>"REALITE "&amp;TAB00!E14</f>
        <v>REALITE 2021</v>
      </c>
      <c r="D6" s="27" t="s">
        <v>8</v>
      </c>
      <c r="E6" s="28" t="s">
        <v>9</v>
      </c>
      <c r="F6" s="27" t="s">
        <v>10</v>
      </c>
      <c r="G6" s="27" t="s">
        <v>930</v>
      </c>
    </row>
    <row r="7" spans="1:8" s="84" customFormat="1" ht="27" x14ac:dyDescent="0.3">
      <c r="A7" s="279" t="str">
        <f>'TAB3'!A18</f>
        <v>Charges et produits émanant de factures de transit émises ou reçues par le GRD</v>
      </c>
      <c r="B7" s="83">
        <f>TAB6.1!F8</f>
        <v>0</v>
      </c>
      <c r="C7" s="83">
        <f>TAB6.1!G8</f>
        <v>0</v>
      </c>
      <c r="D7" s="89">
        <f t="shared" ref="D7:D14" si="0">B7-C7</f>
        <v>0</v>
      </c>
      <c r="E7" s="83">
        <f>D7</f>
        <v>0</v>
      </c>
      <c r="F7" s="94"/>
      <c r="G7" s="200" t="s">
        <v>523</v>
      </c>
      <c r="H7" s="111"/>
    </row>
    <row r="8" spans="1:8" s="84" customFormat="1" ht="27" x14ac:dyDescent="0.3">
      <c r="A8" s="279" t="str">
        <f>'TAB3'!A19</f>
        <v xml:space="preserve">Charges émanant de factures d’achat d’électricité émises par un fournisseur commercial pour la couverture des pertes en réseau électrique </v>
      </c>
      <c r="B8" s="83">
        <f>TAB6.2!F10</f>
        <v>0</v>
      </c>
      <c r="C8" s="83">
        <f>TAB6.2!G10</f>
        <v>0</v>
      </c>
      <c r="D8" s="89">
        <f t="shared" si="0"/>
        <v>0</v>
      </c>
      <c r="E8" s="83">
        <f>TAB6.2!B18</f>
        <v>0</v>
      </c>
      <c r="F8" s="90">
        <f>TAB6.2!B19</f>
        <v>0</v>
      </c>
      <c r="G8" s="200" t="s">
        <v>524</v>
      </c>
      <c r="H8" s="111"/>
    </row>
    <row r="9" spans="1:8" s="84" customFormat="1" ht="27" x14ac:dyDescent="0.3">
      <c r="A9" s="279" t="str">
        <f>'TAB3'!A20</f>
        <v xml:space="preserve">Charges émanant de factures émises par la société FeReSO dans le cadre du processus de réconciliation </v>
      </c>
      <c r="B9" s="83">
        <f>TAB6.3!F7</f>
        <v>0</v>
      </c>
      <c r="C9" s="83">
        <f>TAB6.3!G7</f>
        <v>0</v>
      </c>
      <c r="D9" s="89">
        <f t="shared" si="0"/>
        <v>0</v>
      </c>
      <c r="E9" s="83">
        <f t="shared" ref="E9:E14" si="1">D9</f>
        <v>0</v>
      </c>
      <c r="F9" s="94"/>
      <c r="G9" s="200" t="s">
        <v>525</v>
      </c>
      <c r="H9" s="111"/>
    </row>
    <row r="10" spans="1:8" s="84" customFormat="1" ht="15" x14ac:dyDescent="0.3">
      <c r="A10" s="279" t="str">
        <f>'TAB3'!A21</f>
        <v xml:space="preserve">Redevance de voirie </v>
      </c>
      <c r="B10" s="83">
        <f>TAB6.4!F7</f>
        <v>0</v>
      </c>
      <c r="C10" s="83">
        <f>TAB6.4!G7</f>
        <v>0</v>
      </c>
      <c r="D10" s="89">
        <f>B10-C10</f>
        <v>0</v>
      </c>
      <c r="E10" s="83">
        <f t="shared" si="1"/>
        <v>0</v>
      </c>
      <c r="F10" s="94"/>
      <c r="G10" s="200" t="s">
        <v>526</v>
      </c>
      <c r="H10" s="111"/>
    </row>
    <row r="11" spans="1:8" s="84" customFormat="1" ht="15" x14ac:dyDescent="0.3">
      <c r="A11" s="279" t="str">
        <f>'TAB3'!A22</f>
        <v>Charge fiscale résultant de l'application de l'impôt des sociétés</v>
      </c>
      <c r="B11" s="83">
        <f>TAB6.5!G40</f>
        <v>0</v>
      </c>
      <c r="C11" s="83">
        <f>TAB6.5!H40</f>
        <v>0</v>
      </c>
      <c r="D11" s="89">
        <f>B11-C11</f>
        <v>0</v>
      </c>
      <c r="E11" s="83">
        <f t="shared" si="1"/>
        <v>0</v>
      </c>
      <c r="F11" s="94"/>
      <c r="G11" s="200" t="s">
        <v>527</v>
      </c>
      <c r="H11" s="111"/>
    </row>
    <row r="12" spans="1:8" s="84" customFormat="1" ht="27" x14ac:dyDescent="0.3">
      <c r="A12" s="279" t="str">
        <f>'TAB3'!A23</f>
        <v>Autres impôts, taxes, redevances, surcharges, précomptes immobiliers et mobiliers</v>
      </c>
      <c r="B12" s="83">
        <f>TAB6.6!F16</f>
        <v>0</v>
      </c>
      <c r="C12" s="83">
        <f>TAB6.6!G16</f>
        <v>0</v>
      </c>
      <c r="D12" s="89">
        <f>B12-C12</f>
        <v>0</v>
      </c>
      <c r="E12" s="83">
        <f t="shared" si="1"/>
        <v>0</v>
      </c>
      <c r="F12" s="94"/>
      <c r="G12" s="200" t="s">
        <v>528</v>
      </c>
      <c r="H12" s="111"/>
    </row>
    <row r="13" spans="1:8" s="84" customFormat="1" ht="15" x14ac:dyDescent="0.3">
      <c r="A13" s="279" t="str">
        <f>'TAB3'!A24</f>
        <v>Cotisations de responsabilisation de l’ONSSAPL</v>
      </c>
      <c r="B13" s="83">
        <f>TAB6.7!F43</f>
        <v>0</v>
      </c>
      <c r="C13" s="83">
        <f>TAB6.7!G43</f>
        <v>0</v>
      </c>
      <c r="D13" s="89">
        <f>B13-C13</f>
        <v>0</v>
      </c>
      <c r="E13" s="83">
        <f t="shared" si="1"/>
        <v>0</v>
      </c>
      <c r="F13" s="94"/>
      <c r="G13" s="200" t="s">
        <v>529</v>
      </c>
      <c r="H13" s="111"/>
    </row>
    <row r="14" spans="1:8" s="84" customFormat="1" ht="15" x14ac:dyDescent="0.3">
      <c r="A14" s="279" t="str">
        <f>'TAB3'!A25</f>
        <v xml:space="preserve">Charges de pension non-capitalisées </v>
      </c>
      <c r="B14" s="83">
        <f>TAB6.8!F35</f>
        <v>0</v>
      </c>
      <c r="C14" s="83">
        <f>TAB6.8!G35</f>
        <v>0</v>
      </c>
      <c r="D14" s="89">
        <f t="shared" si="0"/>
        <v>0</v>
      </c>
      <c r="E14" s="83">
        <f t="shared" si="1"/>
        <v>0</v>
      </c>
      <c r="F14" s="94"/>
      <c r="G14" s="200" t="s">
        <v>530</v>
      </c>
      <c r="H14" s="111"/>
    </row>
    <row r="15" spans="1:8" s="106" customFormat="1" x14ac:dyDescent="0.3">
      <c r="A15" s="104" t="s">
        <v>22</v>
      </c>
      <c r="B15" s="105">
        <f>SUM(B7:B14)</f>
        <v>0</v>
      </c>
      <c r="C15" s="105">
        <f>SUM(C7:C14)</f>
        <v>0</v>
      </c>
      <c r="D15" s="105">
        <f>SUM(D7:D14)</f>
        <v>0</v>
      </c>
      <c r="E15" s="105">
        <f>SUM(E7:E14)</f>
        <v>0</v>
      </c>
      <c r="F15" s="105">
        <f>SUM(F7:F14)</f>
        <v>0</v>
      </c>
      <c r="G15" s="68"/>
    </row>
    <row r="16" spans="1:8" s="84" customFormat="1" x14ac:dyDescent="0.3">
      <c r="A16" s="360"/>
      <c r="B16" s="83"/>
      <c r="C16" s="89"/>
      <c r="D16" s="89"/>
      <c r="E16" s="83"/>
      <c r="F16" s="92"/>
      <c r="G16" s="48"/>
    </row>
    <row r="17" spans="1:7" s="84" customFormat="1" x14ac:dyDescent="0.3">
      <c r="A17" s="224"/>
      <c r="B17" s="281"/>
      <c r="C17" s="222"/>
      <c r="D17" s="222"/>
      <c r="E17" s="281"/>
      <c r="F17" s="282"/>
      <c r="G17" s="48"/>
    </row>
    <row r="18" spans="1:7" s="84" customFormat="1" x14ac:dyDescent="0.3">
      <c r="A18" s="224"/>
      <c r="B18" s="281"/>
      <c r="C18" s="222"/>
      <c r="D18" s="222"/>
      <c r="E18" s="281"/>
      <c r="F18" s="282"/>
      <c r="G18" s="48"/>
    </row>
    <row r="19" spans="1:7" s="84" customFormat="1" x14ac:dyDescent="0.3">
      <c r="A19" s="224"/>
      <c r="B19" s="281"/>
      <c r="C19" s="222"/>
      <c r="D19" s="222"/>
      <c r="E19" s="281"/>
      <c r="F19" s="282"/>
      <c r="G19" s="48"/>
    </row>
    <row r="20" spans="1:7" s="84" customFormat="1" x14ac:dyDescent="0.3">
      <c r="A20" s="224"/>
      <c r="B20" s="281"/>
      <c r="C20" s="222"/>
      <c r="D20" s="222"/>
      <c r="E20" s="281"/>
      <c r="F20" s="282"/>
      <c r="G20" s="48"/>
    </row>
    <row r="21" spans="1:7" s="84" customFormat="1" x14ac:dyDescent="0.3">
      <c r="A21" s="224"/>
      <c r="B21" s="281"/>
      <c r="C21" s="222"/>
      <c r="D21" s="222"/>
      <c r="E21" s="281"/>
      <c r="F21" s="282"/>
      <c r="G21" s="48"/>
    </row>
    <row r="22" spans="1:7" s="84" customFormat="1" x14ac:dyDescent="0.3">
      <c r="A22" s="224"/>
      <c r="B22" s="281"/>
      <c r="C22" s="222"/>
      <c r="D22" s="222"/>
      <c r="E22" s="281"/>
      <c r="F22" s="282"/>
      <c r="G22" s="48"/>
    </row>
    <row r="23" spans="1:7" s="84" customFormat="1" x14ac:dyDescent="0.3">
      <c r="A23" s="224"/>
      <c r="B23" s="281"/>
      <c r="C23" s="222"/>
      <c r="D23" s="222"/>
      <c r="E23" s="281"/>
      <c r="F23" s="282"/>
      <c r="G23" s="48"/>
    </row>
    <row r="24" spans="1:7" s="84" customFormat="1" x14ac:dyDescent="0.3">
      <c r="A24" s="224"/>
      <c r="B24" s="281"/>
      <c r="C24" s="222"/>
      <c r="D24" s="222"/>
      <c r="E24" s="281"/>
      <c r="F24" s="282"/>
      <c r="G24" s="48"/>
    </row>
    <row r="25" spans="1:7" s="84" customFormat="1" x14ac:dyDescent="0.3">
      <c r="A25" s="224"/>
      <c r="B25" s="281"/>
      <c r="C25" s="222"/>
      <c r="D25" s="222"/>
      <c r="E25" s="281"/>
      <c r="F25" s="282"/>
      <c r="G25" s="48"/>
    </row>
    <row r="26" spans="1:7" s="84" customFormat="1" x14ac:dyDescent="0.3">
      <c r="A26" s="224"/>
      <c r="B26" s="281"/>
      <c r="C26" s="222"/>
      <c r="D26" s="222"/>
      <c r="E26" s="281"/>
      <c r="F26" s="282"/>
      <c r="G26" s="48"/>
    </row>
    <row r="27" spans="1:7" s="84" customFormat="1" x14ac:dyDescent="0.3">
      <c r="A27" s="224"/>
      <c r="B27" s="281"/>
      <c r="C27" s="222"/>
      <c r="D27" s="222"/>
      <c r="E27" s="281"/>
      <c r="F27" s="282"/>
      <c r="G27" s="48"/>
    </row>
    <row r="28" spans="1:7" s="84" customFormat="1" x14ac:dyDescent="0.3">
      <c r="A28" s="224"/>
      <c r="B28" s="281"/>
      <c r="C28" s="222"/>
      <c r="D28" s="222"/>
      <c r="E28" s="281"/>
      <c r="F28" s="282"/>
      <c r="G28" s="48"/>
    </row>
    <row r="29" spans="1:7" s="84" customFormat="1" x14ac:dyDescent="0.3">
      <c r="A29" s="224"/>
      <c r="B29" s="281"/>
      <c r="C29" s="222"/>
      <c r="D29" s="222"/>
      <c r="E29" s="281"/>
      <c r="F29" s="282"/>
      <c r="G29" s="48"/>
    </row>
    <row r="30" spans="1:7" s="84" customFormat="1" x14ac:dyDescent="0.3">
      <c r="A30" s="224"/>
      <c r="B30" s="281"/>
      <c r="C30" s="222"/>
      <c r="D30" s="222"/>
      <c r="E30" s="281"/>
      <c r="F30" s="282"/>
      <c r="G30" s="48"/>
    </row>
    <row r="31" spans="1:7" s="84" customFormat="1" x14ac:dyDescent="0.3">
      <c r="A31" s="224"/>
      <c r="B31" s="281"/>
      <c r="C31" s="222"/>
      <c r="D31" s="222"/>
      <c r="E31" s="281"/>
      <c r="F31" s="282"/>
      <c r="G31" s="48"/>
    </row>
    <row r="32" spans="1:7" s="84" customFormat="1" x14ac:dyDescent="0.3">
      <c r="A32" s="224"/>
      <c r="B32" s="281"/>
      <c r="C32" s="222"/>
      <c r="D32" s="222"/>
      <c r="E32" s="281"/>
      <c r="F32" s="282"/>
      <c r="G32" s="48"/>
    </row>
    <row r="33" spans="1:7" s="84" customFormat="1" x14ac:dyDescent="0.3">
      <c r="A33" s="224"/>
      <c r="B33" s="281"/>
      <c r="C33" s="222"/>
      <c r="D33" s="222"/>
      <c r="E33" s="281"/>
      <c r="F33" s="282"/>
      <c r="G33" s="48"/>
    </row>
    <row r="34" spans="1:7" s="84" customFormat="1" x14ac:dyDescent="0.3">
      <c r="A34" s="224"/>
      <c r="B34" s="281"/>
      <c r="C34" s="222"/>
      <c r="D34" s="222"/>
      <c r="E34" s="281"/>
      <c r="F34" s="282"/>
      <c r="G34" s="48"/>
    </row>
    <row r="35" spans="1:7" s="84" customFormat="1" x14ac:dyDescent="0.3">
      <c r="A35" s="224"/>
      <c r="B35" s="281"/>
      <c r="C35" s="222"/>
      <c r="D35" s="222"/>
      <c r="E35" s="281"/>
      <c r="F35" s="282"/>
      <c r="G35" s="48"/>
    </row>
    <row r="36" spans="1:7" s="84" customFormat="1" x14ac:dyDescent="0.3">
      <c r="A36" s="224"/>
      <c r="B36" s="281"/>
      <c r="C36" s="222"/>
      <c r="D36" s="222"/>
      <c r="E36" s="281"/>
      <c r="F36" s="282"/>
      <c r="G36" s="48"/>
    </row>
    <row r="37" spans="1:7" s="84" customFormat="1" x14ac:dyDescent="0.3">
      <c r="A37" s="224"/>
      <c r="B37" s="281"/>
      <c r="C37" s="222"/>
      <c r="D37" s="222"/>
      <c r="E37" s="281"/>
      <c r="F37" s="282"/>
      <c r="G37" s="48"/>
    </row>
    <row r="38" spans="1:7" s="84" customFormat="1" x14ac:dyDescent="0.3">
      <c r="A38" s="224"/>
      <c r="B38" s="281"/>
      <c r="C38" s="222"/>
      <c r="D38" s="222"/>
      <c r="E38" s="281"/>
      <c r="F38" s="282"/>
      <c r="G38" s="48"/>
    </row>
    <row r="39" spans="1:7" s="84" customFormat="1" x14ac:dyDescent="0.3">
      <c r="A39" s="224"/>
      <c r="B39" s="281"/>
      <c r="C39" s="222"/>
      <c r="D39" s="222"/>
      <c r="E39" s="281"/>
      <c r="F39" s="282"/>
      <c r="G39" s="48"/>
    </row>
    <row r="40" spans="1:7" s="84" customFormat="1" x14ac:dyDescent="0.3">
      <c r="A40" s="224"/>
      <c r="B40" s="281"/>
      <c r="C40" s="222"/>
      <c r="D40" s="222"/>
      <c r="E40" s="281"/>
      <c r="F40" s="282"/>
      <c r="G40" s="48"/>
    </row>
    <row r="41" spans="1:7" s="84" customFormat="1" x14ac:dyDescent="0.3">
      <c r="A41" s="224"/>
      <c r="B41" s="281"/>
      <c r="C41" s="222"/>
      <c r="D41" s="222"/>
      <c r="E41" s="281"/>
      <c r="F41" s="282"/>
      <c r="G41" s="48"/>
    </row>
    <row r="42" spans="1:7" s="84" customFormat="1" x14ac:dyDescent="0.3">
      <c r="A42" s="224"/>
      <c r="B42" s="281"/>
      <c r="C42" s="222"/>
      <c r="D42" s="222"/>
      <c r="E42" s="281"/>
      <c r="F42" s="282"/>
      <c r="G42" s="48"/>
    </row>
    <row r="43" spans="1:7" s="84" customFormat="1" x14ac:dyDescent="0.3">
      <c r="A43" s="224"/>
      <c r="B43" s="281"/>
      <c r="C43" s="222"/>
      <c r="D43" s="222"/>
      <c r="E43" s="281"/>
      <c r="F43" s="282"/>
      <c r="G43" s="48"/>
    </row>
    <row r="44" spans="1:7" s="84" customFormat="1" x14ac:dyDescent="0.3">
      <c r="A44" s="224"/>
      <c r="B44" s="281"/>
      <c r="C44" s="222"/>
      <c r="D44" s="222"/>
      <c r="E44" s="281"/>
      <c r="F44" s="282"/>
      <c r="G44" s="48"/>
    </row>
    <row r="45" spans="1:7" s="84" customFormat="1" x14ac:dyDescent="0.3">
      <c r="A45" s="224"/>
      <c r="B45" s="281"/>
      <c r="C45" s="222"/>
      <c r="D45" s="222"/>
      <c r="E45" s="281"/>
      <c r="F45" s="282"/>
      <c r="G45" s="48"/>
    </row>
    <row r="46" spans="1:7" s="84" customFormat="1" x14ac:dyDescent="0.3">
      <c r="A46" s="224"/>
      <c r="B46" s="281"/>
      <c r="C46" s="222"/>
      <c r="D46" s="222"/>
      <c r="E46" s="281"/>
      <c r="F46" s="282"/>
      <c r="G46" s="48"/>
    </row>
    <row r="47" spans="1:7" s="84" customFormat="1" x14ac:dyDescent="0.3">
      <c r="A47" s="224"/>
      <c r="B47" s="281"/>
      <c r="C47" s="222"/>
      <c r="D47" s="222"/>
      <c r="E47" s="281"/>
      <c r="F47" s="282"/>
      <c r="G47" s="48"/>
    </row>
    <row r="48" spans="1:7" s="84" customFormat="1" x14ac:dyDescent="0.3">
      <c r="A48" s="224"/>
      <c r="B48" s="223"/>
      <c r="C48" s="224"/>
      <c r="D48" s="224"/>
      <c r="E48" s="166"/>
      <c r="G48" s="48"/>
    </row>
    <row r="49" spans="1:7" s="84" customFormat="1" x14ac:dyDescent="0.3">
      <c r="A49" s="224"/>
      <c r="B49" s="223"/>
      <c r="C49" s="224"/>
      <c r="D49" s="224"/>
      <c r="E49" s="166"/>
      <c r="G49" s="48"/>
    </row>
    <row r="50" spans="1:7" s="84" customFormat="1" x14ac:dyDescent="0.3">
      <c r="A50" s="224"/>
      <c r="B50" s="223"/>
      <c r="C50" s="224"/>
      <c r="D50" s="224"/>
      <c r="E50" s="166"/>
      <c r="G50" s="48"/>
    </row>
    <row r="51" spans="1:7" s="84" customFormat="1" x14ac:dyDescent="0.3">
      <c r="A51" s="224"/>
      <c r="B51" s="223"/>
      <c r="C51" s="224"/>
      <c r="D51" s="224"/>
      <c r="E51" s="166"/>
      <c r="G51" s="48"/>
    </row>
    <row r="52" spans="1:7" s="84" customFormat="1" x14ac:dyDescent="0.3">
      <c r="A52" s="224"/>
      <c r="B52" s="223"/>
      <c r="C52" s="224"/>
      <c r="D52" s="224"/>
      <c r="E52" s="166"/>
      <c r="G52" s="48"/>
    </row>
    <row r="53" spans="1:7" s="84" customFormat="1" x14ac:dyDescent="0.3">
      <c r="A53" s="224"/>
      <c r="B53" s="223"/>
      <c r="C53" s="224"/>
      <c r="D53" s="224"/>
      <c r="E53" s="166"/>
      <c r="G53" s="48"/>
    </row>
    <row r="54" spans="1:7" s="84" customFormat="1" x14ac:dyDescent="0.3">
      <c r="A54" s="224"/>
      <c r="B54" s="223"/>
      <c r="C54" s="224"/>
      <c r="D54" s="224"/>
      <c r="E54" s="166"/>
      <c r="G54" s="48"/>
    </row>
    <row r="55" spans="1:7" s="84" customFormat="1" x14ac:dyDescent="0.3">
      <c r="A55" s="224"/>
      <c r="B55" s="223"/>
      <c r="C55" s="224"/>
      <c r="D55" s="224"/>
      <c r="E55" s="166"/>
      <c r="G55" s="48"/>
    </row>
    <row r="56" spans="1:7" s="84" customFormat="1" x14ac:dyDescent="0.3">
      <c r="A56" s="224"/>
      <c r="B56" s="223"/>
      <c r="C56" s="224"/>
      <c r="D56" s="224"/>
      <c r="E56" s="166"/>
      <c r="G56" s="48"/>
    </row>
    <row r="57" spans="1:7" s="84" customFormat="1" x14ac:dyDescent="0.3">
      <c r="A57" s="224"/>
      <c r="B57" s="223"/>
      <c r="C57" s="224"/>
      <c r="D57" s="224"/>
      <c r="E57" s="166"/>
      <c r="G57" s="48"/>
    </row>
    <row r="58" spans="1:7" s="84" customFormat="1" x14ac:dyDescent="0.3">
      <c r="A58" s="224"/>
      <c r="B58" s="223"/>
      <c r="C58" s="224"/>
      <c r="D58" s="224"/>
      <c r="E58" s="166"/>
      <c r="G58" s="48"/>
    </row>
    <row r="59" spans="1:7" s="84" customFormat="1" x14ac:dyDescent="0.3">
      <c r="A59" s="224"/>
      <c r="B59" s="223"/>
      <c r="C59" s="224"/>
      <c r="D59" s="224"/>
      <c r="E59" s="166"/>
      <c r="G59" s="48"/>
    </row>
    <row r="60" spans="1:7" s="84" customFormat="1" x14ac:dyDescent="0.3">
      <c r="A60" s="224"/>
      <c r="B60" s="223"/>
      <c r="C60" s="224"/>
      <c r="D60" s="224"/>
      <c r="E60" s="166"/>
      <c r="G60" s="48"/>
    </row>
    <row r="61" spans="1:7" s="84" customFormat="1" x14ac:dyDescent="0.3">
      <c r="A61" s="224"/>
      <c r="B61" s="223"/>
      <c r="C61" s="224"/>
      <c r="D61" s="224"/>
      <c r="E61" s="166"/>
      <c r="G61" s="48"/>
    </row>
    <row r="62" spans="1:7" s="84" customFormat="1" x14ac:dyDescent="0.3">
      <c r="A62" s="224"/>
      <c r="B62" s="223"/>
      <c r="C62" s="224"/>
      <c r="D62" s="224"/>
      <c r="E62" s="166"/>
      <c r="G62" s="48"/>
    </row>
    <row r="63" spans="1:7" s="84" customFormat="1" x14ac:dyDescent="0.3">
      <c r="A63" s="224"/>
      <c r="B63" s="223"/>
      <c r="C63" s="224"/>
      <c r="D63" s="224"/>
      <c r="E63" s="166"/>
      <c r="G63" s="48"/>
    </row>
    <row r="64" spans="1:7" s="84" customFormat="1" x14ac:dyDescent="0.3">
      <c r="A64" s="224"/>
      <c r="B64" s="223"/>
      <c r="C64" s="224"/>
      <c r="D64" s="224"/>
      <c r="E64" s="166"/>
      <c r="G64" s="48"/>
    </row>
    <row r="65" spans="1:7" s="84" customFormat="1" x14ac:dyDescent="0.3">
      <c r="A65" s="224"/>
      <c r="B65" s="223"/>
      <c r="C65" s="224"/>
      <c r="D65" s="224"/>
      <c r="E65" s="166"/>
      <c r="G65" s="48"/>
    </row>
    <row r="66" spans="1:7" s="84" customFormat="1" x14ac:dyDescent="0.3">
      <c r="A66" s="224"/>
      <c r="B66" s="223"/>
      <c r="C66" s="224"/>
      <c r="D66" s="224"/>
      <c r="E66" s="166"/>
      <c r="G66" s="48"/>
    </row>
    <row r="67" spans="1:7" s="84" customFormat="1" x14ac:dyDescent="0.3">
      <c r="A67" s="224"/>
      <c r="B67" s="223"/>
      <c r="C67" s="224"/>
      <c r="D67" s="224"/>
      <c r="E67" s="166"/>
      <c r="G67" s="48"/>
    </row>
    <row r="68" spans="1:7" s="84" customFormat="1" x14ac:dyDescent="0.3">
      <c r="A68" s="224"/>
      <c r="B68" s="223"/>
      <c r="C68" s="224"/>
      <c r="D68" s="224"/>
      <c r="E68" s="166"/>
      <c r="G68" s="48"/>
    </row>
    <row r="69" spans="1:7" s="84" customFormat="1" x14ac:dyDescent="0.3">
      <c r="A69" s="224"/>
      <c r="B69" s="223"/>
      <c r="C69" s="224"/>
      <c r="D69" s="224"/>
      <c r="E69" s="166"/>
      <c r="G69" s="48"/>
    </row>
    <row r="70" spans="1:7" s="84" customFormat="1" x14ac:dyDescent="0.3">
      <c r="A70" s="224"/>
      <c r="B70" s="223"/>
      <c r="C70" s="224"/>
      <c r="D70" s="224"/>
      <c r="E70" s="166"/>
      <c r="G70" s="48"/>
    </row>
    <row r="71" spans="1:7" s="84" customFormat="1" x14ac:dyDescent="0.3">
      <c r="A71" s="224"/>
      <c r="B71" s="223"/>
      <c r="C71" s="224"/>
      <c r="D71" s="224"/>
      <c r="E71" s="166"/>
      <c r="G71" s="48"/>
    </row>
    <row r="72" spans="1:7" s="84" customFormat="1" x14ac:dyDescent="0.3">
      <c r="A72" s="224"/>
      <c r="B72" s="223"/>
      <c r="C72" s="224"/>
      <c r="D72" s="224"/>
      <c r="E72" s="166"/>
      <c r="G72" s="48"/>
    </row>
    <row r="73" spans="1:7" s="84" customFormat="1" x14ac:dyDescent="0.3">
      <c r="A73" s="224"/>
      <c r="B73" s="223"/>
      <c r="C73" s="224"/>
      <c r="D73" s="224"/>
      <c r="E73" s="166"/>
      <c r="G73" s="48"/>
    </row>
    <row r="74" spans="1:7" s="84" customFormat="1" x14ac:dyDescent="0.3">
      <c r="A74" s="224"/>
      <c r="B74" s="223"/>
      <c r="C74" s="224"/>
      <c r="D74" s="224"/>
      <c r="E74" s="166"/>
      <c r="G74" s="48"/>
    </row>
    <row r="75" spans="1:7" s="84" customFormat="1" x14ac:dyDescent="0.3">
      <c r="A75" s="224"/>
      <c r="B75" s="223"/>
      <c r="C75" s="224"/>
      <c r="D75" s="224"/>
      <c r="E75" s="166"/>
      <c r="G75" s="48"/>
    </row>
    <row r="76" spans="1:7" s="84" customFormat="1" x14ac:dyDescent="0.3">
      <c r="A76" s="224"/>
      <c r="B76" s="223"/>
      <c r="C76" s="224"/>
      <c r="D76" s="224"/>
      <c r="E76" s="166"/>
      <c r="G76" s="48"/>
    </row>
    <row r="77" spans="1:7" s="84" customFormat="1" x14ac:dyDescent="0.3">
      <c r="A77" s="224"/>
      <c r="B77" s="223"/>
      <c r="C77" s="224"/>
      <c r="D77" s="224"/>
      <c r="E77" s="166"/>
      <c r="G77" s="48"/>
    </row>
    <row r="78" spans="1:7" s="84" customFormat="1" x14ac:dyDescent="0.3">
      <c r="A78" s="224"/>
      <c r="B78" s="223"/>
      <c r="C78" s="224"/>
      <c r="D78" s="224"/>
      <c r="E78" s="166"/>
      <c r="G78" s="48"/>
    </row>
    <row r="79" spans="1:7" s="84" customFormat="1" x14ac:dyDescent="0.3">
      <c r="A79" s="224"/>
      <c r="B79" s="223"/>
      <c r="C79" s="224"/>
      <c r="D79" s="224"/>
      <c r="E79" s="166"/>
      <c r="G79" s="48"/>
    </row>
    <row r="80" spans="1:7" s="84" customFormat="1" x14ac:dyDescent="0.3">
      <c r="A80" s="224"/>
      <c r="B80" s="223"/>
      <c r="C80" s="224"/>
      <c r="D80" s="224"/>
      <c r="E80" s="166"/>
      <c r="G80" s="48"/>
    </row>
    <row r="81" spans="1:7" s="84" customFormat="1" x14ac:dyDescent="0.3">
      <c r="A81" s="224"/>
      <c r="B81" s="223"/>
      <c r="C81" s="224"/>
      <c r="D81" s="224"/>
      <c r="E81" s="166"/>
      <c r="G81" s="48"/>
    </row>
    <row r="82" spans="1:7" s="84" customFormat="1" x14ac:dyDescent="0.3">
      <c r="A82" s="224"/>
      <c r="B82" s="223"/>
      <c r="C82" s="224"/>
      <c r="D82" s="224"/>
      <c r="E82" s="166"/>
      <c r="G82" s="48"/>
    </row>
    <row r="83" spans="1:7" s="84" customFormat="1" x14ac:dyDescent="0.3">
      <c r="A83" s="224"/>
      <c r="B83" s="223"/>
      <c r="C83" s="224"/>
      <c r="D83" s="224"/>
      <c r="E83" s="166"/>
      <c r="G83" s="48"/>
    </row>
    <row r="84" spans="1:7" s="84" customFormat="1" x14ac:dyDescent="0.3">
      <c r="A84" s="224"/>
      <c r="B84" s="223"/>
      <c r="C84" s="224"/>
      <c r="D84" s="224"/>
      <c r="E84" s="166"/>
      <c r="G84" s="48"/>
    </row>
    <row r="85" spans="1:7" s="84" customFormat="1" x14ac:dyDescent="0.3">
      <c r="A85" s="224"/>
      <c r="B85" s="223"/>
      <c r="C85" s="224"/>
      <c r="D85" s="224"/>
      <c r="E85" s="166"/>
      <c r="G85" s="48"/>
    </row>
    <row r="86" spans="1:7" s="84" customFormat="1" x14ac:dyDescent="0.3">
      <c r="A86" s="224"/>
      <c r="B86" s="223"/>
      <c r="C86" s="224"/>
      <c r="D86" s="224"/>
      <c r="E86" s="166"/>
      <c r="G86" s="48"/>
    </row>
    <row r="87" spans="1:7" s="84" customFormat="1" x14ac:dyDescent="0.3">
      <c r="A87" s="224"/>
      <c r="B87" s="223"/>
      <c r="C87" s="224"/>
      <c r="D87" s="224"/>
      <c r="E87" s="166"/>
      <c r="G87" s="48"/>
    </row>
    <row r="88" spans="1:7" s="84" customFormat="1" x14ac:dyDescent="0.3">
      <c r="A88" s="224"/>
      <c r="B88" s="223"/>
      <c r="C88" s="224"/>
      <c r="D88" s="224"/>
      <c r="E88" s="166"/>
      <c r="G88" s="48"/>
    </row>
    <row r="89" spans="1:7" s="84" customFormat="1" x14ac:dyDescent="0.3">
      <c r="A89" s="224"/>
      <c r="B89" s="223"/>
      <c r="C89" s="224"/>
      <c r="D89" s="224"/>
      <c r="E89" s="166"/>
      <c r="G89" s="48"/>
    </row>
    <row r="90" spans="1:7" s="84" customFormat="1" x14ac:dyDescent="0.3">
      <c r="A90" s="224"/>
      <c r="B90" s="223"/>
      <c r="C90" s="224"/>
      <c r="D90" s="224"/>
      <c r="E90" s="166"/>
      <c r="G90" s="48"/>
    </row>
    <row r="91" spans="1:7" s="84" customFormat="1" x14ac:dyDescent="0.3">
      <c r="A91" s="224"/>
      <c r="B91" s="223"/>
      <c r="C91" s="224"/>
      <c r="D91" s="224"/>
      <c r="E91" s="166"/>
      <c r="G91" s="48"/>
    </row>
    <row r="92" spans="1:7" s="84" customFormat="1" x14ac:dyDescent="0.3">
      <c r="A92" s="224"/>
      <c r="B92" s="223"/>
      <c r="C92" s="224"/>
      <c r="D92" s="224"/>
      <c r="E92" s="166"/>
      <c r="G92" s="48"/>
    </row>
    <row r="93" spans="1:7" s="84" customFormat="1" x14ac:dyDescent="0.3">
      <c r="A93" s="224"/>
      <c r="B93" s="223"/>
      <c r="C93" s="224"/>
      <c r="D93" s="224"/>
      <c r="E93" s="166"/>
      <c r="G93" s="48"/>
    </row>
    <row r="94" spans="1:7" s="84" customFormat="1" x14ac:dyDescent="0.3">
      <c r="A94" s="224"/>
      <c r="B94" s="223"/>
      <c r="C94" s="224"/>
      <c r="D94" s="224"/>
      <c r="E94" s="166"/>
      <c r="G94" s="48"/>
    </row>
    <row r="95" spans="1:7" s="84" customFormat="1" x14ac:dyDescent="0.3">
      <c r="A95" s="224"/>
      <c r="B95" s="223"/>
      <c r="C95" s="224"/>
      <c r="D95" s="224"/>
      <c r="E95" s="166"/>
      <c r="G95" s="48"/>
    </row>
    <row r="96" spans="1:7" s="84" customFormat="1" x14ac:dyDescent="0.3">
      <c r="A96" s="224"/>
      <c r="B96" s="223"/>
      <c r="C96" s="224"/>
      <c r="D96" s="224"/>
      <c r="E96" s="166"/>
      <c r="G96" s="48"/>
    </row>
    <row r="97" spans="1:7" s="84" customFormat="1" x14ac:dyDescent="0.3">
      <c r="A97" s="224"/>
      <c r="B97" s="223"/>
      <c r="C97" s="224"/>
      <c r="D97" s="224"/>
      <c r="E97" s="166"/>
      <c r="G97" s="48"/>
    </row>
    <row r="98" spans="1:7" s="84" customFormat="1" x14ac:dyDescent="0.3">
      <c r="A98" s="224"/>
      <c r="B98" s="223"/>
      <c r="C98" s="224"/>
      <c r="D98" s="224"/>
      <c r="E98" s="166"/>
      <c r="G98" s="48"/>
    </row>
    <row r="99" spans="1:7" s="84" customFormat="1" x14ac:dyDescent="0.3">
      <c r="A99" s="224"/>
      <c r="B99" s="223"/>
      <c r="C99" s="224"/>
      <c r="D99" s="224"/>
      <c r="E99" s="166"/>
      <c r="G99" s="48"/>
    </row>
    <row r="100" spans="1:7" s="84" customFormat="1" x14ac:dyDescent="0.3">
      <c r="A100" s="224"/>
      <c r="B100" s="223"/>
      <c r="C100" s="224"/>
      <c r="D100" s="224"/>
      <c r="E100" s="166"/>
      <c r="G100" s="48"/>
    </row>
    <row r="101" spans="1:7" s="84" customFormat="1" x14ac:dyDescent="0.3">
      <c r="A101" s="224"/>
      <c r="B101" s="223"/>
      <c r="C101" s="224"/>
      <c r="D101" s="224"/>
      <c r="E101" s="166"/>
      <c r="G101" s="48"/>
    </row>
    <row r="102" spans="1:7" s="84" customFormat="1" x14ac:dyDescent="0.3">
      <c r="A102" s="224"/>
      <c r="B102" s="223"/>
      <c r="C102" s="224"/>
      <c r="D102" s="224"/>
      <c r="E102" s="166"/>
      <c r="G102" s="48"/>
    </row>
    <row r="103" spans="1:7" s="84" customFormat="1" x14ac:dyDescent="0.3">
      <c r="A103" s="224"/>
      <c r="B103" s="223"/>
      <c r="C103" s="224"/>
      <c r="D103" s="224"/>
      <c r="E103" s="166"/>
      <c r="G103" s="48"/>
    </row>
    <row r="104" spans="1:7" s="84" customFormat="1" x14ac:dyDescent="0.3">
      <c r="A104" s="224"/>
      <c r="B104" s="223"/>
      <c r="C104" s="224"/>
      <c r="D104" s="224"/>
      <c r="E104" s="166"/>
      <c r="G104" s="48"/>
    </row>
    <row r="105" spans="1:7" s="84" customFormat="1" x14ac:dyDescent="0.3">
      <c r="A105" s="224"/>
      <c r="B105" s="223"/>
      <c r="C105" s="224"/>
      <c r="D105" s="224"/>
      <c r="E105" s="166"/>
      <c r="G105" s="48"/>
    </row>
    <row r="106" spans="1:7" s="84" customFormat="1" x14ac:dyDescent="0.3">
      <c r="A106" s="224"/>
      <c r="B106" s="223"/>
      <c r="C106" s="224"/>
      <c r="D106" s="224"/>
      <c r="E106" s="166"/>
      <c r="G106" s="48"/>
    </row>
    <row r="107" spans="1:7" s="84" customFormat="1" x14ac:dyDescent="0.3">
      <c r="A107" s="224"/>
      <c r="B107" s="223"/>
      <c r="C107" s="224"/>
      <c r="D107" s="224"/>
      <c r="E107" s="166"/>
      <c r="G107" s="48"/>
    </row>
    <row r="108" spans="1:7" s="84" customFormat="1" x14ac:dyDescent="0.3">
      <c r="A108" s="224"/>
      <c r="B108" s="223"/>
      <c r="C108" s="224"/>
      <c r="D108" s="224"/>
      <c r="E108" s="166"/>
      <c r="G108" s="48"/>
    </row>
    <row r="109" spans="1:7" s="84" customFormat="1" x14ac:dyDescent="0.3">
      <c r="A109" s="224"/>
      <c r="B109" s="223"/>
      <c r="C109" s="224"/>
      <c r="D109" s="224"/>
      <c r="E109" s="166"/>
      <c r="G109" s="48"/>
    </row>
    <row r="110" spans="1:7" s="84" customFormat="1" x14ac:dyDescent="0.3">
      <c r="A110" s="224"/>
      <c r="B110" s="223"/>
      <c r="C110" s="224"/>
      <c r="D110" s="224"/>
      <c r="E110" s="166"/>
      <c r="G110" s="48"/>
    </row>
    <row r="111" spans="1:7" s="84" customFormat="1" x14ac:dyDescent="0.3">
      <c r="A111" s="224"/>
      <c r="B111" s="223"/>
      <c r="C111" s="224"/>
      <c r="D111" s="224"/>
      <c r="E111" s="166"/>
      <c r="G111" s="48"/>
    </row>
    <row r="112" spans="1:7" s="84" customFormat="1" x14ac:dyDescent="0.3">
      <c r="A112" s="224"/>
      <c r="B112" s="223"/>
      <c r="C112" s="224"/>
      <c r="D112" s="224"/>
      <c r="E112" s="166"/>
      <c r="G112" s="48"/>
    </row>
    <row r="113" spans="1:7" s="84" customFormat="1" x14ac:dyDescent="0.3">
      <c r="A113" s="224"/>
      <c r="B113" s="223"/>
      <c r="C113" s="224"/>
      <c r="D113" s="224"/>
      <c r="E113" s="166"/>
      <c r="G113" s="48"/>
    </row>
    <row r="114" spans="1:7" s="84" customFormat="1" x14ac:dyDescent="0.3">
      <c r="A114" s="224"/>
      <c r="B114" s="223"/>
      <c r="C114" s="224"/>
      <c r="D114" s="224"/>
      <c r="E114" s="166"/>
      <c r="G114" s="48"/>
    </row>
    <row r="115" spans="1:7" s="84" customFormat="1" x14ac:dyDescent="0.3">
      <c r="A115" s="224"/>
      <c r="B115" s="223"/>
      <c r="C115" s="224"/>
      <c r="D115" s="224"/>
      <c r="E115" s="166"/>
      <c r="G115" s="48"/>
    </row>
    <row r="116" spans="1:7" s="84" customFormat="1" x14ac:dyDescent="0.3">
      <c r="A116" s="224"/>
      <c r="B116" s="223"/>
      <c r="C116" s="224"/>
      <c r="D116" s="224"/>
      <c r="E116" s="166"/>
      <c r="G116" s="48"/>
    </row>
    <row r="117" spans="1:7" s="84" customFormat="1" x14ac:dyDescent="0.3">
      <c r="A117" s="224"/>
      <c r="B117" s="223"/>
      <c r="C117" s="224"/>
      <c r="D117" s="224"/>
      <c r="E117" s="166"/>
      <c r="G117" s="48"/>
    </row>
    <row r="118" spans="1:7" s="84" customFormat="1" x14ac:dyDescent="0.3">
      <c r="A118" s="224"/>
      <c r="B118" s="223"/>
      <c r="C118" s="224"/>
      <c r="D118" s="224"/>
      <c r="E118" s="166"/>
      <c r="G118" s="48"/>
    </row>
    <row r="119" spans="1:7" s="84" customFormat="1" x14ac:dyDescent="0.3">
      <c r="A119" s="224"/>
      <c r="B119" s="223"/>
      <c r="C119" s="224"/>
      <c r="D119" s="224"/>
      <c r="E119" s="166"/>
      <c r="G119" s="48"/>
    </row>
    <row r="120" spans="1:7" s="84" customFormat="1" x14ac:dyDescent="0.3">
      <c r="A120" s="224"/>
      <c r="B120" s="223"/>
      <c r="C120" s="224"/>
      <c r="D120" s="224"/>
      <c r="E120" s="166"/>
      <c r="G120" s="48"/>
    </row>
    <row r="121" spans="1:7" s="84" customFormat="1" x14ac:dyDescent="0.3">
      <c r="A121" s="224"/>
      <c r="B121" s="223"/>
      <c r="C121" s="224"/>
      <c r="D121" s="224"/>
      <c r="E121" s="166"/>
      <c r="G121" s="48"/>
    </row>
    <row r="122" spans="1:7" s="84" customFormat="1" x14ac:dyDescent="0.3">
      <c r="A122" s="224"/>
      <c r="B122" s="223"/>
      <c r="C122" s="224"/>
      <c r="D122" s="224"/>
      <c r="E122" s="166"/>
      <c r="G122" s="48"/>
    </row>
    <row r="123" spans="1:7" s="84" customFormat="1" x14ac:dyDescent="0.3">
      <c r="A123" s="224"/>
      <c r="B123" s="223"/>
      <c r="C123" s="224"/>
      <c r="D123" s="224"/>
      <c r="E123" s="166"/>
      <c r="G123" s="48"/>
    </row>
    <row r="124" spans="1:7" s="84" customFormat="1" x14ac:dyDescent="0.3">
      <c r="A124" s="224"/>
      <c r="B124" s="223"/>
      <c r="C124" s="224"/>
      <c r="D124" s="224"/>
      <c r="E124" s="166"/>
      <c r="G124" s="48"/>
    </row>
    <row r="125" spans="1:7" s="84" customFormat="1" x14ac:dyDescent="0.3">
      <c r="A125" s="224"/>
      <c r="B125" s="223"/>
      <c r="C125" s="224"/>
      <c r="D125" s="224"/>
      <c r="E125" s="166"/>
      <c r="G125" s="48"/>
    </row>
    <row r="126" spans="1:7" s="84" customFormat="1" x14ac:dyDescent="0.3">
      <c r="A126" s="224"/>
      <c r="B126" s="223"/>
      <c r="C126" s="224"/>
      <c r="D126" s="224"/>
      <c r="E126" s="166"/>
      <c r="G126" s="48"/>
    </row>
    <row r="127" spans="1:7" s="84" customFormat="1" x14ac:dyDescent="0.3">
      <c r="A127" s="224"/>
      <c r="B127" s="223"/>
      <c r="C127" s="224"/>
      <c r="D127" s="224"/>
      <c r="E127" s="166"/>
      <c r="G127" s="48"/>
    </row>
    <row r="128" spans="1:7" s="84" customFormat="1" x14ac:dyDescent="0.3">
      <c r="A128" s="224"/>
      <c r="B128" s="223"/>
      <c r="C128" s="224"/>
      <c r="D128" s="224"/>
      <c r="E128" s="166"/>
      <c r="G128" s="48"/>
    </row>
    <row r="129" spans="1:7" s="84" customFormat="1" x14ac:dyDescent="0.3">
      <c r="A129" s="224"/>
      <c r="B129" s="223"/>
      <c r="C129" s="224"/>
      <c r="D129" s="224"/>
      <c r="E129" s="166"/>
      <c r="G129" s="48"/>
    </row>
    <row r="130" spans="1:7" s="84" customFormat="1" x14ac:dyDescent="0.3">
      <c r="A130" s="224"/>
      <c r="B130" s="223"/>
      <c r="C130" s="224"/>
      <c r="D130" s="224"/>
      <c r="E130" s="166"/>
      <c r="G130" s="48"/>
    </row>
    <row r="131" spans="1:7" s="84" customFormat="1" x14ac:dyDescent="0.3">
      <c r="A131" s="224"/>
      <c r="B131" s="223"/>
      <c r="C131" s="224"/>
      <c r="D131" s="224"/>
      <c r="E131" s="166"/>
      <c r="G131" s="48"/>
    </row>
    <row r="132" spans="1:7" s="84" customFormat="1" x14ac:dyDescent="0.3">
      <c r="A132" s="224"/>
      <c r="B132" s="223"/>
      <c r="C132" s="224"/>
      <c r="D132" s="224"/>
      <c r="E132" s="166"/>
      <c r="G132" s="48"/>
    </row>
    <row r="133" spans="1:7" s="84" customFormat="1" x14ac:dyDescent="0.3">
      <c r="A133" s="224"/>
      <c r="B133" s="223"/>
      <c r="C133" s="224"/>
      <c r="D133" s="224"/>
      <c r="E133" s="166"/>
      <c r="G133" s="48"/>
    </row>
    <row r="134" spans="1:7" s="84" customFormat="1" x14ac:dyDescent="0.3">
      <c r="A134" s="224"/>
      <c r="B134" s="223"/>
      <c r="C134" s="224"/>
      <c r="D134" s="224"/>
      <c r="E134" s="166"/>
      <c r="G134" s="48"/>
    </row>
    <row r="135" spans="1:7" s="84" customFormat="1" x14ac:dyDescent="0.3">
      <c r="A135" s="224"/>
      <c r="B135" s="223"/>
      <c r="C135" s="224"/>
      <c r="D135" s="224"/>
      <c r="E135" s="166"/>
      <c r="G135" s="48"/>
    </row>
    <row r="136" spans="1:7" s="84" customFormat="1" x14ac:dyDescent="0.3">
      <c r="A136" s="224"/>
      <c r="B136" s="223"/>
      <c r="C136" s="224"/>
      <c r="D136" s="224"/>
      <c r="E136" s="166"/>
      <c r="G136" s="48"/>
    </row>
    <row r="137" spans="1:7" s="84" customFormat="1" x14ac:dyDescent="0.3">
      <c r="A137" s="224"/>
      <c r="B137" s="223"/>
      <c r="C137" s="224"/>
      <c r="D137" s="224"/>
      <c r="E137" s="166"/>
      <c r="G137" s="48"/>
    </row>
    <row r="138" spans="1:7" s="84" customFormat="1" x14ac:dyDescent="0.3">
      <c r="A138" s="224"/>
      <c r="B138" s="223"/>
      <c r="C138" s="224"/>
      <c r="D138" s="224"/>
      <c r="E138" s="166"/>
      <c r="G138" s="48"/>
    </row>
    <row r="139" spans="1:7" s="84" customFormat="1" x14ac:dyDescent="0.3">
      <c r="A139" s="224"/>
      <c r="B139" s="223"/>
      <c r="C139" s="224"/>
      <c r="D139" s="224"/>
      <c r="E139" s="166"/>
      <c r="G139" s="48"/>
    </row>
    <row r="140" spans="1:7" s="84" customFormat="1" x14ac:dyDescent="0.3">
      <c r="A140" s="224"/>
      <c r="B140" s="223"/>
      <c r="C140" s="224"/>
      <c r="D140" s="224"/>
      <c r="E140" s="166"/>
      <c r="G140" s="48"/>
    </row>
  </sheetData>
  <mergeCells count="1">
    <mergeCell ref="A3:G3"/>
  </mergeCells>
  <hyperlinks>
    <hyperlink ref="A1" location="TAB00!A1" display="Retour page de garde"/>
    <hyperlink ref="G7" location="TAB6.1!A1" display="TAB6.1!A1"/>
    <hyperlink ref="G8" location="TAB6.2!A1" display="TAB6.2!A1"/>
    <hyperlink ref="G9" location="TAB6.3!A1" display="TAB6.3"/>
    <hyperlink ref="G10" location="TAB6.4!A1" display="TAB6.4"/>
    <hyperlink ref="G11" location="TAB6.5!A1" display="TAB6.5"/>
    <hyperlink ref="G12" location="TAB6.6!A1" display="TAB6.6!A1"/>
    <hyperlink ref="G13" location="TAB6.7!A1" display="TAB6.7!A1"/>
    <hyperlink ref="G14" location="TAB6.8!A1" display="TAB6.8!A1"/>
  </hyperlinks>
  <pageMargins left="0.7" right="0.7" top="0.75" bottom="0.75" header="0.3" footer="0.3"/>
  <pageSetup paperSize="9" scale="95" orientation="landscape" verticalDpi="300" r:id="rId1"/>
  <rowBreaks count="1" manualBreakCount="1">
    <brk id="4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3"/>
  <sheetViews>
    <sheetView topLeftCell="A451" zoomScale="94" zoomScaleNormal="94" zoomScaleSheetLayoutView="20" workbookViewId="0">
      <selection activeCell="A37" sqref="A37:A38"/>
    </sheetView>
  </sheetViews>
  <sheetFormatPr baseColWidth="10" defaultColWidth="7.83203125" defaultRowHeight="13.5" x14ac:dyDescent="0.3"/>
  <cols>
    <col min="1" max="1" width="49.5" style="220" customWidth="1"/>
    <col min="2" max="2" width="16.6640625" style="229" customWidth="1"/>
    <col min="3" max="3" width="16.6640625" style="168" customWidth="1"/>
    <col min="4" max="5" width="16.6640625" style="220" customWidth="1"/>
    <col min="6" max="7" width="16.6640625" style="229" customWidth="1"/>
    <col min="8" max="8" width="21.33203125" style="216" customWidth="1"/>
    <col min="9" max="9" width="16.6640625" style="229" customWidth="1"/>
    <col min="10" max="10" width="14.33203125" style="216" customWidth="1"/>
    <col min="11" max="11" width="14.33203125" style="229" customWidth="1"/>
    <col min="12" max="12" width="14.33203125" style="216" customWidth="1"/>
    <col min="13" max="13" width="14.33203125" style="229" customWidth="1"/>
    <col min="14" max="15" width="14.33203125" style="216" customWidth="1"/>
    <col min="16" max="16" width="14.33203125" style="229" customWidth="1"/>
    <col min="17" max="18" width="14.33203125" style="216" customWidth="1"/>
    <col min="19" max="19" width="7.83203125" style="216"/>
    <col min="20" max="20" width="1.33203125" style="216" customWidth="1"/>
    <col min="21" max="21" width="17.5" style="216" customWidth="1"/>
    <col min="22" max="16384" width="7.83203125" style="216"/>
  </cols>
  <sheetData>
    <row r="1" spans="1:26" ht="15" x14ac:dyDescent="0.3">
      <c r="A1" s="228" t="s">
        <v>42</v>
      </c>
      <c r="B1" s="216"/>
      <c r="C1" s="216"/>
      <c r="D1" s="216"/>
      <c r="E1" s="216"/>
      <c r="F1" s="216"/>
      <c r="G1" s="216"/>
      <c r="I1" s="216"/>
      <c r="K1" s="216"/>
      <c r="M1" s="216"/>
      <c r="P1" s="216"/>
    </row>
    <row r="2" spans="1:26" s="173" customFormat="1" x14ac:dyDescent="0.3">
      <c r="A2" s="220"/>
      <c r="B2" s="219"/>
      <c r="C2" s="220"/>
      <c r="D2" s="216"/>
      <c r="E2" s="216"/>
    </row>
    <row r="3" spans="1:26" s="343" customFormat="1" ht="22.15" customHeight="1" x14ac:dyDescent="0.3">
      <c r="A3" s="399" t="str">
        <f>TAB00!B72&amp;" : "&amp;TAB00!C72</f>
        <v xml:space="preserve">TAB6.1 : Ecart entre le budget et la réalité relatif aux charges et produits émanant de factures de transit émises ou reçues par le GRD </v>
      </c>
      <c r="B3" s="49"/>
      <c r="C3" s="49"/>
      <c r="D3" s="49"/>
      <c r="E3" s="49"/>
      <c r="F3" s="49"/>
      <c r="G3" s="49"/>
      <c r="H3" s="49"/>
      <c r="I3" s="49"/>
      <c r="J3" s="49"/>
      <c r="K3" s="49"/>
      <c r="L3" s="49"/>
      <c r="M3" s="49"/>
      <c r="N3" s="49"/>
      <c r="O3" s="49"/>
      <c r="P3" s="49"/>
      <c r="Q3" s="49"/>
      <c r="R3" s="49"/>
    </row>
    <row r="4" spans="1:26" s="166" customFormat="1" ht="31.9" customHeight="1" x14ac:dyDescent="0.3">
      <c r="A4" s="347"/>
      <c r="B4" s="348"/>
      <c r="C4" s="348"/>
      <c r="D4" s="347"/>
      <c r="E4" s="347"/>
      <c r="F4" s="285"/>
      <c r="G4" s="285"/>
      <c r="H4" s="285"/>
      <c r="J4" s="285"/>
      <c r="L4" s="285"/>
      <c r="N4" s="285"/>
      <c r="O4" s="285"/>
      <c r="Q4" s="285"/>
      <c r="R4" s="285"/>
    </row>
    <row r="5" spans="1:26" s="400" customFormat="1" ht="24" customHeight="1" x14ac:dyDescent="0.3">
      <c r="A5" s="202" t="s">
        <v>18</v>
      </c>
      <c r="B5" s="37" t="str">
        <f>"REALITE "&amp;TAB00!E14-4</f>
        <v>REALITE 2017</v>
      </c>
      <c r="C5" s="37" t="str">
        <f>"REALITE "&amp;TAB00!E14-3</f>
        <v>REALITE 2018</v>
      </c>
      <c r="D5" s="37" t="str">
        <f>"REALITE "&amp;TAB00!E14-2</f>
        <v>REALITE 2019</v>
      </c>
      <c r="E5" s="37" t="str">
        <f>"REALITE "&amp;TAB00!E14-1</f>
        <v>REALITE 2020</v>
      </c>
      <c r="F5" s="37" t="str">
        <f>"BUDGET "&amp;TAB00!E14</f>
        <v>BUDGET 2021</v>
      </c>
      <c r="G5" s="37" t="str">
        <f>"REALITE "&amp;TAB00!E14</f>
        <v>REALITE 2021</v>
      </c>
      <c r="H5" s="203" t="str">
        <f>"ECART "&amp;F5&amp;" - "&amp;G5</f>
        <v>ECART BUDGET 2021 - REALITE 2021</v>
      </c>
      <c r="I5" s="590"/>
      <c r="J5" s="590"/>
      <c r="K5" s="590"/>
      <c r="L5" s="590"/>
      <c r="M5" s="590"/>
      <c r="N5" s="590"/>
      <c r="O5" s="201"/>
    </row>
    <row r="6" spans="1:26" s="166" customFormat="1" ht="31.9" customHeight="1" x14ac:dyDescent="0.3">
      <c r="A6" s="2" t="s">
        <v>60</v>
      </c>
      <c r="B6" s="3"/>
      <c r="C6" s="3"/>
      <c r="D6" s="3"/>
      <c r="E6" s="3"/>
      <c r="F6" s="3"/>
      <c r="G6" s="3"/>
      <c r="H6" s="36">
        <f>F6-G6</f>
        <v>0</v>
      </c>
      <c r="I6" s="7"/>
      <c r="J6" s="6"/>
      <c r="K6" s="7"/>
      <c r="L6" s="6"/>
      <c r="M6" s="7"/>
      <c r="N6" s="8"/>
      <c r="O6" s="8"/>
      <c r="P6" s="9"/>
      <c r="Q6" s="9"/>
      <c r="R6" s="9"/>
      <c r="S6" s="10"/>
      <c r="T6" s="10"/>
      <c r="U6" s="10"/>
      <c r="V6" s="10"/>
      <c r="W6" s="10"/>
      <c r="X6" s="10"/>
      <c r="Y6" s="10"/>
      <c r="Z6" s="10"/>
    </row>
    <row r="7" spans="1:26" s="166" customFormat="1" ht="31.9" customHeight="1" x14ac:dyDescent="0.3">
      <c r="A7" s="40" t="s">
        <v>926</v>
      </c>
      <c r="B7" s="4"/>
      <c r="C7" s="4"/>
      <c r="D7" s="4"/>
      <c r="E7" s="4"/>
      <c r="F7" s="4"/>
      <c r="G7" s="4"/>
      <c r="H7" s="36">
        <f>F7-G7</f>
        <v>0</v>
      </c>
      <c r="I7" s="7"/>
      <c r="J7" s="6"/>
      <c r="K7" s="7"/>
      <c r="L7" s="6"/>
      <c r="M7" s="7"/>
      <c r="N7" s="8"/>
      <c r="O7" s="8"/>
      <c r="P7" s="9"/>
      <c r="Q7" s="9"/>
      <c r="R7" s="9"/>
      <c r="S7" s="10"/>
      <c r="T7" s="10"/>
      <c r="U7" s="10"/>
      <c r="V7" s="10"/>
      <c r="W7" s="10"/>
      <c r="X7" s="10"/>
      <c r="Y7" s="10"/>
      <c r="Z7" s="10"/>
    </row>
    <row r="8" spans="1:26" s="166" customFormat="1" ht="15" x14ac:dyDescent="0.3">
      <c r="A8" s="38" t="s">
        <v>61</v>
      </c>
      <c r="B8" s="39">
        <f>SUM(B6:B7)</f>
        <v>0</v>
      </c>
      <c r="C8" s="39">
        <f t="shared" ref="C8:H8" si="0">SUM(C6:C7)</f>
        <v>0</v>
      </c>
      <c r="D8" s="39">
        <f t="shared" si="0"/>
        <v>0</v>
      </c>
      <c r="E8" s="39">
        <f t="shared" si="0"/>
        <v>0</v>
      </c>
      <c r="F8" s="39">
        <f t="shared" si="0"/>
        <v>0</v>
      </c>
      <c r="G8" s="39">
        <f t="shared" si="0"/>
        <v>0</v>
      </c>
      <c r="H8" s="39">
        <f t="shared" si="0"/>
        <v>0</v>
      </c>
      <c r="I8" s="11"/>
      <c r="J8" s="12"/>
      <c r="K8" s="11"/>
      <c r="L8" s="12"/>
      <c r="M8" s="11"/>
      <c r="N8" s="12"/>
      <c r="O8" s="12"/>
      <c r="P8" s="9"/>
      <c r="Q8" s="9"/>
      <c r="R8" s="9"/>
      <c r="S8" s="10"/>
      <c r="T8" s="10"/>
      <c r="U8" s="10"/>
      <c r="V8" s="10"/>
      <c r="W8" s="10"/>
      <c r="X8" s="10"/>
      <c r="Y8" s="10"/>
      <c r="Z8" s="10"/>
    </row>
    <row r="9" spans="1:26" s="166" customFormat="1" x14ac:dyDescent="0.3">
      <c r="A9" s="224"/>
      <c r="B9" s="285"/>
      <c r="C9" s="285"/>
      <c r="F9" s="285"/>
      <c r="G9" s="285"/>
      <c r="I9" s="285"/>
      <c r="K9" s="285"/>
      <c r="M9" s="285"/>
      <c r="P9" s="285"/>
    </row>
    <row r="10" spans="1:26" s="166" customFormat="1" ht="18" x14ac:dyDescent="0.3">
      <c r="A10" s="224"/>
      <c r="B10" s="585" t="str">
        <f>B$5</f>
        <v>REALITE 2017</v>
      </c>
      <c r="C10" s="586"/>
      <c r="D10" s="586"/>
      <c r="E10" s="586"/>
      <c r="F10" s="586"/>
      <c r="G10" s="586"/>
      <c r="H10" s="586"/>
      <c r="I10" s="586"/>
      <c r="J10" s="586"/>
      <c r="K10" s="586"/>
      <c r="L10" s="586"/>
      <c r="M10" s="586"/>
      <c r="N10" s="586"/>
      <c r="O10" s="586"/>
      <c r="P10" s="586"/>
      <c r="Q10" s="586"/>
      <c r="R10" s="586"/>
    </row>
    <row r="11" spans="1:26" s="166" customFormat="1" ht="40.5" x14ac:dyDescent="0.3">
      <c r="A11" s="224"/>
      <c r="B11" s="39"/>
      <c r="C11" s="203" t="s">
        <v>44</v>
      </c>
      <c r="D11" s="202" t="s">
        <v>45</v>
      </c>
      <c r="E11" s="202" t="s">
        <v>476</v>
      </c>
      <c r="F11" s="203" t="s">
        <v>473</v>
      </c>
      <c r="G11" s="203" t="s">
        <v>474</v>
      </c>
      <c r="H11" s="202" t="s">
        <v>47</v>
      </c>
      <c r="I11" s="203" t="s">
        <v>48</v>
      </c>
      <c r="J11" s="202" t="s">
        <v>49</v>
      </c>
      <c r="K11" s="203" t="s">
        <v>50</v>
      </c>
      <c r="L11" s="202" t="s">
        <v>51</v>
      </c>
      <c r="M11" s="203" t="s">
        <v>52</v>
      </c>
      <c r="N11" s="202" t="s">
        <v>53</v>
      </c>
      <c r="O11" s="202" t="s">
        <v>475</v>
      </c>
      <c r="P11" s="203" t="s">
        <v>54</v>
      </c>
      <c r="Q11" s="202" t="s">
        <v>55</v>
      </c>
      <c r="R11" s="202" t="s">
        <v>22</v>
      </c>
    </row>
    <row r="12" spans="1:26" x14ac:dyDescent="0.3">
      <c r="A12" s="589" t="s">
        <v>885</v>
      </c>
      <c r="B12" s="401" t="s">
        <v>56</v>
      </c>
      <c r="C12" s="402"/>
      <c r="D12" s="401">
        <f>SUM(D13:D14)</f>
        <v>0</v>
      </c>
      <c r="E12" s="401">
        <f>SUM(E13:E14)</f>
        <v>0</v>
      </c>
      <c r="F12" s="401">
        <f t="shared" ref="F12:Q12" si="1">SUM(F13:F14)</f>
        <v>0</v>
      </c>
      <c r="G12" s="401">
        <f t="shared" si="1"/>
        <v>0</v>
      </c>
      <c r="H12" s="401">
        <f t="shared" si="1"/>
        <v>0</v>
      </c>
      <c r="I12" s="401">
        <f t="shared" si="1"/>
        <v>0</v>
      </c>
      <c r="J12" s="401">
        <f t="shared" si="1"/>
        <v>0</v>
      </c>
      <c r="K12" s="401">
        <f t="shared" si="1"/>
        <v>0</v>
      </c>
      <c r="L12" s="401">
        <f t="shared" si="1"/>
        <v>0</v>
      </c>
      <c r="M12" s="401">
        <f t="shared" si="1"/>
        <v>0</v>
      </c>
      <c r="N12" s="401">
        <f t="shared" si="1"/>
        <v>0</v>
      </c>
      <c r="O12" s="401">
        <f>SUM(O13:O14)</f>
        <v>0</v>
      </c>
      <c r="P12" s="401">
        <f t="shared" si="1"/>
        <v>0</v>
      </c>
      <c r="Q12" s="401">
        <f t="shared" si="1"/>
        <v>0</v>
      </c>
      <c r="R12" s="401">
        <f>SUM(C12:Q12)</f>
        <v>0</v>
      </c>
    </row>
    <row r="13" spans="1:26" x14ac:dyDescent="0.3">
      <c r="A13" s="587"/>
      <c r="B13" s="168" t="s">
        <v>57</v>
      </c>
      <c r="C13" s="402"/>
      <c r="D13" s="337"/>
      <c r="E13" s="337"/>
      <c r="F13" s="337"/>
      <c r="G13" s="337"/>
      <c r="H13" s="337"/>
      <c r="I13" s="337"/>
      <c r="J13" s="337"/>
      <c r="K13" s="337"/>
      <c r="L13" s="337"/>
      <c r="M13" s="337"/>
      <c r="N13" s="337"/>
      <c r="O13" s="337"/>
      <c r="P13" s="337"/>
      <c r="Q13" s="337"/>
      <c r="R13" s="403">
        <f t="shared" ref="R13:R76" si="2">SUM(C13:Q13)</f>
        <v>0</v>
      </c>
    </row>
    <row r="14" spans="1:26" x14ac:dyDescent="0.3">
      <c r="A14" s="587"/>
      <c r="B14" s="168" t="s">
        <v>58</v>
      </c>
      <c r="C14" s="402"/>
      <c r="D14" s="337"/>
      <c r="E14" s="337"/>
      <c r="F14" s="337"/>
      <c r="G14" s="337"/>
      <c r="H14" s="337"/>
      <c r="I14" s="337"/>
      <c r="J14" s="337"/>
      <c r="K14" s="337"/>
      <c r="L14" s="337"/>
      <c r="M14" s="337"/>
      <c r="N14" s="337"/>
      <c r="O14" s="337"/>
      <c r="P14" s="337"/>
      <c r="Q14" s="337"/>
      <c r="R14" s="403">
        <f t="shared" si="2"/>
        <v>0</v>
      </c>
    </row>
    <row r="15" spans="1:26" x14ac:dyDescent="0.3">
      <c r="A15" s="587"/>
      <c r="B15" s="401" t="s">
        <v>59</v>
      </c>
      <c r="C15" s="402"/>
      <c r="D15" s="401">
        <f>SUM(D16:D17)</f>
        <v>0</v>
      </c>
      <c r="E15" s="401">
        <f>SUM(E16:E17)</f>
        <v>0</v>
      </c>
      <c r="F15" s="401">
        <f t="shared" ref="F15:Q15" si="3">SUM(F16:F17)</f>
        <v>0</v>
      </c>
      <c r="G15" s="401">
        <f t="shared" si="3"/>
        <v>0</v>
      </c>
      <c r="H15" s="401">
        <f t="shared" si="3"/>
        <v>0</v>
      </c>
      <c r="I15" s="401">
        <f t="shared" si="3"/>
        <v>0</v>
      </c>
      <c r="J15" s="401">
        <f t="shared" si="3"/>
        <v>0</v>
      </c>
      <c r="K15" s="401">
        <f t="shared" si="3"/>
        <v>0</v>
      </c>
      <c r="L15" s="401">
        <f t="shared" si="3"/>
        <v>0</v>
      </c>
      <c r="M15" s="401">
        <f t="shared" si="3"/>
        <v>0</v>
      </c>
      <c r="N15" s="401">
        <f t="shared" si="3"/>
        <v>0</v>
      </c>
      <c r="O15" s="401">
        <f>SUM(O16:O17)</f>
        <v>0</v>
      </c>
      <c r="P15" s="401">
        <f t="shared" si="3"/>
        <v>0</v>
      </c>
      <c r="Q15" s="401">
        <f t="shared" si="3"/>
        <v>0</v>
      </c>
      <c r="R15" s="401">
        <f t="shared" si="2"/>
        <v>0</v>
      </c>
    </row>
    <row r="16" spans="1:26" x14ac:dyDescent="0.3">
      <c r="A16" s="587"/>
      <c r="B16" s="168" t="s">
        <v>57</v>
      </c>
      <c r="C16" s="402"/>
      <c r="D16" s="337"/>
      <c r="E16" s="337"/>
      <c r="F16" s="337"/>
      <c r="G16" s="337"/>
      <c r="H16" s="337"/>
      <c r="I16" s="337"/>
      <c r="J16" s="337"/>
      <c r="K16" s="337"/>
      <c r="L16" s="337"/>
      <c r="M16" s="337"/>
      <c r="N16" s="337"/>
      <c r="O16" s="337"/>
      <c r="P16" s="337"/>
      <c r="Q16" s="337"/>
      <c r="R16" s="403">
        <f t="shared" si="2"/>
        <v>0</v>
      </c>
    </row>
    <row r="17" spans="1:18" x14ac:dyDescent="0.3">
      <c r="A17" s="587"/>
      <c r="B17" s="168" t="s">
        <v>58</v>
      </c>
      <c r="C17" s="402"/>
      <c r="D17" s="337"/>
      <c r="E17" s="337"/>
      <c r="F17" s="337"/>
      <c r="G17" s="337"/>
      <c r="H17" s="337"/>
      <c r="I17" s="337"/>
      <c r="J17" s="337"/>
      <c r="K17" s="337"/>
      <c r="L17" s="337"/>
      <c r="M17" s="337"/>
      <c r="N17" s="337"/>
      <c r="O17" s="337"/>
      <c r="P17" s="337"/>
      <c r="Q17" s="337"/>
      <c r="R17" s="403">
        <f t="shared" si="2"/>
        <v>0</v>
      </c>
    </row>
    <row r="18" spans="1:18" x14ac:dyDescent="0.3">
      <c r="A18" s="587" t="s">
        <v>886</v>
      </c>
      <c r="B18" s="401" t="s">
        <v>56</v>
      </c>
      <c r="C18" s="401">
        <f>SUM(C19:C20)</f>
        <v>0</v>
      </c>
      <c r="D18" s="402"/>
      <c r="E18" s="401">
        <f>SUM(E19:E20)</f>
        <v>0</v>
      </c>
      <c r="F18" s="401">
        <f t="shared" ref="F18:Q18" si="4">SUM(F19:F20)</f>
        <v>0</v>
      </c>
      <c r="G18" s="401">
        <f t="shared" si="4"/>
        <v>0</v>
      </c>
      <c r="H18" s="401">
        <f t="shared" si="4"/>
        <v>0</v>
      </c>
      <c r="I18" s="401">
        <f t="shared" si="4"/>
        <v>0</v>
      </c>
      <c r="J18" s="401">
        <f t="shared" si="4"/>
        <v>0</v>
      </c>
      <c r="K18" s="401">
        <f t="shared" si="4"/>
        <v>0</v>
      </c>
      <c r="L18" s="401">
        <f t="shared" si="4"/>
        <v>0</v>
      </c>
      <c r="M18" s="401">
        <f t="shared" si="4"/>
        <v>0</v>
      </c>
      <c r="N18" s="401">
        <f t="shared" si="4"/>
        <v>0</v>
      </c>
      <c r="O18" s="401">
        <f>SUM(O19:O20)</f>
        <v>0</v>
      </c>
      <c r="P18" s="401">
        <f t="shared" si="4"/>
        <v>0</v>
      </c>
      <c r="Q18" s="401">
        <f t="shared" si="4"/>
        <v>0</v>
      </c>
      <c r="R18" s="401">
        <f t="shared" si="2"/>
        <v>0</v>
      </c>
    </row>
    <row r="19" spans="1:18" x14ac:dyDescent="0.3">
      <c r="A19" s="587"/>
      <c r="B19" s="168" t="s">
        <v>57</v>
      </c>
      <c r="C19" s="337"/>
      <c r="D19" s="402"/>
      <c r="E19" s="337"/>
      <c r="F19" s="337"/>
      <c r="G19" s="337"/>
      <c r="H19" s="337"/>
      <c r="I19" s="337"/>
      <c r="J19" s="337"/>
      <c r="K19" s="337"/>
      <c r="L19" s="337"/>
      <c r="M19" s="337"/>
      <c r="N19" s="337"/>
      <c r="O19" s="337"/>
      <c r="P19" s="337"/>
      <c r="Q19" s="337"/>
      <c r="R19" s="403">
        <f t="shared" si="2"/>
        <v>0</v>
      </c>
    </row>
    <row r="20" spans="1:18" x14ac:dyDescent="0.3">
      <c r="A20" s="587"/>
      <c r="B20" s="168" t="s">
        <v>58</v>
      </c>
      <c r="C20" s="337"/>
      <c r="D20" s="402"/>
      <c r="E20" s="337"/>
      <c r="F20" s="337"/>
      <c r="G20" s="337"/>
      <c r="H20" s="337"/>
      <c r="I20" s="337"/>
      <c r="J20" s="337"/>
      <c r="K20" s="337"/>
      <c r="L20" s="337"/>
      <c r="M20" s="337"/>
      <c r="N20" s="337"/>
      <c r="O20" s="337"/>
      <c r="P20" s="337"/>
      <c r="Q20" s="337"/>
      <c r="R20" s="403">
        <f t="shared" si="2"/>
        <v>0</v>
      </c>
    </row>
    <row r="21" spans="1:18" x14ac:dyDescent="0.3">
      <c r="A21" s="587"/>
      <c r="B21" s="401" t="s">
        <v>59</v>
      </c>
      <c r="C21" s="401">
        <f>SUM(C22:C23)</f>
        <v>0</v>
      </c>
      <c r="D21" s="402"/>
      <c r="E21" s="401">
        <f>SUM(E22:E23)</f>
        <v>0</v>
      </c>
      <c r="F21" s="401">
        <f t="shared" ref="F21:Q21" si="5">SUM(F22:F23)</f>
        <v>0</v>
      </c>
      <c r="G21" s="401">
        <f t="shared" si="5"/>
        <v>0</v>
      </c>
      <c r="H21" s="401">
        <f t="shared" si="5"/>
        <v>0</v>
      </c>
      <c r="I21" s="401">
        <f t="shared" si="5"/>
        <v>0</v>
      </c>
      <c r="J21" s="401">
        <f t="shared" si="5"/>
        <v>0</v>
      </c>
      <c r="K21" s="401">
        <f t="shared" si="5"/>
        <v>0</v>
      </c>
      <c r="L21" s="401">
        <f t="shared" si="5"/>
        <v>0</v>
      </c>
      <c r="M21" s="401">
        <f t="shared" si="5"/>
        <v>0</v>
      </c>
      <c r="N21" s="401">
        <f t="shared" si="5"/>
        <v>0</v>
      </c>
      <c r="O21" s="401">
        <f>SUM(O22:O23)</f>
        <v>0</v>
      </c>
      <c r="P21" s="401">
        <f t="shared" si="5"/>
        <v>0</v>
      </c>
      <c r="Q21" s="401">
        <f t="shared" si="5"/>
        <v>0</v>
      </c>
      <c r="R21" s="401">
        <f t="shared" si="2"/>
        <v>0</v>
      </c>
    </row>
    <row r="22" spans="1:18" x14ac:dyDescent="0.3">
      <c r="A22" s="587"/>
      <c r="B22" s="168" t="s">
        <v>57</v>
      </c>
      <c r="C22" s="337"/>
      <c r="D22" s="402"/>
      <c r="E22" s="337"/>
      <c r="F22" s="337"/>
      <c r="G22" s="337"/>
      <c r="H22" s="337"/>
      <c r="I22" s="337"/>
      <c r="J22" s="337"/>
      <c r="K22" s="337"/>
      <c r="L22" s="337"/>
      <c r="M22" s="337"/>
      <c r="N22" s="337"/>
      <c r="O22" s="337"/>
      <c r="P22" s="337"/>
      <c r="Q22" s="337"/>
      <c r="R22" s="403">
        <f t="shared" si="2"/>
        <v>0</v>
      </c>
    </row>
    <row r="23" spans="1:18" x14ac:dyDescent="0.3">
      <c r="A23" s="587"/>
      <c r="B23" s="168" t="s">
        <v>58</v>
      </c>
      <c r="C23" s="337"/>
      <c r="D23" s="402"/>
      <c r="E23" s="337"/>
      <c r="F23" s="337"/>
      <c r="G23" s="337"/>
      <c r="H23" s="337"/>
      <c r="I23" s="337"/>
      <c r="J23" s="337"/>
      <c r="K23" s="337"/>
      <c r="L23" s="337"/>
      <c r="M23" s="337"/>
      <c r="N23" s="337"/>
      <c r="O23" s="337"/>
      <c r="P23" s="337"/>
      <c r="Q23" s="337"/>
      <c r="R23" s="403">
        <f t="shared" si="2"/>
        <v>0</v>
      </c>
    </row>
    <row r="24" spans="1:18" x14ac:dyDescent="0.3">
      <c r="A24" s="591" t="s">
        <v>887</v>
      </c>
      <c r="B24" s="401" t="s">
        <v>56</v>
      </c>
      <c r="C24" s="401">
        <f>SUM(C25:C26)</f>
        <v>0</v>
      </c>
      <c r="D24" s="401">
        <f>SUM(D25:D26)</f>
        <v>0</v>
      </c>
      <c r="E24" s="402"/>
      <c r="F24" s="401">
        <f>SUM(F25:F26)</f>
        <v>0</v>
      </c>
      <c r="G24" s="401">
        <f>SUM(G25:G26)</f>
        <v>0</v>
      </c>
      <c r="H24" s="401">
        <f>SUM(H25:H26)</f>
        <v>0</v>
      </c>
      <c r="I24" s="401">
        <f t="shared" ref="I24:Q24" si="6">SUM(I25:I26)</f>
        <v>0</v>
      </c>
      <c r="J24" s="401">
        <f t="shared" si="6"/>
        <v>0</v>
      </c>
      <c r="K24" s="401">
        <f t="shared" si="6"/>
        <v>0</v>
      </c>
      <c r="L24" s="401">
        <f t="shared" si="6"/>
        <v>0</v>
      </c>
      <c r="M24" s="401">
        <f t="shared" si="6"/>
        <v>0</v>
      </c>
      <c r="N24" s="401">
        <f t="shared" si="6"/>
        <v>0</v>
      </c>
      <c r="O24" s="401">
        <f>SUM(O25:O26)</f>
        <v>0</v>
      </c>
      <c r="P24" s="401">
        <f t="shared" si="6"/>
        <v>0</v>
      </c>
      <c r="Q24" s="401">
        <f t="shared" si="6"/>
        <v>0</v>
      </c>
      <c r="R24" s="401">
        <f t="shared" si="2"/>
        <v>0</v>
      </c>
    </row>
    <row r="25" spans="1:18" x14ac:dyDescent="0.3">
      <c r="A25" s="591"/>
      <c r="B25" s="168" t="s">
        <v>57</v>
      </c>
      <c r="C25" s="337"/>
      <c r="D25" s="337"/>
      <c r="E25" s="402"/>
      <c r="F25" s="337"/>
      <c r="G25" s="337"/>
      <c r="H25" s="337"/>
      <c r="I25" s="337"/>
      <c r="J25" s="337"/>
      <c r="K25" s="337"/>
      <c r="L25" s="337"/>
      <c r="M25" s="337"/>
      <c r="N25" s="337"/>
      <c r="O25" s="337"/>
      <c r="P25" s="337"/>
      <c r="Q25" s="337"/>
      <c r="R25" s="403">
        <f t="shared" si="2"/>
        <v>0</v>
      </c>
    </row>
    <row r="26" spans="1:18" x14ac:dyDescent="0.3">
      <c r="A26" s="591"/>
      <c r="B26" s="168" t="s">
        <v>58</v>
      </c>
      <c r="C26" s="337"/>
      <c r="D26" s="337"/>
      <c r="E26" s="402"/>
      <c r="F26" s="337"/>
      <c r="G26" s="337"/>
      <c r="H26" s="337"/>
      <c r="I26" s="337"/>
      <c r="J26" s="337"/>
      <c r="K26" s="337"/>
      <c r="L26" s="337"/>
      <c r="M26" s="337"/>
      <c r="N26" s="337"/>
      <c r="O26" s="337"/>
      <c r="P26" s="337"/>
      <c r="Q26" s="337"/>
      <c r="R26" s="403">
        <f t="shared" si="2"/>
        <v>0</v>
      </c>
    </row>
    <row r="27" spans="1:18" x14ac:dyDescent="0.3">
      <c r="A27" s="591"/>
      <c r="B27" s="401" t="s">
        <v>59</v>
      </c>
      <c r="C27" s="401">
        <f>SUM(C28:C29)</f>
        <v>0</v>
      </c>
      <c r="D27" s="401">
        <f>SUM(D28:D29)</f>
        <v>0</v>
      </c>
      <c r="E27" s="402"/>
      <c r="F27" s="401">
        <f>SUM(F28:F29)</f>
        <v>0</v>
      </c>
      <c r="G27" s="401">
        <f>SUM(G28:G29)</f>
        <v>0</v>
      </c>
      <c r="H27" s="401">
        <f>SUM(H28:H29)</f>
        <v>0</v>
      </c>
      <c r="I27" s="401">
        <f t="shared" ref="I27:Q27" si="7">SUM(I28:I29)</f>
        <v>0</v>
      </c>
      <c r="J27" s="401">
        <f t="shared" si="7"/>
        <v>0</v>
      </c>
      <c r="K27" s="401">
        <f t="shared" si="7"/>
        <v>0</v>
      </c>
      <c r="L27" s="401">
        <f t="shared" si="7"/>
        <v>0</v>
      </c>
      <c r="M27" s="401">
        <f t="shared" si="7"/>
        <v>0</v>
      </c>
      <c r="N27" s="401">
        <f t="shared" si="7"/>
        <v>0</v>
      </c>
      <c r="O27" s="401">
        <f>SUM(O28:O29)</f>
        <v>0</v>
      </c>
      <c r="P27" s="401">
        <f t="shared" si="7"/>
        <v>0</v>
      </c>
      <c r="Q27" s="401">
        <f t="shared" si="7"/>
        <v>0</v>
      </c>
      <c r="R27" s="401">
        <f t="shared" si="2"/>
        <v>0</v>
      </c>
    </row>
    <row r="28" spans="1:18" x14ac:dyDescent="0.3">
      <c r="A28" s="591"/>
      <c r="B28" s="168" t="s">
        <v>57</v>
      </c>
      <c r="C28" s="337"/>
      <c r="D28" s="337"/>
      <c r="E28" s="402"/>
      <c r="F28" s="337"/>
      <c r="G28" s="337"/>
      <c r="H28" s="337"/>
      <c r="I28" s="337"/>
      <c r="J28" s="337"/>
      <c r="K28" s="337"/>
      <c r="L28" s="337"/>
      <c r="M28" s="337"/>
      <c r="N28" s="337"/>
      <c r="O28" s="337"/>
      <c r="P28" s="337"/>
      <c r="Q28" s="337"/>
      <c r="R28" s="403">
        <f t="shared" si="2"/>
        <v>0</v>
      </c>
    </row>
    <row r="29" spans="1:18" x14ac:dyDescent="0.3">
      <c r="A29" s="591"/>
      <c r="B29" s="168" t="s">
        <v>58</v>
      </c>
      <c r="C29" s="337"/>
      <c r="D29" s="337"/>
      <c r="E29" s="402"/>
      <c r="F29" s="337"/>
      <c r="G29" s="337"/>
      <c r="H29" s="337"/>
      <c r="I29" s="337"/>
      <c r="J29" s="337"/>
      <c r="K29" s="337"/>
      <c r="L29" s="337"/>
      <c r="M29" s="337"/>
      <c r="N29" s="337"/>
      <c r="O29" s="337"/>
      <c r="P29" s="337"/>
      <c r="Q29" s="337"/>
      <c r="R29" s="403">
        <f t="shared" si="2"/>
        <v>0</v>
      </c>
    </row>
    <row r="30" spans="1:18" x14ac:dyDescent="0.3">
      <c r="A30" s="587" t="s">
        <v>888</v>
      </c>
      <c r="B30" s="401" t="s">
        <v>56</v>
      </c>
      <c r="C30" s="401">
        <f>SUM(C31:C32)</f>
        <v>0</v>
      </c>
      <c r="D30" s="401">
        <f>SUM(D31:D32)</f>
        <v>0</v>
      </c>
      <c r="E30" s="401">
        <f>SUM(E31:E32)</f>
        <v>0</v>
      </c>
      <c r="F30" s="402"/>
      <c r="G30" s="401">
        <f>SUM(G31:G32)</f>
        <v>0</v>
      </c>
      <c r="H30" s="401">
        <f>SUM(H31:H32)</f>
        <v>0</v>
      </c>
      <c r="I30" s="401">
        <f t="shared" ref="I30:Q30" si="8">SUM(I31:I32)</f>
        <v>0</v>
      </c>
      <c r="J30" s="401">
        <f t="shared" si="8"/>
        <v>0</v>
      </c>
      <c r="K30" s="401">
        <f t="shared" si="8"/>
        <v>0</v>
      </c>
      <c r="L30" s="401">
        <f t="shared" si="8"/>
        <v>0</v>
      </c>
      <c r="M30" s="401">
        <f t="shared" si="8"/>
        <v>0</v>
      </c>
      <c r="N30" s="401">
        <f t="shared" si="8"/>
        <v>0</v>
      </c>
      <c r="O30" s="401">
        <f>SUM(O31:O32)</f>
        <v>0</v>
      </c>
      <c r="P30" s="401">
        <f t="shared" si="8"/>
        <v>0</v>
      </c>
      <c r="Q30" s="401">
        <f t="shared" si="8"/>
        <v>0</v>
      </c>
      <c r="R30" s="401">
        <f t="shared" si="2"/>
        <v>0</v>
      </c>
    </row>
    <row r="31" spans="1:18" x14ac:dyDescent="0.3">
      <c r="A31" s="587"/>
      <c r="B31" s="168" t="s">
        <v>57</v>
      </c>
      <c r="C31" s="337"/>
      <c r="D31" s="337"/>
      <c r="E31" s="337"/>
      <c r="F31" s="402"/>
      <c r="G31" s="337"/>
      <c r="H31" s="337"/>
      <c r="I31" s="337"/>
      <c r="J31" s="337"/>
      <c r="K31" s="337"/>
      <c r="L31" s="337"/>
      <c r="M31" s="337"/>
      <c r="N31" s="337"/>
      <c r="O31" s="337"/>
      <c r="P31" s="337"/>
      <c r="Q31" s="337"/>
      <c r="R31" s="403">
        <f t="shared" si="2"/>
        <v>0</v>
      </c>
    </row>
    <row r="32" spans="1:18" x14ac:dyDescent="0.3">
      <c r="A32" s="587"/>
      <c r="B32" s="168" t="s">
        <v>58</v>
      </c>
      <c r="C32" s="337"/>
      <c r="D32" s="337"/>
      <c r="E32" s="337"/>
      <c r="F32" s="402"/>
      <c r="G32" s="337"/>
      <c r="H32" s="337"/>
      <c r="I32" s="337"/>
      <c r="J32" s="337"/>
      <c r="K32" s="337"/>
      <c r="L32" s="337"/>
      <c r="M32" s="337"/>
      <c r="N32" s="337"/>
      <c r="O32" s="337"/>
      <c r="P32" s="337"/>
      <c r="Q32" s="337"/>
      <c r="R32" s="403">
        <f t="shared" si="2"/>
        <v>0</v>
      </c>
    </row>
    <row r="33" spans="1:18" x14ac:dyDescent="0.3">
      <c r="A33" s="587"/>
      <c r="B33" s="401" t="s">
        <v>59</v>
      </c>
      <c r="C33" s="401">
        <f>SUM(C34:C35)</f>
        <v>0</v>
      </c>
      <c r="D33" s="401">
        <f>SUM(D34:D35)</f>
        <v>0</v>
      </c>
      <c r="E33" s="401">
        <f>SUM(E34:E35)</f>
        <v>0</v>
      </c>
      <c r="F33" s="402"/>
      <c r="G33" s="401">
        <f>SUM(G34:G35)</f>
        <v>0</v>
      </c>
      <c r="H33" s="401">
        <f>SUM(H34:H35)</f>
        <v>0</v>
      </c>
      <c r="I33" s="401">
        <f t="shared" ref="I33:Q33" si="9">SUM(I34:I35)</f>
        <v>0</v>
      </c>
      <c r="J33" s="401">
        <f t="shared" si="9"/>
        <v>0</v>
      </c>
      <c r="K33" s="401">
        <f t="shared" si="9"/>
        <v>0</v>
      </c>
      <c r="L33" s="401">
        <f t="shared" si="9"/>
        <v>0</v>
      </c>
      <c r="M33" s="401">
        <f t="shared" si="9"/>
        <v>0</v>
      </c>
      <c r="N33" s="401">
        <f t="shared" si="9"/>
        <v>0</v>
      </c>
      <c r="O33" s="401">
        <f>SUM(O34:O35)</f>
        <v>0</v>
      </c>
      <c r="P33" s="401">
        <f t="shared" si="9"/>
        <v>0</v>
      </c>
      <c r="Q33" s="401">
        <f t="shared" si="9"/>
        <v>0</v>
      </c>
      <c r="R33" s="401">
        <f t="shared" si="2"/>
        <v>0</v>
      </c>
    </row>
    <row r="34" spans="1:18" x14ac:dyDescent="0.3">
      <c r="A34" s="587"/>
      <c r="B34" s="168" t="s">
        <v>57</v>
      </c>
      <c r="C34" s="337"/>
      <c r="D34" s="337"/>
      <c r="E34" s="337"/>
      <c r="F34" s="402"/>
      <c r="G34" s="337"/>
      <c r="H34" s="337"/>
      <c r="I34" s="337"/>
      <c r="J34" s="337"/>
      <c r="K34" s="337"/>
      <c r="L34" s="337"/>
      <c r="M34" s="337"/>
      <c r="N34" s="337"/>
      <c r="O34" s="337"/>
      <c r="P34" s="337"/>
      <c r="Q34" s="337"/>
      <c r="R34" s="403">
        <f t="shared" si="2"/>
        <v>0</v>
      </c>
    </row>
    <row r="35" spans="1:18" x14ac:dyDescent="0.3">
      <c r="A35" s="587"/>
      <c r="B35" s="168" t="s">
        <v>58</v>
      </c>
      <c r="C35" s="337"/>
      <c r="D35" s="337"/>
      <c r="E35" s="337"/>
      <c r="F35" s="402"/>
      <c r="G35" s="337"/>
      <c r="H35" s="337"/>
      <c r="I35" s="337"/>
      <c r="J35" s="337"/>
      <c r="K35" s="337"/>
      <c r="L35" s="337"/>
      <c r="M35" s="337"/>
      <c r="N35" s="337"/>
      <c r="O35" s="337"/>
      <c r="P35" s="337"/>
      <c r="Q35" s="337"/>
      <c r="R35" s="403">
        <f t="shared" si="2"/>
        <v>0</v>
      </c>
    </row>
    <row r="36" spans="1:18" x14ac:dyDescent="0.3">
      <c r="A36" s="587" t="s">
        <v>889</v>
      </c>
      <c r="B36" s="401" t="s">
        <v>56</v>
      </c>
      <c r="C36" s="401">
        <f>SUM(C37:C38)</f>
        <v>0</v>
      </c>
      <c r="D36" s="401">
        <f>SUM(D37:D38)</f>
        <v>0</v>
      </c>
      <c r="E36" s="401">
        <f>SUM(E37:E38)</f>
        <v>0</v>
      </c>
      <c r="F36" s="401">
        <f>SUM(F37:F38)</f>
        <v>0</v>
      </c>
      <c r="G36" s="402"/>
      <c r="H36" s="401">
        <f>SUM(H37:H38)</f>
        <v>0</v>
      </c>
      <c r="I36" s="401">
        <f t="shared" ref="I36:Q36" si="10">SUM(I37:I38)</f>
        <v>0</v>
      </c>
      <c r="J36" s="401">
        <f t="shared" si="10"/>
        <v>0</v>
      </c>
      <c r="K36" s="401">
        <f t="shared" si="10"/>
        <v>0</v>
      </c>
      <c r="L36" s="401">
        <f t="shared" si="10"/>
        <v>0</v>
      </c>
      <c r="M36" s="401">
        <f t="shared" si="10"/>
        <v>0</v>
      </c>
      <c r="N36" s="401">
        <f t="shared" si="10"/>
        <v>0</v>
      </c>
      <c r="O36" s="401">
        <f>SUM(O37:O38)</f>
        <v>0</v>
      </c>
      <c r="P36" s="401">
        <f t="shared" si="10"/>
        <v>0</v>
      </c>
      <c r="Q36" s="401">
        <f t="shared" si="10"/>
        <v>0</v>
      </c>
      <c r="R36" s="401">
        <f t="shared" si="2"/>
        <v>0</v>
      </c>
    </row>
    <row r="37" spans="1:18" x14ac:dyDescent="0.3">
      <c r="A37" s="587"/>
      <c r="B37" s="168" t="s">
        <v>57</v>
      </c>
      <c r="C37" s="337"/>
      <c r="D37" s="337"/>
      <c r="E37" s="337"/>
      <c r="F37" s="337"/>
      <c r="G37" s="402"/>
      <c r="H37" s="337"/>
      <c r="I37" s="337"/>
      <c r="J37" s="337"/>
      <c r="K37" s="337"/>
      <c r="L37" s="337"/>
      <c r="M37" s="337"/>
      <c r="N37" s="337"/>
      <c r="O37" s="337"/>
      <c r="P37" s="337"/>
      <c r="Q37" s="337"/>
      <c r="R37" s="403">
        <f t="shared" si="2"/>
        <v>0</v>
      </c>
    </row>
    <row r="38" spans="1:18" x14ac:dyDescent="0.3">
      <c r="A38" s="587"/>
      <c r="B38" s="168" t="s">
        <v>58</v>
      </c>
      <c r="C38" s="337"/>
      <c r="D38" s="337"/>
      <c r="E38" s="337"/>
      <c r="F38" s="337"/>
      <c r="G38" s="402"/>
      <c r="H38" s="337"/>
      <c r="I38" s="337"/>
      <c r="J38" s="337"/>
      <c r="K38" s="337"/>
      <c r="L38" s="337"/>
      <c r="M38" s="337"/>
      <c r="N38" s="337"/>
      <c r="O38" s="337"/>
      <c r="P38" s="337"/>
      <c r="Q38" s="337"/>
      <c r="R38" s="403">
        <f t="shared" si="2"/>
        <v>0</v>
      </c>
    </row>
    <row r="39" spans="1:18" x14ac:dyDescent="0.3">
      <c r="A39" s="587"/>
      <c r="B39" s="401" t="s">
        <v>59</v>
      </c>
      <c r="C39" s="401">
        <f>SUM(C40:C41)</f>
        <v>0</v>
      </c>
      <c r="D39" s="401">
        <f>SUM(D40:D41)</f>
        <v>0</v>
      </c>
      <c r="E39" s="401">
        <f>SUM(E40:E41)</f>
        <v>0</v>
      </c>
      <c r="F39" s="401">
        <f>SUM(F40:F41)</f>
        <v>0</v>
      </c>
      <c r="G39" s="402"/>
      <c r="H39" s="401">
        <f>SUM(H40:H41)</f>
        <v>0</v>
      </c>
      <c r="I39" s="401">
        <f t="shared" ref="I39:Q39" si="11">SUM(I40:I41)</f>
        <v>0</v>
      </c>
      <c r="J39" s="401">
        <f t="shared" si="11"/>
        <v>0</v>
      </c>
      <c r="K39" s="401">
        <f t="shared" si="11"/>
        <v>0</v>
      </c>
      <c r="L39" s="401">
        <f t="shared" si="11"/>
        <v>0</v>
      </c>
      <c r="M39" s="401">
        <f t="shared" si="11"/>
        <v>0</v>
      </c>
      <c r="N39" s="401">
        <f t="shared" si="11"/>
        <v>0</v>
      </c>
      <c r="O39" s="401">
        <f>SUM(O40:O41)</f>
        <v>0</v>
      </c>
      <c r="P39" s="401">
        <f t="shared" si="11"/>
        <v>0</v>
      </c>
      <c r="Q39" s="401">
        <f t="shared" si="11"/>
        <v>0</v>
      </c>
      <c r="R39" s="401">
        <f t="shared" si="2"/>
        <v>0</v>
      </c>
    </row>
    <row r="40" spans="1:18" x14ac:dyDescent="0.3">
      <c r="A40" s="587"/>
      <c r="B40" s="168" t="s">
        <v>57</v>
      </c>
      <c r="C40" s="337"/>
      <c r="D40" s="337"/>
      <c r="E40" s="337"/>
      <c r="F40" s="337"/>
      <c r="G40" s="402"/>
      <c r="H40" s="337"/>
      <c r="I40" s="337"/>
      <c r="J40" s="337"/>
      <c r="K40" s="337"/>
      <c r="L40" s="337"/>
      <c r="M40" s="337"/>
      <c r="N40" s="337"/>
      <c r="O40" s="337"/>
      <c r="P40" s="337"/>
      <c r="Q40" s="337"/>
      <c r="R40" s="403">
        <f t="shared" si="2"/>
        <v>0</v>
      </c>
    </row>
    <row r="41" spans="1:18" x14ac:dyDescent="0.3">
      <c r="A41" s="587"/>
      <c r="B41" s="168" t="s">
        <v>58</v>
      </c>
      <c r="C41" s="337"/>
      <c r="D41" s="337"/>
      <c r="E41" s="337"/>
      <c r="F41" s="337"/>
      <c r="G41" s="402"/>
      <c r="H41" s="337"/>
      <c r="I41" s="337"/>
      <c r="J41" s="337"/>
      <c r="K41" s="337"/>
      <c r="L41" s="337"/>
      <c r="M41" s="337"/>
      <c r="N41" s="337"/>
      <c r="O41" s="337"/>
      <c r="P41" s="337"/>
      <c r="Q41" s="337"/>
      <c r="R41" s="403">
        <f t="shared" si="2"/>
        <v>0</v>
      </c>
    </row>
    <row r="42" spans="1:18" x14ac:dyDescent="0.3">
      <c r="A42" s="587" t="s">
        <v>890</v>
      </c>
      <c r="B42" s="401" t="s">
        <v>56</v>
      </c>
      <c r="C42" s="401">
        <f>SUM(C43:C44)</f>
        <v>0</v>
      </c>
      <c r="D42" s="401">
        <f>SUM(D43:D44)</f>
        <v>0</v>
      </c>
      <c r="E42" s="401">
        <f>SUM(E43:E44)</f>
        <v>0</v>
      </c>
      <c r="F42" s="401">
        <f>SUM(F43:F44)</f>
        <v>0</v>
      </c>
      <c r="G42" s="401">
        <f>SUM(G43:G44)</f>
        <v>0</v>
      </c>
      <c r="H42" s="402"/>
      <c r="I42" s="401">
        <f t="shared" ref="I42:Q42" si="12">SUM(I43:I44)</f>
        <v>0</v>
      </c>
      <c r="J42" s="401">
        <f t="shared" si="12"/>
        <v>0</v>
      </c>
      <c r="K42" s="401">
        <f t="shared" si="12"/>
        <v>0</v>
      </c>
      <c r="L42" s="401">
        <f t="shared" si="12"/>
        <v>0</v>
      </c>
      <c r="M42" s="401">
        <f t="shared" si="12"/>
        <v>0</v>
      </c>
      <c r="N42" s="401">
        <f t="shared" si="12"/>
        <v>0</v>
      </c>
      <c r="O42" s="401">
        <f>SUM(O43:O44)</f>
        <v>0</v>
      </c>
      <c r="P42" s="401">
        <f t="shared" si="12"/>
        <v>0</v>
      </c>
      <c r="Q42" s="401">
        <f t="shared" si="12"/>
        <v>0</v>
      </c>
      <c r="R42" s="401">
        <f t="shared" si="2"/>
        <v>0</v>
      </c>
    </row>
    <row r="43" spans="1:18" x14ac:dyDescent="0.3">
      <c r="A43" s="587"/>
      <c r="B43" s="168" t="s">
        <v>57</v>
      </c>
      <c r="C43" s="337"/>
      <c r="D43" s="337"/>
      <c r="E43" s="337"/>
      <c r="F43" s="337"/>
      <c r="G43" s="337"/>
      <c r="H43" s="402"/>
      <c r="I43" s="337"/>
      <c r="J43" s="337"/>
      <c r="K43" s="337"/>
      <c r="L43" s="337"/>
      <c r="M43" s="337"/>
      <c r="N43" s="337"/>
      <c r="O43" s="337"/>
      <c r="P43" s="337"/>
      <c r="Q43" s="337"/>
      <c r="R43" s="403">
        <f t="shared" si="2"/>
        <v>0</v>
      </c>
    </row>
    <row r="44" spans="1:18" x14ac:dyDescent="0.3">
      <c r="A44" s="587"/>
      <c r="B44" s="168" t="s">
        <v>58</v>
      </c>
      <c r="C44" s="337"/>
      <c r="D44" s="337"/>
      <c r="E44" s="337"/>
      <c r="F44" s="337"/>
      <c r="G44" s="337"/>
      <c r="H44" s="402"/>
      <c r="I44" s="337"/>
      <c r="J44" s="337"/>
      <c r="K44" s="337"/>
      <c r="L44" s="337"/>
      <c r="M44" s="337"/>
      <c r="N44" s="337"/>
      <c r="O44" s="337"/>
      <c r="P44" s="337"/>
      <c r="Q44" s="337"/>
      <c r="R44" s="403">
        <f t="shared" si="2"/>
        <v>0</v>
      </c>
    </row>
    <row r="45" spans="1:18" x14ac:dyDescent="0.3">
      <c r="A45" s="587"/>
      <c r="B45" s="401" t="s">
        <v>59</v>
      </c>
      <c r="C45" s="401">
        <f>SUM(C46:C47)</f>
        <v>0</v>
      </c>
      <c r="D45" s="401">
        <f>SUM(D46:D47)</f>
        <v>0</v>
      </c>
      <c r="E45" s="401">
        <f>SUM(E46:E47)</f>
        <v>0</v>
      </c>
      <c r="F45" s="401">
        <f>SUM(F46:F47)</f>
        <v>0</v>
      </c>
      <c r="G45" s="401">
        <f>SUM(G46:G47)</f>
        <v>0</v>
      </c>
      <c r="H45" s="402"/>
      <c r="I45" s="401">
        <f t="shared" ref="I45:Q45" si="13">SUM(I46:I47)</f>
        <v>0</v>
      </c>
      <c r="J45" s="401">
        <f t="shared" si="13"/>
        <v>0</v>
      </c>
      <c r="K45" s="401">
        <f t="shared" si="13"/>
        <v>0</v>
      </c>
      <c r="L45" s="401">
        <f t="shared" si="13"/>
        <v>0</v>
      </c>
      <c r="M45" s="401">
        <f t="shared" si="13"/>
        <v>0</v>
      </c>
      <c r="N45" s="401">
        <f t="shared" si="13"/>
        <v>0</v>
      </c>
      <c r="O45" s="401">
        <f>SUM(O46:O47)</f>
        <v>0</v>
      </c>
      <c r="P45" s="401">
        <f t="shared" si="13"/>
        <v>0</v>
      </c>
      <c r="Q45" s="401">
        <f t="shared" si="13"/>
        <v>0</v>
      </c>
      <c r="R45" s="401">
        <f t="shared" si="2"/>
        <v>0</v>
      </c>
    </row>
    <row r="46" spans="1:18" x14ac:dyDescent="0.3">
      <c r="A46" s="587"/>
      <c r="B46" s="168" t="s">
        <v>57</v>
      </c>
      <c r="C46" s="337"/>
      <c r="D46" s="337"/>
      <c r="E46" s="337"/>
      <c r="F46" s="337"/>
      <c r="G46" s="337"/>
      <c r="H46" s="402"/>
      <c r="I46" s="337"/>
      <c r="J46" s="337"/>
      <c r="K46" s="337"/>
      <c r="L46" s="337"/>
      <c r="M46" s="337"/>
      <c r="N46" s="337"/>
      <c r="O46" s="337"/>
      <c r="P46" s="337"/>
      <c r="Q46" s="337"/>
      <c r="R46" s="403">
        <f t="shared" si="2"/>
        <v>0</v>
      </c>
    </row>
    <row r="47" spans="1:18" x14ac:dyDescent="0.3">
      <c r="A47" s="587"/>
      <c r="B47" s="168" t="s">
        <v>58</v>
      </c>
      <c r="C47" s="337"/>
      <c r="D47" s="337"/>
      <c r="E47" s="337"/>
      <c r="F47" s="337"/>
      <c r="G47" s="337"/>
      <c r="H47" s="402"/>
      <c r="I47" s="337"/>
      <c r="J47" s="337"/>
      <c r="K47" s="337"/>
      <c r="L47" s="337"/>
      <c r="M47" s="337"/>
      <c r="N47" s="337"/>
      <c r="O47" s="337"/>
      <c r="P47" s="337"/>
      <c r="Q47" s="337"/>
      <c r="R47" s="403">
        <f t="shared" si="2"/>
        <v>0</v>
      </c>
    </row>
    <row r="48" spans="1:18" x14ac:dyDescent="0.3">
      <c r="A48" s="587" t="s">
        <v>891</v>
      </c>
      <c r="B48" s="401" t="s">
        <v>56</v>
      </c>
      <c r="C48" s="401">
        <f t="shared" ref="C48:H48" si="14">SUM(C49:C50)</f>
        <v>0</v>
      </c>
      <c r="D48" s="401">
        <f t="shared" si="14"/>
        <v>0</v>
      </c>
      <c r="E48" s="401">
        <f t="shared" si="14"/>
        <v>0</v>
      </c>
      <c r="F48" s="401">
        <f t="shared" si="14"/>
        <v>0</v>
      </c>
      <c r="G48" s="401">
        <f t="shared" si="14"/>
        <v>0</v>
      </c>
      <c r="H48" s="401">
        <f t="shared" si="14"/>
        <v>0</v>
      </c>
      <c r="I48" s="402"/>
      <c r="J48" s="401">
        <f t="shared" ref="J48:Q48" si="15">SUM(J49:J50)</f>
        <v>0</v>
      </c>
      <c r="K48" s="401">
        <f t="shared" si="15"/>
        <v>0</v>
      </c>
      <c r="L48" s="401">
        <f t="shared" si="15"/>
        <v>0</v>
      </c>
      <c r="M48" s="401">
        <f t="shared" si="15"/>
        <v>0</v>
      </c>
      <c r="N48" s="401">
        <f t="shared" si="15"/>
        <v>0</v>
      </c>
      <c r="O48" s="401">
        <f>SUM(O49:O50)</f>
        <v>0</v>
      </c>
      <c r="P48" s="401">
        <f t="shared" si="15"/>
        <v>0</v>
      </c>
      <c r="Q48" s="401">
        <f t="shared" si="15"/>
        <v>0</v>
      </c>
      <c r="R48" s="401">
        <f t="shared" si="2"/>
        <v>0</v>
      </c>
    </row>
    <row r="49" spans="1:18" x14ac:dyDescent="0.3">
      <c r="A49" s="587"/>
      <c r="B49" s="168" t="s">
        <v>57</v>
      </c>
      <c r="C49" s="337"/>
      <c r="D49" s="337"/>
      <c r="E49" s="337"/>
      <c r="F49" s="337"/>
      <c r="G49" s="337"/>
      <c r="H49" s="337"/>
      <c r="I49" s="402"/>
      <c r="J49" s="337"/>
      <c r="K49" s="337"/>
      <c r="L49" s="337"/>
      <c r="M49" s="337"/>
      <c r="N49" s="337"/>
      <c r="O49" s="337"/>
      <c r="P49" s="337"/>
      <c r="Q49" s="337"/>
      <c r="R49" s="403">
        <f t="shared" si="2"/>
        <v>0</v>
      </c>
    </row>
    <row r="50" spans="1:18" x14ac:dyDescent="0.3">
      <c r="A50" s="587"/>
      <c r="B50" s="168" t="s">
        <v>58</v>
      </c>
      <c r="C50" s="337"/>
      <c r="D50" s="337"/>
      <c r="E50" s="337"/>
      <c r="F50" s="337"/>
      <c r="G50" s="337"/>
      <c r="H50" s="337"/>
      <c r="I50" s="402"/>
      <c r="J50" s="337"/>
      <c r="K50" s="337"/>
      <c r="L50" s="337"/>
      <c r="M50" s="337"/>
      <c r="N50" s="337"/>
      <c r="O50" s="337"/>
      <c r="P50" s="337"/>
      <c r="Q50" s="337"/>
      <c r="R50" s="403">
        <f t="shared" si="2"/>
        <v>0</v>
      </c>
    </row>
    <row r="51" spans="1:18" x14ac:dyDescent="0.3">
      <c r="A51" s="587"/>
      <c r="B51" s="401" t="s">
        <v>59</v>
      </c>
      <c r="C51" s="401">
        <f t="shared" ref="C51:H51" si="16">SUM(C52:C53)</f>
        <v>0</v>
      </c>
      <c r="D51" s="401">
        <f t="shared" si="16"/>
        <v>0</v>
      </c>
      <c r="E51" s="401">
        <f t="shared" si="16"/>
        <v>0</v>
      </c>
      <c r="F51" s="401">
        <f t="shared" si="16"/>
        <v>0</v>
      </c>
      <c r="G51" s="401">
        <f t="shared" si="16"/>
        <v>0</v>
      </c>
      <c r="H51" s="401">
        <f t="shared" si="16"/>
        <v>0</v>
      </c>
      <c r="I51" s="402"/>
      <c r="J51" s="401">
        <f t="shared" ref="J51:Q51" si="17">SUM(J52:J53)</f>
        <v>0</v>
      </c>
      <c r="K51" s="401">
        <f t="shared" si="17"/>
        <v>0</v>
      </c>
      <c r="L51" s="401">
        <f t="shared" si="17"/>
        <v>0</v>
      </c>
      <c r="M51" s="401">
        <f t="shared" si="17"/>
        <v>0</v>
      </c>
      <c r="N51" s="401">
        <f t="shared" si="17"/>
        <v>0</v>
      </c>
      <c r="O51" s="401">
        <f>SUM(O52:O53)</f>
        <v>0</v>
      </c>
      <c r="P51" s="401">
        <f t="shared" si="17"/>
        <v>0</v>
      </c>
      <c r="Q51" s="401">
        <f t="shared" si="17"/>
        <v>0</v>
      </c>
      <c r="R51" s="401">
        <f t="shared" si="2"/>
        <v>0</v>
      </c>
    </row>
    <row r="52" spans="1:18" x14ac:dyDescent="0.3">
      <c r="A52" s="587"/>
      <c r="B52" s="168" t="s">
        <v>57</v>
      </c>
      <c r="C52" s="337"/>
      <c r="D52" s="337"/>
      <c r="E52" s="337"/>
      <c r="F52" s="337"/>
      <c r="G52" s="337"/>
      <c r="H52" s="337"/>
      <c r="I52" s="402"/>
      <c r="J52" s="337"/>
      <c r="K52" s="337"/>
      <c r="L52" s="337"/>
      <c r="M52" s="337"/>
      <c r="N52" s="337"/>
      <c r="O52" s="337"/>
      <c r="P52" s="337"/>
      <c r="Q52" s="337"/>
      <c r="R52" s="403">
        <f t="shared" si="2"/>
        <v>0</v>
      </c>
    </row>
    <row r="53" spans="1:18" x14ac:dyDescent="0.3">
      <c r="A53" s="587"/>
      <c r="B53" s="168" t="s">
        <v>58</v>
      </c>
      <c r="C53" s="337"/>
      <c r="D53" s="337"/>
      <c r="E53" s="337"/>
      <c r="F53" s="337"/>
      <c r="G53" s="337"/>
      <c r="H53" s="337"/>
      <c r="I53" s="402"/>
      <c r="J53" s="337"/>
      <c r="K53" s="337"/>
      <c r="L53" s="337"/>
      <c r="M53" s="337"/>
      <c r="N53" s="337"/>
      <c r="O53" s="337"/>
      <c r="P53" s="337"/>
      <c r="Q53" s="337"/>
      <c r="R53" s="403">
        <f t="shared" si="2"/>
        <v>0</v>
      </c>
    </row>
    <row r="54" spans="1:18" x14ac:dyDescent="0.3">
      <c r="A54" s="587" t="s">
        <v>892</v>
      </c>
      <c r="B54" s="401" t="s">
        <v>56</v>
      </c>
      <c r="C54" s="401">
        <f t="shared" ref="C54:I54" si="18">SUM(C55:C56)</f>
        <v>0</v>
      </c>
      <c r="D54" s="401">
        <f t="shared" si="18"/>
        <v>0</v>
      </c>
      <c r="E54" s="401">
        <f t="shared" si="18"/>
        <v>0</v>
      </c>
      <c r="F54" s="401">
        <f t="shared" si="18"/>
        <v>0</v>
      </c>
      <c r="G54" s="401">
        <f t="shared" si="18"/>
        <v>0</v>
      </c>
      <c r="H54" s="401">
        <f t="shared" si="18"/>
        <v>0</v>
      </c>
      <c r="I54" s="401">
        <f t="shared" si="18"/>
        <v>0</v>
      </c>
      <c r="J54" s="402"/>
      <c r="K54" s="401">
        <f t="shared" ref="K54:Q54" si="19">SUM(K55:K56)</f>
        <v>0</v>
      </c>
      <c r="L54" s="401">
        <f t="shared" si="19"/>
        <v>0</v>
      </c>
      <c r="M54" s="401">
        <f t="shared" si="19"/>
        <v>0</v>
      </c>
      <c r="N54" s="401">
        <f t="shared" si="19"/>
        <v>0</v>
      </c>
      <c r="O54" s="401">
        <f>SUM(O55:O56)</f>
        <v>0</v>
      </c>
      <c r="P54" s="401">
        <f t="shared" si="19"/>
        <v>0</v>
      </c>
      <c r="Q54" s="401">
        <f t="shared" si="19"/>
        <v>0</v>
      </c>
      <c r="R54" s="401">
        <f t="shared" si="2"/>
        <v>0</v>
      </c>
    </row>
    <row r="55" spans="1:18" x14ac:dyDescent="0.3">
      <c r="A55" s="587"/>
      <c r="B55" s="168" t="s">
        <v>57</v>
      </c>
      <c r="C55" s="337"/>
      <c r="D55" s="337"/>
      <c r="E55" s="337"/>
      <c r="F55" s="337"/>
      <c r="G55" s="337"/>
      <c r="H55" s="337"/>
      <c r="I55" s="337"/>
      <c r="J55" s="402"/>
      <c r="K55" s="337"/>
      <c r="L55" s="337"/>
      <c r="M55" s="337"/>
      <c r="N55" s="337"/>
      <c r="O55" s="337"/>
      <c r="P55" s="337"/>
      <c r="Q55" s="337"/>
      <c r="R55" s="403">
        <f t="shared" si="2"/>
        <v>0</v>
      </c>
    </row>
    <row r="56" spans="1:18" x14ac:dyDescent="0.3">
      <c r="A56" s="587"/>
      <c r="B56" s="168" t="s">
        <v>58</v>
      </c>
      <c r="C56" s="337"/>
      <c r="D56" s="337"/>
      <c r="E56" s="337"/>
      <c r="F56" s="337"/>
      <c r="G56" s="337"/>
      <c r="H56" s="337"/>
      <c r="I56" s="337"/>
      <c r="J56" s="402"/>
      <c r="K56" s="337"/>
      <c r="L56" s="337"/>
      <c r="M56" s="337"/>
      <c r="N56" s="337"/>
      <c r="O56" s="337"/>
      <c r="P56" s="337"/>
      <c r="Q56" s="337"/>
      <c r="R56" s="403">
        <f t="shared" si="2"/>
        <v>0</v>
      </c>
    </row>
    <row r="57" spans="1:18" x14ac:dyDescent="0.3">
      <c r="A57" s="587"/>
      <c r="B57" s="401" t="s">
        <v>59</v>
      </c>
      <c r="C57" s="401">
        <f t="shared" ref="C57:I57" si="20">SUM(C58:C59)</f>
        <v>0</v>
      </c>
      <c r="D57" s="401">
        <f t="shared" si="20"/>
        <v>0</v>
      </c>
      <c r="E57" s="401">
        <f t="shared" si="20"/>
        <v>0</v>
      </c>
      <c r="F57" s="401">
        <f t="shared" si="20"/>
        <v>0</v>
      </c>
      <c r="G57" s="401">
        <f t="shared" si="20"/>
        <v>0</v>
      </c>
      <c r="H57" s="401">
        <f t="shared" si="20"/>
        <v>0</v>
      </c>
      <c r="I57" s="401">
        <f t="shared" si="20"/>
        <v>0</v>
      </c>
      <c r="J57" s="402"/>
      <c r="K57" s="401">
        <f t="shared" ref="K57:Q57" si="21">SUM(K58:K59)</f>
        <v>0</v>
      </c>
      <c r="L57" s="401">
        <f t="shared" si="21"/>
        <v>0</v>
      </c>
      <c r="M57" s="401">
        <f t="shared" si="21"/>
        <v>0</v>
      </c>
      <c r="N57" s="401">
        <f t="shared" si="21"/>
        <v>0</v>
      </c>
      <c r="O57" s="401">
        <f>SUM(O58:O59)</f>
        <v>0</v>
      </c>
      <c r="P57" s="401">
        <f t="shared" si="21"/>
        <v>0</v>
      </c>
      <c r="Q57" s="401">
        <f t="shared" si="21"/>
        <v>0</v>
      </c>
      <c r="R57" s="401">
        <f t="shared" si="2"/>
        <v>0</v>
      </c>
    </row>
    <row r="58" spans="1:18" x14ac:dyDescent="0.3">
      <c r="A58" s="587"/>
      <c r="B58" s="168" t="s">
        <v>57</v>
      </c>
      <c r="C58" s="337"/>
      <c r="D58" s="337"/>
      <c r="E58" s="337"/>
      <c r="F58" s="337"/>
      <c r="G58" s="337"/>
      <c r="H58" s="337"/>
      <c r="I58" s="337"/>
      <c r="J58" s="402"/>
      <c r="K58" s="337"/>
      <c r="L58" s="337"/>
      <c r="M58" s="337"/>
      <c r="N58" s="337"/>
      <c r="O58" s="337"/>
      <c r="P58" s="337"/>
      <c r="Q58" s="337"/>
      <c r="R58" s="403">
        <f t="shared" si="2"/>
        <v>0</v>
      </c>
    </row>
    <row r="59" spans="1:18" x14ac:dyDescent="0.3">
      <c r="A59" s="587"/>
      <c r="B59" s="168" t="s">
        <v>58</v>
      </c>
      <c r="C59" s="337"/>
      <c r="D59" s="337"/>
      <c r="E59" s="337"/>
      <c r="F59" s="337"/>
      <c r="G59" s="337"/>
      <c r="H59" s="337"/>
      <c r="I59" s="337"/>
      <c r="J59" s="402"/>
      <c r="K59" s="337"/>
      <c r="L59" s="337"/>
      <c r="M59" s="337"/>
      <c r="N59" s="337"/>
      <c r="O59" s="337"/>
      <c r="P59" s="337"/>
      <c r="Q59" s="337"/>
      <c r="R59" s="403">
        <f t="shared" si="2"/>
        <v>0</v>
      </c>
    </row>
    <row r="60" spans="1:18" x14ac:dyDescent="0.3">
      <c r="A60" s="587" t="s">
        <v>893</v>
      </c>
      <c r="B60" s="401" t="s">
        <v>56</v>
      </c>
      <c r="C60" s="401">
        <f t="shared" ref="C60:J60" si="22">SUM(C61:C62)</f>
        <v>0</v>
      </c>
      <c r="D60" s="401">
        <f t="shared" si="22"/>
        <v>0</v>
      </c>
      <c r="E60" s="401">
        <f t="shared" si="22"/>
        <v>0</v>
      </c>
      <c r="F60" s="401">
        <f t="shared" si="22"/>
        <v>0</v>
      </c>
      <c r="G60" s="401">
        <f t="shared" si="22"/>
        <v>0</v>
      </c>
      <c r="H60" s="401">
        <f t="shared" si="22"/>
        <v>0</v>
      </c>
      <c r="I60" s="401">
        <f t="shared" si="22"/>
        <v>0</v>
      </c>
      <c r="J60" s="401">
        <f t="shared" si="22"/>
        <v>0</v>
      </c>
      <c r="K60" s="402"/>
      <c r="L60" s="401">
        <f t="shared" ref="L60:Q60" si="23">SUM(L61:L62)</f>
        <v>0</v>
      </c>
      <c r="M60" s="401">
        <f t="shared" si="23"/>
        <v>0</v>
      </c>
      <c r="N60" s="401">
        <f t="shared" si="23"/>
        <v>0</v>
      </c>
      <c r="O60" s="401">
        <f>SUM(O61:O62)</f>
        <v>0</v>
      </c>
      <c r="P60" s="401">
        <f t="shared" si="23"/>
        <v>0</v>
      </c>
      <c r="Q60" s="401">
        <f t="shared" si="23"/>
        <v>0</v>
      </c>
      <c r="R60" s="401">
        <f t="shared" si="2"/>
        <v>0</v>
      </c>
    </row>
    <row r="61" spans="1:18" x14ac:dyDescent="0.3">
      <c r="A61" s="587"/>
      <c r="B61" s="168" t="s">
        <v>57</v>
      </c>
      <c r="C61" s="337"/>
      <c r="D61" s="337"/>
      <c r="E61" s="337"/>
      <c r="F61" s="337"/>
      <c r="G61" s="337"/>
      <c r="H61" s="337"/>
      <c r="I61" s="337"/>
      <c r="J61" s="337"/>
      <c r="K61" s="402"/>
      <c r="L61" s="337"/>
      <c r="M61" s="337"/>
      <c r="N61" s="337"/>
      <c r="O61" s="337"/>
      <c r="P61" s="337"/>
      <c r="Q61" s="337"/>
      <c r="R61" s="403">
        <f t="shared" si="2"/>
        <v>0</v>
      </c>
    </row>
    <row r="62" spans="1:18" x14ac:dyDescent="0.3">
      <c r="A62" s="587"/>
      <c r="B62" s="168" t="s">
        <v>58</v>
      </c>
      <c r="C62" s="337"/>
      <c r="D62" s="337"/>
      <c r="E62" s="337"/>
      <c r="F62" s="337"/>
      <c r="G62" s="337"/>
      <c r="H62" s="337"/>
      <c r="I62" s="337"/>
      <c r="J62" s="337"/>
      <c r="K62" s="402"/>
      <c r="L62" s="337"/>
      <c r="M62" s="337"/>
      <c r="N62" s="337"/>
      <c r="O62" s="337"/>
      <c r="P62" s="337"/>
      <c r="Q62" s="337"/>
      <c r="R62" s="403">
        <f t="shared" si="2"/>
        <v>0</v>
      </c>
    </row>
    <row r="63" spans="1:18" x14ac:dyDescent="0.3">
      <c r="A63" s="587"/>
      <c r="B63" s="401" t="s">
        <v>59</v>
      </c>
      <c r="C63" s="401">
        <f t="shared" ref="C63:J63" si="24">SUM(C64:C65)</f>
        <v>0</v>
      </c>
      <c r="D63" s="401">
        <f t="shared" si="24"/>
        <v>0</v>
      </c>
      <c r="E63" s="401">
        <f t="shared" si="24"/>
        <v>0</v>
      </c>
      <c r="F63" s="401">
        <f t="shared" si="24"/>
        <v>0</v>
      </c>
      <c r="G63" s="401">
        <f t="shared" si="24"/>
        <v>0</v>
      </c>
      <c r="H63" s="401">
        <f t="shared" si="24"/>
        <v>0</v>
      </c>
      <c r="I63" s="401">
        <f t="shared" si="24"/>
        <v>0</v>
      </c>
      <c r="J63" s="401">
        <f t="shared" si="24"/>
        <v>0</v>
      </c>
      <c r="K63" s="402"/>
      <c r="L63" s="401">
        <f t="shared" ref="L63:Q63" si="25">SUM(L64:L65)</f>
        <v>0</v>
      </c>
      <c r="M63" s="401">
        <f t="shared" si="25"/>
        <v>0</v>
      </c>
      <c r="N63" s="401">
        <f t="shared" si="25"/>
        <v>0</v>
      </c>
      <c r="O63" s="401">
        <f>SUM(O64:O65)</f>
        <v>0</v>
      </c>
      <c r="P63" s="401">
        <f t="shared" si="25"/>
        <v>0</v>
      </c>
      <c r="Q63" s="401">
        <f t="shared" si="25"/>
        <v>0</v>
      </c>
      <c r="R63" s="401">
        <f t="shared" si="2"/>
        <v>0</v>
      </c>
    </row>
    <row r="64" spans="1:18" x14ac:dyDescent="0.3">
      <c r="A64" s="587"/>
      <c r="B64" s="168" t="s">
        <v>57</v>
      </c>
      <c r="C64" s="337"/>
      <c r="D64" s="337"/>
      <c r="E64" s="337"/>
      <c r="F64" s="337"/>
      <c r="G64" s="337"/>
      <c r="H64" s="337"/>
      <c r="I64" s="337"/>
      <c r="J64" s="337"/>
      <c r="K64" s="402"/>
      <c r="L64" s="337"/>
      <c r="M64" s="337"/>
      <c r="N64" s="337"/>
      <c r="O64" s="337"/>
      <c r="P64" s="337"/>
      <c r="Q64" s="337"/>
      <c r="R64" s="403">
        <f t="shared" si="2"/>
        <v>0</v>
      </c>
    </row>
    <row r="65" spans="1:18" x14ac:dyDescent="0.3">
      <c r="A65" s="587"/>
      <c r="B65" s="168" t="s">
        <v>58</v>
      </c>
      <c r="C65" s="337"/>
      <c r="D65" s="337"/>
      <c r="E65" s="337"/>
      <c r="F65" s="337"/>
      <c r="G65" s="337"/>
      <c r="H65" s="337"/>
      <c r="I65" s="337"/>
      <c r="J65" s="337"/>
      <c r="K65" s="402"/>
      <c r="L65" s="337"/>
      <c r="M65" s="337"/>
      <c r="N65" s="337"/>
      <c r="O65" s="337"/>
      <c r="P65" s="337"/>
      <c r="Q65" s="337"/>
      <c r="R65" s="403">
        <f t="shared" si="2"/>
        <v>0</v>
      </c>
    </row>
    <row r="66" spans="1:18" x14ac:dyDescent="0.3">
      <c r="A66" s="587" t="s">
        <v>894</v>
      </c>
      <c r="B66" s="401" t="s">
        <v>56</v>
      </c>
      <c r="C66" s="401">
        <f t="shared" ref="C66:K66" si="26">SUM(C67:C68)</f>
        <v>0</v>
      </c>
      <c r="D66" s="401">
        <f t="shared" si="26"/>
        <v>0</v>
      </c>
      <c r="E66" s="401">
        <f t="shared" si="26"/>
        <v>0</v>
      </c>
      <c r="F66" s="401">
        <f t="shared" si="26"/>
        <v>0</v>
      </c>
      <c r="G66" s="401">
        <f t="shared" si="26"/>
        <v>0</v>
      </c>
      <c r="H66" s="401">
        <f t="shared" si="26"/>
        <v>0</v>
      </c>
      <c r="I66" s="401">
        <f t="shared" si="26"/>
        <v>0</v>
      </c>
      <c r="J66" s="401">
        <f t="shared" si="26"/>
        <v>0</v>
      </c>
      <c r="K66" s="401">
        <f t="shared" si="26"/>
        <v>0</v>
      </c>
      <c r="L66" s="402"/>
      <c r="M66" s="401">
        <f>SUM(M67:M68)</f>
        <v>0</v>
      </c>
      <c r="N66" s="401">
        <f>SUM(N67:N68)</f>
        <v>0</v>
      </c>
      <c r="O66" s="401">
        <f>SUM(O67:O68)</f>
        <v>0</v>
      </c>
      <c r="P66" s="401">
        <f>SUM(P67:P68)</f>
        <v>0</v>
      </c>
      <c r="Q66" s="401">
        <f>SUM(Q67:Q68)</f>
        <v>0</v>
      </c>
      <c r="R66" s="401">
        <f t="shared" si="2"/>
        <v>0</v>
      </c>
    </row>
    <row r="67" spans="1:18" x14ac:dyDescent="0.3">
      <c r="A67" s="587"/>
      <c r="B67" s="168" t="s">
        <v>57</v>
      </c>
      <c r="C67" s="337"/>
      <c r="D67" s="337"/>
      <c r="E67" s="337"/>
      <c r="F67" s="337"/>
      <c r="G67" s="337"/>
      <c r="H67" s="337"/>
      <c r="I67" s="337"/>
      <c r="J67" s="337"/>
      <c r="K67" s="337"/>
      <c r="L67" s="402"/>
      <c r="M67" s="337"/>
      <c r="N67" s="337"/>
      <c r="O67" s="337"/>
      <c r="P67" s="337"/>
      <c r="Q67" s="337"/>
      <c r="R67" s="403">
        <f t="shared" si="2"/>
        <v>0</v>
      </c>
    </row>
    <row r="68" spans="1:18" x14ac:dyDescent="0.3">
      <c r="A68" s="587"/>
      <c r="B68" s="168" t="s">
        <v>58</v>
      </c>
      <c r="C68" s="337"/>
      <c r="D68" s="337"/>
      <c r="E68" s="337"/>
      <c r="F68" s="337"/>
      <c r="G68" s="337"/>
      <c r="H68" s="337"/>
      <c r="I68" s="337"/>
      <c r="J68" s="337"/>
      <c r="K68" s="337"/>
      <c r="L68" s="402"/>
      <c r="M68" s="337"/>
      <c r="N68" s="337"/>
      <c r="O68" s="337"/>
      <c r="P68" s="337"/>
      <c r="Q68" s="337"/>
      <c r="R68" s="403">
        <f t="shared" si="2"/>
        <v>0</v>
      </c>
    </row>
    <row r="69" spans="1:18" x14ac:dyDescent="0.3">
      <c r="A69" s="587"/>
      <c r="B69" s="401" t="s">
        <v>59</v>
      </c>
      <c r="C69" s="401">
        <f t="shared" ref="C69:K69" si="27">SUM(C70:C71)</f>
        <v>0</v>
      </c>
      <c r="D69" s="401">
        <f t="shared" si="27"/>
        <v>0</v>
      </c>
      <c r="E69" s="401">
        <f t="shared" si="27"/>
        <v>0</v>
      </c>
      <c r="F69" s="401">
        <f t="shared" si="27"/>
        <v>0</v>
      </c>
      <c r="G69" s="401">
        <f t="shared" si="27"/>
        <v>0</v>
      </c>
      <c r="H69" s="401">
        <f t="shared" si="27"/>
        <v>0</v>
      </c>
      <c r="I69" s="401">
        <f t="shared" si="27"/>
        <v>0</v>
      </c>
      <c r="J69" s="401">
        <f t="shared" si="27"/>
        <v>0</v>
      </c>
      <c r="K69" s="401">
        <f t="shared" si="27"/>
        <v>0</v>
      </c>
      <c r="L69" s="402"/>
      <c r="M69" s="401">
        <f>SUM(M70:M71)</f>
        <v>0</v>
      </c>
      <c r="N69" s="401">
        <f>SUM(N70:N71)</f>
        <v>0</v>
      </c>
      <c r="O69" s="401">
        <f>SUM(O70:O71)</f>
        <v>0</v>
      </c>
      <c r="P69" s="401">
        <f>SUM(P70:P71)</f>
        <v>0</v>
      </c>
      <c r="Q69" s="401">
        <f>SUM(Q70:Q71)</f>
        <v>0</v>
      </c>
      <c r="R69" s="401">
        <f t="shared" si="2"/>
        <v>0</v>
      </c>
    </row>
    <row r="70" spans="1:18" x14ac:dyDescent="0.3">
      <c r="A70" s="587"/>
      <c r="B70" s="168" t="s">
        <v>57</v>
      </c>
      <c r="C70" s="337"/>
      <c r="D70" s="337"/>
      <c r="E70" s="337"/>
      <c r="F70" s="337"/>
      <c r="G70" s="337"/>
      <c r="H70" s="337"/>
      <c r="I70" s="337"/>
      <c r="J70" s="337"/>
      <c r="K70" s="337"/>
      <c r="L70" s="402"/>
      <c r="M70" s="337"/>
      <c r="N70" s="337"/>
      <c r="O70" s="337"/>
      <c r="P70" s="337"/>
      <c r="Q70" s="337"/>
      <c r="R70" s="403">
        <f t="shared" si="2"/>
        <v>0</v>
      </c>
    </row>
    <row r="71" spans="1:18" x14ac:dyDescent="0.3">
      <c r="A71" s="587"/>
      <c r="B71" s="168" t="s">
        <v>58</v>
      </c>
      <c r="C71" s="337"/>
      <c r="D71" s="337"/>
      <c r="E71" s="337"/>
      <c r="F71" s="337"/>
      <c r="G71" s="337"/>
      <c r="H71" s="337"/>
      <c r="I71" s="337"/>
      <c r="J71" s="337"/>
      <c r="K71" s="337"/>
      <c r="L71" s="402"/>
      <c r="M71" s="337"/>
      <c r="N71" s="337"/>
      <c r="O71" s="337"/>
      <c r="P71" s="337"/>
      <c r="Q71" s="337"/>
      <c r="R71" s="403">
        <f t="shared" si="2"/>
        <v>0</v>
      </c>
    </row>
    <row r="72" spans="1:18" x14ac:dyDescent="0.3">
      <c r="A72" s="587" t="s">
        <v>895</v>
      </c>
      <c r="B72" s="401" t="s">
        <v>56</v>
      </c>
      <c r="C72" s="401">
        <f t="shared" ref="C72:L72" si="28">SUM(C73:C74)</f>
        <v>0</v>
      </c>
      <c r="D72" s="401">
        <f t="shared" si="28"/>
        <v>0</v>
      </c>
      <c r="E72" s="401">
        <f t="shared" si="28"/>
        <v>0</v>
      </c>
      <c r="F72" s="401">
        <f t="shared" si="28"/>
        <v>0</v>
      </c>
      <c r="G72" s="401">
        <f t="shared" si="28"/>
        <v>0</v>
      </c>
      <c r="H72" s="401">
        <f t="shared" si="28"/>
        <v>0</v>
      </c>
      <c r="I72" s="401">
        <f t="shared" si="28"/>
        <v>0</v>
      </c>
      <c r="J72" s="401">
        <f t="shared" si="28"/>
        <v>0</v>
      </c>
      <c r="K72" s="401">
        <f t="shared" si="28"/>
        <v>0</v>
      </c>
      <c r="L72" s="401">
        <f t="shared" si="28"/>
        <v>0</v>
      </c>
      <c r="M72" s="402"/>
      <c r="N72" s="401">
        <f>SUM(N73:N74)</f>
        <v>0</v>
      </c>
      <c r="O72" s="401">
        <f>SUM(O73:O74)</f>
        <v>0</v>
      </c>
      <c r="P72" s="401">
        <f>SUM(P73:P74)</f>
        <v>0</v>
      </c>
      <c r="Q72" s="401">
        <f>SUM(Q73:Q74)</f>
        <v>0</v>
      </c>
      <c r="R72" s="401">
        <f t="shared" si="2"/>
        <v>0</v>
      </c>
    </row>
    <row r="73" spans="1:18" x14ac:dyDescent="0.3">
      <c r="A73" s="587"/>
      <c r="B73" s="168" t="s">
        <v>57</v>
      </c>
      <c r="C73" s="337"/>
      <c r="D73" s="337"/>
      <c r="E73" s="337"/>
      <c r="F73" s="337"/>
      <c r="G73" s="337"/>
      <c r="H73" s="337"/>
      <c r="I73" s="337"/>
      <c r="J73" s="337"/>
      <c r="K73" s="337"/>
      <c r="L73" s="337"/>
      <c r="M73" s="402"/>
      <c r="N73" s="337"/>
      <c r="O73" s="337"/>
      <c r="P73" s="337"/>
      <c r="Q73" s="337"/>
      <c r="R73" s="403">
        <f t="shared" si="2"/>
        <v>0</v>
      </c>
    </row>
    <row r="74" spans="1:18" x14ac:dyDescent="0.3">
      <c r="A74" s="587"/>
      <c r="B74" s="168" t="s">
        <v>58</v>
      </c>
      <c r="C74" s="337"/>
      <c r="D74" s="337"/>
      <c r="E74" s="337"/>
      <c r="F74" s="337"/>
      <c r="G74" s="337"/>
      <c r="H74" s="337"/>
      <c r="I74" s="337"/>
      <c r="J74" s="337"/>
      <c r="K74" s="337"/>
      <c r="L74" s="337"/>
      <c r="M74" s="402"/>
      <c r="N74" s="337"/>
      <c r="O74" s="337"/>
      <c r="P74" s="337"/>
      <c r="Q74" s="337"/>
      <c r="R74" s="403">
        <f t="shared" si="2"/>
        <v>0</v>
      </c>
    </row>
    <row r="75" spans="1:18" x14ac:dyDescent="0.3">
      <c r="A75" s="587"/>
      <c r="B75" s="401" t="s">
        <v>59</v>
      </c>
      <c r="C75" s="401">
        <f t="shared" ref="C75:L75" si="29">SUM(C76:C77)</f>
        <v>0</v>
      </c>
      <c r="D75" s="401">
        <f t="shared" si="29"/>
        <v>0</v>
      </c>
      <c r="E75" s="401">
        <f t="shared" si="29"/>
        <v>0</v>
      </c>
      <c r="F75" s="401">
        <f t="shared" si="29"/>
        <v>0</v>
      </c>
      <c r="G75" s="401">
        <f t="shared" si="29"/>
        <v>0</v>
      </c>
      <c r="H75" s="401">
        <f t="shared" si="29"/>
        <v>0</v>
      </c>
      <c r="I75" s="401">
        <f t="shared" si="29"/>
        <v>0</v>
      </c>
      <c r="J75" s="401">
        <f t="shared" si="29"/>
        <v>0</v>
      </c>
      <c r="K75" s="401">
        <f t="shared" si="29"/>
        <v>0</v>
      </c>
      <c r="L75" s="401">
        <f t="shared" si="29"/>
        <v>0</v>
      </c>
      <c r="M75" s="402"/>
      <c r="N75" s="401">
        <f>SUM(N76:N77)</f>
        <v>0</v>
      </c>
      <c r="O75" s="401">
        <f>SUM(O76:O77)</f>
        <v>0</v>
      </c>
      <c r="P75" s="401">
        <f>SUM(P76:P77)</f>
        <v>0</v>
      </c>
      <c r="Q75" s="401">
        <f>SUM(Q76:Q77)</f>
        <v>0</v>
      </c>
      <c r="R75" s="401">
        <f t="shared" si="2"/>
        <v>0</v>
      </c>
    </row>
    <row r="76" spans="1:18" x14ac:dyDescent="0.3">
      <c r="A76" s="587"/>
      <c r="B76" s="168" t="s">
        <v>57</v>
      </c>
      <c r="C76" s="337"/>
      <c r="D76" s="337"/>
      <c r="E76" s="337"/>
      <c r="F76" s="337"/>
      <c r="G76" s="337"/>
      <c r="H76" s="337"/>
      <c r="I76" s="337"/>
      <c r="J76" s="337"/>
      <c r="K76" s="337"/>
      <c r="L76" s="337"/>
      <c r="M76" s="402"/>
      <c r="N76" s="337"/>
      <c r="O76" s="337"/>
      <c r="P76" s="337"/>
      <c r="Q76" s="337"/>
      <c r="R76" s="403">
        <f t="shared" si="2"/>
        <v>0</v>
      </c>
    </row>
    <row r="77" spans="1:18" x14ac:dyDescent="0.3">
      <c r="A77" s="587"/>
      <c r="B77" s="168" t="s">
        <v>58</v>
      </c>
      <c r="C77" s="337"/>
      <c r="D77" s="337"/>
      <c r="E77" s="337"/>
      <c r="F77" s="337"/>
      <c r="G77" s="337"/>
      <c r="H77" s="337"/>
      <c r="I77" s="337"/>
      <c r="J77" s="337"/>
      <c r="K77" s="337"/>
      <c r="L77" s="337"/>
      <c r="M77" s="402"/>
      <c r="N77" s="337"/>
      <c r="O77" s="337"/>
      <c r="P77" s="337"/>
      <c r="Q77" s="337"/>
      <c r="R77" s="403">
        <f t="shared" ref="R77:R101" si="30">SUM(C77:Q77)</f>
        <v>0</v>
      </c>
    </row>
    <row r="78" spans="1:18" x14ac:dyDescent="0.3">
      <c r="A78" s="587" t="s">
        <v>896</v>
      </c>
      <c r="B78" s="401" t="s">
        <v>56</v>
      </c>
      <c r="C78" s="401">
        <f t="shared" ref="C78:M78" si="31">SUM(C79:C80)</f>
        <v>0</v>
      </c>
      <c r="D78" s="401">
        <f t="shared" si="31"/>
        <v>0</v>
      </c>
      <c r="E78" s="401">
        <f t="shared" si="31"/>
        <v>0</v>
      </c>
      <c r="F78" s="401">
        <f t="shared" si="31"/>
        <v>0</v>
      </c>
      <c r="G78" s="401">
        <f t="shared" si="31"/>
        <v>0</v>
      </c>
      <c r="H78" s="401">
        <f t="shared" si="31"/>
        <v>0</v>
      </c>
      <c r="I78" s="401">
        <f t="shared" si="31"/>
        <v>0</v>
      </c>
      <c r="J78" s="401">
        <f t="shared" si="31"/>
        <v>0</v>
      </c>
      <c r="K78" s="401">
        <f t="shared" si="31"/>
        <v>0</v>
      </c>
      <c r="L78" s="401">
        <f t="shared" si="31"/>
        <v>0</v>
      </c>
      <c r="M78" s="401">
        <f t="shared" si="31"/>
        <v>0</v>
      </c>
      <c r="N78" s="402"/>
      <c r="O78" s="401">
        <f>SUM(O79:O80)</f>
        <v>0</v>
      </c>
      <c r="P78" s="401">
        <f>SUM(P79:P80)</f>
        <v>0</v>
      </c>
      <c r="Q78" s="401">
        <f>SUM(Q79:Q80)</f>
        <v>0</v>
      </c>
      <c r="R78" s="401">
        <f t="shared" si="30"/>
        <v>0</v>
      </c>
    </row>
    <row r="79" spans="1:18" x14ac:dyDescent="0.3">
      <c r="A79" s="587"/>
      <c r="B79" s="168" t="s">
        <v>57</v>
      </c>
      <c r="C79" s="337"/>
      <c r="D79" s="337"/>
      <c r="E79" s="337"/>
      <c r="F79" s="337"/>
      <c r="G79" s="337"/>
      <c r="H79" s="337"/>
      <c r="I79" s="337"/>
      <c r="J79" s="337"/>
      <c r="K79" s="337"/>
      <c r="L79" s="337"/>
      <c r="M79" s="337"/>
      <c r="N79" s="402"/>
      <c r="O79" s="337"/>
      <c r="P79" s="337"/>
      <c r="Q79" s="337"/>
      <c r="R79" s="403">
        <f t="shared" si="30"/>
        <v>0</v>
      </c>
    </row>
    <row r="80" spans="1:18" x14ac:dyDescent="0.3">
      <c r="A80" s="587"/>
      <c r="B80" s="168" t="s">
        <v>58</v>
      </c>
      <c r="C80" s="337"/>
      <c r="D80" s="337"/>
      <c r="E80" s="337"/>
      <c r="F80" s="337"/>
      <c r="G80" s="337"/>
      <c r="H80" s="337"/>
      <c r="I80" s="337"/>
      <c r="J80" s="337"/>
      <c r="K80" s="337"/>
      <c r="L80" s="337"/>
      <c r="M80" s="337"/>
      <c r="N80" s="402"/>
      <c r="O80" s="337"/>
      <c r="P80" s="337"/>
      <c r="Q80" s="337"/>
      <c r="R80" s="403">
        <f t="shared" si="30"/>
        <v>0</v>
      </c>
    </row>
    <row r="81" spans="1:18" x14ac:dyDescent="0.3">
      <c r="A81" s="587"/>
      <c r="B81" s="401" t="s">
        <v>59</v>
      </c>
      <c r="C81" s="401">
        <f t="shared" ref="C81:M81" si="32">SUM(C82:C83)</f>
        <v>0</v>
      </c>
      <c r="D81" s="401">
        <f t="shared" si="32"/>
        <v>0</v>
      </c>
      <c r="E81" s="401">
        <f t="shared" si="32"/>
        <v>0</v>
      </c>
      <c r="F81" s="401">
        <f t="shared" si="32"/>
        <v>0</v>
      </c>
      <c r="G81" s="401">
        <f t="shared" si="32"/>
        <v>0</v>
      </c>
      <c r="H81" s="401">
        <f t="shared" si="32"/>
        <v>0</v>
      </c>
      <c r="I81" s="401">
        <f t="shared" si="32"/>
        <v>0</v>
      </c>
      <c r="J81" s="401">
        <f t="shared" si="32"/>
        <v>0</v>
      </c>
      <c r="K81" s="401">
        <f t="shared" si="32"/>
        <v>0</v>
      </c>
      <c r="L81" s="401">
        <f t="shared" si="32"/>
        <v>0</v>
      </c>
      <c r="M81" s="401">
        <f t="shared" si="32"/>
        <v>0</v>
      </c>
      <c r="N81" s="402"/>
      <c r="O81" s="401">
        <f>SUM(O82:O83)</f>
        <v>0</v>
      </c>
      <c r="P81" s="401">
        <f>SUM(P82:P83)</f>
        <v>0</v>
      </c>
      <c r="Q81" s="401">
        <f>SUM(Q82:Q83)</f>
        <v>0</v>
      </c>
      <c r="R81" s="401">
        <f t="shared" si="30"/>
        <v>0</v>
      </c>
    </row>
    <row r="82" spans="1:18" x14ac:dyDescent="0.3">
      <c r="A82" s="587"/>
      <c r="B82" s="168" t="s">
        <v>57</v>
      </c>
      <c r="C82" s="337"/>
      <c r="D82" s="337"/>
      <c r="E82" s="337"/>
      <c r="F82" s="337"/>
      <c r="G82" s="337"/>
      <c r="H82" s="337"/>
      <c r="I82" s="337"/>
      <c r="J82" s="337"/>
      <c r="K82" s="337"/>
      <c r="L82" s="337"/>
      <c r="M82" s="337"/>
      <c r="N82" s="402"/>
      <c r="O82" s="337"/>
      <c r="P82" s="337"/>
      <c r="Q82" s="337"/>
      <c r="R82" s="403">
        <f t="shared" si="30"/>
        <v>0</v>
      </c>
    </row>
    <row r="83" spans="1:18" x14ac:dyDescent="0.3">
      <c r="A83" s="587"/>
      <c r="B83" s="168" t="s">
        <v>58</v>
      </c>
      <c r="C83" s="337"/>
      <c r="D83" s="337"/>
      <c r="E83" s="337"/>
      <c r="F83" s="337"/>
      <c r="G83" s="337"/>
      <c r="H83" s="337"/>
      <c r="I83" s="337"/>
      <c r="J83" s="337"/>
      <c r="K83" s="337"/>
      <c r="L83" s="337"/>
      <c r="M83" s="337"/>
      <c r="N83" s="402"/>
      <c r="O83" s="337"/>
      <c r="P83" s="337"/>
      <c r="Q83" s="337"/>
      <c r="R83" s="403">
        <f t="shared" si="30"/>
        <v>0</v>
      </c>
    </row>
    <row r="84" spans="1:18" x14ac:dyDescent="0.3">
      <c r="A84" s="587" t="s">
        <v>897</v>
      </c>
      <c r="B84" s="401" t="s">
        <v>56</v>
      </c>
      <c r="C84" s="401">
        <f t="shared" ref="C84:N84" si="33">SUM(C85:C86)</f>
        <v>0</v>
      </c>
      <c r="D84" s="401">
        <f t="shared" si="33"/>
        <v>0</v>
      </c>
      <c r="E84" s="401">
        <f t="shared" si="33"/>
        <v>0</v>
      </c>
      <c r="F84" s="401">
        <f t="shared" si="33"/>
        <v>0</v>
      </c>
      <c r="G84" s="401">
        <f t="shared" si="33"/>
        <v>0</v>
      </c>
      <c r="H84" s="401">
        <f t="shared" si="33"/>
        <v>0</v>
      </c>
      <c r="I84" s="401">
        <f t="shared" si="33"/>
        <v>0</v>
      </c>
      <c r="J84" s="401">
        <f t="shared" si="33"/>
        <v>0</v>
      </c>
      <c r="K84" s="401">
        <f t="shared" si="33"/>
        <v>0</v>
      </c>
      <c r="L84" s="401">
        <f t="shared" si="33"/>
        <v>0</v>
      </c>
      <c r="M84" s="401">
        <f t="shared" si="33"/>
        <v>0</v>
      </c>
      <c r="N84" s="401">
        <f t="shared" si="33"/>
        <v>0</v>
      </c>
      <c r="O84" s="402"/>
      <c r="P84" s="401">
        <f>SUM(P85:P86)</f>
        <v>0</v>
      </c>
      <c r="Q84" s="401">
        <f>SUM(Q85:Q86)</f>
        <v>0</v>
      </c>
      <c r="R84" s="401">
        <f t="shared" ref="R84:R89" si="34">SUM(C84:Q84)</f>
        <v>0</v>
      </c>
    </row>
    <row r="85" spans="1:18" x14ac:dyDescent="0.3">
      <c r="A85" s="587"/>
      <c r="B85" s="168" t="s">
        <v>57</v>
      </c>
      <c r="C85" s="337"/>
      <c r="D85" s="337"/>
      <c r="E85" s="337"/>
      <c r="F85" s="337"/>
      <c r="G85" s="337"/>
      <c r="H85" s="337"/>
      <c r="I85" s="337"/>
      <c r="J85" s="337"/>
      <c r="K85" s="337"/>
      <c r="L85" s="337"/>
      <c r="M85" s="337"/>
      <c r="N85" s="337"/>
      <c r="O85" s="402"/>
      <c r="P85" s="337"/>
      <c r="Q85" s="337"/>
      <c r="R85" s="403">
        <f t="shared" si="34"/>
        <v>0</v>
      </c>
    </row>
    <row r="86" spans="1:18" x14ac:dyDescent="0.3">
      <c r="A86" s="587"/>
      <c r="B86" s="168" t="s">
        <v>58</v>
      </c>
      <c r="C86" s="337"/>
      <c r="D86" s="337"/>
      <c r="E86" s="337"/>
      <c r="F86" s="337"/>
      <c r="G86" s="337"/>
      <c r="H86" s="337"/>
      <c r="I86" s="337"/>
      <c r="J86" s="337"/>
      <c r="K86" s="337"/>
      <c r="L86" s="337"/>
      <c r="M86" s="337"/>
      <c r="N86" s="337"/>
      <c r="O86" s="402"/>
      <c r="P86" s="337"/>
      <c r="Q86" s="337"/>
      <c r="R86" s="403">
        <f t="shared" si="34"/>
        <v>0</v>
      </c>
    </row>
    <row r="87" spans="1:18" x14ac:dyDescent="0.3">
      <c r="A87" s="587"/>
      <c r="B87" s="401" t="s">
        <v>59</v>
      </c>
      <c r="C87" s="401">
        <f t="shared" ref="C87:N87" si="35">SUM(C88:C89)</f>
        <v>0</v>
      </c>
      <c r="D87" s="401">
        <f t="shared" si="35"/>
        <v>0</v>
      </c>
      <c r="E87" s="401">
        <f t="shared" si="35"/>
        <v>0</v>
      </c>
      <c r="F87" s="401">
        <f t="shared" si="35"/>
        <v>0</v>
      </c>
      <c r="G87" s="401">
        <f t="shared" si="35"/>
        <v>0</v>
      </c>
      <c r="H87" s="401">
        <f t="shared" si="35"/>
        <v>0</v>
      </c>
      <c r="I87" s="401">
        <f t="shared" si="35"/>
        <v>0</v>
      </c>
      <c r="J87" s="401">
        <f t="shared" si="35"/>
        <v>0</v>
      </c>
      <c r="K87" s="401">
        <f t="shared" si="35"/>
        <v>0</v>
      </c>
      <c r="L87" s="401">
        <f t="shared" si="35"/>
        <v>0</v>
      </c>
      <c r="M87" s="401">
        <f t="shared" si="35"/>
        <v>0</v>
      </c>
      <c r="N87" s="401">
        <f t="shared" si="35"/>
        <v>0</v>
      </c>
      <c r="O87" s="402"/>
      <c r="P87" s="401">
        <f>SUM(P88:P89)</f>
        <v>0</v>
      </c>
      <c r="Q87" s="401">
        <f>SUM(Q88:Q89)</f>
        <v>0</v>
      </c>
      <c r="R87" s="401">
        <f t="shared" si="34"/>
        <v>0</v>
      </c>
    </row>
    <row r="88" spans="1:18" x14ac:dyDescent="0.3">
      <c r="A88" s="587"/>
      <c r="B88" s="168" t="s">
        <v>57</v>
      </c>
      <c r="C88" s="337"/>
      <c r="D88" s="337"/>
      <c r="E88" s="337"/>
      <c r="F88" s="337"/>
      <c r="G88" s="337"/>
      <c r="H88" s="337"/>
      <c r="I88" s="337"/>
      <c r="J88" s="337"/>
      <c r="K88" s="337"/>
      <c r="L88" s="337"/>
      <c r="M88" s="337"/>
      <c r="N88" s="337"/>
      <c r="O88" s="402"/>
      <c r="P88" s="337"/>
      <c r="Q88" s="337"/>
      <c r="R88" s="403">
        <f t="shared" si="34"/>
        <v>0</v>
      </c>
    </row>
    <row r="89" spans="1:18" x14ac:dyDescent="0.3">
      <c r="A89" s="587"/>
      <c r="B89" s="168" t="s">
        <v>58</v>
      </c>
      <c r="C89" s="337"/>
      <c r="D89" s="337"/>
      <c r="E89" s="337"/>
      <c r="F89" s="337"/>
      <c r="G89" s="337"/>
      <c r="H89" s="337"/>
      <c r="I89" s="337"/>
      <c r="J89" s="337"/>
      <c r="K89" s="337"/>
      <c r="L89" s="337"/>
      <c r="M89" s="337"/>
      <c r="N89" s="337"/>
      <c r="O89" s="402"/>
      <c r="P89" s="337"/>
      <c r="Q89" s="337"/>
      <c r="R89" s="403">
        <f t="shared" si="34"/>
        <v>0</v>
      </c>
    </row>
    <row r="90" spans="1:18" x14ac:dyDescent="0.3">
      <c r="A90" s="587" t="s">
        <v>898</v>
      </c>
      <c r="B90" s="401" t="s">
        <v>56</v>
      </c>
      <c r="C90" s="401">
        <f t="shared" ref="C90:N90" si="36">SUM(C91:C92)</f>
        <v>0</v>
      </c>
      <c r="D90" s="401">
        <f t="shared" si="36"/>
        <v>0</v>
      </c>
      <c r="E90" s="401">
        <f t="shared" si="36"/>
        <v>0</v>
      </c>
      <c r="F90" s="401">
        <f t="shared" si="36"/>
        <v>0</v>
      </c>
      <c r="G90" s="401">
        <f t="shared" si="36"/>
        <v>0</v>
      </c>
      <c r="H90" s="401">
        <f t="shared" si="36"/>
        <v>0</v>
      </c>
      <c r="I90" s="401">
        <f t="shared" si="36"/>
        <v>0</v>
      </c>
      <c r="J90" s="401">
        <f t="shared" si="36"/>
        <v>0</v>
      </c>
      <c r="K90" s="401">
        <f t="shared" si="36"/>
        <v>0</v>
      </c>
      <c r="L90" s="401">
        <f t="shared" si="36"/>
        <v>0</v>
      </c>
      <c r="M90" s="401">
        <f t="shared" si="36"/>
        <v>0</v>
      </c>
      <c r="N90" s="401">
        <f t="shared" si="36"/>
        <v>0</v>
      </c>
      <c r="O90" s="401">
        <f>SUM(O91:O92)</f>
        <v>0</v>
      </c>
      <c r="P90" s="402"/>
      <c r="Q90" s="401">
        <f>SUM(Q91:Q92)</f>
        <v>0</v>
      </c>
      <c r="R90" s="401">
        <f t="shared" si="30"/>
        <v>0</v>
      </c>
    </row>
    <row r="91" spans="1:18" x14ac:dyDescent="0.3">
      <c r="A91" s="587"/>
      <c r="B91" s="168" t="s">
        <v>57</v>
      </c>
      <c r="C91" s="337"/>
      <c r="D91" s="337"/>
      <c r="E91" s="337"/>
      <c r="F91" s="337"/>
      <c r="G91" s="337"/>
      <c r="H91" s="337"/>
      <c r="I91" s="337"/>
      <c r="J91" s="337"/>
      <c r="K91" s="337"/>
      <c r="L91" s="337"/>
      <c r="M91" s="337"/>
      <c r="N91" s="337"/>
      <c r="O91" s="337"/>
      <c r="P91" s="402"/>
      <c r="Q91" s="337"/>
      <c r="R91" s="403">
        <f t="shared" si="30"/>
        <v>0</v>
      </c>
    </row>
    <row r="92" spans="1:18" x14ac:dyDescent="0.3">
      <c r="A92" s="587"/>
      <c r="B92" s="168" t="s">
        <v>58</v>
      </c>
      <c r="C92" s="337"/>
      <c r="D92" s="337"/>
      <c r="E92" s="337"/>
      <c r="F92" s="337"/>
      <c r="G92" s="337"/>
      <c r="H92" s="337"/>
      <c r="I92" s="337"/>
      <c r="J92" s="337"/>
      <c r="K92" s="337"/>
      <c r="L92" s="337"/>
      <c r="M92" s="337"/>
      <c r="N92" s="337"/>
      <c r="O92" s="337"/>
      <c r="P92" s="402"/>
      <c r="Q92" s="337"/>
      <c r="R92" s="403">
        <f t="shared" si="30"/>
        <v>0</v>
      </c>
    </row>
    <row r="93" spans="1:18" x14ac:dyDescent="0.3">
      <c r="A93" s="587"/>
      <c r="B93" s="401" t="s">
        <v>59</v>
      </c>
      <c r="C93" s="401">
        <f t="shared" ref="C93:N93" si="37">SUM(C94:C95)</f>
        <v>0</v>
      </c>
      <c r="D93" s="401">
        <f t="shared" si="37"/>
        <v>0</v>
      </c>
      <c r="E93" s="401">
        <f t="shared" si="37"/>
        <v>0</v>
      </c>
      <c r="F93" s="401">
        <f t="shared" si="37"/>
        <v>0</v>
      </c>
      <c r="G93" s="401">
        <f t="shared" si="37"/>
        <v>0</v>
      </c>
      <c r="H93" s="401">
        <f t="shared" si="37"/>
        <v>0</v>
      </c>
      <c r="I93" s="401">
        <f t="shared" si="37"/>
        <v>0</v>
      </c>
      <c r="J93" s="401">
        <f t="shared" si="37"/>
        <v>0</v>
      </c>
      <c r="K93" s="401">
        <f t="shared" si="37"/>
        <v>0</v>
      </c>
      <c r="L93" s="401">
        <f t="shared" si="37"/>
        <v>0</v>
      </c>
      <c r="M93" s="401">
        <f t="shared" si="37"/>
        <v>0</v>
      </c>
      <c r="N93" s="401">
        <f t="shared" si="37"/>
        <v>0</v>
      </c>
      <c r="O93" s="401">
        <f>SUM(O94:O95)</f>
        <v>0</v>
      </c>
      <c r="P93" s="402"/>
      <c r="Q93" s="401">
        <f>SUM(Q94:Q95)</f>
        <v>0</v>
      </c>
      <c r="R93" s="401">
        <f t="shared" si="30"/>
        <v>0</v>
      </c>
    </row>
    <row r="94" spans="1:18" x14ac:dyDescent="0.3">
      <c r="A94" s="587"/>
      <c r="B94" s="168" t="s">
        <v>57</v>
      </c>
      <c r="C94" s="337"/>
      <c r="D94" s="337"/>
      <c r="E94" s="337"/>
      <c r="F94" s="337"/>
      <c r="G94" s="337"/>
      <c r="H94" s="337"/>
      <c r="I94" s="337"/>
      <c r="J94" s="337"/>
      <c r="K94" s="337"/>
      <c r="L94" s="337"/>
      <c r="M94" s="337"/>
      <c r="N94" s="337"/>
      <c r="O94" s="337"/>
      <c r="P94" s="402"/>
      <c r="Q94" s="337"/>
      <c r="R94" s="403">
        <f t="shared" si="30"/>
        <v>0</v>
      </c>
    </row>
    <row r="95" spans="1:18" x14ac:dyDescent="0.3">
      <c r="A95" s="587"/>
      <c r="B95" s="168" t="s">
        <v>58</v>
      </c>
      <c r="C95" s="337"/>
      <c r="D95" s="337"/>
      <c r="E95" s="337"/>
      <c r="F95" s="337"/>
      <c r="G95" s="337"/>
      <c r="H95" s="337"/>
      <c r="I95" s="337"/>
      <c r="J95" s="337"/>
      <c r="K95" s="337"/>
      <c r="L95" s="337"/>
      <c r="M95" s="337"/>
      <c r="N95" s="337"/>
      <c r="O95" s="337"/>
      <c r="P95" s="402"/>
      <c r="Q95" s="337"/>
      <c r="R95" s="403">
        <f t="shared" si="30"/>
        <v>0</v>
      </c>
    </row>
    <row r="96" spans="1:18" x14ac:dyDescent="0.3">
      <c r="A96" s="587" t="s">
        <v>899</v>
      </c>
      <c r="B96" s="401" t="s">
        <v>56</v>
      </c>
      <c r="C96" s="401">
        <f t="shared" ref="C96:N96" si="38">SUM(C97:C98)</f>
        <v>0</v>
      </c>
      <c r="D96" s="401">
        <f t="shared" si="38"/>
        <v>0</v>
      </c>
      <c r="E96" s="401">
        <f t="shared" si="38"/>
        <v>0</v>
      </c>
      <c r="F96" s="401">
        <f t="shared" si="38"/>
        <v>0</v>
      </c>
      <c r="G96" s="401">
        <f t="shared" si="38"/>
        <v>0</v>
      </c>
      <c r="H96" s="401">
        <f t="shared" si="38"/>
        <v>0</v>
      </c>
      <c r="I96" s="401">
        <f t="shared" si="38"/>
        <v>0</v>
      </c>
      <c r="J96" s="401">
        <f t="shared" si="38"/>
        <v>0</v>
      </c>
      <c r="K96" s="401">
        <f t="shared" si="38"/>
        <v>0</v>
      </c>
      <c r="L96" s="401">
        <f t="shared" si="38"/>
        <v>0</v>
      </c>
      <c r="M96" s="401">
        <f t="shared" si="38"/>
        <v>0</v>
      </c>
      <c r="N96" s="401">
        <f t="shared" si="38"/>
        <v>0</v>
      </c>
      <c r="O96" s="401">
        <f>SUM(O97:O98)</f>
        <v>0</v>
      </c>
      <c r="P96" s="401">
        <f>SUM(P97:P98)</f>
        <v>0</v>
      </c>
      <c r="Q96" s="402"/>
      <c r="R96" s="401">
        <f t="shared" si="30"/>
        <v>0</v>
      </c>
    </row>
    <row r="97" spans="1:18" x14ac:dyDescent="0.3">
      <c r="A97" s="587"/>
      <c r="B97" s="168" t="s">
        <v>57</v>
      </c>
      <c r="C97" s="337"/>
      <c r="D97" s="337"/>
      <c r="E97" s="337"/>
      <c r="F97" s="337"/>
      <c r="G97" s="337"/>
      <c r="H97" s="337"/>
      <c r="I97" s="337"/>
      <c r="J97" s="337"/>
      <c r="K97" s="337"/>
      <c r="L97" s="337"/>
      <c r="M97" s="337"/>
      <c r="N97" s="337"/>
      <c r="O97" s="337"/>
      <c r="P97" s="337"/>
      <c r="Q97" s="402"/>
      <c r="R97" s="403">
        <f t="shared" si="30"/>
        <v>0</v>
      </c>
    </row>
    <row r="98" spans="1:18" x14ac:dyDescent="0.3">
      <c r="A98" s="587"/>
      <c r="B98" s="168" t="s">
        <v>58</v>
      </c>
      <c r="C98" s="337"/>
      <c r="D98" s="337"/>
      <c r="E98" s="337"/>
      <c r="F98" s="337"/>
      <c r="G98" s="337"/>
      <c r="H98" s="337"/>
      <c r="I98" s="337"/>
      <c r="J98" s="337"/>
      <c r="K98" s="337"/>
      <c r="L98" s="337"/>
      <c r="M98" s="337"/>
      <c r="N98" s="337"/>
      <c r="O98" s="337"/>
      <c r="P98" s="337"/>
      <c r="Q98" s="402"/>
      <c r="R98" s="403">
        <f t="shared" si="30"/>
        <v>0</v>
      </c>
    </row>
    <row r="99" spans="1:18" x14ac:dyDescent="0.3">
      <c r="A99" s="587"/>
      <c r="B99" s="401" t="s">
        <v>59</v>
      </c>
      <c r="C99" s="401">
        <f t="shared" ref="C99:N99" si="39">SUM(C100:C101)</f>
        <v>0</v>
      </c>
      <c r="D99" s="401">
        <f t="shared" si="39"/>
        <v>0</v>
      </c>
      <c r="E99" s="401">
        <f t="shared" si="39"/>
        <v>0</v>
      </c>
      <c r="F99" s="401">
        <f t="shared" si="39"/>
        <v>0</v>
      </c>
      <c r="G99" s="401">
        <f t="shared" si="39"/>
        <v>0</v>
      </c>
      <c r="H99" s="401">
        <f t="shared" si="39"/>
        <v>0</v>
      </c>
      <c r="I99" s="401">
        <f t="shared" si="39"/>
        <v>0</v>
      </c>
      <c r="J99" s="401">
        <f t="shared" si="39"/>
        <v>0</v>
      </c>
      <c r="K99" s="401">
        <f t="shared" si="39"/>
        <v>0</v>
      </c>
      <c r="L99" s="401">
        <f t="shared" si="39"/>
        <v>0</v>
      </c>
      <c r="M99" s="401">
        <f t="shared" si="39"/>
        <v>0</v>
      </c>
      <c r="N99" s="401">
        <f t="shared" si="39"/>
        <v>0</v>
      </c>
      <c r="O99" s="401">
        <f>SUM(O100:O101)</f>
        <v>0</v>
      </c>
      <c r="P99" s="401">
        <f>SUM(P100:P101)</f>
        <v>0</v>
      </c>
      <c r="Q99" s="402"/>
      <c r="R99" s="401">
        <f t="shared" si="30"/>
        <v>0</v>
      </c>
    </row>
    <row r="100" spans="1:18" x14ac:dyDescent="0.3">
      <c r="A100" s="587"/>
      <c r="B100" s="168" t="s">
        <v>57</v>
      </c>
      <c r="C100" s="337"/>
      <c r="D100" s="337"/>
      <c r="E100" s="337"/>
      <c r="F100" s="337"/>
      <c r="G100" s="337"/>
      <c r="H100" s="337"/>
      <c r="I100" s="337"/>
      <c r="J100" s="337"/>
      <c r="K100" s="337"/>
      <c r="L100" s="337"/>
      <c r="M100" s="337"/>
      <c r="N100" s="337"/>
      <c r="O100" s="337"/>
      <c r="P100" s="337"/>
      <c r="Q100" s="402"/>
      <c r="R100" s="403">
        <f t="shared" si="30"/>
        <v>0</v>
      </c>
    </row>
    <row r="101" spans="1:18" x14ac:dyDescent="0.3">
      <c r="A101" s="588"/>
      <c r="B101" s="168" t="s">
        <v>58</v>
      </c>
      <c r="C101" s="337"/>
      <c r="D101" s="337"/>
      <c r="E101" s="337"/>
      <c r="F101" s="337"/>
      <c r="G101" s="337"/>
      <c r="H101" s="337"/>
      <c r="I101" s="337"/>
      <c r="J101" s="337"/>
      <c r="K101" s="337"/>
      <c r="L101" s="337"/>
      <c r="M101" s="337"/>
      <c r="N101" s="337"/>
      <c r="O101" s="337"/>
      <c r="P101" s="337"/>
      <c r="Q101" s="402"/>
      <c r="R101" s="403">
        <f t="shared" si="30"/>
        <v>0</v>
      </c>
    </row>
    <row r="102" spans="1:18" x14ac:dyDescent="0.3">
      <c r="A102" s="587" t="s">
        <v>900</v>
      </c>
      <c r="B102" s="404" t="s">
        <v>56</v>
      </c>
      <c r="C102" s="404">
        <f>SUM(C12,C18,C24,C30,C36,C42,C48,C54,C60,C66,C72,C78,C84,C90,C96)</f>
        <v>0</v>
      </c>
      <c r="D102" s="404">
        <f t="shared" ref="D102:R102" si="40">SUM(D12,D18,D24,D30,D36,D42,D48,D54,D60,D66,D72,D78,D84,D90,D96)</f>
        <v>0</v>
      </c>
      <c r="E102" s="404">
        <f t="shared" si="40"/>
        <v>0</v>
      </c>
      <c r="F102" s="404">
        <f t="shared" si="40"/>
        <v>0</v>
      </c>
      <c r="G102" s="404">
        <f t="shared" si="40"/>
        <v>0</v>
      </c>
      <c r="H102" s="404">
        <f t="shared" si="40"/>
        <v>0</v>
      </c>
      <c r="I102" s="404">
        <f t="shared" si="40"/>
        <v>0</v>
      </c>
      <c r="J102" s="404">
        <f t="shared" si="40"/>
        <v>0</v>
      </c>
      <c r="K102" s="404">
        <f t="shared" si="40"/>
        <v>0</v>
      </c>
      <c r="L102" s="404">
        <f t="shared" si="40"/>
        <v>0</v>
      </c>
      <c r="M102" s="404">
        <f t="shared" si="40"/>
        <v>0</v>
      </c>
      <c r="N102" s="404">
        <f t="shared" si="40"/>
        <v>0</v>
      </c>
      <c r="O102" s="404">
        <f t="shared" si="40"/>
        <v>0</v>
      </c>
      <c r="P102" s="404">
        <f t="shared" si="40"/>
        <v>0</v>
      </c>
      <c r="Q102" s="404">
        <f t="shared" si="40"/>
        <v>0</v>
      </c>
      <c r="R102" s="404">
        <f t="shared" si="40"/>
        <v>0</v>
      </c>
    </row>
    <row r="103" spans="1:18" x14ac:dyDescent="0.3">
      <c r="A103" s="587"/>
      <c r="B103" s="168" t="s">
        <v>57</v>
      </c>
      <c r="C103" s="403">
        <f t="shared" ref="C103:R103" si="41">SUM(C13,C19,C25,C31,C37,C43,C49,C55,C61,C67,C73,C79,C85,C91,C97)</f>
        <v>0</v>
      </c>
      <c r="D103" s="403">
        <f t="shared" si="41"/>
        <v>0</v>
      </c>
      <c r="E103" s="403">
        <f t="shared" si="41"/>
        <v>0</v>
      </c>
      <c r="F103" s="403">
        <f t="shared" si="41"/>
        <v>0</v>
      </c>
      <c r="G103" s="403">
        <f t="shared" si="41"/>
        <v>0</v>
      </c>
      <c r="H103" s="403">
        <f t="shared" si="41"/>
        <v>0</v>
      </c>
      <c r="I103" s="403">
        <f t="shared" si="41"/>
        <v>0</v>
      </c>
      <c r="J103" s="403">
        <f t="shared" si="41"/>
        <v>0</v>
      </c>
      <c r="K103" s="403">
        <f t="shared" si="41"/>
        <v>0</v>
      </c>
      <c r="L103" s="403">
        <f t="shared" si="41"/>
        <v>0</v>
      </c>
      <c r="M103" s="403">
        <f t="shared" si="41"/>
        <v>0</v>
      </c>
      <c r="N103" s="403">
        <f t="shared" si="41"/>
        <v>0</v>
      </c>
      <c r="O103" s="403">
        <f t="shared" si="41"/>
        <v>0</v>
      </c>
      <c r="P103" s="403">
        <f t="shared" si="41"/>
        <v>0</v>
      </c>
      <c r="Q103" s="403">
        <f t="shared" si="41"/>
        <v>0</v>
      </c>
      <c r="R103" s="403">
        <f t="shared" si="41"/>
        <v>0</v>
      </c>
    </row>
    <row r="104" spans="1:18" x14ac:dyDescent="0.3">
      <c r="A104" s="587"/>
      <c r="B104" s="168" t="s">
        <v>58</v>
      </c>
      <c r="C104" s="403">
        <f t="shared" ref="C104:R104" si="42">SUM(C14,C20,C26,C32,C38,C44,C50,C56,C62,C68,C74,C80,C86,C92,C98)</f>
        <v>0</v>
      </c>
      <c r="D104" s="403">
        <f t="shared" si="42"/>
        <v>0</v>
      </c>
      <c r="E104" s="403">
        <f t="shared" si="42"/>
        <v>0</v>
      </c>
      <c r="F104" s="403">
        <f t="shared" si="42"/>
        <v>0</v>
      </c>
      <c r="G104" s="403">
        <f t="shared" si="42"/>
        <v>0</v>
      </c>
      <c r="H104" s="403">
        <f t="shared" si="42"/>
        <v>0</v>
      </c>
      <c r="I104" s="403">
        <f t="shared" si="42"/>
        <v>0</v>
      </c>
      <c r="J104" s="403">
        <f t="shared" si="42"/>
        <v>0</v>
      </c>
      <c r="K104" s="403">
        <f t="shared" si="42"/>
        <v>0</v>
      </c>
      <c r="L104" s="403">
        <f t="shared" si="42"/>
        <v>0</v>
      </c>
      <c r="M104" s="403">
        <f t="shared" si="42"/>
        <v>0</v>
      </c>
      <c r="N104" s="403">
        <f t="shared" si="42"/>
        <v>0</v>
      </c>
      <c r="O104" s="403">
        <f t="shared" si="42"/>
        <v>0</v>
      </c>
      <c r="P104" s="403">
        <f t="shared" si="42"/>
        <v>0</v>
      </c>
      <c r="Q104" s="403">
        <f t="shared" si="42"/>
        <v>0</v>
      </c>
      <c r="R104" s="403">
        <f t="shared" si="42"/>
        <v>0</v>
      </c>
    </row>
    <row r="105" spans="1:18" x14ac:dyDescent="0.3">
      <c r="A105" s="587"/>
      <c r="B105" s="404" t="s">
        <v>59</v>
      </c>
      <c r="C105" s="404">
        <f t="shared" ref="C105:R105" si="43">SUM(C15,C21,C27,C33,C39,C45,C51,C57,C63,C69,C75,C81,C87,C93,C99)</f>
        <v>0</v>
      </c>
      <c r="D105" s="404">
        <f t="shared" si="43"/>
        <v>0</v>
      </c>
      <c r="E105" s="404">
        <f t="shared" si="43"/>
        <v>0</v>
      </c>
      <c r="F105" s="404">
        <f t="shared" si="43"/>
        <v>0</v>
      </c>
      <c r="G105" s="404">
        <f t="shared" si="43"/>
        <v>0</v>
      </c>
      <c r="H105" s="404">
        <f t="shared" si="43"/>
        <v>0</v>
      </c>
      <c r="I105" s="404">
        <f t="shared" si="43"/>
        <v>0</v>
      </c>
      <c r="J105" s="404">
        <f t="shared" si="43"/>
        <v>0</v>
      </c>
      <c r="K105" s="404">
        <f t="shared" si="43"/>
        <v>0</v>
      </c>
      <c r="L105" s="404">
        <f t="shared" si="43"/>
        <v>0</v>
      </c>
      <c r="M105" s="404">
        <f t="shared" si="43"/>
        <v>0</v>
      </c>
      <c r="N105" s="404">
        <f t="shared" si="43"/>
        <v>0</v>
      </c>
      <c r="O105" s="404">
        <f t="shared" si="43"/>
        <v>0</v>
      </c>
      <c r="P105" s="404">
        <f t="shared" si="43"/>
        <v>0</v>
      </c>
      <c r="Q105" s="404">
        <f t="shared" si="43"/>
        <v>0</v>
      </c>
      <c r="R105" s="404">
        <f t="shared" si="43"/>
        <v>0</v>
      </c>
    </row>
    <row r="106" spans="1:18" x14ac:dyDescent="0.3">
      <c r="A106" s="587"/>
      <c r="B106" s="168" t="s">
        <v>57</v>
      </c>
      <c r="C106" s="403">
        <f t="shared" ref="C106:R106" si="44">SUM(C16,C22,C28,C34,C40,C46,C52,C58,C64,C70,C76,C82,C88,C94,C100)</f>
        <v>0</v>
      </c>
      <c r="D106" s="403">
        <f t="shared" si="44"/>
        <v>0</v>
      </c>
      <c r="E106" s="403">
        <f t="shared" si="44"/>
        <v>0</v>
      </c>
      <c r="F106" s="403">
        <f t="shared" si="44"/>
        <v>0</v>
      </c>
      <c r="G106" s="403">
        <f t="shared" si="44"/>
        <v>0</v>
      </c>
      <c r="H106" s="403">
        <f t="shared" si="44"/>
        <v>0</v>
      </c>
      <c r="I106" s="403">
        <f t="shared" si="44"/>
        <v>0</v>
      </c>
      <c r="J106" s="403">
        <f t="shared" si="44"/>
        <v>0</v>
      </c>
      <c r="K106" s="403">
        <f t="shared" si="44"/>
        <v>0</v>
      </c>
      <c r="L106" s="403">
        <f t="shared" si="44"/>
        <v>0</v>
      </c>
      <c r="M106" s="403">
        <f t="shared" si="44"/>
        <v>0</v>
      </c>
      <c r="N106" s="403">
        <f t="shared" si="44"/>
        <v>0</v>
      </c>
      <c r="O106" s="403">
        <f t="shared" si="44"/>
        <v>0</v>
      </c>
      <c r="P106" s="403">
        <f t="shared" si="44"/>
        <v>0</v>
      </c>
      <c r="Q106" s="403">
        <f t="shared" si="44"/>
        <v>0</v>
      </c>
      <c r="R106" s="403">
        <f t="shared" si="44"/>
        <v>0</v>
      </c>
    </row>
    <row r="107" spans="1:18" x14ac:dyDescent="0.3">
      <c r="A107" s="588"/>
      <c r="B107" s="168" t="s">
        <v>58</v>
      </c>
      <c r="C107" s="403">
        <f t="shared" ref="C107:R107" si="45">SUM(C17,C23,C29,C35,C41,C47,C53,C59,C65,C71,C77,C83,C89,C95,C101)</f>
        <v>0</v>
      </c>
      <c r="D107" s="403">
        <f t="shared" si="45"/>
        <v>0</v>
      </c>
      <c r="E107" s="403">
        <f t="shared" si="45"/>
        <v>0</v>
      </c>
      <c r="F107" s="403">
        <f t="shared" si="45"/>
        <v>0</v>
      </c>
      <c r="G107" s="403">
        <f t="shared" si="45"/>
        <v>0</v>
      </c>
      <c r="H107" s="403">
        <f t="shared" si="45"/>
        <v>0</v>
      </c>
      <c r="I107" s="403">
        <f t="shared" si="45"/>
        <v>0</v>
      </c>
      <c r="J107" s="403">
        <f t="shared" si="45"/>
        <v>0</v>
      </c>
      <c r="K107" s="403">
        <f t="shared" si="45"/>
        <v>0</v>
      </c>
      <c r="L107" s="403">
        <f t="shared" si="45"/>
        <v>0</v>
      </c>
      <c r="M107" s="403">
        <f t="shared" si="45"/>
        <v>0</v>
      </c>
      <c r="N107" s="403">
        <f t="shared" si="45"/>
        <v>0</v>
      </c>
      <c r="O107" s="403">
        <f t="shared" si="45"/>
        <v>0</v>
      </c>
      <c r="P107" s="403">
        <f t="shared" si="45"/>
        <v>0</v>
      </c>
      <c r="Q107" s="403">
        <f t="shared" si="45"/>
        <v>0</v>
      </c>
      <c r="R107" s="403">
        <f t="shared" si="45"/>
        <v>0</v>
      </c>
    </row>
    <row r="108" spans="1:18" x14ac:dyDescent="0.3">
      <c r="A108" s="168"/>
      <c r="D108" s="168"/>
      <c r="E108" s="168"/>
      <c r="H108" s="229"/>
      <c r="J108" s="229"/>
      <c r="L108" s="229"/>
      <c r="N108" s="229"/>
      <c r="O108" s="229"/>
      <c r="Q108" s="229"/>
      <c r="R108" s="229"/>
    </row>
    <row r="109" spans="1:18" s="166" customFormat="1" ht="18" x14ac:dyDescent="0.3">
      <c r="A109" s="405"/>
      <c r="B109" s="585" t="str">
        <f>C$5</f>
        <v>REALITE 2018</v>
      </c>
      <c r="C109" s="586"/>
      <c r="D109" s="586"/>
      <c r="E109" s="586"/>
      <c r="F109" s="586"/>
      <c r="G109" s="586"/>
      <c r="H109" s="586"/>
      <c r="I109" s="586"/>
      <c r="J109" s="586"/>
      <c r="K109" s="586"/>
      <c r="L109" s="586"/>
      <c r="M109" s="586"/>
      <c r="N109" s="586"/>
      <c r="O109" s="586"/>
      <c r="P109" s="586"/>
      <c r="Q109" s="586"/>
      <c r="R109" s="586"/>
    </row>
    <row r="110" spans="1:18" s="166" customFormat="1" ht="40.5" x14ac:dyDescent="0.3">
      <c r="A110" s="405"/>
      <c r="B110" s="39"/>
      <c r="C110" s="203" t="s">
        <v>44</v>
      </c>
      <c r="D110" s="202" t="s">
        <v>45</v>
      </c>
      <c r="E110" s="202" t="s">
        <v>476</v>
      </c>
      <c r="F110" s="203" t="s">
        <v>473</v>
      </c>
      <c r="G110" s="203" t="s">
        <v>474</v>
      </c>
      <c r="H110" s="202" t="s">
        <v>47</v>
      </c>
      <c r="I110" s="203" t="s">
        <v>48</v>
      </c>
      <c r="J110" s="202" t="s">
        <v>49</v>
      </c>
      <c r="K110" s="203" t="s">
        <v>50</v>
      </c>
      <c r="L110" s="202" t="s">
        <v>51</v>
      </c>
      <c r="M110" s="203" t="s">
        <v>52</v>
      </c>
      <c r="N110" s="202" t="s">
        <v>53</v>
      </c>
      <c r="O110" s="202" t="s">
        <v>475</v>
      </c>
      <c r="P110" s="203" t="s">
        <v>54</v>
      </c>
      <c r="Q110" s="202" t="s">
        <v>55</v>
      </c>
      <c r="R110" s="202" t="s">
        <v>22</v>
      </c>
    </row>
    <row r="111" spans="1:18" x14ac:dyDescent="0.3">
      <c r="A111" s="589" t="s">
        <v>44</v>
      </c>
      <c r="B111" s="401" t="s">
        <v>56</v>
      </c>
      <c r="C111" s="402"/>
      <c r="D111" s="401">
        <f>SUM(D112:D113)</f>
        <v>0</v>
      </c>
      <c r="E111" s="401">
        <f>SUM(E112:E113)</f>
        <v>0</v>
      </c>
      <c r="F111" s="401">
        <f t="shared" ref="F111:Q111" si="46">SUM(F112:F113)</f>
        <v>0</v>
      </c>
      <c r="G111" s="401">
        <f t="shared" si="46"/>
        <v>0</v>
      </c>
      <c r="H111" s="401">
        <f t="shared" si="46"/>
        <v>0</v>
      </c>
      <c r="I111" s="401">
        <f t="shared" si="46"/>
        <v>0</v>
      </c>
      <c r="J111" s="401">
        <f t="shared" si="46"/>
        <v>0</v>
      </c>
      <c r="K111" s="401">
        <f t="shared" si="46"/>
        <v>0</v>
      </c>
      <c r="L111" s="401">
        <f t="shared" si="46"/>
        <v>0</v>
      </c>
      <c r="M111" s="401">
        <f t="shared" si="46"/>
        <v>0</v>
      </c>
      <c r="N111" s="401">
        <f t="shared" si="46"/>
        <v>0</v>
      </c>
      <c r="O111" s="401">
        <f t="shared" si="46"/>
        <v>0</v>
      </c>
      <c r="P111" s="401">
        <f t="shared" si="46"/>
        <v>0</v>
      </c>
      <c r="Q111" s="401">
        <f t="shared" si="46"/>
        <v>0</v>
      </c>
      <c r="R111" s="401">
        <f>SUM(C111:Q111)</f>
        <v>0</v>
      </c>
    </row>
    <row r="112" spans="1:18" x14ac:dyDescent="0.3">
      <c r="A112" s="587"/>
      <c r="B112" s="168" t="s">
        <v>57</v>
      </c>
      <c r="C112" s="402"/>
      <c r="D112" s="337"/>
      <c r="E112" s="337"/>
      <c r="F112" s="337"/>
      <c r="G112" s="337"/>
      <c r="H112" s="337"/>
      <c r="I112" s="337"/>
      <c r="J112" s="337"/>
      <c r="K112" s="337"/>
      <c r="L112" s="337"/>
      <c r="M112" s="337"/>
      <c r="N112" s="337"/>
      <c r="O112" s="337"/>
      <c r="P112" s="337"/>
      <c r="Q112" s="337"/>
      <c r="R112" s="403">
        <f t="shared" ref="R112:R175" si="47">SUM(C112:Q112)</f>
        <v>0</v>
      </c>
    </row>
    <row r="113" spans="1:18" x14ac:dyDescent="0.3">
      <c r="A113" s="587"/>
      <c r="B113" s="168" t="s">
        <v>58</v>
      </c>
      <c r="C113" s="402"/>
      <c r="D113" s="337"/>
      <c r="E113" s="337"/>
      <c r="F113" s="337"/>
      <c r="G113" s="337"/>
      <c r="H113" s="337"/>
      <c r="I113" s="337"/>
      <c r="J113" s="337"/>
      <c r="K113" s="337"/>
      <c r="L113" s="337"/>
      <c r="M113" s="337"/>
      <c r="N113" s="337"/>
      <c r="O113" s="337"/>
      <c r="P113" s="337"/>
      <c r="Q113" s="337"/>
      <c r="R113" s="403">
        <f t="shared" si="47"/>
        <v>0</v>
      </c>
    </row>
    <row r="114" spans="1:18" x14ac:dyDescent="0.3">
      <c r="A114" s="587"/>
      <c r="B114" s="401" t="s">
        <v>59</v>
      </c>
      <c r="C114" s="402"/>
      <c r="D114" s="401">
        <f>SUM(D115:D116)</f>
        <v>0</v>
      </c>
      <c r="E114" s="401">
        <f>SUM(E115:E116)</f>
        <v>0</v>
      </c>
      <c r="F114" s="401">
        <f t="shared" ref="F114:Q114" si="48">SUM(F115:F116)</f>
        <v>0</v>
      </c>
      <c r="G114" s="401">
        <f t="shared" si="48"/>
        <v>0</v>
      </c>
      <c r="H114" s="401">
        <f t="shared" si="48"/>
        <v>0</v>
      </c>
      <c r="I114" s="401">
        <f t="shared" si="48"/>
        <v>0</v>
      </c>
      <c r="J114" s="401">
        <f t="shared" si="48"/>
        <v>0</v>
      </c>
      <c r="K114" s="401">
        <f t="shared" si="48"/>
        <v>0</v>
      </c>
      <c r="L114" s="401">
        <f t="shared" si="48"/>
        <v>0</v>
      </c>
      <c r="M114" s="401">
        <f t="shared" si="48"/>
        <v>0</v>
      </c>
      <c r="N114" s="401">
        <f t="shared" si="48"/>
        <v>0</v>
      </c>
      <c r="O114" s="401">
        <f t="shared" si="48"/>
        <v>0</v>
      </c>
      <c r="P114" s="401">
        <f t="shared" si="48"/>
        <v>0</v>
      </c>
      <c r="Q114" s="401">
        <f t="shared" si="48"/>
        <v>0</v>
      </c>
      <c r="R114" s="401">
        <f t="shared" si="47"/>
        <v>0</v>
      </c>
    </row>
    <row r="115" spans="1:18" x14ac:dyDescent="0.3">
      <c r="A115" s="587"/>
      <c r="B115" s="168" t="s">
        <v>57</v>
      </c>
      <c r="C115" s="402"/>
      <c r="D115" s="337"/>
      <c r="E115" s="337"/>
      <c r="F115" s="337"/>
      <c r="G115" s="337"/>
      <c r="H115" s="337"/>
      <c r="I115" s="337"/>
      <c r="J115" s="337"/>
      <c r="K115" s="337"/>
      <c r="L115" s="337"/>
      <c r="M115" s="337"/>
      <c r="N115" s="337"/>
      <c r="O115" s="337"/>
      <c r="P115" s="337"/>
      <c r="Q115" s="337"/>
      <c r="R115" s="403">
        <f t="shared" si="47"/>
        <v>0</v>
      </c>
    </row>
    <row r="116" spans="1:18" x14ac:dyDescent="0.3">
      <c r="A116" s="587"/>
      <c r="B116" s="168" t="s">
        <v>58</v>
      </c>
      <c r="C116" s="402"/>
      <c r="D116" s="337"/>
      <c r="E116" s="337"/>
      <c r="F116" s="337"/>
      <c r="G116" s="337"/>
      <c r="H116" s="337"/>
      <c r="I116" s="337"/>
      <c r="J116" s="337"/>
      <c r="K116" s="337"/>
      <c r="L116" s="337"/>
      <c r="M116" s="337"/>
      <c r="N116" s="337"/>
      <c r="O116" s="337"/>
      <c r="P116" s="337"/>
      <c r="Q116" s="337"/>
      <c r="R116" s="403">
        <f t="shared" si="47"/>
        <v>0</v>
      </c>
    </row>
    <row r="117" spans="1:18" x14ac:dyDescent="0.3">
      <c r="A117" s="587" t="s">
        <v>45</v>
      </c>
      <c r="B117" s="401" t="s">
        <v>56</v>
      </c>
      <c r="C117" s="401">
        <f>SUM(C118:C119)</f>
        <v>0</v>
      </c>
      <c r="D117" s="402"/>
      <c r="E117" s="401">
        <f t="shared" ref="E117:Q117" si="49">SUM(E118:E119)</f>
        <v>0</v>
      </c>
      <c r="F117" s="401">
        <f t="shared" si="49"/>
        <v>0</v>
      </c>
      <c r="G117" s="401">
        <f t="shared" si="49"/>
        <v>0</v>
      </c>
      <c r="H117" s="401">
        <f t="shared" si="49"/>
        <v>0</v>
      </c>
      <c r="I117" s="401">
        <f t="shared" si="49"/>
        <v>0</v>
      </c>
      <c r="J117" s="401">
        <f t="shared" si="49"/>
        <v>0</v>
      </c>
      <c r="K117" s="401">
        <f t="shared" si="49"/>
        <v>0</v>
      </c>
      <c r="L117" s="401">
        <f t="shared" si="49"/>
        <v>0</v>
      </c>
      <c r="M117" s="401">
        <f t="shared" si="49"/>
        <v>0</v>
      </c>
      <c r="N117" s="401">
        <f t="shared" si="49"/>
        <v>0</v>
      </c>
      <c r="O117" s="401">
        <f t="shared" si="49"/>
        <v>0</v>
      </c>
      <c r="P117" s="401">
        <f t="shared" si="49"/>
        <v>0</v>
      </c>
      <c r="Q117" s="401">
        <f t="shared" si="49"/>
        <v>0</v>
      </c>
      <c r="R117" s="401">
        <f t="shared" si="47"/>
        <v>0</v>
      </c>
    </row>
    <row r="118" spans="1:18" x14ac:dyDescent="0.3">
      <c r="A118" s="587"/>
      <c r="B118" s="168" t="s">
        <v>57</v>
      </c>
      <c r="C118" s="337"/>
      <c r="D118" s="402"/>
      <c r="E118" s="337"/>
      <c r="F118" s="337"/>
      <c r="G118" s="337"/>
      <c r="H118" s="337"/>
      <c r="I118" s="337"/>
      <c r="J118" s="337"/>
      <c r="K118" s="337"/>
      <c r="L118" s="337"/>
      <c r="M118" s="337"/>
      <c r="N118" s="337"/>
      <c r="O118" s="337"/>
      <c r="P118" s="337"/>
      <c r="Q118" s="337"/>
      <c r="R118" s="403">
        <f t="shared" si="47"/>
        <v>0</v>
      </c>
    </row>
    <row r="119" spans="1:18" x14ac:dyDescent="0.3">
      <c r="A119" s="587"/>
      <c r="B119" s="168" t="s">
        <v>58</v>
      </c>
      <c r="C119" s="337"/>
      <c r="D119" s="402"/>
      <c r="E119" s="337"/>
      <c r="F119" s="337"/>
      <c r="G119" s="337"/>
      <c r="H119" s="337"/>
      <c r="I119" s="337"/>
      <c r="J119" s="337"/>
      <c r="K119" s="337"/>
      <c r="L119" s="337"/>
      <c r="M119" s="337"/>
      <c r="N119" s="337"/>
      <c r="O119" s="337"/>
      <c r="P119" s="337"/>
      <c r="Q119" s="337"/>
      <c r="R119" s="403">
        <f t="shared" si="47"/>
        <v>0</v>
      </c>
    </row>
    <row r="120" spans="1:18" x14ac:dyDescent="0.3">
      <c r="A120" s="587"/>
      <c r="B120" s="401" t="s">
        <v>59</v>
      </c>
      <c r="C120" s="401">
        <f>SUM(C121:C122)</f>
        <v>0</v>
      </c>
      <c r="D120" s="402"/>
      <c r="E120" s="401">
        <f t="shared" ref="E120:Q120" si="50">SUM(E121:E122)</f>
        <v>0</v>
      </c>
      <c r="F120" s="401">
        <f t="shared" si="50"/>
        <v>0</v>
      </c>
      <c r="G120" s="401">
        <f t="shared" si="50"/>
        <v>0</v>
      </c>
      <c r="H120" s="401">
        <f t="shared" si="50"/>
        <v>0</v>
      </c>
      <c r="I120" s="401">
        <f t="shared" si="50"/>
        <v>0</v>
      </c>
      <c r="J120" s="401">
        <f t="shared" si="50"/>
        <v>0</v>
      </c>
      <c r="K120" s="401">
        <f t="shared" si="50"/>
        <v>0</v>
      </c>
      <c r="L120" s="401">
        <f t="shared" si="50"/>
        <v>0</v>
      </c>
      <c r="M120" s="401">
        <f t="shared" si="50"/>
        <v>0</v>
      </c>
      <c r="N120" s="401">
        <f t="shared" si="50"/>
        <v>0</v>
      </c>
      <c r="O120" s="401">
        <f t="shared" si="50"/>
        <v>0</v>
      </c>
      <c r="P120" s="401">
        <f t="shared" si="50"/>
        <v>0</v>
      </c>
      <c r="Q120" s="401">
        <f t="shared" si="50"/>
        <v>0</v>
      </c>
      <c r="R120" s="401">
        <f t="shared" si="47"/>
        <v>0</v>
      </c>
    </row>
    <row r="121" spans="1:18" x14ac:dyDescent="0.3">
      <c r="A121" s="587"/>
      <c r="B121" s="168" t="s">
        <v>57</v>
      </c>
      <c r="C121" s="337"/>
      <c r="D121" s="402"/>
      <c r="E121" s="337"/>
      <c r="F121" s="337"/>
      <c r="G121" s="337"/>
      <c r="H121" s="337"/>
      <c r="I121" s="337"/>
      <c r="J121" s="337"/>
      <c r="K121" s="337"/>
      <c r="L121" s="337"/>
      <c r="M121" s="337"/>
      <c r="N121" s="337"/>
      <c r="O121" s="337"/>
      <c r="P121" s="337"/>
      <c r="Q121" s="337"/>
      <c r="R121" s="403">
        <f t="shared" si="47"/>
        <v>0</v>
      </c>
    </row>
    <row r="122" spans="1:18" x14ac:dyDescent="0.3">
      <c r="A122" s="587"/>
      <c r="B122" s="168" t="s">
        <v>58</v>
      </c>
      <c r="C122" s="337"/>
      <c r="D122" s="402"/>
      <c r="E122" s="337"/>
      <c r="F122" s="337"/>
      <c r="G122" s="337"/>
      <c r="H122" s="337"/>
      <c r="I122" s="337"/>
      <c r="J122" s="337"/>
      <c r="K122" s="337"/>
      <c r="L122" s="337"/>
      <c r="M122" s="337"/>
      <c r="N122" s="337"/>
      <c r="O122" s="337"/>
      <c r="P122" s="337"/>
      <c r="Q122" s="337"/>
      <c r="R122" s="403">
        <f t="shared" si="47"/>
        <v>0</v>
      </c>
    </row>
    <row r="123" spans="1:18" x14ac:dyDescent="0.3">
      <c r="A123" s="587" t="s">
        <v>478</v>
      </c>
      <c r="B123" s="401" t="s">
        <v>56</v>
      </c>
      <c r="C123" s="401">
        <f>SUM(C124:C125)</f>
        <v>0</v>
      </c>
      <c r="D123" s="401">
        <f>SUM(D124:D125)</f>
        <v>0</v>
      </c>
      <c r="E123" s="402"/>
      <c r="F123" s="401">
        <f>SUM(F124:F125)</f>
        <v>0</v>
      </c>
      <c r="G123" s="401">
        <f>SUM(G124:G125)</f>
        <v>0</v>
      </c>
      <c r="H123" s="401">
        <f>SUM(H124:H125)</f>
        <v>0</v>
      </c>
      <c r="I123" s="401">
        <f t="shared" ref="I123:Q123" si="51">SUM(I124:I125)</f>
        <v>0</v>
      </c>
      <c r="J123" s="401">
        <f t="shared" si="51"/>
        <v>0</v>
      </c>
      <c r="K123" s="401">
        <f t="shared" si="51"/>
        <v>0</v>
      </c>
      <c r="L123" s="401">
        <f t="shared" si="51"/>
        <v>0</v>
      </c>
      <c r="M123" s="401">
        <f t="shared" si="51"/>
        <v>0</v>
      </c>
      <c r="N123" s="401">
        <f t="shared" si="51"/>
        <v>0</v>
      </c>
      <c r="O123" s="401">
        <f t="shared" si="51"/>
        <v>0</v>
      </c>
      <c r="P123" s="401">
        <f t="shared" si="51"/>
        <v>0</v>
      </c>
      <c r="Q123" s="401">
        <f t="shared" si="51"/>
        <v>0</v>
      </c>
      <c r="R123" s="401">
        <f t="shared" si="47"/>
        <v>0</v>
      </c>
    </row>
    <row r="124" spans="1:18" x14ac:dyDescent="0.3">
      <c r="A124" s="587"/>
      <c r="B124" s="168" t="s">
        <v>57</v>
      </c>
      <c r="C124" s="337"/>
      <c r="D124" s="337"/>
      <c r="E124" s="402"/>
      <c r="F124" s="337"/>
      <c r="G124" s="337"/>
      <c r="H124" s="337"/>
      <c r="I124" s="337"/>
      <c r="J124" s="337"/>
      <c r="K124" s="337"/>
      <c r="L124" s="337"/>
      <c r="M124" s="337"/>
      <c r="N124" s="337"/>
      <c r="O124" s="337"/>
      <c r="P124" s="337"/>
      <c r="Q124" s="337"/>
      <c r="R124" s="403">
        <f t="shared" si="47"/>
        <v>0</v>
      </c>
    </row>
    <row r="125" spans="1:18" x14ac:dyDescent="0.3">
      <c r="A125" s="587"/>
      <c r="B125" s="168" t="s">
        <v>58</v>
      </c>
      <c r="C125" s="337"/>
      <c r="D125" s="337"/>
      <c r="E125" s="402"/>
      <c r="F125" s="337"/>
      <c r="G125" s="337"/>
      <c r="H125" s="337"/>
      <c r="I125" s="337"/>
      <c r="J125" s="337"/>
      <c r="K125" s="337"/>
      <c r="L125" s="337"/>
      <c r="M125" s="337"/>
      <c r="N125" s="337"/>
      <c r="O125" s="337"/>
      <c r="P125" s="337"/>
      <c r="Q125" s="337"/>
      <c r="R125" s="403">
        <f t="shared" si="47"/>
        <v>0</v>
      </c>
    </row>
    <row r="126" spans="1:18" x14ac:dyDescent="0.3">
      <c r="A126" s="587"/>
      <c r="B126" s="401" t="s">
        <v>59</v>
      </c>
      <c r="C126" s="401">
        <f>SUM(C127:C128)</f>
        <v>0</v>
      </c>
      <c r="D126" s="401">
        <f>SUM(D127:D128)</f>
        <v>0</v>
      </c>
      <c r="E126" s="402"/>
      <c r="F126" s="401">
        <f>SUM(F127:F128)</f>
        <v>0</v>
      </c>
      <c r="G126" s="401">
        <f>SUM(G127:G128)</f>
        <v>0</v>
      </c>
      <c r="H126" s="401">
        <f>SUM(H127:H128)</f>
        <v>0</v>
      </c>
      <c r="I126" s="401">
        <f t="shared" ref="I126:Q126" si="52">SUM(I127:I128)</f>
        <v>0</v>
      </c>
      <c r="J126" s="401">
        <f t="shared" si="52"/>
        <v>0</v>
      </c>
      <c r="K126" s="401">
        <f t="shared" si="52"/>
        <v>0</v>
      </c>
      <c r="L126" s="401">
        <f t="shared" si="52"/>
        <v>0</v>
      </c>
      <c r="M126" s="401">
        <f t="shared" si="52"/>
        <v>0</v>
      </c>
      <c r="N126" s="401">
        <f t="shared" si="52"/>
        <v>0</v>
      </c>
      <c r="O126" s="401">
        <f t="shared" si="52"/>
        <v>0</v>
      </c>
      <c r="P126" s="401">
        <f t="shared" si="52"/>
        <v>0</v>
      </c>
      <c r="Q126" s="401">
        <f t="shared" si="52"/>
        <v>0</v>
      </c>
      <c r="R126" s="401">
        <f t="shared" si="47"/>
        <v>0</v>
      </c>
    </row>
    <row r="127" spans="1:18" x14ac:dyDescent="0.3">
      <c r="A127" s="587"/>
      <c r="B127" s="168" t="s">
        <v>57</v>
      </c>
      <c r="C127" s="337"/>
      <c r="D127" s="337"/>
      <c r="E127" s="402"/>
      <c r="F127" s="337"/>
      <c r="G127" s="337"/>
      <c r="H127" s="337"/>
      <c r="I127" s="337"/>
      <c r="J127" s="337"/>
      <c r="K127" s="337"/>
      <c r="L127" s="337"/>
      <c r="M127" s="337"/>
      <c r="N127" s="337"/>
      <c r="O127" s="337"/>
      <c r="P127" s="337"/>
      <c r="Q127" s="337"/>
      <c r="R127" s="403">
        <f t="shared" si="47"/>
        <v>0</v>
      </c>
    </row>
    <row r="128" spans="1:18" x14ac:dyDescent="0.3">
      <c r="A128" s="587"/>
      <c r="B128" s="168" t="s">
        <v>58</v>
      </c>
      <c r="C128" s="337"/>
      <c r="D128" s="337"/>
      <c r="E128" s="402"/>
      <c r="F128" s="337"/>
      <c r="G128" s="337"/>
      <c r="H128" s="337"/>
      <c r="I128" s="337"/>
      <c r="J128" s="337"/>
      <c r="K128" s="337"/>
      <c r="L128" s="337"/>
      <c r="M128" s="337"/>
      <c r="N128" s="337"/>
      <c r="O128" s="337"/>
      <c r="P128" s="337"/>
      <c r="Q128" s="337"/>
      <c r="R128" s="403">
        <f t="shared" si="47"/>
        <v>0</v>
      </c>
    </row>
    <row r="129" spans="1:18" x14ac:dyDescent="0.3">
      <c r="A129" s="587" t="s">
        <v>46</v>
      </c>
      <c r="B129" s="401" t="s">
        <v>56</v>
      </c>
      <c r="C129" s="401">
        <f>SUM(C130:C131)</f>
        <v>0</v>
      </c>
      <c r="D129" s="401">
        <f>SUM(D130:D131)</f>
        <v>0</v>
      </c>
      <c r="E129" s="401">
        <f>SUM(E130:E131)</f>
        <v>0</v>
      </c>
      <c r="F129" s="402"/>
      <c r="G129" s="401">
        <f>SUM(G130:G131)</f>
        <v>0</v>
      </c>
      <c r="H129" s="401">
        <f>SUM(H130:H131)</f>
        <v>0</v>
      </c>
      <c r="I129" s="401">
        <f t="shared" ref="I129:Q129" si="53">SUM(I130:I131)</f>
        <v>0</v>
      </c>
      <c r="J129" s="401">
        <f t="shared" si="53"/>
        <v>0</v>
      </c>
      <c r="K129" s="401">
        <f t="shared" si="53"/>
        <v>0</v>
      </c>
      <c r="L129" s="401">
        <f t="shared" si="53"/>
        <v>0</v>
      </c>
      <c r="M129" s="401">
        <f t="shared" si="53"/>
        <v>0</v>
      </c>
      <c r="N129" s="401">
        <f t="shared" si="53"/>
        <v>0</v>
      </c>
      <c r="O129" s="401">
        <f t="shared" si="53"/>
        <v>0</v>
      </c>
      <c r="P129" s="401">
        <f t="shared" si="53"/>
        <v>0</v>
      </c>
      <c r="Q129" s="401">
        <f t="shared" si="53"/>
        <v>0</v>
      </c>
      <c r="R129" s="401">
        <f t="shared" si="47"/>
        <v>0</v>
      </c>
    </row>
    <row r="130" spans="1:18" x14ac:dyDescent="0.3">
      <c r="A130" s="587"/>
      <c r="B130" s="168" t="s">
        <v>57</v>
      </c>
      <c r="C130" s="337"/>
      <c r="D130" s="337"/>
      <c r="E130" s="337"/>
      <c r="F130" s="402"/>
      <c r="G130" s="337"/>
      <c r="H130" s="337"/>
      <c r="I130" s="337"/>
      <c r="J130" s="337"/>
      <c r="K130" s="337"/>
      <c r="L130" s="337"/>
      <c r="M130" s="337"/>
      <c r="N130" s="337"/>
      <c r="O130" s="337"/>
      <c r="P130" s="337"/>
      <c r="Q130" s="337"/>
      <c r="R130" s="403">
        <f t="shared" si="47"/>
        <v>0</v>
      </c>
    </row>
    <row r="131" spans="1:18" x14ac:dyDescent="0.3">
      <c r="A131" s="587"/>
      <c r="B131" s="168" t="s">
        <v>58</v>
      </c>
      <c r="C131" s="337"/>
      <c r="D131" s="337"/>
      <c r="E131" s="337"/>
      <c r="F131" s="402"/>
      <c r="G131" s="337"/>
      <c r="H131" s="337"/>
      <c r="I131" s="337"/>
      <c r="J131" s="337"/>
      <c r="K131" s="337"/>
      <c r="L131" s="337"/>
      <c r="M131" s="337"/>
      <c r="N131" s="337"/>
      <c r="O131" s="337"/>
      <c r="P131" s="337"/>
      <c r="Q131" s="337"/>
      <c r="R131" s="403">
        <f t="shared" si="47"/>
        <v>0</v>
      </c>
    </row>
    <row r="132" spans="1:18" x14ac:dyDescent="0.3">
      <c r="A132" s="587"/>
      <c r="B132" s="401" t="s">
        <v>59</v>
      </c>
      <c r="C132" s="401">
        <f>SUM(C133:C134)</f>
        <v>0</v>
      </c>
      <c r="D132" s="401">
        <f>SUM(D133:D134)</f>
        <v>0</v>
      </c>
      <c r="E132" s="401">
        <f>SUM(E133:E134)</f>
        <v>0</v>
      </c>
      <c r="F132" s="402"/>
      <c r="G132" s="401">
        <f>SUM(G133:G134)</f>
        <v>0</v>
      </c>
      <c r="H132" s="401">
        <f>SUM(H133:H134)</f>
        <v>0</v>
      </c>
      <c r="I132" s="401">
        <f t="shared" ref="I132:Q132" si="54">SUM(I133:I134)</f>
        <v>0</v>
      </c>
      <c r="J132" s="401">
        <f t="shared" si="54"/>
        <v>0</v>
      </c>
      <c r="K132" s="401">
        <f t="shared" si="54"/>
        <v>0</v>
      </c>
      <c r="L132" s="401">
        <f t="shared" si="54"/>
        <v>0</v>
      </c>
      <c r="M132" s="401">
        <f t="shared" si="54"/>
        <v>0</v>
      </c>
      <c r="N132" s="401">
        <f t="shared" si="54"/>
        <v>0</v>
      </c>
      <c r="O132" s="401">
        <f t="shared" si="54"/>
        <v>0</v>
      </c>
      <c r="P132" s="401">
        <f t="shared" si="54"/>
        <v>0</v>
      </c>
      <c r="Q132" s="401">
        <f t="shared" si="54"/>
        <v>0</v>
      </c>
      <c r="R132" s="401">
        <f t="shared" si="47"/>
        <v>0</v>
      </c>
    </row>
    <row r="133" spans="1:18" x14ac:dyDescent="0.3">
      <c r="A133" s="587"/>
      <c r="B133" s="168" t="s">
        <v>57</v>
      </c>
      <c r="C133" s="337"/>
      <c r="D133" s="337"/>
      <c r="E133" s="337"/>
      <c r="F133" s="402"/>
      <c r="G133" s="337"/>
      <c r="H133" s="337"/>
      <c r="I133" s="337"/>
      <c r="J133" s="337"/>
      <c r="K133" s="337"/>
      <c r="L133" s="337"/>
      <c r="M133" s="337"/>
      <c r="N133" s="337"/>
      <c r="O133" s="337"/>
      <c r="P133" s="337"/>
      <c r="Q133" s="337"/>
      <c r="R133" s="403">
        <f t="shared" si="47"/>
        <v>0</v>
      </c>
    </row>
    <row r="134" spans="1:18" x14ac:dyDescent="0.3">
      <c r="A134" s="587"/>
      <c r="B134" s="168" t="s">
        <v>58</v>
      </c>
      <c r="C134" s="337"/>
      <c r="D134" s="337"/>
      <c r="E134" s="337"/>
      <c r="F134" s="402"/>
      <c r="G134" s="337"/>
      <c r="H134" s="337"/>
      <c r="I134" s="337"/>
      <c r="J134" s="337"/>
      <c r="K134" s="337"/>
      <c r="L134" s="337"/>
      <c r="M134" s="337"/>
      <c r="N134" s="337"/>
      <c r="O134" s="337"/>
      <c r="P134" s="337"/>
      <c r="Q134" s="337"/>
      <c r="R134" s="403">
        <f t="shared" si="47"/>
        <v>0</v>
      </c>
    </row>
    <row r="135" spans="1:18" x14ac:dyDescent="0.3">
      <c r="A135" s="587" t="s">
        <v>477</v>
      </c>
      <c r="B135" s="401" t="s">
        <v>56</v>
      </c>
      <c r="C135" s="401">
        <f>SUM(C136:C137)</f>
        <v>0</v>
      </c>
      <c r="D135" s="401">
        <f>SUM(D136:D137)</f>
        <v>0</v>
      </c>
      <c r="E135" s="401">
        <f>SUM(E136:E137)</f>
        <v>0</v>
      </c>
      <c r="F135" s="401">
        <f>SUM(F136:F137)</f>
        <v>0</v>
      </c>
      <c r="G135" s="402"/>
      <c r="H135" s="401">
        <f>SUM(H136:H137)</f>
        <v>0</v>
      </c>
      <c r="I135" s="401">
        <f t="shared" ref="I135:Q135" si="55">SUM(I136:I137)</f>
        <v>0</v>
      </c>
      <c r="J135" s="401">
        <f t="shared" si="55"/>
        <v>0</v>
      </c>
      <c r="K135" s="401">
        <f t="shared" si="55"/>
        <v>0</v>
      </c>
      <c r="L135" s="401">
        <f t="shared" si="55"/>
        <v>0</v>
      </c>
      <c r="M135" s="401">
        <f t="shared" si="55"/>
        <v>0</v>
      </c>
      <c r="N135" s="401">
        <f t="shared" si="55"/>
        <v>0</v>
      </c>
      <c r="O135" s="401">
        <f t="shared" si="55"/>
        <v>0</v>
      </c>
      <c r="P135" s="401">
        <f t="shared" si="55"/>
        <v>0</v>
      </c>
      <c r="Q135" s="401">
        <f t="shared" si="55"/>
        <v>0</v>
      </c>
      <c r="R135" s="401">
        <f t="shared" si="47"/>
        <v>0</v>
      </c>
    </row>
    <row r="136" spans="1:18" x14ac:dyDescent="0.3">
      <c r="A136" s="587"/>
      <c r="B136" s="168" t="s">
        <v>57</v>
      </c>
      <c r="C136" s="337"/>
      <c r="D136" s="337"/>
      <c r="E136" s="337"/>
      <c r="F136" s="337"/>
      <c r="G136" s="402"/>
      <c r="H136" s="337"/>
      <c r="I136" s="337"/>
      <c r="J136" s="337"/>
      <c r="K136" s="337"/>
      <c r="L136" s="337"/>
      <c r="M136" s="337"/>
      <c r="N136" s="337"/>
      <c r="O136" s="337"/>
      <c r="P136" s="337"/>
      <c r="Q136" s="337"/>
      <c r="R136" s="403">
        <f t="shared" si="47"/>
        <v>0</v>
      </c>
    </row>
    <row r="137" spans="1:18" x14ac:dyDescent="0.3">
      <c r="A137" s="587"/>
      <c r="B137" s="168" t="s">
        <v>58</v>
      </c>
      <c r="C137" s="337"/>
      <c r="D137" s="337"/>
      <c r="E137" s="337"/>
      <c r="F137" s="337"/>
      <c r="G137" s="402"/>
      <c r="H137" s="337"/>
      <c r="I137" s="337"/>
      <c r="J137" s="337"/>
      <c r="K137" s="337"/>
      <c r="L137" s="337"/>
      <c r="M137" s="337"/>
      <c r="N137" s="337"/>
      <c r="O137" s="337"/>
      <c r="P137" s="337"/>
      <c r="Q137" s="337"/>
      <c r="R137" s="403">
        <f t="shared" si="47"/>
        <v>0</v>
      </c>
    </row>
    <row r="138" spans="1:18" x14ac:dyDescent="0.3">
      <c r="A138" s="587"/>
      <c r="B138" s="401" t="s">
        <v>59</v>
      </c>
      <c r="C138" s="401">
        <f>SUM(C139:C140)</f>
        <v>0</v>
      </c>
      <c r="D138" s="401">
        <f>SUM(D139:D140)</f>
        <v>0</v>
      </c>
      <c r="E138" s="401">
        <f>SUM(E139:E140)</f>
        <v>0</v>
      </c>
      <c r="F138" s="401">
        <f>SUM(F139:F140)</f>
        <v>0</v>
      </c>
      <c r="G138" s="402"/>
      <c r="H138" s="401">
        <f>SUM(H139:H140)</f>
        <v>0</v>
      </c>
      <c r="I138" s="401">
        <f t="shared" ref="I138:Q138" si="56">SUM(I139:I140)</f>
        <v>0</v>
      </c>
      <c r="J138" s="401">
        <f t="shared" si="56"/>
        <v>0</v>
      </c>
      <c r="K138" s="401">
        <f t="shared" si="56"/>
        <v>0</v>
      </c>
      <c r="L138" s="401">
        <f t="shared" si="56"/>
        <v>0</v>
      </c>
      <c r="M138" s="401">
        <f t="shared" si="56"/>
        <v>0</v>
      </c>
      <c r="N138" s="401">
        <f t="shared" si="56"/>
        <v>0</v>
      </c>
      <c r="O138" s="401">
        <f t="shared" si="56"/>
        <v>0</v>
      </c>
      <c r="P138" s="401">
        <f t="shared" si="56"/>
        <v>0</v>
      </c>
      <c r="Q138" s="401">
        <f t="shared" si="56"/>
        <v>0</v>
      </c>
      <c r="R138" s="401">
        <f t="shared" si="47"/>
        <v>0</v>
      </c>
    </row>
    <row r="139" spans="1:18" x14ac:dyDescent="0.3">
      <c r="A139" s="587"/>
      <c r="B139" s="168" t="s">
        <v>57</v>
      </c>
      <c r="C139" s="337"/>
      <c r="D139" s="337"/>
      <c r="E139" s="337"/>
      <c r="F139" s="337"/>
      <c r="G139" s="402"/>
      <c r="H139" s="337"/>
      <c r="I139" s="337"/>
      <c r="J139" s="337"/>
      <c r="K139" s="337"/>
      <c r="L139" s="337"/>
      <c r="M139" s="337"/>
      <c r="N139" s="337"/>
      <c r="O139" s="337"/>
      <c r="P139" s="337"/>
      <c r="Q139" s="337"/>
      <c r="R139" s="403">
        <f t="shared" si="47"/>
        <v>0</v>
      </c>
    </row>
    <row r="140" spans="1:18" x14ac:dyDescent="0.3">
      <c r="A140" s="587"/>
      <c r="B140" s="168" t="s">
        <v>58</v>
      </c>
      <c r="C140" s="337"/>
      <c r="D140" s="337"/>
      <c r="E140" s="337"/>
      <c r="F140" s="337"/>
      <c r="G140" s="402"/>
      <c r="H140" s="337"/>
      <c r="I140" s="337"/>
      <c r="J140" s="337"/>
      <c r="K140" s="337"/>
      <c r="L140" s="337"/>
      <c r="M140" s="337"/>
      <c r="N140" s="337"/>
      <c r="O140" s="337"/>
      <c r="P140" s="337"/>
      <c r="Q140" s="337"/>
      <c r="R140" s="403">
        <f t="shared" si="47"/>
        <v>0</v>
      </c>
    </row>
    <row r="141" spans="1:18" x14ac:dyDescent="0.3">
      <c r="A141" s="587" t="s">
        <v>47</v>
      </c>
      <c r="B141" s="401" t="s">
        <v>56</v>
      </c>
      <c r="C141" s="401">
        <f>SUM(C142:C143)</f>
        <v>0</v>
      </c>
      <c r="D141" s="401">
        <f>SUM(D142:D143)</f>
        <v>0</v>
      </c>
      <c r="E141" s="401">
        <f>SUM(E142:E143)</f>
        <v>0</v>
      </c>
      <c r="F141" s="401">
        <f>SUM(F142:F143)</f>
        <v>0</v>
      </c>
      <c r="G141" s="401">
        <f>SUM(G142:G143)</f>
        <v>0</v>
      </c>
      <c r="H141" s="402"/>
      <c r="I141" s="401">
        <f t="shared" ref="I141:Q141" si="57">SUM(I142:I143)</f>
        <v>0</v>
      </c>
      <c r="J141" s="401">
        <f t="shared" si="57"/>
        <v>0</v>
      </c>
      <c r="K141" s="401">
        <f t="shared" si="57"/>
        <v>0</v>
      </c>
      <c r="L141" s="401">
        <f t="shared" si="57"/>
        <v>0</v>
      </c>
      <c r="M141" s="401">
        <f t="shared" si="57"/>
        <v>0</v>
      </c>
      <c r="N141" s="401">
        <f t="shared" si="57"/>
        <v>0</v>
      </c>
      <c r="O141" s="401">
        <f t="shared" si="57"/>
        <v>0</v>
      </c>
      <c r="P141" s="401">
        <f t="shared" si="57"/>
        <v>0</v>
      </c>
      <c r="Q141" s="401">
        <f t="shared" si="57"/>
        <v>0</v>
      </c>
      <c r="R141" s="401">
        <f t="shared" si="47"/>
        <v>0</v>
      </c>
    </row>
    <row r="142" spans="1:18" x14ac:dyDescent="0.3">
      <c r="A142" s="587"/>
      <c r="B142" s="168" t="s">
        <v>57</v>
      </c>
      <c r="C142" s="337"/>
      <c r="D142" s="337"/>
      <c r="E142" s="337"/>
      <c r="F142" s="337"/>
      <c r="G142" s="337"/>
      <c r="H142" s="402"/>
      <c r="I142" s="337"/>
      <c r="J142" s="337"/>
      <c r="K142" s="337"/>
      <c r="L142" s="337"/>
      <c r="M142" s="337"/>
      <c r="N142" s="337"/>
      <c r="O142" s="337"/>
      <c r="P142" s="337"/>
      <c r="Q142" s="337"/>
      <c r="R142" s="403">
        <f t="shared" si="47"/>
        <v>0</v>
      </c>
    </row>
    <row r="143" spans="1:18" x14ac:dyDescent="0.3">
      <c r="A143" s="587"/>
      <c r="B143" s="168" t="s">
        <v>58</v>
      </c>
      <c r="C143" s="337"/>
      <c r="D143" s="337"/>
      <c r="E143" s="337"/>
      <c r="F143" s="337"/>
      <c r="G143" s="337"/>
      <c r="H143" s="402"/>
      <c r="I143" s="337"/>
      <c r="J143" s="337"/>
      <c r="K143" s="337"/>
      <c r="L143" s="337"/>
      <c r="M143" s="337"/>
      <c r="N143" s="337"/>
      <c r="O143" s="337"/>
      <c r="P143" s="337"/>
      <c r="Q143" s="337"/>
      <c r="R143" s="403">
        <f t="shared" si="47"/>
        <v>0</v>
      </c>
    </row>
    <row r="144" spans="1:18" x14ac:dyDescent="0.3">
      <c r="A144" s="587"/>
      <c r="B144" s="401" t="s">
        <v>59</v>
      </c>
      <c r="C144" s="401">
        <f>SUM(C145:C146)</f>
        <v>0</v>
      </c>
      <c r="D144" s="401">
        <f>SUM(D145:D146)</f>
        <v>0</v>
      </c>
      <c r="E144" s="401">
        <f>SUM(E145:E146)</f>
        <v>0</v>
      </c>
      <c r="F144" s="401">
        <f>SUM(F145:F146)</f>
        <v>0</v>
      </c>
      <c r="G144" s="401">
        <f>SUM(G145:G146)</f>
        <v>0</v>
      </c>
      <c r="H144" s="402"/>
      <c r="I144" s="401">
        <f t="shared" ref="I144:Q144" si="58">SUM(I145:I146)</f>
        <v>0</v>
      </c>
      <c r="J144" s="401">
        <f t="shared" si="58"/>
        <v>0</v>
      </c>
      <c r="K144" s="401">
        <f t="shared" si="58"/>
        <v>0</v>
      </c>
      <c r="L144" s="401">
        <f t="shared" si="58"/>
        <v>0</v>
      </c>
      <c r="M144" s="401">
        <f t="shared" si="58"/>
        <v>0</v>
      </c>
      <c r="N144" s="401">
        <f t="shared" si="58"/>
        <v>0</v>
      </c>
      <c r="O144" s="401">
        <f t="shared" si="58"/>
        <v>0</v>
      </c>
      <c r="P144" s="401">
        <f t="shared" si="58"/>
        <v>0</v>
      </c>
      <c r="Q144" s="401">
        <f t="shared" si="58"/>
        <v>0</v>
      </c>
      <c r="R144" s="401">
        <f t="shared" si="47"/>
        <v>0</v>
      </c>
    </row>
    <row r="145" spans="1:18" x14ac:dyDescent="0.3">
      <c r="A145" s="587"/>
      <c r="B145" s="168" t="s">
        <v>57</v>
      </c>
      <c r="C145" s="337"/>
      <c r="D145" s="337"/>
      <c r="E145" s="337"/>
      <c r="F145" s="337"/>
      <c r="G145" s="337"/>
      <c r="H145" s="402"/>
      <c r="I145" s="337"/>
      <c r="J145" s="337"/>
      <c r="K145" s="337"/>
      <c r="L145" s="337"/>
      <c r="M145" s="337"/>
      <c r="N145" s="337"/>
      <c r="O145" s="337"/>
      <c r="P145" s="337"/>
      <c r="Q145" s="337"/>
      <c r="R145" s="403">
        <f t="shared" si="47"/>
        <v>0</v>
      </c>
    </row>
    <row r="146" spans="1:18" x14ac:dyDescent="0.3">
      <c r="A146" s="587"/>
      <c r="B146" s="168" t="s">
        <v>58</v>
      </c>
      <c r="C146" s="337"/>
      <c r="D146" s="337"/>
      <c r="E146" s="337"/>
      <c r="F146" s="337"/>
      <c r="G146" s="337"/>
      <c r="H146" s="402"/>
      <c r="I146" s="337"/>
      <c r="J146" s="337"/>
      <c r="K146" s="337"/>
      <c r="L146" s="337"/>
      <c r="M146" s="337"/>
      <c r="N146" s="337"/>
      <c r="O146" s="337"/>
      <c r="P146" s="337"/>
      <c r="Q146" s="337"/>
      <c r="R146" s="403">
        <f t="shared" si="47"/>
        <v>0</v>
      </c>
    </row>
    <row r="147" spans="1:18" x14ac:dyDescent="0.3">
      <c r="A147" s="587" t="s">
        <v>48</v>
      </c>
      <c r="B147" s="401" t="s">
        <v>56</v>
      </c>
      <c r="C147" s="401">
        <f t="shared" ref="C147:H147" si="59">SUM(C148:C149)</f>
        <v>0</v>
      </c>
      <c r="D147" s="401">
        <f t="shared" si="59"/>
        <v>0</v>
      </c>
      <c r="E147" s="401">
        <f t="shared" si="59"/>
        <v>0</v>
      </c>
      <c r="F147" s="401">
        <f t="shared" si="59"/>
        <v>0</v>
      </c>
      <c r="G147" s="401">
        <f t="shared" si="59"/>
        <v>0</v>
      </c>
      <c r="H147" s="401">
        <f t="shared" si="59"/>
        <v>0</v>
      </c>
      <c r="I147" s="402"/>
      <c r="J147" s="401">
        <f t="shared" ref="J147:Q147" si="60">SUM(J148:J149)</f>
        <v>0</v>
      </c>
      <c r="K147" s="401">
        <f t="shared" si="60"/>
        <v>0</v>
      </c>
      <c r="L147" s="401">
        <f t="shared" si="60"/>
        <v>0</v>
      </c>
      <c r="M147" s="401">
        <f t="shared" si="60"/>
        <v>0</v>
      </c>
      <c r="N147" s="401">
        <f t="shared" si="60"/>
        <v>0</v>
      </c>
      <c r="O147" s="401">
        <f t="shared" si="60"/>
        <v>0</v>
      </c>
      <c r="P147" s="401">
        <f t="shared" si="60"/>
        <v>0</v>
      </c>
      <c r="Q147" s="401">
        <f t="shared" si="60"/>
        <v>0</v>
      </c>
      <c r="R147" s="401">
        <f t="shared" si="47"/>
        <v>0</v>
      </c>
    </row>
    <row r="148" spans="1:18" x14ac:dyDescent="0.3">
      <c r="A148" s="587"/>
      <c r="B148" s="168" t="s">
        <v>57</v>
      </c>
      <c r="C148" s="337"/>
      <c r="D148" s="337"/>
      <c r="E148" s="337"/>
      <c r="F148" s="337"/>
      <c r="G148" s="337"/>
      <c r="H148" s="337"/>
      <c r="I148" s="402"/>
      <c r="J148" s="337"/>
      <c r="K148" s="337"/>
      <c r="L148" s="337"/>
      <c r="M148" s="337"/>
      <c r="N148" s="337"/>
      <c r="O148" s="337"/>
      <c r="P148" s="337"/>
      <c r="Q148" s="337"/>
      <c r="R148" s="403">
        <f t="shared" si="47"/>
        <v>0</v>
      </c>
    </row>
    <row r="149" spans="1:18" x14ac:dyDescent="0.3">
      <c r="A149" s="587"/>
      <c r="B149" s="168" t="s">
        <v>58</v>
      </c>
      <c r="C149" s="337"/>
      <c r="D149" s="337"/>
      <c r="E149" s="337"/>
      <c r="F149" s="337"/>
      <c r="G149" s="337"/>
      <c r="H149" s="337"/>
      <c r="I149" s="402"/>
      <c r="J149" s="337"/>
      <c r="K149" s="337"/>
      <c r="L149" s="337"/>
      <c r="M149" s="337"/>
      <c r="N149" s="337"/>
      <c r="O149" s="337"/>
      <c r="P149" s="337"/>
      <c r="Q149" s="337"/>
      <c r="R149" s="403">
        <f t="shared" si="47"/>
        <v>0</v>
      </c>
    </row>
    <row r="150" spans="1:18" x14ac:dyDescent="0.3">
      <c r="A150" s="587"/>
      <c r="B150" s="401" t="s">
        <v>59</v>
      </c>
      <c r="C150" s="401">
        <f t="shared" ref="C150:H150" si="61">SUM(C151:C152)</f>
        <v>0</v>
      </c>
      <c r="D150" s="401">
        <f t="shared" si="61"/>
        <v>0</v>
      </c>
      <c r="E150" s="401">
        <f t="shared" si="61"/>
        <v>0</v>
      </c>
      <c r="F150" s="401">
        <f t="shared" si="61"/>
        <v>0</v>
      </c>
      <c r="G150" s="401">
        <f t="shared" si="61"/>
        <v>0</v>
      </c>
      <c r="H150" s="401">
        <f t="shared" si="61"/>
        <v>0</v>
      </c>
      <c r="I150" s="402"/>
      <c r="J150" s="401">
        <f t="shared" ref="J150:Q150" si="62">SUM(J151:J152)</f>
        <v>0</v>
      </c>
      <c r="K150" s="401">
        <f t="shared" si="62"/>
        <v>0</v>
      </c>
      <c r="L150" s="401">
        <f t="shared" si="62"/>
        <v>0</v>
      </c>
      <c r="M150" s="401">
        <f t="shared" si="62"/>
        <v>0</v>
      </c>
      <c r="N150" s="401">
        <f t="shared" si="62"/>
        <v>0</v>
      </c>
      <c r="O150" s="401">
        <f t="shared" si="62"/>
        <v>0</v>
      </c>
      <c r="P150" s="401">
        <f t="shared" si="62"/>
        <v>0</v>
      </c>
      <c r="Q150" s="401">
        <f t="shared" si="62"/>
        <v>0</v>
      </c>
      <c r="R150" s="401">
        <f t="shared" si="47"/>
        <v>0</v>
      </c>
    </row>
    <row r="151" spans="1:18" x14ac:dyDescent="0.3">
      <c r="A151" s="587"/>
      <c r="B151" s="168" t="s">
        <v>57</v>
      </c>
      <c r="C151" s="337"/>
      <c r="D151" s="337"/>
      <c r="E151" s="337"/>
      <c r="F151" s="337"/>
      <c r="G151" s="337"/>
      <c r="H151" s="337"/>
      <c r="I151" s="402"/>
      <c r="J151" s="337"/>
      <c r="K151" s="337"/>
      <c r="L151" s="337"/>
      <c r="M151" s="337"/>
      <c r="N151" s="337"/>
      <c r="O151" s="337"/>
      <c r="P151" s="337"/>
      <c r="Q151" s="337"/>
      <c r="R151" s="403">
        <f t="shared" si="47"/>
        <v>0</v>
      </c>
    </row>
    <row r="152" spans="1:18" x14ac:dyDescent="0.3">
      <c r="A152" s="587"/>
      <c r="B152" s="168" t="s">
        <v>58</v>
      </c>
      <c r="C152" s="337"/>
      <c r="D152" s="337"/>
      <c r="E152" s="337"/>
      <c r="F152" s="337"/>
      <c r="G152" s="337"/>
      <c r="H152" s="337"/>
      <c r="I152" s="402"/>
      <c r="J152" s="337"/>
      <c r="K152" s="337"/>
      <c r="L152" s="337"/>
      <c r="M152" s="337"/>
      <c r="N152" s="337"/>
      <c r="O152" s="337"/>
      <c r="P152" s="337"/>
      <c r="Q152" s="337"/>
      <c r="R152" s="403">
        <f t="shared" si="47"/>
        <v>0</v>
      </c>
    </row>
    <row r="153" spans="1:18" x14ac:dyDescent="0.3">
      <c r="A153" s="587" t="s">
        <v>49</v>
      </c>
      <c r="B153" s="401" t="s">
        <v>56</v>
      </c>
      <c r="C153" s="401">
        <f t="shared" ref="C153:I153" si="63">SUM(C154:C155)</f>
        <v>0</v>
      </c>
      <c r="D153" s="401">
        <f t="shared" si="63"/>
        <v>0</v>
      </c>
      <c r="E153" s="401">
        <f t="shared" si="63"/>
        <v>0</v>
      </c>
      <c r="F153" s="401">
        <f t="shared" si="63"/>
        <v>0</v>
      </c>
      <c r="G153" s="401">
        <f t="shared" si="63"/>
        <v>0</v>
      </c>
      <c r="H153" s="401">
        <f t="shared" si="63"/>
        <v>0</v>
      </c>
      <c r="I153" s="401">
        <f t="shared" si="63"/>
        <v>0</v>
      </c>
      <c r="J153" s="402"/>
      <c r="K153" s="401">
        <f t="shared" ref="K153:Q153" si="64">SUM(K154:K155)</f>
        <v>0</v>
      </c>
      <c r="L153" s="401">
        <f t="shared" si="64"/>
        <v>0</v>
      </c>
      <c r="M153" s="401">
        <f t="shared" si="64"/>
        <v>0</v>
      </c>
      <c r="N153" s="401">
        <f t="shared" si="64"/>
        <v>0</v>
      </c>
      <c r="O153" s="401">
        <f t="shared" si="64"/>
        <v>0</v>
      </c>
      <c r="P153" s="401">
        <f t="shared" si="64"/>
        <v>0</v>
      </c>
      <c r="Q153" s="401">
        <f t="shared" si="64"/>
        <v>0</v>
      </c>
      <c r="R153" s="401">
        <f t="shared" si="47"/>
        <v>0</v>
      </c>
    </row>
    <row r="154" spans="1:18" x14ac:dyDescent="0.3">
      <c r="A154" s="587"/>
      <c r="B154" s="168" t="s">
        <v>57</v>
      </c>
      <c r="C154" s="337"/>
      <c r="D154" s="337"/>
      <c r="E154" s="337"/>
      <c r="F154" s="337"/>
      <c r="G154" s="337"/>
      <c r="H154" s="337"/>
      <c r="I154" s="337"/>
      <c r="J154" s="402"/>
      <c r="K154" s="337"/>
      <c r="L154" s="337"/>
      <c r="M154" s="337"/>
      <c r="N154" s="337"/>
      <c r="O154" s="337"/>
      <c r="P154" s="337"/>
      <c r="Q154" s="337"/>
      <c r="R154" s="403">
        <f t="shared" si="47"/>
        <v>0</v>
      </c>
    </row>
    <row r="155" spans="1:18" x14ac:dyDescent="0.3">
      <c r="A155" s="587"/>
      <c r="B155" s="168" t="s">
        <v>58</v>
      </c>
      <c r="C155" s="337"/>
      <c r="D155" s="337"/>
      <c r="E155" s="337"/>
      <c r="F155" s="337"/>
      <c r="G155" s="337"/>
      <c r="H155" s="337"/>
      <c r="I155" s="337"/>
      <c r="J155" s="402"/>
      <c r="K155" s="337"/>
      <c r="L155" s="337"/>
      <c r="M155" s="337"/>
      <c r="N155" s="337"/>
      <c r="O155" s="337"/>
      <c r="P155" s="337"/>
      <c r="Q155" s="337"/>
      <c r="R155" s="403">
        <f t="shared" si="47"/>
        <v>0</v>
      </c>
    </row>
    <row r="156" spans="1:18" x14ac:dyDescent="0.3">
      <c r="A156" s="587"/>
      <c r="B156" s="401" t="s">
        <v>59</v>
      </c>
      <c r="C156" s="401">
        <f t="shared" ref="C156:I156" si="65">SUM(C157:C158)</f>
        <v>0</v>
      </c>
      <c r="D156" s="401">
        <f t="shared" si="65"/>
        <v>0</v>
      </c>
      <c r="E156" s="401">
        <f t="shared" si="65"/>
        <v>0</v>
      </c>
      <c r="F156" s="401">
        <f t="shared" si="65"/>
        <v>0</v>
      </c>
      <c r="G156" s="401">
        <f t="shared" si="65"/>
        <v>0</v>
      </c>
      <c r="H156" s="401">
        <f t="shared" si="65"/>
        <v>0</v>
      </c>
      <c r="I156" s="401">
        <f t="shared" si="65"/>
        <v>0</v>
      </c>
      <c r="J156" s="402"/>
      <c r="K156" s="401">
        <f t="shared" ref="K156:Q156" si="66">SUM(K157:K158)</f>
        <v>0</v>
      </c>
      <c r="L156" s="401">
        <f t="shared" si="66"/>
        <v>0</v>
      </c>
      <c r="M156" s="401">
        <f t="shared" si="66"/>
        <v>0</v>
      </c>
      <c r="N156" s="401">
        <f t="shared" si="66"/>
        <v>0</v>
      </c>
      <c r="O156" s="401">
        <f t="shared" si="66"/>
        <v>0</v>
      </c>
      <c r="P156" s="401">
        <f t="shared" si="66"/>
        <v>0</v>
      </c>
      <c r="Q156" s="401">
        <f t="shared" si="66"/>
        <v>0</v>
      </c>
      <c r="R156" s="401">
        <f t="shared" si="47"/>
        <v>0</v>
      </c>
    </row>
    <row r="157" spans="1:18" x14ac:dyDescent="0.3">
      <c r="A157" s="587"/>
      <c r="B157" s="168" t="s">
        <v>57</v>
      </c>
      <c r="C157" s="337"/>
      <c r="D157" s="337"/>
      <c r="E157" s="337"/>
      <c r="F157" s="337"/>
      <c r="G157" s="337"/>
      <c r="H157" s="337"/>
      <c r="I157" s="337"/>
      <c r="J157" s="402"/>
      <c r="K157" s="337"/>
      <c r="L157" s="337"/>
      <c r="M157" s="337"/>
      <c r="N157" s="337"/>
      <c r="O157" s="337"/>
      <c r="P157" s="337"/>
      <c r="Q157" s="337"/>
      <c r="R157" s="403">
        <f t="shared" si="47"/>
        <v>0</v>
      </c>
    </row>
    <row r="158" spans="1:18" x14ac:dyDescent="0.3">
      <c r="A158" s="587"/>
      <c r="B158" s="168" t="s">
        <v>58</v>
      </c>
      <c r="C158" s="337"/>
      <c r="D158" s="337"/>
      <c r="E158" s="337"/>
      <c r="F158" s="337"/>
      <c r="G158" s="337"/>
      <c r="H158" s="337"/>
      <c r="I158" s="337"/>
      <c r="J158" s="402"/>
      <c r="K158" s="337"/>
      <c r="L158" s="337"/>
      <c r="M158" s="337"/>
      <c r="N158" s="337"/>
      <c r="O158" s="337"/>
      <c r="P158" s="337"/>
      <c r="Q158" s="337"/>
      <c r="R158" s="403">
        <f t="shared" si="47"/>
        <v>0</v>
      </c>
    </row>
    <row r="159" spans="1:18" x14ac:dyDescent="0.3">
      <c r="A159" s="587" t="s">
        <v>50</v>
      </c>
      <c r="B159" s="401" t="s">
        <v>56</v>
      </c>
      <c r="C159" s="401">
        <f t="shared" ref="C159:J159" si="67">SUM(C160:C161)</f>
        <v>0</v>
      </c>
      <c r="D159" s="401">
        <f t="shared" si="67"/>
        <v>0</v>
      </c>
      <c r="E159" s="401">
        <f t="shared" si="67"/>
        <v>0</v>
      </c>
      <c r="F159" s="401">
        <f t="shared" si="67"/>
        <v>0</v>
      </c>
      <c r="G159" s="401">
        <f t="shared" si="67"/>
        <v>0</v>
      </c>
      <c r="H159" s="401">
        <f t="shared" si="67"/>
        <v>0</v>
      </c>
      <c r="I159" s="401">
        <f t="shared" si="67"/>
        <v>0</v>
      </c>
      <c r="J159" s="401">
        <f t="shared" si="67"/>
        <v>0</v>
      </c>
      <c r="K159" s="402"/>
      <c r="L159" s="401">
        <f t="shared" ref="L159:Q159" si="68">SUM(L160:L161)</f>
        <v>0</v>
      </c>
      <c r="M159" s="401">
        <f t="shared" si="68"/>
        <v>0</v>
      </c>
      <c r="N159" s="401">
        <f t="shared" si="68"/>
        <v>0</v>
      </c>
      <c r="O159" s="401">
        <f t="shared" si="68"/>
        <v>0</v>
      </c>
      <c r="P159" s="401">
        <f t="shared" si="68"/>
        <v>0</v>
      </c>
      <c r="Q159" s="401">
        <f t="shared" si="68"/>
        <v>0</v>
      </c>
      <c r="R159" s="401">
        <f t="shared" si="47"/>
        <v>0</v>
      </c>
    </row>
    <row r="160" spans="1:18" x14ac:dyDescent="0.3">
      <c r="A160" s="587"/>
      <c r="B160" s="168" t="s">
        <v>57</v>
      </c>
      <c r="C160" s="337"/>
      <c r="D160" s="337"/>
      <c r="E160" s="337"/>
      <c r="F160" s="337"/>
      <c r="G160" s="337"/>
      <c r="H160" s="337"/>
      <c r="I160" s="337"/>
      <c r="J160" s="337"/>
      <c r="K160" s="402"/>
      <c r="L160" s="337"/>
      <c r="M160" s="337"/>
      <c r="N160" s="337"/>
      <c r="O160" s="337"/>
      <c r="P160" s="337"/>
      <c r="Q160" s="337"/>
      <c r="R160" s="403">
        <f t="shared" si="47"/>
        <v>0</v>
      </c>
    </row>
    <row r="161" spans="1:18" x14ac:dyDescent="0.3">
      <c r="A161" s="587"/>
      <c r="B161" s="168" t="s">
        <v>58</v>
      </c>
      <c r="C161" s="337"/>
      <c r="D161" s="337"/>
      <c r="E161" s="337"/>
      <c r="F161" s="337"/>
      <c r="G161" s="337"/>
      <c r="H161" s="337"/>
      <c r="I161" s="337"/>
      <c r="J161" s="337"/>
      <c r="K161" s="402"/>
      <c r="L161" s="337"/>
      <c r="M161" s="337"/>
      <c r="N161" s="337"/>
      <c r="O161" s="337"/>
      <c r="P161" s="337"/>
      <c r="Q161" s="337"/>
      <c r="R161" s="403">
        <f t="shared" si="47"/>
        <v>0</v>
      </c>
    </row>
    <row r="162" spans="1:18" x14ac:dyDescent="0.3">
      <c r="A162" s="587"/>
      <c r="B162" s="401" t="s">
        <v>59</v>
      </c>
      <c r="C162" s="401">
        <f t="shared" ref="C162:J162" si="69">SUM(C163:C164)</f>
        <v>0</v>
      </c>
      <c r="D162" s="401">
        <f t="shared" si="69"/>
        <v>0</v>
      </c>
      <c r="E162" s="401">
        <f t="shared" si="69"/>
        <v>0</v>
      </c>
      <c r="F162" s="401">
        <f t="shared" si="69"/>
        <v>0</v>
      </c>
      <c r="G162" s="401">
        <f t="shared" si="69"/>
        <v>0</v>
      </c>
      <c r="H162" s="401">
        <f t="shared" si="69"/>
        <v>0</v>
      </c>
      <c r="I162" s="401">
        <f t="shared" si="69"/>
        <v>0</v>
      </c>
      <c r="J162" s="401">
        <f t="shared" si="69"/>
        <v>0</v>
      </c>
      <c r="K162" s="402"/>
      <c r="L162" s="401">
        <f t="shared" ref="L162:Q162" si="70">SUM(L163:L164)</f>
        <v>0</v>
      </c>
      <c r="M162" s="401">
        <f t="shared" si="70"/>
        <v>0</v>
      </c>
      <c r="N162" s="401">
        <f t="shared" si="70"/>
        <v>0</v>
      </c>
      <c r="O162" s="401">
        <f t="shared" si="70"/>
        <v>0</v>
      </c>
      <c r="P162" s="401">
        <f t="shared" si="70"/>
        <v>0</v>
      </c>
      <c r="Q162" s="401">
        <f t="shared" si="70"/>
        <v>0</v>
      </c>
      <c r="R162" s="401">
        <f t="shared" si="47"/>
        <v>0</v>
      </c>
    </row>
    <row r="163" spans="1:18" x14ac:dyDescent="0.3">
      <c r="A163" s="587"/>
      <c r="B163" s="168" t="s">
        <v>57</v>
      </c>
      <c r="C163" s="337"/>
      <c r="D163" s="337"/>
      <c r="E163" s="337"/>
      <c r="F163" s="337"/>
      <c r="G163" s="337"/>
      <c r="H163" s="337"/>
      <c r="I163" s="337"/>
      <c r="J163" s="337"/>
      <c r="K163" s="402"/>
      <c r="L163" s="337"/>
      <c r="M163" s="337"/>
      <c r="N163" s="337"/>
      <c r="O163" s="337"/>
      <c r="P163" s="337"/>
      <c r="Q163" s="337"/>
      <c r="R163" s="403">
        <f t="shared" si="47"/>
        <v>0</v>
      </c>
    </row>
    <row r="164" spans="1:18" x14ac:dyDescent="0.3">
      <c r="A164" s="587"/>
      <c r="B164" s="168" t="s">
        <v>58</v>
      </c>
      <c r="C164" s="337"/>
      <c r="D164" s="337"/>
      <c r="E164" s="337"/>
      <c r="F164" s="337"/>
      <c r="G164" s="337"/>
      <c r="H164" s="337"/>
      <c r="I164" s="337"/>
      <c r="J164" s="337"/>
      <c r="K164" s="402"/>
      <c r="L164" s="337"/>
      <c r="M164" s="337"/>
      <c r="N164" s="337"/>
      <c r="O164" s="337"/>
      <c r="P164" s="337"/>
      <c r="Q164" s="337"/>
      <c r="R164" s="403">
        <f t="shared" si="47"/>
        <v>0</v>
      </c>
    </row>
    <row r="165" spans="1:18" x14ac:dyDescent="0.3">
      <c r="A165" s="587" t="s">
        <v>51</v>
      </c>
      <c r="B165" s="401" t="s">
        <v>56</v>
      </c>
      <c r="C165" s="401">
        <f t="shared" ref="C165:K165" si="71">SUM(C166:C167)</f>
        <v>0</v>
      </c>
      <c r="D165" s="401">
        <f t="shared" si="71"/>
        <v>0</v>
      </c>
      <c r="E165" s="401">
        <f t="shared" si="71"/>
        <v>0</v>
      </c>
      <c r="F165" s="401">
        <f t="shared" si="71"/>
        <v>0</v>
      </c>
      <c r="G165" s="401">
        <f t="shared" si="71"/>
        <v>0</v>
      </c>
      <c r="H165" s="401">
        <f t="shared" si="71"/>
        <v>0</v>
      </c>
      <c r="I165" s="401">
        <f t="shared" si="71"/>
        <v>0</v>
      </c>
      <c r="J165" s="401">
        <f t="shared" si="71"/>
        <v>0</v>
      </c>
      <c r="K165" s="401">
        <f t="shared" si="71"/>
        <v>0</v>
      </c>
      <c r="L165" s="402"/>
      <c r="M165" s="401">
        <f>SUM(M166:M167)</f>
        <v>0</v>
      </c>
      <c r="N165" s="401">
        <f>SUM(N166:N167)</f>
        <v>0</v>
      </c>
      <c r="O165" s="401">
        <f>SUM(O166:O167)</f>
        <v>0</v>
      </c>
      <c r="P165" s="401">
        <f>SUM(P166:P167)</f>
        <v>0</v>
      </c>
      <c r="Q165" s="401">
        <f>SUM(Q166:Q167)</f>
        <v>0</v>
      </c>
      <c r="R165" s="401">
        <f t="shared" si="47"/>
        <v>0</v>
      </c>
    </row>
    <row r="166" spans="1:18" x14ac:dyDescent="0.3">
      <c r="A166" s="587"/>
      <c r="B166" s="168" t="s">
        <v>57</v>
      </c>
      <c r="C166" s="337"/>
      <c r="D166" s="337"/>
      <c r="E166" s="337"/>
      <c r="F166" s="337"/>
      <c r="G166" s="337"/>
      <c r="H166" s="337"/>
      <c r="I166" s="337"/>
      <c r="J166" s="337"/>
      <c r="K166" s="337"/>
      <c r="L166" s="402"/>
      <c r="M166" s="337"/>
      <c r="N166" s="337"/>
      <c r="O166" s="337"/>
      <c r="P166" s="337"/>
      <c r="Q166" s="337"/>
      <c r="R166" s="403">
        <f t="shared" si="47"/>
        <v>0</v>
      </c>
    </row>
    <row r="167" spans="1:18" x14ac:dyDescent="0.3">
      <c r="A167" s="587"/>
      <c r="B167" s="168" t="s">
        <v>58</v>
      </c>
      <c r="C167" s="337"/>
      <c r="D167" s="337"/>
      <c r="E167" s="337"/>
      <c r="F167" s="337"/>
      <c r="G167" s="337"/>
      <c r="H167" s="337"/>
      <c r="I167" s="337"/>
      <c r="J167" s="337"/>
      <c r="K167" s="337"/>
      <c r="L167" s="402"/>
      <c r="M167" s="337"/>
      <c r="N167" s="337"/>
      <c r="O167" s="337"/>
      <c r="P167" s="337"/>
      <c r="Q167" s="337"/>
      <c r="R167" s="403">
        <f t="shared" si="47"/>
        <v>0</v>
      </c>
    </row>
    <row r="168" spans="1:18" x14ac:dyDescent="0.3">
      <c r="A168" s="587"/>
      <c r="B168" s="401" t="s">
        <v>59</v>
      </c>
      <c r="C168" s="401">
        <f t="shared" ref="C168:K168" si="72">SUM(C169:C170)</f>
        <v>0</v>
      </c>
      <c r="D168" s="401">
        <f t="shared" si="72"/>
        <v>0</v>
      </c>
      <c r="E168" s="401">
        <f t="shared" si="72"/>
        <v>0</v>
      </c>
      <c r="F168" s="401">
        <f t="shared" si="72"/>
        <v>0</v>
      </c>
      <c r="G168" s="401">
        <f t="shared" si="72"/>
        <v>0</v>
      </c>
      <c r="H168" s="401">
        <f t="shared" si="72"/>
        <v>0</v>
      </c>
      <c r="I168" s="401">
        <f t="shared" si="72"/>
        <v>0</v>
      </c>
      <c r="J168" s="401">
        <f t="shared" si="72"/>
        <v>0</v>
      </c>
      <c r="K168" s="401">
        <f t="shared" si="72"/>
        <v>0</v>
      </c>
      <c r="L168" s="402"/>
      <c r="M168" s="401">
        <f>SUM(M169:M170)</f>
        <v>0</v>
      </c>
      <c r="N168" s="401">
        <f>SUM(N169:N170)</f>
        <v>0</v>
      </c>
      <c r="O168" s="401">
        <f>SUM(O169:O170)</f>
        <v>0</v>
      </c>
      <c r="P168" s="401">
        <f>SUM(P169:P170)</f>
        <v>0</v>
      </c>
      <c r="Q168" s="401">
        <f>SUM(Q169:Q170)</f>
        <v>0</v>
      </c>
      <c r="R168" s="401">
        <f t="shared" si="47"/>
        <v>0</v>
      </c>
    </row>
    <row r="169" spans="1:18" x14ac:dyDescent="0.3">
      <c r="A169" s="587"/>
      <c r="B169" s="168" t="s">
        <v>57</v>
      </c>
      <c r="C169" s="337"/>
      <c r="D169" s="337"/>
      <c r="E169" s="337"/>
      <c r="F169" s="337"/>
      <c r="G169" s="337"/>
      <c r="H169" s="337"/>
      <c r="I169" s="337"/>
      <c r="J169" s="337"/>
      <c r="K169" s="337"/>
      <c r="L169" s="402"/>
      <c r="M169" s="337"/>
      <c r="N169" s="337"/>
      <c r="O169" s="337"/>
      <c r="P169" s="337"/>
      <c r="Q169" s="337"/>
      <c r="R169" s="403">
        <f t="shared" si="47"/>
        <v>0</v>
      </c>
    </row>
    <row r="170" spans="1:18" x14ac:dyDescent="0.3">
      <c r="A170" s="587"/>
      <c r="B170" s="168" t="s">
        <v>58</v>
      </c>
      <c r="C170" s="337"/>
      <c r="D170" s="337"/>
      <c r="E170" s="337"/>
      <c r="F170" s="337"/>
      <c r="G170" s="337"/>
      <c r="H170" s="337"/>
      <c r="I170" s="337"/>
      <c r="J170" s="337"/>
      <c r="K170" s="337"/>
      <c r="L170" s="402"/>
      <c r="M170" s="337"/>
      <c r="N170" s="337"/>
      <c r="O170" s="337"/>
      <c r="P170" s="337"/>
      <c r="Q170" s="337"/>
      <c r="R170" s="403">
        <f t="shared" si="47"/>
        <v>0</v>
      </c>
    </row>
    <row r="171" spans="1:18" x14ac:dyDescent="0.3">
      <c r="A171" s="587" t="s">
        <v>52</v>
      </c>
      <c r="B171" s="401" t="s">
        <v>56</v>
      </c>
      <c r="C171" s="401">
        <f t="shared" ref="C171:L171" si="73">SUM(C172:C173)</f>
        <v>0</v>
      </c>
      <c r="D171" s="401">
        <f t="shared" si="73"/>
        <v>0</v>
      </c>
      <c r="E171" s="401">
        <f t="shared" si="73"/>
        <v>0</v>
      </c>
      <c r="F171" s="401">
        <f t="shared" si="73"/>
        <v>0</v>
      </c>
      <c r="G171" s="401">
        <f t="shared" si="73"/>
        <v>0</v>
      </c>
      <c r="H171" s="401">
        <f t="shared" si="73"/>
        <v>0</v>
      </c>
      <c r="I171" s="401">
        <f t="shared" si="73"/>
        <v>0</v>
      </c>
      <c r="J171" s="401">
        <f t="shared" si="73"/>
        <v>0</v>
      </c>
      <c r="K171" s="401">
        <f t="shared" si="73"/>
        <v>0</v>
      </c>
      <c r="L171" s="401">
        <f t="shared" si="73"/>
        <v>0</v>
      </c>
      <c r="M171" s="402"/>
      <c r="N171" s="401">
        <f>SUM(N172:N173)</f>
        <v>0</v>
      </c>
      <c r="O171" s="401">
        <f>SUM(O172:O173)</f>
        <v>0</v>
      </c>
      <c r="P171" s="401">
        <f>SUM(P172:P173)</f>
        <v>0</v>
      </c>
      <c r="Q171" s="401">
        <f>SUM(Q172:Q173)</f>
        <v>0</v>
      </c>
      <c r="R171" s="401">
        <f t="shared" si="47"/>
        <v>0</v>
      </c>
    </row>
    <row r="172" spans="1:18" x14ac:dyDescent="0.3">
      <c r="A172" s="587"/>
      <c r="B172" s="168" t="s">
        <v>57</v>
      </c>
      <c r="C172" s="337"/>
      <c r="D172" s="337"/>
      <c r="E172" s="337"/>
      <c r="F172" s="337"/>
      <c r="G172" s="337"/>
      <c r="H172" s="337"/>
      <c r="I172" s="337"/>
      <c r="J172" s="337"/>
      <c r="K172" s="337"/>
      <c r="L172" s="337"/>
      <c r="M172" s="402"/>
      <c r="N172" s="337"/>
      <c r="O172" s="337"/>
      <c r="P172" s="337"/>
      <c r="Q172" s="337"/>
      <c r="R172" s="403">
        <f t="shared" si="47"/>
        <v>0</v>
      </c>
    </row>
    <row r="173" spans="1:18" x14ac:dyDescent="0.3">
      <c r="A173" s="587"/>
      <c r="B173" s="168" t="s">
        <v>58</v>
      </c>
      <c r="C173" s="337"/>
      <c r="D173" s="337"/>
      <c r="E173" s="337"/>
      <c r="F173" s="337"/>
      <c r="G173" s="337"/>
      <c r="H173" s="337"/>
      <c r="I173" s="337"/>
      <c r="J173" s="337"/>
      <c r="K173" s="337"/>
      <c r="L173" s="337"/>
      <c r="M173" s="402"/>
      <c r="N173" s="337"/>
      <c r="O173" s="337"/>
      <c r="P173" s="337"/>
      <c r="Q173" s="337"/>
      <c r="R173" s="403">
        <f t="shared" si="47"/>
        <v>0</v>
      </c>
    </row>
    <row r="174" spans="1:18" x14ac:dyDescent="0.3">
      <c r="A174" s="587"/>
      <c r="B174" s="401" t="s">
        <v>59</v>
      </c>
      <c r="C174" s="401">
        <f t="shared" ref="C174:L174" si="74">SUM(C175:C176)</f>
        <v>0</v>
      </c>
      <c r="D174" s="401">
        <f t="shared" si="74"/>
        <v>0</v>
      </c>
      <c r="E174" s="401">
        <f t="shared" si="74"/>
        <v>0</v>
      </c>
      <c r="F174" s="401">
        <f t="shared" si="74"/>
        <v>0</v>
      </c>
      <c r="G174" s="401">
        <f t="shared" si="74"/>
        <v>0</v>
      </c>
      <c r="H174" s="401">
        <f t="shared" si="74"/>
        <v>0</v>
      </c>
      <c r="I174" s="401">
        <f t="shared" si="74"/>
        <v>0</v>
      </c>
      <c r="J174" s="401">
        <f t="shared" si="74"/>
        <v>0</v>
      </c>
      <c r="K174" s="401">
        <f t="shared" si="74"/>
        <v>0</v>
      </c>
      <c r="L174" s="401">
        <f t="shared" si="74"/>
        <v>0</v>
      </c>
      <c r="M174" s="402"/>
      <c r="N174" s="401">
        <f>SUM(N175:N176)</f>
        <v>0</v>
      </c>
      <c r="O174" s="401">
        <f>SUM(O175:O176)</f>
        <v>0</v>
      </c>
      <c r="P174" s="401">
        <f>SUM(P175:P176)</f>
        <v>0</v>
      </c>
      <c r="Q174" s="401">
        <f>SUM(Q175:Q176)</f>
        <v>0</v>
      </c>
      <c r="R174" s="401">
        <f t="shared" si="47"/>
        <v>0</v>
      </c>
    </row>
    <row r="175" spans="1:18" x14ac:dyDescent="0.3">
      <c r="A175" s="587"/>
      <c r="B175" s="168" t="s">
        <v>57</v>
      </c>
      <c r="C175" s="337"/>
      <c r="D175" s="337"/>
      <c r="E175" s="337"/>
      <c r="F175" s="337"/>
      <c r="G175" s="337"/>
      <c r="H175" s="337"/>
      <c r="I175" s="337"/>
      <c r="J175" s="337"/>
      <c r="K175" s="337"/>
      <c r="L175" s="337"/>
      <c r="M175" s="402"/>
      <c r="N175" s="337"/>
      <c r="O175" s="337"/>
      <c r="P175" s="337"/>
      <c r="Q175" s="337"/>
      <c r="R175" s="403">
        <f t="shared" si="47"/>
        <v>0</v>
      </c>
    </row>
    <row r="176" spans="1:18" x14ac:dyDescent="0.3">
      <c r="A176" s="587"/>
      <c r="B176" s="168" t="s">
        <v>58</v>
      </c>
      <c r="C176" s="337"/>
      <c r="D176" s="337"/>
      <c r="E176" s="337"/>
      <c r="F176" s="337"/>
      <c r="G176" s="337"/>
      <c r="H176" s="337"/>
      <c r="I176" s="337"/>
      <c r="J176" s="337"/>
      <c r="K176" s="337"/>
      <c r="L176" s="337"/>
      <c r="M176" s="402"/>
      <c r="N176" s="337"/>
      <c r="O176" s="337"/>
      <c r="P176" s="337"/>
      <c r="Q176" s="337"/>
      <c r="R176" s="403">
        <f t="shared" ref="R176:R200" si="75">SUM(C176:Q176)</f>
        <v>0</v>
      </c>
    </row>
    <row r="177" spans="1:18" x14ac:dyDescent="0.3">
      <c r="A177" s="587" t="s">
        <v>53</v>
      </c>
      <c r="B177" s="401" t="s">
        <v>56</v>
      </c>
      <c r="C177" s="401">
        <f t="shared" ref="C177:M177" si="76">SUM(C178:C179)</f>
        <v>0</v>
      </c>
      <c r="D177" s="401">
        <f t="shared" si="76"/>
        <v>0</v>
      </c>
      <c r="E177" s="401">
        <f t="shared" si="76"/>
        <v>0</v>
      </c>
      <c r="F177" s="401">
        <f t="shared" si="76"/>
        <v>0</v>
      </c>
      <c r="G177" s="401">
        <f t="shared" si="76"/>
        <v>0</v>
      </c>
      <c r="H177" s="401">
        <f t="shared" si="76"/>
        <v>0</v>
      </c>
      <c r="I177" s="401">
        <f t="shared" si="76"/>
        <v>0</v>
      </c>
      <c r="J177" s="401">
        <f t="shared" si="76"/>
        <v>0</v>
      </c>
      <c r="K177" s="401">
        <f t="shared" si="76"/>
        <v>0</v>
      </c>
      <c r="L177" s="401">
        <f t="shared" si="76"/>
        <v>0</v>
      </c>
      <c r="M177" s="401">
        <f t="shared" si="76"/>
        <v>0</v>
      </c>
      <c r="N177" s="402"/>
      <c r="O177" s="401">
        <f>SUM(O178:O179)</f>
        <v>0</v>
      </c>
      <c r="P177" s="401">
        <f>SUM(P178:P179)</f>
        <v>0</v>
      </c>
      <c r="Q177" s="401">
        <f>SUM(Q178:Q179)</f>
        <v>0</v>
      </c>
      <c r="R177" s="401">
        <f t="shared" si="75"/>
        <v>0</v>
      </c>
    </row>
    <row r="178" spans="1:18" x14ac:dyDescent="0.3">
      <c r="A178" s="587"/>
      <c r="B178" s="168" t="s">
        <v>57</v>
      </c>
      <c r="C178" s="337"/>
      <c r="D178" s="337"/>
      <c r="E178" s="337"/>
      <c r="F178" s="337"/>
      <c r="G178" s="337"/>
      <c r="H178" s="337"/>
      <c r="I178" s="337"/>
      <c r="J178" s="337"/>
      <c r="K178" s="337"/>
      <c r="L178" s="337"/>
      <c r="M178" s="337"/>
      <c r="N178" s="402"/>
      <c r="O178" s="337"/>
      <c r="P178" s="337"/>
      <c r="Q178" s="337"/>
      <c r="R178" s="403">
        <f t="shared" si="75"/>
        <v>0</v>
      </c>
    </row>
    <row r="179" spans="1:18" x14ac:dyDescent="0.3">
      <c r="A179" s="587"/>
      <c r="B179" s="168" t="s">
        <v>58</v>
      </c>
      <c r="C179" s="337"/>
      <c r="D179" s="337"/>
      <c r="E179" s="337"/>
      <c r="F179" s="337"/>
      <c r="G179" s="337"/>
      <c r="H179" s="337"/>
      <c r="I179" s="337"/>
      <c r="J179" s="337"/>
      <c r="K179" s="337"/>
      <c r="L179" s="337"/>
      <c r="M179" s="337"/>
      <c r="N179" s="402"/>
      <c r="O179" s="337"/>
      <c r="P179" s="337"/>
      <c r="Q179" s="337"/>
      <c r="R179" s="403">
        <f t="shared" si="75"/>
        <v>0</v>
      </c>
    </row>
    <row r="180" spans="1:18" x14ac:dyDescent="0.3">
      <c r="A180" s="587"/>
      <c r="B180" s="401" t="s">
        <v>59</v>
      </c>
      <c r="C180" s="401">
        <f t="shared" ref="C180:M180" si="77">SUM(C181:C182)</f>
        <v>0</v>
      </c>
      <c r="D180" s="401">
        <f t="shared" si="77"/>
        <v>0</v>
      </c>
      <c r="E180" s="401">
        <f t="shared" si="77"/>
        <v>0</v>
      </c>
      <c r="F180" s="401">
        <f t="shared" si="77"/>
        <v>0</v>
      </c>
      <c r="G180" s="401">
        <f t="shared" si="77"/>
        <v>0</v>
      </c>
      <c r="H180" s="401">
        <f t="shared" si="77"/>
        <v>0</v>
      </c>
      <c r="I180" s="401">
        <f t="shared" si="77"/>
        <v>0</v>
      </c>
      <c r="J180" s="401">
        <f t="shared" si="77"/>
        <v>0</v>
      </c>
      <c r="K180" s="401">
        <f t="shared" si="77"/>
        <v>0</v>
      </c>
      <c r="L180" s="401">
        <f t="shared" si="77"/>
        <v>0</v>
      </c>
      <c r="M180" s="401">
        <f t="shared" si="77"/>
        <v>0</v>
      </c>
      <c r="N180" s="402"/>
      <c r="O180" s="401">
        <f>SUM(O181:O182)</f>
        <v>0</v>
      </c>
      <c r="P180" s="401">
        <f>SUM(P181:P182)</f>
        <v>0</v>
      </c>
      <c r="Q180" s="401">
        <f>SUM(Q181:Q182)</f>
        <v>0</v>
      </c>
      <c r="R180" s="401">
        <f t="shared" si="75"/>
        <v>0</v>
      </c>
    </row>
    <row r="181" spans="1:18" x14ac:dyDescent="0.3">
      <c r="A181" s="587"/>
      <c r="B181" s="168" t="s">
        <v>57</v>
      </c>
      <c r="C181" s="337"/>
      <c r="D181" s="337"/>
      <c r="E181" s="337"/>
      <c r="F181" s="337"/>
      <c r="G181" s="337"/>
      <c r="H181" s="337"/>
      <c r="I181" s="337"/>
      <c r="J181" s="337"/>
      <c r="K181" s="337"/>
      <c r="L181" s="337"/>
      <c r="M181" s="337"/>
      <c r="N181" s="402"/>
      <c r="O181" s="337"/>
      <c r="P181" s="337"/>
      <c r="Q181" s="337"/>
      <c r="R181" s="403">
        <f t="shared" si="75"/>
        <v>0</v>
      </c>
    </row>
    <row r="182" spans="1:18" x14ac:dyDescent="0.3">
      <c r="A182" s="587"/>
      <c r="B182" s="168" t="s">
        <v>58</v>
      </c>
      <c r="C182" s="337"/>
      <c r="D182" s="337"/>
      <c r="E182" s="337"/>
      <c r="F182" s="337"/>
      <c r="G182" s="337"/>
      <c r="H182" s="337"/>
      <c r="I182" s="337"/>
      <c r="J182" s="337"/>
      <c r="K182" s="337"/>
      <c r="L182" s="337"/>
      <c r="M182" s="337"/>
      <c r="N182" s="402"/>
      <c r="O182" s="337"/>
      <c r="P182" s="337"/>
      <c r="Q182" s="337"/>
      <c r="R182" s="403">
        <f t="shared" si="75"/>
        <v>0</v>
      </c>
    </row>
    <row r="183" spans="1:18" x14ac:dyDescent="0.3">
      <c r="A183" s="587" t="s">
        <v>475</v>
      </c>
      <c r="B183" s="401" t="s">
        <v>56</v>
      </c>
      <c r="C183" s="401">
        <f t="shared" ref="C183:N183" si="78">SUM(C184:C185)</f>
        <v>0</v>
      </c>
      <c r="D183" s="401">
        <f t="shared" si="78"/>
        <v>0</v>
      </c>
      <c r="E183" s="401">
        <f t="shared" si="78"/>
        <v>0</v>
      </c>
      <c r="F183" s="401">
        <f t="shared" si="78"/>
        <v>0</v>
      </c>
      <c r="G183" s="401">
        <f t="shared" si="78"/>
        <v>0</v>
      </c>
      <c r="H183" s="401">
        <f t="shared" si="78"/>
        <v>0</v>
      </c>
      <c r="I183" s="401">
        <f t="shared" si="78"/>
        <v>0</v>
      </c>
      <c r="J183" s="401">
        <f t="shared" si="78"/>
        <v>0</v>
      </c>
      <c r="K183" s="401">
        <f t="shared" si="78"/>
        <v>0</v>
      </c>
      <c r="L183" s="401">
        <f t="shared" si="78"/>
        <v>0</v>
      </c>
      <c r="M183" s="401">
        <f t="shared" si="78"/>
        <v>0</v>
      </c>
      <c r="N183" s="401">
        <f t="shared" si="78"/>
        <v>0</v>
      </c>
      <c r="O183" s="402"/>
      <c r="P183" s="401">
        <f>SUM(P184:P185)</f>
        <v>0</v>
      </c>
      <c r="Q183" s="401">
        <f>SUM(Q184:Q185)</f>
        <v>0</v>
      </c>
      <c r="R183" s="401">
        <f t="shared" si="75"/>
        <v>0</v>
      </c>
    </row>
    <row r="184" spans="1:18" x14ac:dyDescent="0.3">
      <c r="A184" s="587"/>
      <c r="B184" s="168" t="s">
        <v>57</v>
      </c>
      <c r="C184" s="337"/>
      <c r="D184" s="337"/>
      <c r="E184" s="337"/>
      <c r="F184" s="337"/>
      <c r="G184" s="337"/>
      <c r="H184" s="337"/>
      <c r="I184" s="337"/>
      <c r="J184" s="337"/>
      <c r="K184" s="337"/>
      <c r="L184" s="337"/>
      <c r="M184" s="337"/>
      <c r="N184" s="337"/>
      <c r="O184" s="402"/>
      <c r="P184" s="337"/>
      <c r="Q184" s="337"/>
      <c r="R184" s="403">
        <f t="shared" si="75"/>
        <v>0</v>
      </c>
    </row>
    <row r="185" spans="1:18" x14ac:dyDescent="0.3">
      <c r="A185" s="587"/>
      <c r="B185" s="168" t="s">
        <v>58</v>
      </c>
      <c r="C185" s="337"/>
      <c r="D185" s="337"/>
      <c r="E185" s="337"/>
      <c r="F185" s="337"/>
      <c r="G185" s="337"/>
      <c r="H185" s="337"/>
      <c r="I185" s="337"/>
      <c r="J185" s="337"/>
      <c r="K185" s="337"/>
      <c r="L185" s="337"/>
      <c r="M185" s="337"/>
      <c r="N185" s="337"/>
      <c r="O185" s="402"/>
      <c r="P185" s="337"/>
      <c r="Q185" s="337"/>
      <c r="R185" s="403">
        <f t="shared" si="75"/>
        <v>0</v>
      </c>
    </row>
    <row r="186" spans="1:18" x14ac:dyDescent="0.3">
      <c r="A186" s="587"/>
      <c r="B186" s="401" t="s">
        <v>59</v>
      </c>
      <c r="C186" s="401">
        <f t="shared" ref="C186:N186" si="79">SUM(C187:C188)</f>
        <v>0</v>
      </c>
      <c r="D186" s="401">
        <f t="shared" si="79"/>
        <v>0</v>
      </c>
      <c r="E186" s="401">
        <f t="shared" si="79"/>
        <v>0</v>
      </c>
      <c r="F186" s="401">
        <f t="shared" si="79"/>
        <v>0</v>
      </c>
      <c r="G186" s="401">
        <f t="shared" si="79"/>
        <v>0</v>
      </c>
      <c r="H186" s="401">
        <f t="shared" si="79"/>
        <v>0</v>
      </c>
      <c r="I186" s="401">
        <f t="shared" si="79"/>
        <v>0</v>
      </c>
      <c r="J186" s="401">
        <f t="shared" si="79"/>
        <v>0</v>
      </c>
      <c r="K186" s="401">
        <f t="shared" si="79"/>
        <v>0</v>
      </c>
      <c r="L186" s="401">
        <f t="shared" si="79"/>
        <v>0</v>
      </c>
      <c r="M186" s="401">
        <f t="shared" si="79"/>
        <v>0</v>
      </c>
      <c r="N186" s="401">
        <f t="shared" si="79"/>
        <v>0</v>
      </c>
      <c r="O186" s="402"/>
      <c r="P186" s="401">
        <f>SUM(P187:P188)</f>
        <v>0</v>
      </c>
      <c r="Q186" s="401">
        <f>SUM(Q187:Q188)</f>
        <v>0</v>
      </c>
      <c r="R186" s="401">
        <f t="shared" si="75"/>
        <v>0</v>
      </c>
    </row>
    <row r="187" spans="1:18" x14ac:dyDescent="0.3">
      <c r="A187" s="587"/>
      <c r="B187" s="168" t="s">
        <v>57</v>
      </c>
      <c r="C187" s="337"/>
      <c r="D187" s="337"/>
      <c r="E187" s="337"/>
      <c r="F187" s="337"/>
      <c r="G187" s="337"/>
      <c r="H187" s="337"/>
      <c r="I187" s="337"/>
      <c r="J187" s="337"/>
      <c r="K187" s="337"/>
      <c r="L187" s="337"/>
      <c r="M187" s="337"/>
      <c r="N187" s="337"/>
      <c r="O187" s="402"/>
      <c r="P187" s="337"/>
      <c r="Q187" s="337"/>
      <c r="R187" s="403">
        <f t="shared" si="75"/>
        <v>0</v>
      </c>
    </row>
    <row r="188" spans="1:18" x14ac:dyDescent="0.3">
      <c r="A188" s="587"/>
      <c r="B188" s="168" t="s">
        <v>58</v>
      </c>
      <c r="C188" s="337"/>
      <c r="D188" s="337"/>
      <c r="E188" s="337"/>
      <c r="F188" s="337"/>
      <c r="G188" s="337"/>
      <c r="H188" s="337"/>
      <c r="I188" s="337"/>
      <c r="J188" s="337"/>
      <c r="K188" s="337"/>
      <c r="L188" s="337"/>
      <c r="M188" s="337"/>
      <c r="N188" s="337"/>
      <c r="O188" s="402"/>
      <c r="P188" s="337"/>
      <c r="Q188" s="337"/>
      <c r="R188" s="403">
        <f t="shared" si="75"/>
        <v>0</v>
      </c>
    </row>
    <row r="189" spans="1:18" x14ac:dyDescent="0.3">
      <c r="A189" s="587" t="s">
        <v>54</v>
      </c>
      <c r="B189" s="401" t="s">
        <v>56</v>
      </c>
      <c r="C189" s="401">
        <f t="shared" ref="C189:O189" si="80">SUM(C190:C191)</f>
        <v>0</v>
      </c>
      <c r="D189" s="401">
        <f t="shared" si="80"/>
        <v>0</v>
      </c>
      <c r="E189" s="401">
        <f t="shared" si="80"/>
        <v>0</v>
      </c>
      <c r="F189" s="401">
        <f t="shared" si="80"/>
        <v>0</v>
      </c>
      <c r="G189" s="401">
        <f t="shared" si="80"/>
        <v>0</v>
      </c>
      <c r="H189" s="401">
        <f t="shared" si="80"/>
        <v>0</v>
      </c>
      <c r="I189" s="401">
        <f t="shared" si="80"/>
        <v>0</v>
      </c>
      <c r="J189" s="401">
        <f t="shared" si="80"/>
        <v>0</v>
      </c>
      <c r="K189" s="401">
        <f t="shared" si="80"/>
        <v>0</v>
      </c>
      <c r="L189" s="401">
        <f t="shared" si="80"/>
        <v>0</v>
      </c>
      <c r="M189" s="401">
        <f t="shared" si="80"/>
        <v>0</v>
      </c>
      <c r="N189" s="401">
        <f t="shared" si="80"/>
        <v>0</v>
      </c>
      <c r="O189" s="401">
        <f t="shared" si="80"/>
        <v>0</v>
      </c>
      <c r="P189" s="402"/>
      <c r="Q189" s="401">
        <f>SUM(Q190:Q191)</f>
        <v>0</v>
      </c>
      <c r="R189" s="401">
        <f t="shared" si="75"/>
        <v>0</v>
      </c>
    </row>
    <row r="190" spans="1:18" x14ac:dyDescent="0.3">
      <c r="A190" s="587"/>
      <c r="B190" s="168" t="s">
        <v>57</v>
      </c>
      <c r="C190" s="337"/>
      <c r="D190" s="337"/>
      <c r="E190" s="337"/>
      <c r="F190" s="337"/>
      <c r="G190" s="337"/>
      <c r="H190" s="337"/>
      <c r="I190" s="337"/>
      <c r="J190" s="337"/>
      <c r="K190" s="337"/>
      <c r="L190" s="337"/>
      <c r="M190" s="337"/>
      <c r="N190" s="337"/>
      <c r="O190" s="337"/>
      <c r="P190" s="402"/>
      <c r="Q190" s="337"/>
      <c r="R190" s="403">
        <f t="shared" si="75"/>
        <v>0</v>
      </c>
    </row>
    <row r="191" spans="1:18" x14ac:dyDescent="0.3">
      <c r="A191" s="587"/>
      <c r="B191" s="168" t="s">
        <v>58</v>
      </c>
      <c r="C191" s="337"/>
      <c r="D191" s="337"/>
      <c r="E191" s="337"/>
      <c r="F191" s="337"/>
      <c r="G191" s="337"/>
      <c r="H191" s="337"/>
      <c r="I191" s="337"/>
      <c r="J191" s="337"/>
      <c r="K191" s="337"/>
      <c r="L191" s="337"/>
      <c r="M191" s="337"/>
      <c r="N191" s="337"/>
      <c r="O191" s="337"/>
      <c r="P191" s="402"/>
      <c r="Q191" s="337"/>
      <c r="R191" s="403">
        <f t="shared" si="75"/>
        <v>0</v>
      </c>
    </row>
    <row r="192" spans="1:18" x14ac:dyDescent="0.3">
      <c r="A192" s="587"/>
      <c r="B192" s="401" t="s">
        <v>59</v>
      </c>
      <c r="C192" s="401">
        <f t="shared" ref="C192:O192" si="81">SUM(C193:C194)</f>
        <v>0</v>
      </c>
      <c r="D192" s="401">
        <f t="shared" si="81"/>
        <v>0</v>
      </c>
      <c r="E192" s="401">
        <f t="shared" si="81"/>
        <v>0</v>
      </c>
      <c r="F192" s="401">
        <f t="shared" si="81"/>
        <v>0</v>
      </c>
      <c r="G192" s="401">
        <f t="shared" si="81"/>
        <v>0</v>
      </c>
      <c r="H192" s="401">
        <f t="shared" si="81"/>
        <v>0</v>
      </c>
      <c r="I192" s="401">
        <f t="shared" si="81"/>
        <v>0</v>
      </c>
      <c r="J192" s="401">
        <f t="shared" si="81"/>
        <v>0</v>
      </c>
      <c r="K192" s="401">
        <f t="shared" si="81"/>
        <v>0</v>
      </c>
      <c r="L192" s="401">
        <f t="shared" si="81"/>
        <v>0</v>
      </c>
      <c r="M192" s="401">
        <f t="shared" si="81"/>
        <v>0</v>
      </c>
      <c r="N192" s="401">
        <f t="shared" si="81"/>
        <v>0</v>
      </c>
      <c r="O192" s="401">
        <f t="shared" si="81"/>
        <v>0</v>
      </c>
      <c r="P192" s="402"/>
      <c r="Q192" s="401">
        <f>SUM(Q193:Q194)</f>
        <v>0</v>
      </c>
      <c r="R192" s="401">
        <f t="shared" si="75"/>
        <v>0</v>
      </c>
    </row>
    <row r="193" spans="1:18" x14ac:dyDescent="0.3">
      <c r="A193" s="587"/>
      <c r="B193" s="168" t="s">
        <v>57</v>
      </c>
      <c r="C193" s="337"/>
      <c r="D193" s="337"/>
      <c r="E193" s="337"/>
      <c r="F193" s="337"/>
      <c r="G193" s="337"/>
      <c r="H193" s="337"/>
      <c r="I193" s="337"/>
      <c r="J193" s="337"/>
      <c r="K193" s="337"/>
      <c r="L193" s="337"/>
      <c r="M193" s="337"/>
      <c r="N193" s="337"/>
      <c r="O193" s="337"/>
      <c r="P193" s="402"/>
      <c r="Q193" s="337"/>
      <c r="R193" s="403">
        <f t="shared" si="75"/>
        <v>0</v>
      </c>
    </row>
    <row r="194" spans="1:18" x14ac:dyDescent="0.3">
      <c r="A194" s="587"/>
      <c r="B194" s="168" t="s">
        <v>58</v>
      </c>
      <c r="C194" s="337"/>
      <c r="D194" s="337"/>
      <c r="E194" s="337"/>
      <c r="F194" s="337"/>
      <c r="G194" s="337"/>
      <c r="H194" s="337"/>
      <c r="I194" s="337"/>
      <c r="J194" s="337"/>
      <c r="K194" s="337"/>
      <c r="L194" s="337"/>
      <c r="M194" s="337"/>
      <c r="N194" s="337"/>
      <c r="O194" s="337"/>
      <c r="P194" s="402"/>
      <c r="Q194" s="337"/>
      <c r="R194" s="403">
        <f t="shared" si="75"/>
        <v>0</v>
      </c>
    </row>
    <row r="195" spans="1:18" x14ac:dyDescent="0.3">
      <c r="A195" s="587" t="s">
        <v>55</v>
      </c>
      <c r="B195" s="401" t="s">
        <v>56</v>
      </c>
      <c r="C195" s="401">
        <f t="shared" ref="C195:O195" si="82">SUM(C196:C197)</f>
        <v>0</v>
      </c>
      <c r="D195" s="401">
        <f t="shared" si="82"/>
        <v>0</v>
      </c>
      <c r="E195" s="401">
        <f t="shared" si="82"/>
        <v>0</v>
      </c>
      <c r="F195" s="401">
        <f t="shared" si="82"/>
        <v>0</v>
      </c>
      <c r="G195" s="401">
        <f t="shared" si="82"/>
        <v>0</v>
      </c>
      <c r="H195" s="401">
        <f t="shared" si="82"/>
        <v>0</v>
      </c>
      <c r="I195" s="401">
        <f t="shared" si="82"/>
        <v>0</v>
      </c>
      <c r="J195" s="401">
        <f t="shared" si="82"/>
        <v>0</v>
      </c>
      <c r="K195" s="401">
        <f t="shared" si="82"/>
        <v>0</v>
      </c>
      <c r="L195" s="401">
        <f t="shared" si="82"/>
        <v>0</v>
      </c>
      <c r="M195" s="401">
        <f t="shared" si="82"/>
        <v>0</v>
      </c>
      <c r="N195" s="401">
        <f t="shared" si="82"/>
        <v>0</v>
      </c>
      <c r="O195" s="401">
        <f t="shared" si="82"/>
        <v>0</v>
      </c>
      <c r="P195" s="401">
        <f>SUM(P196:P197)</f>
        <v>0</v>
      </c>
      <c r="Q195" s="402"/>
      <c r="R195" s="401">
        <f t="shared" si="75"/>
        <v>0</v>
      </c>
    </row>
    <row r="196" spans="1:18" x14ac:dyDescent="0.3">
      <c r="A196" s="587"/>
      <c r="B196" s="168" t="s">
        <v>57</v>
      </c>
      <c r="C196" s="337"/>
      <c r="D196" s="337"/>
      <c r="E196" s="337"/>
      <c r="F196" s="337"/>
      <c r="G196" s="337"/>
      <c r="H196" s="337"/>
      <c r="I196" s="337"/>
      <c r="J196" s="337"/>
      <c r="K196" s="337"/>
      <c r="L196" s="337"/>
      <c r="M196" s="337"/>
      <c r="N196" s="337"/>
      <c r="O196" s="337"/>
      <c r="P196" s="337"/>
      <c r="Q196" s="402"/>
      <c r="R196" s="403">
        <f t="shared" si="75"/>
        <v>0</v>
      </c>
    </row>
    <row r="197" spans="1:18" x14ac:dyDescent="0.3">
      <c r="A197" s="587"/>
      <c r="B197" s="168" t="s">
        <v>58</v>
      </c>
      <c r="C197" s="337"/>
      <c r="D197" s="337"/>
      <c r="E197" s="337"/>
      <c r="F197" s="337"/>
      <c r="G197" s="337"/>
      <c r="H197" s="337"/>
      <c r="I197" s="337"/>
      <c r="J197" s="337"/>
      <c r="K197" s="337"/>
      <c r="L197" s="337"/>
      <c r="M197" s="337"/>
      <c r="N197" s="337"/>
      <c r="O197" s="337"/>
      <c r="P197" s="337"/>
      <c r="Q197" s="402"/>
      <c r="R197" s="403">
        <f t="shared" si="75"/>
        <v>0</v>
      </c>
    </row>
    <row r="198" spans="1:18" x14ac:dyDescent="0.3">
      <c r="A198" s="587"/>
      <c r="B198" s="401" t="s">
        <v>59</v>
      </c>
      <c r="C198" s="401">
        <f t="shared" ref="C198:O198" si="83">SUM(C199:C200)</f>
        <v>0</v>
      </c>
      <c r="D198" s="401">
        <f t="shared" si="83"/>
        <v>0</v>
      </c>
      <c r="E198" s="401">
        <f t="shared" si="83"/>
        <v>0</v>
      </c>
      <c r="F198" s="401">
        <f t="shared" si="83"/>
        <v>0</v>
      </c>
      <c r="G198" s="401">
        <f t="shared" si="83"/>
        <v>0</v>
      </c>
      <c r="H198" s="401">
        <f t="shared" si="83"/>
        <v>0</v>
      </c>
      <c r="I198" s="401">
        <f t="shared" si="83"/>
        <v>0</v>
      </c>
      <c r="J198" s="401">
        <f t="shared" si="83"/>
        <v>0</v>
      </c>
      <c r="K198" s="401">
        <f t="shared" si="83"/>
        <v>0</v>
      </c>
      <c r="L198" s="401">
        <f t="shared" si="83"/>
        <v>0</v>
      </c>
      <c r="M198" s="401">
        <f t="shared" si="83"/>
        <v>0</v>
      </c>
      <c r="N198" s="401">
        <f t="shared" si="83"/>
        <v>0</v>
      </c>
      <c r="O198" s="401">
        <f t="shared" si="83"/>
        <v>0</v>
      </c>
      <c r="P198" s="401">
        <f>SUM(P199:P200)</f>
        <v>0</v>
      </c>
      <c r="Q198" s="402"/>
      <c r="R198" s="401">
        <f t="shared" si="75"/>
        <v>0</v>
      </c>
    </row>
    <row r="199" spans="1:18" x14ac:dyDescent="0.3">
      <c r="A199" s="587"/>
      <c r="B199" s="168" t="s">
        <v>57</v>
      </c>
      <c r="C199" s="337"/>
      <c r="D199" s="337"/>
      <c r="E199" s="337"/>
      <c r="F199" s="337"/>
      <c r="G199" s="337"/>
      <c r="H199" s="337"/>
      <c r="I199" s="337"/>
      <c r="J199" s="337"/>
      <c r="K199" s="337"/>
      <c r="L199" s="337"/>
      <c r="M199" s="337"/>
      <c r="N199" s="337"/>
      <c r="O199" s="337"/>
      <c r="P199" s="337"/>
      <c r="Q199" s="402"/>
      <c r="R199" s="403">
        <f t="shared" si="75"/>
        <v>0</v>
      </c>
    </row>
    <row r="200" spans="1:18" x14ac:dyDescent="0.3">
      <c r="A200" s="588"/>
      <c r="B200" s="168" t="s">
        <v>58</v>
      </c>
      <c r="C200" s="337"/>
      <c r="D200" s="337"/>
      <c r="E200" s="337"/>
      <c r="F200" s="337"/>
      <c r="G200" s="337"/>
      <c r="H200" s="337"/>
      <c r="I200" s="337"/>
      <c r="J200" s="337"/>
      <c r="K200" s="337"/>
      <c r="L200" s="337"/>
      <c r="M200" s="337"/>
      <c r="N200" s="337"/>
      <c r="O200" s="337"/>
      <c r="P200" s="337"/>
      <c r="Q200" s="402"/>
      <c r="R200" s="403">
        <f t="shared" si="75"/>
        <v>0</v>
      </c>
    </row>
    <row r="201" spans="1:18" x14ac:dyDescent="0.3">
      <c r="A201" s="587" t="s">
        <v>900</v>
      </c>
      <c r="B201" s="404" t="s">
        <v>56</v>
      </c>
      <c r="C201" s="404">
        <f>SUM(C111,C117,C123,C129,C135,C141,C147,C153,C159,C165,C171,C177,C183,C189,C195)</f>
        <v>0</v>
      </c>
      <c r="D201" s="404">
        <f t="shared" ref="D201:R201" si="84">SUM(D111,D117,D123,D129,D135,D141,D147,D153,D159,D165,D171,D177,D183,D189,D195)</f>
        <v>0</v>
      </c>
      <c r="E201" s="404">
        <f t="shared" si="84"/>
        <v>0</v>
      </c>
      <c r="F201" s="404">
        <f t="shared" si="84"/>
        <v>0</v>
      </c>
      <c r="G201" s="404">
        <f t="shared" si="84"/>
        <v>0</v>
      </c>
      <c r="H201" s="404">
        <f t="shared" si="84"/>
        <v>0</v>
      </c>
      <c r="I201" s="404">
        <f t="shared" si="84"/>
        <v>0</v>
      </c>
      <c r="J201" s="404">
        <f t="shared" si="84"/>
        <v>0</v>
      </c>
      <c r="K201" s="404">
        <f t="shared" si="84"/>
        <v>0</v>
      </c>
      <c r="L201" s="404">
        <f t="shared" si="84"/>
        <v>0</v>
      </c>
      <c r="M201" s="404">
        <f t="shared" si="84"/>
        <v>0</v>
      </c>
      <c r="N201" s="404">
        <f t="shared" si="84"/>
        <v>0</v>
      </c>
      <c r="O201" s="404">
        <f t="shared" si="84"/>
        <v>0</v>
      </c>
      <c r="P201" s="404">
        <f t="shared" si="84"/>
        <v>0</v>
      </c>
      <c r="Q201" s="404">
        <f t="shared" si="84"/>
        <v>0</v>
      </c>
      <c r="R201" s="404">
        <f t="shared" si="84"/>
        <v>0</v>
      </c>
    </row>
    <row r="202" spans="1:18" x14ac:dyDescent="0.3">
      <c r="A202" s="587"/>
      <c r="B202" s="168" t="s">
        <v>57</v>
      </c>
      <c r="C202" s="403">
        <f t="shared" ref="C202:R202" si="85">SUM(C112,C118,C124,C130,C136,C142,C148,C154,C160,C166,C172,C178,C184,C190,C196)</f>
        <v>0</v>
      </c>
      <c r="D202" s="403">
        <f t="shared" si="85"/>
        <v>0</v>
      </c>
      <c r="E202" s="403">
        <f t="shared" si="85"/>
        <v>0</v>
      </c>
      <c r="F202" s="403">
        <f t="shared" si="85"/>
        <v>0</v>
      </c>
      <c r="G202" s="403">
        <f t="shared" si="85"/>
        <v>0</v>
      </c>
      <c r="H202" s="403">
        <f t="shared" si="85"/>
        <v>0</v>
      </c>
      <c r="I202" s="403">
        <f t="shared" si="85"/>
        <v>0</v>
      </c>
      <c r="J202" s="403">
        <f t="shared" si="85"/>
        <v>0</v>
      </c>
      <c r="K202" s="403">
        <f t="shared" si="85"/>
        <v>0</v>
      </c>
      <c r="L202" s="403">
        <f t="shared" si="85"/>
        <v>0</v>
      </c>
      <c r="M202" s="403">
        <f t="shared" si="85"/>
        <v>0</v>
      </c>
      <c r="N202" s="403">
        <f t="shared" si="85"/>
        <v>0</v>
      </c>
      <c r="O202" s="403">
        <f t="shared" si="85"/>
        <v>0</v>
      </c>
      <c r="P202" s="403">
        <f t="shared" si="85"/>
        <v>0</v>
      </c>
      <c r="Q202" s="403">
        <f t="shared" si="85"/>
        <v>0</v>
      </c>
      <c r="R202" s="403">
        <f t="shared" si="85"/>
        <v>0</v>
      </c>
    </row>
    <row r="203" spans="1:18" x14ac:dyDescent="0.3">
      <c r="A203" s="587"/>
      <c r="B203" s="168" t="s">
        <v>58</v>
      </c>
      <c r="C203" s="403">
        <f t="shared" ref="C203:R203" si="86">SUM(C113,C119,C125,C131,C137,C143,C149,C155,C161,C167,C173,C179,C185,C191,C197)</f>
        <v>0</v>
      </c>
      <c r="D203" s="403">
        <f t="shared" si="86"/>
        <v>0</v>
      </c>
      <c r="E203" s="403">
        <f t="shared" si="86"/>
        <v>0</v>
      </c>
      <c r="F203" s="403">
        <f t="shared" si="86"/>
        <v>0</v>
      </c>
      <c r="G203" s="403">
        <f t="shared" si="86"/>
        <v>0</v>
      </c>
      <c r="H203" s="403">
        <f t="shared" si="86"/>
        <v>0</v>
      </c>
      <c r="I203" s="403">
        <f t="shared" si="86"/>
        <v>0</v>
      </c>
      <c r="J203" s="403">
        <f t="shared" si="86"/>
        <v>0</v>
      </c>
      <c r="K203" s="403">
        <f t="shared" si="86"/>
        <v>0</v>
      </c>
      <c r="L203" s="403">
        <f t="shared" si="86"/>
        <v>0</v>
      </c>
      <c r="M203" s="403">
        <f t="shared" si="86"/>
        <v>0</v>
      </c>
      <c r="N203" s="403">
        <f t="shared" si="86"/>
        <v>0</v>
      </c>
      <c r="O203" s="403">
        <f t="shared" si="86"/>
        <v>0</v>
      </c>
      <c r="P203" s="403">
        <f t="shared" si="86"/>
        <v>0</v>
      </c>
      <c r="Q203" s="403">
        <f t="shared" si="86"/>
        <v>0</v>
      </c>
      <c r="R203" s="403">
        <f t="shared" si="86"/>
        <v>0</v>
      </c>
    </row>
    <row r="204" spans="1:18" x14ac:dyDescent="0.3">
      <c r="A204" s="587"/>
      <c r="B204" s="404" t="s">
        <v>59</v>
      </c>
      <c r="C204" s="404">
        <f t="shared" ref="C204:R204" si="87">SUM(C114,C120,C126,C132,C138,C144,C150,C156,C162,C168,C174,C180,C186,C192,C198)</f>
        <v>0</v>
      </c>
      <c r="D204" s="404">
        <f t="shared" si="87"/>
        <v>0</v>
      </c>
      <c r="E204" s="404">
        <f t="shared" si="87"/>
        <v>0</v>
      </c>
      <c r="F204" s="404">
        <f t="shared" si="87"/>
        <v>0</v>
      </c>
      <c r="G204" s="404">
        <f t="shared" si="87"/>
        <v>0</v>
      </c>
      <c r="H204" s="404">
        <f t="shared" si="87"/>
        <v>0</v>
      </c>
      <c r="I204" s="404">
        <f t="shared" si="87"/>
        <v>0</v>
      </c>
      <c r="J204" s="404">
        <f t="shared" si="87"/>
        <v>0</v>
      </c>
      <c r="K204" s="404">
        <f t="shared" si="87"/>
        <v>0</v>
      </c>
      <c r="L204" s="404">
        <f t="shared" si="87"/>
        <v>0</v>
      </c>
      <c r="M204" s="404">
        <f t="shared" si="87"/>
        <v>0</v>
      </c>
      <c r="N204" s="404">
        <f t="shared" si="87"/>
        <v>0</v>
      </c>
      <c r="O204" s="404">
        <f t="shared" si="87"/>
        <v>0</v>
      </c>
      <c r="P204" s="404">
        <f t="shared" si="87"/>
        <v>0</v>
      </c>
      <c r="Q204" s="404">
        <f t="shared" si="87"/>
        <v>0</v>
      </c>
      <c r="R204" s="404">
        <f t="shared" si="87"/>
        <v>0</v>
      </c>
    </row>
    <row r="205" spans="1:18" x14ac:dyDescent="0.3">
      <c r="A205" s="587"/>
      <c r="B205" s="168" t="s">
        <v>57</v>
      </c>
      <c r="C205" s="403">
        <f t="shared" ref="C205:R205" si="88">SUM(C115,C121,C127,C133,C139,C145,C151,C157,C163,C169,C175,C181,C187,C193,C199)</f>
        <v>0</v>
      </c>
      <c r="D205" s="403">
        <f t="shared" si="88"/>
        <v>0</v>
      </c>
      <c r="E205" s="403">
        <f t="shared" si="88"/>
        <v>0</v>
      </c>
      <c r="F205" s="403">
        <f t="shared" si="88"/>
        <v>0</v>
      </c>
      <c r="G205" s="403">
        <f t="shared" si="88"/>
        <v>0</v>
      </c>
      <c r="H205" s="403">
        <f t="shared" si="88"/>
        <v>0</v>
      </c>
      <c r="I205" s="403">
        <f t="shared" si="88"/>
        <v>0</v>
      </c>
      <c r="J205" s="403">
        <f t="shared" si="88"/>
        <v>0</v>
      </c>
      <c r="K205" s="403">
        <f t="shared" si="88"/>
        <v>0</v>
      </c>
      <c r="L205" s="403">
        <f t="shared" si="88"/>
        <v>0</v>
      </c>
      <c r="M205" s="403">
        <f t="shared" si="88"/>
        <v>0</v>
      </c>
      <c r="N205" s="403">
        <f t="shared" si="88"/>
        <v>0</v>
      </c>
      <c r="O205" s="403">
        <f t="shared" si="88"/>
        <v>0</v>
      </c>
      <c r="P205" s="403">
        <f t="shared" si="88"/>
        <v>0</v>
      </c>
      <c r="Q205" s="403">
        <f t="shared" si="88"/>
        <v>0</v>
      </c>
      <c r="R205" s="403">
        <f t="shared" si="88"/>
        <v>0</v>
      </c>
    </row>
    <row r="206" spans="1:18" x14ac:dyDescent="0.3">
      <c r="A206" s="588"/>
      <c r="B206" s="168" t="s">
        <v>58</v>
      </c>
      <c r="C206" s="403">
        <f t="shared" ref="C206:R206" si="89">SUM(C116,C122,C128,C134,C140,C146,C152,C158,C164,C170,C176,C182,C188,C194,C200)</f>
        <v>0</v>
      </c>
      <c r="D206" s="403">
        <f t="shared" si="89"/>
        <v>0</v>
      </c>
      <c r="E206" s="403">
        <f t="shared" si="89"/>
        <v>0</v>
      </c>
      <c r="F206" s="403">
        <f t="shared" si="89"/>
        <v>0</v>
      </c>
      <c r="G206" s="403">
        <f t="shared" si="89"/>
        <v>0</v>
      </c>
      <c r="H206" s="403">
        <f t="shared" si="89"/>
        <v>0</v>
      </c>
      <c r="I206" s="403">
        <f t="shared" si="89"/>
        <v>0</v>
      </c>
      <c r="J206" s="403">
        <f t="shared" si="89"/>
        <v>0</v>
      </c>
      <c r="K206" s="403">
        <f t="shared" si="89"/>
        <v>0</v>
      </c>
      <c r="L206" s="403">
        <f t="shared" si="89"/>
        <v>0</v>
      </c>
      <c r="M206" s="403">
        <f t="shared" si="89"/>
        <v>0</v>
      </c>
      <c r="N206" s="403">
        <f t="shared" si="89"/>
        <v>0</v>
      </c>
      <c r="O206" s="403">
        <f t="shared" si="89"/>
        <v>0</v>
      </c>
      <c r="P206" s="403">
        <f t="shared" si="89"/>
        <v>0</v>
      </c>
      <c r="Q206" s="403">
        <f t="shared" si="89"/>
        <v>0</v>
      </c>
      <c r="R206" s="403">
        <f t="shared" si="89"/>
        <v>0</v>
      </c>
    </row>
    <row r="207" spans="1:18" x14ac:dyDescent="0.3">
      <c r="A207" s="168"/>
    </row>
    <row r="208" spans="1:18" s="166" customFormat="1" ht="18" x14ac:dyDescent="0.3">
      <c r="A208" s="405"/>
      <c r="B208" s="585" t="str">
        <f>D$5</f>
        <v>REALITE 2019</v>
      </c>
      <c r="C208" s="586"/>
      <c r="D208" s="586"/>
      <c r="E208" s="586"/>
      <c r="F208" s="586"/>
      <c r="G208" s="586"/>
      <c r="H208" s="586"/>
      <c r="I208" s="586"/>
      <c r="J208" s="586"/>
      <c r="K208" s="586"/>
      <c r="L208" s="586"/>
      <c r="M208" s="586"/>
      <c r="N208" s="586"/>
      <c r="O208" s="586"/>
      <c r="P208" s="586"/>
      <c r="Q208" s="586"/>
      <c r="R208" s="586"/>
    </row>
    <row r="209" spans="1:18" s="166" customFormat="1" ht="40.5" x14ac:dyDescent="0.3">
      <c r="A209" s="405"/>
      <c r="B209" s="39"/>
      <c r="C209" s="203" t="s">
        <v>44</v>
      </c>
      <c r="D209" s="202" t="s">
        <v>45</v>
      </c>
      <c r="E209" s="202" t="s">
        <v>476</v>
      </c>
      <c r="F209" s="203" t="s">
        <v>473</v>
      </c>
      <c r="G209" s="203" t="s">
        <v>474</v>
      </c>
      <c r="H209" s="202" t="s">
        <v>47</v>
      </c>
      <c r="I209" s="203" t="s">
        <v>48</v>
      </c>
      <c r="J209" s="202" t="s">
        <v>49</v>
      </c>
      <c r="K209" s="203" t="s">
        <v>50</v>
      </c>
      <c r="L209" s="202" t="s">
        <v>51</v>
      </c>
      <c r="M209" s="203" t="s">
        <v>52</v>
      </c>
      <c r="N209" s="202" t="s">
        <v>53</v>
      </c>
      <c r="O209" s="202" t="s">
        <v>475</v>
      </c>
      <c r="P209" s="203" t="s">
        <v>54</v>
      </c>
      <c r="Q209" s="202" t="s">
        <v>55</v>
      </c>
      <c r="R209" s="202" t="s">
        <v>22</v>
      </c>
    </row>
    <row r="210" spans="1:18" x14ac:dyDescent="0.3">
      <c r="A210" s="589" t="s">
        <v>44</v>
      </c>
      <c r="B210" s="401" t="s">
        <v>56</v>
      </c>
      <c r="C210" s="402"/>
      <c r="D210" s="401">
        <f>SUM(D211:D212)</f>
        <v>0</v>
      </c>
      <c r="E210" s="401">
        <f>SUM(E211:E212)</f>
        <v>0</v>
      </c>
      <c r="F210" s="401">
        <f t="shared" ref="F210:Q210" si="90">SUM(F211:F212)</f>
        <v>0</v>
      </c>
      <c r="G210" s="401">
        <f t="shared" si="90"/>
        <v>0</v>
      </c>
      <c r="H210" s="401">
        <f t="shared" si="90"/>
        <v>0</v>
      </c>
      <c r="I210" s="401">
        <f t="shared" si="90"/>
        <v>0</v>
      </c>
      <c r="J210" s="401">
        <f t="shared" si="90"/>
        <v>0</v>
      </c>
      <c r="K210" s="401">
        <f t="shared" si="90"/>
        <v>0</v>
      </c>
      <c r="L210" s="401">
        <f t="shared" si="90"/>
        <v>0</v>
      </c>
      <c r="M210" s="401">
        <f t="shared" si="90"/>
        <v>0</v>
      </c>
      <c r="N210" s="401">
        <f t="shared" si="90"/>
        <v>0</v>
      </c>
      <c r="O210" s="401">
        <f t="shared" si="90"/>
        <v>0</v>
      </c>
      <c r="P210" s="401">
        <f t="shared" si="90"/>
        <v>0</v>
      </c>
      <c r="Q210" s="401">
        <f t="shared" si="90"/>
        <v>0</v>
      </c>
      <c r="R210" s="401">
        <f>SUM(C210:Q210)</f>
        <v>0</v>
      </c>
    </row>
    <row r="211" spans="1:18" x14ac:dyDescent="0.3">
      <c r="A211" s="587"/>
      <c r="B211" s="168" t="s">
        <v>57</v>
      </c>
      <c r="C211" s="402"/>
      <c r="D211" s="337"/>
      <c r="E211" s="337"/>
      <c r="F211" s="337"/>
      <c r="G211" s="337"/>
      <c r="H211" s="337"/>
      <c r="I211" s="337"/>
      <c r="J211" s="337"/>
      <c r="K211" s="337"/>
      <c r="L211" s="337"/>
      <c r="M211" s="337"/>
      <c r="N211" s="337"/>
      <c r="O211" s="337"/>
      <c r="P211" s="337"/>
      <c r="Q211" s="337"/>
      <c r="R211" s="403">
        <f t="shared" ref="R211:R274" si="91">SUM(C211:Q211)</f>
        <v>0</v>
      </c>
    </row>
    <row r="212" spans="1:18" x14ac:dyDescent="0.3">
      <c r="A212" s="587"/>
      <c r="B212" s="168" t="s">
        <v>58</v>
      </c>
      <c r="C212" s="402"/>
      <c r="D212" s="337"/>
      <c r="E212" s="337"/>
      <c r="F212" s="337"/>
      <c r="G212" s="337"/>
      <c r="H212" s="337"/>
      <c r="I212" s="337"/>
      <c r="J212" s="337"/>
      <c r="K212" s="337"/>
      <c r="L212" s="337"/>
      <c r="M212" s="337"/>
      <c r="N212" s="337"/>
      <c r="O212" s="337"/>
      <c r="P212" s="337"/>
      <c r="Q212" s="337"/>
      <c r="R212" s="403">
        <f t="shared" si="91"/>
        <v>0</v>
      </c>
    </row>
    <row r="213" spans="1:18" x14ac:dyDescent="0.3">
      <c r="A213" s="587"/>
      <c r="B213" s="401" t="s">
        <v>59</v>
      </c>
      <c r="C213" s="402"/>
      <c r="D213" s="401">
        <f>SUM(D214:D215)</f>
        <v>0</v>
      </c>
      <c r="E213" s="401">
        <f>SUM(E214:E215)</f>
        <v>0</v>
      </c>
      <c r="F213" s="401">
        <f t="shared" ref="F213:Q213" si="92">SUM(F214:F215)</f>
        <v>0</v>
      </c>
      <c r="G213" s="401">
        <f t="shared" si="92"/>
        <v>0</v>
      </c>
      <c r="H213" s="401">
        <f t="shared" si="92"/>
        <v>0</v>
      </c>
      <c r="I213" s="401">
        <f t="shared" si="92"/>
        <v>0</v>
      </c>
      <c r="J213" s="401">
        <f t="shared" si="92"/>
        <v>0</v>
      </c>
      <c r="K213" s="401">
        <f t="shared" si="92"/>
        <v>0</v>
      </c>
      <c r="L213" s="401">
        <f t="shared" si="92"/>
        <v>0</v>
      </c>
      <c r="M213" s="401">
        <f t="shared" si="92"/>
        <v>0</v>
      </c>
      <c r="N213" s="401">
        <f t="shared" si="92"/>
        <v>0</v>
      </c>
      <c r="O213" s="401">
        <f t="shared" si="92"/>
        <v>0</v>
      </c>
      <c r="P213" s="401">
        <f t="shared" si="92"/>
        <v>0</v>
      </c>
      <c r="Q213" s="401">
        <f t="shared" si="92"/>
        <v>0</v>
      </c>
      <c r="R213" s="401">
        <f t="shared" si="91"/>
        <v>0</v>
      </c>
    </row>
    <row r="214" spans="1:18" x14ac:dyDescent="0.3">
      <c r="A214" s="587"/>
      <c r="B214" s="168" t="s">
        <v>57</v>
      </c>
      <c r="C214" s="402"/>
      <c r="D214" s="337"/>
      <c r="E214" s="337"/>
      <c r="F214" s="337"/>
      <c r="G214" s="337"/>
      <c r="H214" s="337"/>
      <c r="I214" s="337"/>
      <c r="J214" s="337"/>
      <c r="K214" s="337"/>
      <c r="L214" s="337"/>
      <c r="M214" s="337"/>
      <c r="N214" s="337"/>
      <c r="O214" s="337"/>
      <c r="P214" s="337"/>
      <c r="Q214" s="337"/>
      <c r="R214" s="403">
        <f t="shared" si="91"/>
        <v>0</v>
      </c>
    </row>
    <row r="215" spans="1:18" x14ac:dyDescent="0.3">
      <c r="A215" s="587"/>
      <c r="B215" s="168" t="s">
        <v>58</v>
      </c>
      <c r="C215" s="402"/>
      <c r="D215" s="337"/>
      <c r="E215" s="337"/>
      <c r="F215" s="337"/>
      <c r="G215" s="337"/>
      <c r="H215" s="337"/>
      <c r="I215" s="337"/>
      <c r="J215" s="337"/>
      <c r="K215" s="337"/>
      <c r="L215" s="337"/>
      <c r="M215" s="337"/>
      <c r="N215" s="337"/>
      <c r="O215" s="337"/>
      <c r="P215" s="337"/>
      <c r="Q215" s="337"/>
      <c r="R215" s="403">
        <f t="shared" si="91"/>
        <v>0</v>
      </c>
    </row>
    <row r="216" spans="1:18" x14ac:dyDescent="0.3">
      <c r="A216" s="587" t="s">
        <v>45</v>
      </c>
      <c r="B216" s="401" t="s">
        <v>56</v>
      </c>
      <c r="C216" s="401">
        <f>SUM(C217:C218)</f>
        <v>0</v>
      </c>
      <c r="D216" s="402"/>
      <c r="E216" s="401">
        <f t="shared" ref="E216:Q216" si="93">SUM(E217:E218)</f>
        <v>0</v>
      </c>
      <c r="F216" s="401">
        <f t="shared" si="93"/>
        <v>0</v>
      </c>
      <c r="G216" s="401">
        <f t="shared" si="93"/>
        <v>0</v>
      </c>
      <c r="H216" s="401">
        <f t="shared" si="93"/>
        <v>0</v>
      </c>
      <c r="I216" s="401">
        <f t="shared" si="93"/>
        <v>0</v>
      </c>
      <c r="J216" s="401">
        <f t="shared" si="93"/>
        <v>0</v>
      </c>
      <c r="K216" s="401">
        <f t="shared" si="93"/>
        <v>0</v>
      </c>
      <c r="L216" s="401">
        <f t="shared" si="93"/>
        <v>0</v>
      </c>
      <c r="M216" s="401">
        <f t="shared" si="93"/>
        <v>0</v>
      </c>
      <c r="N216" s="401">
        <f t="shared" si="93"/>
        <v>0</v>
      </c>
      <c r="O216" s="401">
        <f t="shared" si="93"/>
        <v>0</v>
      </c>
      <c r="P216" s="401">
        <f t="shared" si="93"/>
        <v>0</v>
      </c>
      <c r="Q216" s="401">
        <f t="shared" si="93"/>
        <v>0</v>
      </c>
      <c r="R216" s="401">
        <f t="shared" si="91"/>
        <v>0</v>
      </c>
    </row>
    <row r="217" spans="1:18" x14ac:dyDescent="0.3">
      <c r="A217" s="587"/>
      <c r="B217" s="168" t="s">
        <v>57</v>
      </c>
      <c r="C217" s="337"/>
      <c r="D217" s="402"/>
      <c r="E217" s="337"/>
      <c r="F217" s="337"/>
      <c r="G217" s="337"/>
      <c r="H217" s="337"/>
      <c r="I217" s="337"/>
      <c r="J217" s="337"/>
      <c r="K217" s="337"/>
      <c r="L217" s="337"/>
      <c r="M217" s="337"/>
      <c r="N217" s="337"/>
      <c r="O217" s="337"/>
      <c r="P217" s="337"/>
      <c r="Q217" s="337"/>
      <c r="R217" s="403">
        <f t="shared" si="91"/>
        <v>0</v>
      </c>
    </row>
    <row r="218" spans="1:18" x14ac:dyDescent="0.3">
      <c r="A218" s="587"/>
      <c r="B218" s="168" t="s">
        <v>58</v>
      </c>
      <c r="C218" s="337"/>
      <c r="D218" s="402"/>
      <c r="E218" s="337"/>
      <c r="F218" s="337"/>
      <c r="G218" s="337"/>
      <c r="H218" s="337"/>
      <c r="I218" s="337"/>
      <c r="J218" s="337"/>
      <c r="K218" s="337"/>
      <c r="L218" s="337"/>
      <c r="M218" s="337"/>
      <c r="N218" s="337"/>
      <c r="O218" s="337"/>
      <c r="P218" s="337"/>
      <c r="Q218" s="337"/>
      <c r="R218" s="403">
        <f t="shared" si="91"/>
        <v>0</v>
      </c>
    </row>
    <row r="219" spans="1:18" x14ac:dyDescent="0.3">
      <c r="A219" s="587"/>
      <c r="B219" s="401" t="s">
        <v>59</v>
      </c>
      <c r="C219" s="401">
        <f>SUM(C220:C221)</f>
        <v>0</v>
      </c>
      <c r="D219" s="402"/>
      <c r="E219" s="401">
        <f t="shared" ref="E219:Q219" si="94">SUM(E220:E221)</f>
        <v>0</v>
      </c>
      <c r="F219" s="401">
        <f t="shared" si="94"/>
        <v>0</v>
      </c>
      <c r="G219" s="401">
        <f t="shared" si="94"/>
        <v>0</v>
      </c>
      <c r="H219" s="401">
        <f t="shared" si="94"/>
        <v>0</v>
      </c>
      <c r="I219" s="401">
        <f t="shared" si="94"/>
        <v>0</v>
      </c>
      <c r="J219" s="401">
        <f t="shared" si="94"/>
        <v>0</v>
      </c>
      <c r="K219" s="401">
        <f t="shared" si="94"/>
        <v>0</v>
      </c>
      <c r="L219" s="401">
        <f t="shared" si="94"/>
        <v>0</v>
      </c>
      <c r="M219" s="401">
        <f t="shared" si="94"/>
        <v>0</v>
      </c>
      <c r="N219" s="401">
        <f t="shared" si="94"/>
        <v>0</v>
      </c>
      <c r="O219" s="401">
        <f t="shared" si="94"/>
        <v>0</v>
      </c>
      <c r="P219" s="401">
        <f t="shared" si="94"/>
        <v>0</v>
      </c>
      <c r="Q219" s="401">
        <f t="shared" si="94"/>
        <v>0</v>
      </c>
      <c r="R219" s="401">
        <f t="shared" si="91"/>
        <v>0</v>
      </c>
    </row>
    <row r="220" spans="1:18" x14ac:dyDescent="0.3">
      <c r="A220" s="587"/>
      <c r="B220" s="168" t="s">
        <v>57</v>
      </c>
      <c r="C220" s="337"/>
      <c r="D220" s="402"/>
      <c r="E220" s="337"/>
      <c r="F220" s="337"/>
      <c r="G220" s="337"/>
      <c r="H220" s="337"/>
      <c r="I220" s="337"/>
      <c r="J220" s="337"/>
      <c r="K220" s="337"/>
      <c r="L220" s="337"/>
      <c r="M220" s="337"/>
      <c r="N220" s="337"/>
      <c r="O220" s="337"/>
      <c r="P220" s="337"/>
      <c r="Q220" s="337"/>
      <c r="R220" s="403">
        <f t="shared" si="91"/>
        <v>0</v>
      </c>
    </row>
    <row r="221" spans="1:18" x14ac:dyDescent="0.3">
      <c r="A221" s="587"/>
      <c r="B221" s="168" t="s">
        <v>58</v>
      </c>
      <c r="C221" s="337"/>
      <c r="D221" s="402"/>
      <c r="E221" s="337"/>
      <c r="F221" s="337"/>
      <c r="G221" s="337"/>
      <c r="H221" s="337"/>
      <c r="I221" s="337"/>
      <c r="J221" s="337"/>
      <c r="K221" s="337"/>
      <c r="L221" s="337"/>
      <c r="M221" s="337"/>
      <c r="N221" s="337"/>
      <c r="O221" s="337"/>
      <c r="P221" s="337"/>
      <c r="Q221" s="337"/>
      <c r="R221" s="403">
        <f t="shared" si="91"/>
        <v>0</v>
      </c>
    </row>
    <row r="222" spans="1:18" x14ac:dyDescent="0.3">
      <c r="A222" s="587" t="s">
        <v>478</v>
      </c>
      <c r="B222" s="401" t="s">
        <v>56</v>
      </c>
      <c r="C222" s="401">
        <f>SUM(C223:C224)</f>
        <v>0</v>
      </c>
      <c r="D222" s="401">
        <f>SUM(D223:D224)</f>
        <v>0</v>
      </c>
      <c r="E222" s="402"/>
      <c r="F222" s="401">
        <f>SUM(F223:F224)</f>
        <v>0</v>
      </c>
      <c r="G222" s="401">
        <f>SUM(G223:G224)</f>
        <v>0</v>
      </c>
      <c r="H222" s="401">
        <f>SUM(H223:H224)</f>
        <v>0</v>
      </c>
      <c r="I222" s="401">
        <f t="shared" ref="I222:Q222" si="95">SUM(I223:I224)</f>
        <v>0</v>
      </c>
      <c r="J222" s="401">
        <f t="shared" si="95"/>
        <v>0</v>
      </c>
      <c r="K222" s="401">
        <f t="shared" si="95"/>
        <v>0</v>
      </c>
      <c r="L222" s="401">
        <f t="shared" si="95"/>
        <v>0</v>
      </c>
      <c r="M222" s="401">
        <f t="shared" si="95"/>
        <v>0</v>
      </c>
      <c r="N222" s="401">
        <f t="shared" si="95"/>
        <v>0</v>
      </c>
      <c r="O222" s="401">
        <f t="shared" si="95"/>
        <v>0</v>
      </c>
      <c r="P222" s="401">
        <f t="shared" si="95"/>
        <v>0</v>
      </c>
      <c r="Q222" s="401">
        <f t="shared" si="95"/>
        <v>0</v>
      </c>
      <c r="R222" s="401">
        <f t="shared" si="91"/>
        <v>0</v>
      </c>
    </row>
    <row r="223" spans="1:18" x14ac:dyDescent="0.3">
      <c r="A223" s="587"/>
      <c r="B223" s="168" t="s">
        <v>57</v>
      </c>
      <c r="C223" s="337"/>
      <c r="D223" s="337"/>
      <c r="E223" s="402"/>
      <c r="F223" s="337"/>
      <c r="G223" s="337"/>
      <c r="H223" s="337"/>
      <c r="I223" s="337"/>
      <c r="J223" s="337"/>
      <c r="K223" s="337"/>
      <c r="L223" s="337"/>
      <c r="M223" s="337"/>
      <c r="N223" s="337"/>
      <c r="O223" s="337"/>
      <c r="P223" s="337"/>
      <c r="Q223" s="337"/>
      <c r="R223" s="403">
        <f t="shared" si="91"/>
        <v>0</v>
      </c>
    </row>
    <row r="224" spans="1:18" x14ac:dyDescent="0.3">
      <c r="A224" s="587"/>
      <c r="B224" s="168" t="s">
        <v>58</v>
      </c>
      <c r="C224" s="337"/>
      <c r="D224" s="337"/>
      <c r="E224" s="402"/>
      <c r="F224" s="337"/>
      <c r="G224" s="337"/>
      <c r="H224" s="337"/>
      <c r="I224" s="337"/>
      <c r="J224" s="337"/>
      <c r="K224" s="337"/>
      <c r="L224" s="337"/>
      <c r="M224" s="337"/>
      <c r="N224" s="337"/>
      <c r="O224" s="337"/>
      <c r="P224" s="337"/>
      <c r="Q224" s="337"/>
      <c r="R224" s="403">
        <f t="shared" si="91"/>
        <v>0</v>
      </c>
    </row>
    <row r="225" spans="1:18" x14ac:dyDescent="0.3">
      <c r="A225" s="587"/>
      <c r="B225" s="401" t="s">
        <v>59</v>
      </c>
      <c r="C225" s="401">
        <f>SUM(C226:C227)</f>
        <v>0</v>
      </c>
      <c r="D225" s="401">
        <f>SUM(D226:D227)</f>
        <v>0</v>
      </c>
      <c r="E225" s="402"/>
      <c r="F225" s="401">
        <f>SUM(F226:F227)</f>
        <v>0</v>
      </c>
      <c r="G225" s="401">
        <f>SUM(G226:G227)</f>
        <v>0</v>
      </c>
      <c r="H225" s="401">
        <f>SUM(H226:H227)</f>
        <v>0</v>
      </c>
      <c r="I225" s="401">
        <f t="shared" ref="I225:Q225" si="96">SUM(I226:I227)</f>
        <v>0</v>
      </c>
      <c r="J225" s="401">
        <f t="shared" si="96"/>
        <v>0</v>
      </c>
      <c r="K225" s="401">
        <f t="shared" si="96"/>
        <v>0</v>
      </c>
      <c r="L225" s="401">
        <f t="shared" si="96"/>
        <v>0</v>
      </c>
      <c r="M225" s="401">
        <f t="shared" si="96"/>
        <v>0</v>
      </c>
      <c r="N225" s="401">
        <f t="shared" si="96"/>
        <v>0</v>
      </c>
      <c r="O225" s="401">
        <f t="shared" si="96"/>
        <v>0</v>
      </c>
      <c r="P225" s="401">
        <f t="shared" si="96"/>
        <v>0</v>
      </c>
      <c r="Q225" s="401">
        <f t="shared" si="96"/>
        <v>0</v>
      </c>
      <c r="R225" s="401">
        <f t="shared" si="91"/>
        <v>0</v>
      </c>
    </row>
    <row r="226" spans="1:18" x14ac:dyDescent="0.3">
      <c r="A226" s="587"/>
      <c r="B226" s="168" t="s">
        <v>57</v>
      </c>
      <c r="C226" s="337"/>
      <c r="D226" s="337"/>
      <c r="E226" s="402"/>
      <c r="F226" s="337"/>
      <c r="G226" s="337"/>
      <c r="H226" s="337"/>
      <c r="I226" s="337"/>
      <c r="J226" s="337"/>
      <c r="K226" s="337"/>
      <c r="L226" s="337"/>
      <c r="M226" s="337"/>
      <c r="N226" s="337"/>
      <c r="O226" s="337"/>
      <c r="P226" s="337"/>
      <c r="Q226" s="337"/>
      <c r="R226" s="403">
        <f t="shared" si="91"/>
        <v>0</v>
      </c>
    </row>
    <row r="227" spans="1:18" x14ac:dyDescent="0.3">
      <c r="A227" s="587"/>
      <c r="B227" s="168" t="s">
        <v>58</v>
      </c>
      <c r="C227" s="337"/>
      <c r="D227" s="337"/>
      <c r="E227" s="402"/>
      <c r="F227" s="337"/>
      <c r="G227" s="337"/>
      <c r="H227" s="337"/>
      <c r="I227" s="337"/>
      <c r="J227" s="337"/>
      <c r="K227" s="337"/>
      <c r="L227" s="337"/>
      <c r="M227" s="337"/>
      <c r="N227" s="337"/>
      <c r="O227" s="337"/>
      <c r="P227" s="337"/>
      <c r="Q227" s="337"/>
      <c r="R227" s="403">
        <f t="shared" si="91"/>
        <v>0</v>
      </c>
    </row>
    <row r="228" spans="1:18" x14ac:dyDescent="0.3">
      <c r="A228" s="587" t="s">
        <v>46</v>
      </c>
      <c r="B228" s="401" t="s">
        <v>56</v>
      </c>
      <c r="C228" s="401">
        <f>SUM(C229:C230)</f>
        <v>0</v>
      </c>
      <c r="D228" s="401">
        <f>SUM(D229:D230)</f>
        <v>0</v>
      </c>
      <c r="E228" s="401">
        <f>SUM(E229:E230)</f>
        <v>0</v>
      </c>
      <c r="F228" s="402"/>
      <c r="G228" s="401">
        <f>SUM(G229:G230)</f>
        <v>0</v>
      </c>
      <c r="H228" s="401">
        <f>SUM(H229:H230)</f>
        <v>0</v>
      </c>
      <c r="I228" s="401">
        <f t="shared" ref="I228:Q228" si="97">SUM(I229:I230)</f>
        <v>0</v>
      </c>
      <c r="J228" s="401">
        <f t="shared" si="97"/>
        <v>0</v>
      </c>
      <c r="K228" s="401">
        <f t="shared" si="97"/>
        <v>0</v>
      </c>
      <c r="L228" s="401">
        <f t="shared" si="97"/>
        <v>0</v>
      </c>
      <c r="M228" s="401">
        <f t="shared" si="97"/>
        <v>0</v>
      </c>
      <c r="N228" s="401">
        <f t="shared" si="97"/>
        <v>0</v>
      </c>
      <c r="O228" s="401">
        <f t="shared" si="97"/>
        <v>0</v>
      </c>
      <c r="P228" s="401">
        <f t="shared" si="97"/>
        <v>0</v>
      </c>
      <c r="Q228" s="401">
        <f t="shared" si="97"/>
        <v>0</v>
      </c>
      <c r="R228" s="401">
        <f t="shared" si="91"/>
        <v>0</v>
      </c>
    </row>
    <row r="229" spans="1:18" x14ac:dyDescent="0.3">
      <c r="A229" s="587"/>
      <c r="B229" s="168" t="s">
        <v>57</v>
      </c>
      <c r="C229" s="337"/>
      <c r="D229" s="337"/>
      <c r="E229" s="337"/>
      <c r="F229" s="402"/>
      <c r="G229" s="337"/>
      <c r="H229" s="337"/>
      <c r="I229" s="337"/>
      <c r="J229" s="337"/>
      <c r="K229" s="337"/>
      <c r="L229" s="337"/>
      <c r="M229" s="337"/>
      <c r="N229" s="337"/>
      <c r="O229" s="337"/>
      <c r="P229" s="337"/>
      <c r="Q229" s="337"/>
      <c r="R229" s="403">
        <f t="shared" si="91"/>
        <v>0</v>
      </c>
    </row>
    <row r="230" spans="1:18" x14ac:dyDescent="0.3">
      <c r="A230" s="587"/>
      <c r="B230" s="168" t="s">
        <v>58</v>
      </c>
      <c r="C230" s="337"/>
      <c r="D230" s="337"/>
      <c r="E230" s="337"/>
      <c r="F230" s="402"/>
      <c r="G230" s="337"/>
      <c r="H230" s="337"/>
      <c r="I230" s="337"/>
      <c r="J230" s="337"/>
      <c r="K230" s="337"/>
      <c r="L230" s="337"/>
      <c r="M230" s="337"/>
      <c r="N230" s="337"/>
      <c r="O230" s="337"/>
      <c r="P230" s="337"/>
      <c r="Q230" s="337"/>
      <c r="R230" s="403">
        <f t="shared" si="91"/>
        <v>0</v>
      </c>
    </row>
    <row r="231" spans="1:18" x14ac:dyDescent="0.3">
      <c r="A231" s="587"/>
      <c r="B231" s="401" t="s">
        <v>59</v>
      </c>
      <c r="C231" s="401">
        <f>SUM(C232:C233)</f>
        <v>0</v>
      </c>
      <c r="D231" s="401">
        <f>SUM(D232:D233)</f>
        <v>0</v>
      </c>
      <c r="E231" s="401">
        <f>SUM(E232:E233)</f>
        <v>0</v>
      </c>
      <c r="F231" s="402"/>
      <c r="G231" s="401">
        <f>SUM(G232:G233)</f>
        <v>0</v>
      </c>
      <c r="H231" s="401">
        <f>SUM(H232:H233)</f>
        <v>0</v>
      </c>
      <c r="I231" s="401">
        <f t="shared" ref="I231:Q231" si="98">SUM(I232:I233)</f>
        <v>0</v>
      </c>
      <c r="J231" s="401">
        <f t="shared" si="98"/>
        <v>0</v>
      </c>
      <c r="K231" s="401">
        <f t="shared" si="98"/>
        <v>0</v>
      </c>
      <c r="L231" s="401">
        <f t="shared" si="98"/>
        <v>0</v>
      </c>
      <c r="M231" s="401">
        <f t="shared" si="98"/>
        <v>0</v>
      </c>
      <c r="N231" s="401">
        <f t="shared" si="98"/>
        <v>0</v>
      </c>
      <c r="O231" s="401">
        <f t="shared" si="98"/>
        <v>0</v>
      </c>
      <c r="P231" s="401">
        <f t="shared" si="98"/>
        <v>0</v>
      </c>
      <c r="Q231" s="401">
        <f t="shared" si="98"/>
        <v>0</v>
      </c>
      <c r="R231" s="401">
        <f t="shared" si="91"/>
        <v>0</v>
      </c>
    </row>
    <row r="232" spans="1:18" x14ac:dyDescent="0.3">
      <c r="A232" s="587"/>
      <c r="B232" s="168" t="s">
        <v>57</v>
      </c>
      <c r="C232" s="337"/>
      <c r="D232" s="337"/>
      <c r="E232" s="337"/>
      <c r="F232" s="402"/>
      <c r="G232" s="337"/>
      <c r="H232" s="337"/>
      <c r="I232" s="337"/>
      <c r="J232" s="337"/>
      <c r="K232" s="337"/>
      <c r="L232" s="337"/>
      <c r="M232" s="337"/>
      <c r="N232" s="337"/>
      <c r="O232" s="337"/>
      <c r="P232" s="337"/>
      <c r="Q232" s="337"/>
      <c r="R232" s="403">
        <f t="shared" si="91"/>
        <v>0</v>
      </c>
    </row>
    <row r="233" spans="1:18" x14ac:dyDescent="0.3">
      <c r="A233" s="587"/>
      <c r="B233" s="168" t="s">
        <v>58</v>
      </c>
      <c r="C233" s="337"/>
      <c r="D233" s="337"/>
      <c r="E233" s="337"/>
      <c r="F233" s="402"/>
      <c r="G233" s="337"/>
      <c r="H233" s="337"/>
      <c r="I233" s="337"/>
      <c r="J233" s="337"/>
      <c r="K233" s="337"/>
      <c r="L233" s="337"/>
      <c r="M233" s="337"/>
      <c r="N233" s="337"/>
      <c r="O233" s="337"/>
      <c r="P233" s="337"/>
      <c r="Q233" s="337"/>
      <c r="R233" s="403">
        <f t="shared" si="91"/>
        <v>0</v>
      </c>
    </row>
    <row r="234" spans="1:18" x14ac:dyDescent="0.3">
      <c r="A234" s="587" t="s">
        <v>477</v>
      </c>
      <c r="B234" s="401" t="s">
        <v>56</v>
      </c>
      <c r="C234" s="401">
        <f>SUM(C235:C236)</f>
        <v>0</v>
      </c>
      <c r="D234" s="401">
        <f>SUM(D235:D236)</f>
        <v>0</v>
      </c>
      <c r="E234" s="401">
        <f>SUM(E235:E236)</f>
        <v>0</v>
      </c>
      <c r="F234" s="401">
        <f>SUM(F235:F236)</f>
        <v>0</v>
      </c>
      <c r="G234" s="402"/>
      <c r="H234" s="401">
        <f>SUM(H235:H236)</f>
        <v>0</v>
      </c>
      <c r="I234" s="401">
        <f t="shared" ref="I234:Q234" si="99">SUM(I235:I236)</f>
        <v>0</v>
      </c>
      <c r="J234" s="401">
        <f t="shared" si="99"/>
        <v>0</v>
      </c>
      <c r="K234" s="401">
        <f t="shared" si="99"/>
        <v>0</v>
      </c>
      <c r="L234" s="401">
        <f t="shared" si="99"/>
        <v>0</v>
      </c>
      <c r="M234" s="401">
        <f t="shared" si="99"/>
        <v>0</v>
      </c>
      <c r="N234" s="401">
        <f t="shared" si="99"/>
        <v>0</v>
      </c>
      <c r="O234" s="401">
        <f t="shared" si="99"/>
        <v>0</v>
      </c>
      <c r="P234" s="401">
        <f t="shared" si="99"/>
        <v>0</v>
      </c>
      <c r="Q234" s="401">
        <f t="shared" si="99"/>
        <v>0</v>
      </c>
      <c r="R234" s="401">
        <f t="shared" si="91"/>
        <v>0</v>
      </c>
    </row>
    <row r="235" spans="1:18" x14ac:dyDescent="0.3">
      <c r="A235" s="587"/>
      <c r="B235" s="168" t="s">
        <v>57</v>
      </c>
      <c r="C235" s="337"/>
      <c r="D235" s="337"/>
      <c r="E235" s="337"/>
      <c r="F235" s="337"/>
      <c r="G235" s="402"/>
      <c r="H235" s="337"/>
      <c r="I235" s="337"/>
      <c r="J235" s="337"/>
      <c r="K235" s="337"/>
      <c r="L235" s="337"/>
      <c r="M235" s="337"/>
      <c r="N235" s="337"/>
      <c r="O235" s="337"/>
      <c r="P235" s="337"/>
      <c r="Q235" s="337"/>
      <c r="R235" s="403">
        <f t="shared" si="91"/>
        <v>0</v>
      </c>
    </row>
    <row r="236" spans="1:18" x14ac:dyDescent="0.3">
      <c r="A236" s="587"/>
      <c r="B236" s="168" t="s">
        <v>58</v>
      </c>
      <c r="C236" s="337"/>
      <c r="D236" s="337"/>
      <c r="E236" s="337"/>
      <c r="F236" s="337"/>
      <c r="G236" s="402"/>
      <c r="H236" s="337"/>
      <c r="I236" s="337"/>
      <c r="J236" s="337"/>
      <c r="K236" s="337"/>
      <c r="L236" s="337"/>
      <c r="M236" s="337"/>
      <c r="N236" s="337"/>
      <c r="O236" s="337"/>
      <c r="P236" s="337"/>
      <c r="Q236" s="337"/>
      <c r="R236" s="403">
        <f t="shared" si="91"/>
        <v>0</v>
      </c>
    </row>
    <row r="237" spans="1:18" x14ac:dyDescent="0.3">
      <c r="A237" s="587"/>
      <c r="B237" s="401" t="s">
        <v>59</v>
      </c>
      <c r="C237" s="401">
        <f>SUM(C238:C239)</f>
        <v>0</v>
      </c>
      <c r="D237" s="401">
        <f>SUM(D238:D239)</f>
        <v>0</v>
      </c>
      <c r="E237" s="401">
        <f>SUM(E238:E239)</f>
        <v>0</v>
      </c>
      <c r="F237" s="401">
        <f>SUM(F238:F239)</f>
        <v>0</v>
      </c>
      <c r="G237" s="402"/>
      <c r="H237" s="401">
        <f>SUM(H238:H239)</f>
        <v>0</v>
      </c>
      <c r="I237" s="401">
        <f t="shared" ref="I237:Q237" si="100">SUM(I238:I239)</f>
        <v>0</v>
      </c>
      <c r="J237" s="401">
        <f t="shared" si="100"/>
        <v>0</v>
      </c>
      <c r="K237" s="401">
        <f t="shared" si="100"/>
        <v>0</v>
      </c>
      <c r="L237" s="401">
        <f t="shared" si="100"/>
        <v>0</v>
      </c>
      <c r="M237" s="401">
        <f t="shared" si="100"/>
        <v>0</v>
      </c>
      <c r="N237" s="401">
        <f t="shared" si="100"/>
        <v>0</v>
      </c>
      <c r="O237" s="401">
        <f t="shared" si="100"/>
        <v>0</v>
      </c>
      <c r="P237" s="401">
        <f t="shared" si="100"/>
        <v>0</v>
      </c>
      <c r="Q237" s="401">
        <f t="shared" si="100"/>
        <v>0</v>
      </c>
      <c r="R237" s="401">
        <f t="shared" si="91"/>
        <v>0</v>
      </c>
    </row>
    <row r="238" spans="1:18" x14ac:dyDescent="0.3">
      <c r="A238" s="587"/>
      <c r="B238" s="168" t="s">
        <v>57</v>
      </c>
      <c r="C238" s="337"/>
      <c r="D238" s="337"/>
      <c r="E238" s="337"/>
      <c r="F238" s="337"/>
      <c r="G238" s="402"/>
      <c r="H238" s="337"/>
      <c r="I238" s="337"/>
      <c r="J238" s="337"/>
      <c r="K238" s="337"/>
      <c r="L238" s="337"/>
      <c r="M238" s="337"/>
      <c r="N238" s="337"/>
      <c r="O238" s="337"/>
      <c r="P238" s="337"/>
      <c r="Q238" s="337"/>
      <c r="R238" s="403">
        <f t="shared" si="91"/>
        <v>0</v>
      </c>
    </row>
    <row r="239" spans="1:18" x14ac:dyDescent="0.3">
      <c r="A239" s="587"/>
      <c r="B239" s="168" t="s">
        <v>58</v>
      </c>
      <c r="C239" s="337"/>
      <c r="D239" s="337"/>
      <c r="E239" s="337"/>
      <c r="F239" s="337"/>
      <c r="G239" s="402"/>
      <c r="H239" s="337"/>
      <c r="I239" s="337"/>
      <c r="J239" s="337"/>
      <c r="K239" s="337"/>
      <c r="L239" s="337"/>
      <c r="M239" s="337"/>
      <c r="N239" s="337"/>
      <c r="O239" s="337"/>
      <c r="P239" s="337"/>
      <c r="Q239" s="337"/>
      <c r="R239" s="403">
        <f t="shared" si="91"/>
        <v>0</v>
      </c>
    </row>
    <row r="240" spans="1:18" x14ac:dyDescent="0.3">
      <c r="A240" s="587" t="s">
        <v>47</v>
      </c>
      <c r="B240" s="401" t="s">
        <v>56</v>
      </c>
      <c r="C240" s="401">
        <f>SUM(C241:C242)</f>
        <v>0</v>
      </c>
      <c r="D240" s="401">
        <f>SUM(D241:D242)</f>
        <v>0</v>
      </c>
      <c r="E240" s="401">
        <f>SUM(E241:E242)</f>
        <v>0</v>
      </c>
      <c r="F240" s="401">
        <f>SUM(F241:F242)</f>
        <v>0</v>
      </c>
      <c r="G240" s="401">
        <f>SUM(G241:G242)</f>
        <v>0</v>
      </c>
      <c r="H240" s="402"/>
      <c r="I240" s="401">
        <f t="shared" ref="I240:Q240" si="101">SUM(I241:I242)</f>
        <v>0</v>
      </c>
      <c r="J240" s="401">
        <f t="shared" si="101"/>
        <v>0</v>
      </c>
      <c r="K240" s="401">
        <f t="shared" si="101"/>
        <v>0</v>
      </c>
      <c r="L240" s="401">
        <f t="shared" si="101"/>
        <v>0</v>
      </c>
      <c r="M240" s="401">
        <f t="shared" si="101"/>
        <v>0</v>
      </c>
      <c r="N240" s="401">
        <f t="shared" si="101"/>
        <v>0</v>
      </c>
      <c r="O240" s="401">
        <f t="shared" si="101"/>
        <v>0</v>
      </c>
      <c r="P240" s="401">
        <f t="shared" si="101"/>
        <v>0</v>
      </c>
      <c r="Q240" s="401">
        <f t="shared" si="101"/>
        <v>0</v>
      </c>
      <c r="R240" s="401">
        <f t="shared" si="91"/>
        <v>0</v>
      </c>
    </row>
    <row r="241" spans="1:18" x14ac:dyDescent="0.3">
      <c r="A241" s="587"/>
      <c r="B241" s="168" t="s">
        <v>57</v>
      </c>
      <c r="C241" s="337"/>
      <c r="D241" s="337"/>
      <c r="E241" s="337"/>
      <c r="F241" s="337"/>
      <c r="G241" s="337"/>
      <c r="H241" s="402"/>
      <c r="I241" s="337"/>
      <c r="J241" s="337"/>
      <c r="K241" s="337"/>
      <c r="L241" s="337"/>
      <c r="M241" s="337"/>
      <c r="N241" s="337"/>
      <c r="O241" s="337"/>
      <c r="P241" s="337"/>
      <c r="Q241" s="337"/>
      <c r="R241" s="403">
        <f t="shared" si="91"/>
        <v>0</v>
      </c>
    </row>
    <row r="242" spans="1:18" x14ac:dyDescent="0.3">
      <c r="A242" s="587"/>
      <c r="B242" s="168" t="s">
        <v>58</v>
      </c>
      <c r="C242" s="337"/>
      <c r="D242" s="337"/>
      <c r="E242" s="337"/>
      <c r="F242" s="337"/>
      <c r="G242" s="337"/>
      <c r="H242" s="402"/>
      <c r="I242" s="337"/>
      <c r="J242" s="337"/>
      <c r="K242" s="337"/>
      <c r="L242" s="337"/>
      <c r="M242" s="337"/>
      <c r="N242" s="337"/>
      <c r="O242" s="337"/>
      <c r="P242" s="337"/>
      <c r="Q242" s="337"/>
      <c r="R242" s="403">
        <f t="shared" si="91"/>
        <v>0</v>
      </c>
    </row>
    <row r="243" spans="1:18" x14ac:dyDescent="0.3">
      <c r="A243" s="587"/>
      <c r="B243" s="401" t="s">
        <v>59</v>
      </c>
      <c r="C243" s="401">
        <f>SUM(C244:C245)</f>
        <v>0</v>
      </c>
      <c r="D243" s="401">
        <f>SUM(D244:D245)</f>
        <v>0</v>
      </c>
      <c r="E243" s="401">
        <f>SUM(E244:E245)</f>
        <v>0</v>
      </c>
      <c r="F243" s="401">
        <f>SUM(F244:F245)</f>
        <v>0</v>
      </c>
      <c r="G243" s="401">
        <f>SUM(G244:G245)</f>
        <v>0</v>
      </c>
      <c r="H243" s="402"/>
      <c r="I243" s="401">
        <f t="shared" ref="I243:Q243" si="102">SUM(I244:I245)</f>
        <v>0</v>
      </c>
      <c r="J243" s="401">
        <f t="shared" si="102"/>
        <v>0</v>
      </c>
      <c r="K243" s="401">
        <f t="shared" si="102"/>
        <v>0</v>
      </c>
      <c r="L243" s="401">
        <f t="shared" si="102"/>
        <v>0</v>
      </c>
      <c r="M243" s="401">
        <f t="shared" si="102"/>
        <v>0</v>
      </c>
      <c r="N243" s="401">
        <f t="shared" si="102"/>
        <v>0</v>
      </c>
      <c r="O243" s="401">
        <f t="shared" si="102"/>
        <v>0</v>
      </c>
      <c r="P243" s="401">
        <f t="shared" si="102"/>
        <v>0</v>
      </c>
      <c r="Q243" s="401">
        <f t="shared" si="102"/>
        <v>0</v>
      </c>
      <c r="R243" s="401">
        <f t="shared" si="91"/>
        <v>0</v>
      </c>
    </row>
    <row r="244" spans="1:18" x14ac:dyDescent="0.3">
      <c r="A244" s="587"/>
      <c r="B244" s="168" t="s">
        <v>57</v>
      </c>
      <c r="C244" s="337"/>
      <c r="D244" s="337"/>
      <c r="E244" s="337"/>
      <c r="F244" s="337"/>
      <c r="G244" s="337"/>
      <c r="H244" s="402"/>
      <c r="I244" s="337"/>
      <c r="J244" s="337"/>
      <c r="K244" s="337"/>
      <c r="L244" s="337"/>
      <c r="M244" s="337"/>
      <c r="N244" s="337"/>
      <c r="O244" s="337"/>
      <c r="P244" s="337"/>
      <c r="Q244" s="337"/>
      <c r="R244" s="403">
        <f t="shared" si="91"/>
        <v>0</v>
      </c>
    </row>
    <row r="245" spans="1:18" x14ac:dyDescent="0.3">
      <c r="A245" s="587"/>
      <c r="B245" s="168" t="s">
        <v>58</v>
      </c>
      <c r="C245" s="337"/>
      <c r="D245" s="337"/>
      <c r="E245" s="337"/>
      <c r="F245" s="337"/>
      <c r="G245" s="337"/>
      <c r="H245" s="402"/>
      <c r="I245" s="337"/>
      <c r="J245" s="337"/>
      <c r="K245" s="337"/>
      <c r="L245" s="337"/>
      <c r="M245" s="337"/>
      <c r="N245" s="337"/>
      <c r="O245" s="337"/>
      <c r="P245" s="337"/>
      <c r="Q245" s="337"/>
      <c r="R245" s="403">
        <f t="shared" si="91"/>
        <v>0</v>
      </c>
    </row>
    <row r="246" spans="1:18" x14ac:dyDescent="0.3">
      <c r="A246" s="587" t="s">
        <v>48</v>
      </c>
      <c r="B246" s="401" t="s">
        <v>56</v>
      </c>
      <c r="C246" s="401">
        <f t="shared" ref="C246:H246" si="103">SUM(C247:C248)</f>
        <v>0</v>
      </c>
      <c r="D246" s="401">
        <f t="shared" si="103"/>
        <v>0</v>
      </c>
      <c r="E246" s="401">
        <f t="shared" si="103"/>
        <v>0</v>
      </c>
      <c r="F246" s="401">
        <f t="shared" si="103"/>
        <v>0</v>
      </c>
      <c r="G246" s="401">
        <f t="shared" si="103"/>
        <v>0</v>
      </c>
      <c r="H246" s="401">
        <f t="shared" si="103"/>
        <v>0</v>
      </c>
      <c r="I246" s="402"/>
      <c r="J246" s="401">
        <f t="shared" ref="J246:Q246" si="104">SUM(J247:J248)</f>
        <v>0</v>
      </c>
      <c r="K246" s="401">
        <f t="shared" si="104"/>
        <v>0</v>
      </c>
      <c r="L246" s="401">
        <f t="shared" si="104"/>
        <v>0</v>
      </c>
      <c r="M246" s="401">
        <f t="shared" si="104"/>
        <v>0</v>
      </c>
      <c r="N246" s="401">
        <f t="shared" si="104"/>
        <v>0</v>
      </c>
      <c r="O246" s="401">
        <f t="shared" si="104"/>
        <v>0</v>
      </c>
      <c r="P246" s="401">
        <f t="shared" si="104"/>
        <v>0</v>
      </c>
      <c r="Q246" s="401">
        <f t="shared" si="104"/>
        <v>0</v>
      </c>
      <c r="R246" s="401">
        <f t="shared" si="91"/>
        <v>0</v>
      </c>
    </row>
    <row r="247" spans="1:18" x14ac:dyDescent="0.3">
      <c r="A247" s="587"/>
      <c r="B247" s="168" t="s">
        <v>57</v>
      </c>
      <c r="C247" s="337"/>
      <c r="D247" s="337"/>
      <c r="E247" s="337"/>
      <c r="F247" s="337"/>
      <c r="G247" s="337"/>
      <c r="H247" s="337"/>
      <c r="I247" s="402"/>
      <c r="J247" s="337"/>
      <c r="K247" s="337"/>
      <c r="L247" s="337"/>
      <c r="M247" s="337"/>
      <c r="N247" s="337"/>
      <c r="O247" s="337"/>
      <c r="P247" s="337"/>
      <c r="Q247" s="337"/>
      <c r="R247" s="403">
        <f t="shared" si="91"/>
        <v>0</v>
      </c>
    </row>
    <row r="248" spans="1:18" x14ac:dyDescent="0.3">
      <c r="A248" s="587"/>
      <c r="B248" s="168" t="s">
        <v>58</v>
      </c>
      <c r="C248" s="337"/>
      <c r="D248" s="337"/>
      <c r="E248" s="337"/>
      <c r="F248" s="337"/>
      <c r="G248" s="337"/>
      <c r="H248" s="337"/>
      <c r="I248" s="402"/>
      <c r="J248" s="337"/>
      <c r="K248" s="337"/>
      <c r="L248" s="337"/>
      <c r="M248" s="337"/>
      <c r="N248" s="337"/>
      <c r="O248" s="337"/>
      <c r="P248" s="337"/>
      <c r="Q248" s="337"/>
      <c r="R248" s="403">
        <f t="shared" si="91"/>
        <v>0</v>
      </c>
    </row>
    <row r="249" spans="1:18" x14ac:dyDescent="0.3">
      <c r="A249" s="587"/>
      <c r="B249" s="401" t="s">
        <v>59</v>
      </c>
      <c r="C249" s="401">
        <f t="shared" ref="C249:H249" si="105">SUM(C250:C251)</f>
        <v>0</v>
      </c>
      <c r="D249" s="401">
        <f t="shared" si="105"/>
        <v>0</v>
      </c>
      <c r="E249" s="401">
        <f t="shared" si="105"/>
        <v>0</v>
      </c>
      <c r="F249" s="401">
        <f t="shared" si="105"/>
        <v>0</v>
      </c>
      <c r="G249" s="401">
        <f t="shared" si="105"/>
        <v>0</v>
      </c>
      <c r="H249" s="401">
        <f t="shared" si="105"/>
        <v>0</v>
      </c>
      <c r="I249" s="402"/>
      <c r="J249" s="401">
        <f t="shared" ref="J249:Q249" si="106">SUM(J250:J251)</f>
        <v>0</v>
      </c>
      <c r="K249" s="401">
        <f t="shared" si="106"/>
        <v>0</v>
      </c>
      <c r="L249" s="401">
        <f t="shared" si="106"/>
        <v>0</v>
      </c>
      <c r="M249" s="401">
        <f t="shared" si="106"/>
        <v>0</v>
      </c>
      <c r="N249" s="401">
        <f t="shared" si="106"/>
        <v>0</v>
      </c>
      <c r="O249" s="401">
        <f t="shared" si="106"/>
        <v>0</v>
      </c>
      <c r="P249" s="401">
        <f t="shared" si="106"/>
        <v>0</v>
      </c>
      <c r="Q249" s="401">
        <f t="shared" si="106"/>
        <v>0</v>
      </c>
      <c r="R249" s="401">
        <f t="shared" si="91"/>
        <v>0</v>
      </c>
    </row>
    <row r="250" spans="1:18" x14ac:dyDescent="0.3">
      <c r="A250" s="587"/>
      <c r="B250" s="168" t="s">
        <v>57</v>
      </c>
      <c r="C250" s="337"/>
      <c r="D250" s="337"/>
      <c r="E250" s="337"/>
      <c r="F250" s="337"/>
      <c r="G250" s="337"/>
      <c r="H250" s="337"/>
      <c r="I250" s="402"/>
      <c r="J250" s="337"/>
      <c r="K250" s="337"/>
      <c r="L250" s="337"/>
      <c r="M250" s="337"/>
      <c r="N250" s="337"/>
      <c r="O250" s="337"/>
      <c r="P250" s="337"/>
      <c r="Q250" s="337"/>
      <c r="R250" s="403">
        <f t="shared" si="91"/>
        <v>0</v>
      </c>
    </row>
    <row r="251" spans="1:18" x14ac:dyDescent="0.3">
      <c r="A251" s="587"/>
      <c r="B251" s="168" t="s">
        <v>58</v>
      </c>
      <c r="C251" s="337"/>
      <c r="D251" s="337"/>
      <c r="E251" s="337"/>
      <c r="F251" s="337"/>
      <c r="G251" s="337"/>
      <c r="H251" s="337"/>
      <c r="I251" s="402"/>
      <c r="J251" s="337"/>
      <c r="K251" s="337"/>
      <c r="L251" s="337"/>
      <c r="M251" s="337"/>
      <c r="N251" s="337"/>
      <c r="O251" s="337"/>
      <c r="P251" s="337"/>
      <c r="Q251" s="337"/>
      <c r="R251" s="403">
        <f t="shared" si="91"/>
        <v>0</v>
      </c>
    </row>
    <row r="252" spans="1:18" x14ac:dyDescent="0.3">
      <c r="A252" s="587" t="s">
        <v>49</v>
      </c>
      <c r="B252" s="401" t="s">
        <v>56</v>
      </c>
      <c r="C252" s="401">
        <f t="shared" ref="C252:I252" si="107">SUM(C253:C254)</f>
        <v>0</v>
      </c>
      <c r="D252" s="401">
        <f t="shared" si="107"/>
        <v>0</v>
      </c>
      <c r="E252" s="401">
        <f t="shared" si="107"/>
        <v>0</v>
      </c>
      <c r="F252" s="401">
        <f t="shared" si="107"/>
        <v>0</v>
      </c>
      <c r="G252" s="401">
        <f t="shared" si="107"/>
        <v>0</v>
      </c>
      <c r="H252" s="401">
        <f t="shared" si="107"/>
        <v>0</v>
      </c>
      <c r="I252" s="401">
        <f t="shared" si="107"/>
        <v>0</v>
      </c>
      <c r="J252" s="402"/>
      <c r="K252" s="401">
        <f t="shared" ref="K252:Q252" si="108">SUM(K253:K254)</f>
        <v>0</v>
      </c>
      <c r="L252" s="401">
        <f t="shared" si="108"/>
        <v>0</v>
      </c>
      <c r="M252" s="401">
        <f t="shared" si="108"/>
        <v>0</v>
      </c>
      <c r="N252" s="401">
        <f t="shared" si="108"/>
        <v>0</v>
      </c>
      <c r="O252" s="401">
        <f t="shared" si="108"/>
        <v>0</v>
      </c>
      <c r="P252" s="401">
        <f t="shared" si="108"/>
        <v>0</v>
      </c>
      <c r="Q252" s="401">
        <f t="shared" si="108"/>
        <v>0</v>
      </c>
      <c r="R252" s="401">
        <f t="shared" si="91"/>
        <v>0</v>
      </c>
    </row>
    <row r="253" spans="1:18" x14ac:dyDescent="0.3">
      <c r="A253" s="587"/>
      <c r="B253" s="168" t="s">
        <v>57</v>
      </c>
      <c r="C253" s="337"/>
      <c r="D253" s="337"/>
      <c r="E253" s="337"/>
      <c r="F253" s="337"/>
      <c r="G253" s="337"/>
      <c r="H253" s="337"/>
      <c r="I253" s="337"/>
      <c r="J253" s="402"/>
      <c r="K253" s="337"/>
      <c r="L253" s="337"/>
      <c r="M253" s="337"/>
      <c r="N253" s="337"/>
      <c r="O253" s="337"/>
      <c r="P253" s="337"/>
      <c r="Q253" s="337"/>
      <c r="R253" s="403">
        <f t="shared" si="91"/>
        <v>0</v>
      </c>
    </row>
    <row r="254" spans="1:18" x14ac:dyDescent="0.3">
      <c r="A254" s="587"/>
      <c r="B254" s="168" t="s">
        <v>58</v>
      </c>
      <c r="C254" s="337"/>
      <c r="D254" s="337"/>
      <c r="E254" s="337"/>
      <c r="F254" s="337"/>
      <c r="G254" s="337"/>
      <c r="H254" s="337"/>
      <c r="I254" s="337"/>
      <c r="J254" s="402"/>
      <c r="K254" s="337"/>
      <c r="L254" s="337"/>
      <c r="M254" s="337"/>
      <c r="N254" s="337"/>
      <c r="O254" s="337"/>
      <c r="P254" s="337"/>
      <c r="Q254" s="337"/>
      <c r="R254" s="403">
        <f t="shared" si="91"/>
        <v>0</v>
      </c>
    </row>
    <row r="255" spans="1:18" x14ac:dyDescent="0.3">
      <c r="A255" s="587"/>
      <c r="B255" s="401" t="s">
        <v>59</v>
      </c>
      <c r="C255" s="401">
        <f t="shared" ref="C255:I255" si="109">SUM(C256:C257)</f>
        <v>0</v>
      </c>
      <c r="D255" s="401">
        <f t="shared" si="109"/>
        <v>0</v>
      </c>
      <c r="E255" s="401">
        <f t="shared" si="109"/>
        <v>0</v>
      </c>
      <c r="F255" s="401">
        <f t="shared" si="109"/>
        <v>0</v>
      </c>
      <c r="G255" s="401">
        <f t="shared" si="109"/>
        <v>0</v>
      </c>
      <c r="H255" s="401">
        <f t="shared" si="109"/>
        <v>0</v>
      </c>
      <c r="I255" s="401">
        <f t="shared" si="109"/>
        <v>0</v>
      </c>
      <c r="J255" s="402"/>
      <c r="K255" s="401">
        <f t="shared" ref="K255:Q255" si="110">SUM(K256:K257)</f>
        <v>0</v>
      </c>
      <c r="L255" s="401">
        <f t="shared" si="110"/>
        <v>0</v>
      </c>
      <c r="M255" s="401">
        <f t="shared" si="110"/>
        <v>0</v>
      </c>
      <c r="N255" s="401">
        <f t="shared" si="110"/>
        <v>0</v>
      </c>
      <c r="O255" s="401">
        <f t="shared" si="110"/>
        <v>0</v>
      </c>
      <c r="P255" s="401">
        <f t="shared" si="110"/>
        <v>0</v>
      </c>
      <c r="Q255" s="401">
        <f t="shared" si="110"/>
        <v>0</v>
      </c>
      <c r="R255" s="401">
        <f t="shared" si="91"/>
        <v>0</v>
      </c>
    </row>
    <row r="256" spans="1:18" x14ac:dyDescent="0.3">
      <c r="A256" s="587"/>
      <c r="B256" s="168" t="s">
        <v>57</v>
      </c>
      <c r="C256" s="337"/>
      <c r="D256" s="337"/>
      <c r="E256" s="337"/>
      <c r="F256" s="337"/>
      <c r="G256" s="337"/>
      <c r="H256" s="337"/>
      <c r="I256" s="337"/>
      <c r="J256" s="402"/>
      <c r="K256" s="337"/>
      <c r="L256" s="337"/>
      <c r="M256" s="337"/>
      <c r="N256" s="337"/>
      <c r="O256" s="337"/>
      <c r="P256" s="337"/>
      <c r="Q256" s="337"/>
      <c r="R256" s="403">
        <f t="shared" si="91"/>
        <v>0</v>
      </c>
    </row>
    <row r="257" spans="1:18" x14ac:dyDescent="0.3">
      <c r="A257" s="587"/>
      <c r="B257" s="168" t="s">
        <v>58</v>
      </c>
      <c r="C257" s="337"/>
      <c r="D257" s="337"/>
      <c r="E257" s="337"/>
      <c r="F257" s="337"/>
      <c r="G257" s="337"/>
      <c r="H257" s="337"/>
      <c r="I257" s="337"/>
      <c r="J257" s="402"/>
      <c r="K257" s="337"/>
      <c r="L257" s="337"/>
      <c r="M257" s="337"/>
      <c r="N257" s="337"/>
      <c r="O257" s="337"/>
      <c r="P257" s="337"/>
      <c r="Q257" s="337"/>
      <c r="R257" s="403">
        <f t="shared" si="91"/>
        <v>0</v>
      </c>
    </row>
    <row r="258" spans="1:18" x14ac:dyDescent="0.3">
      <c r="A258" s="587" t="s">
        <v>50</v>
      </c>
      <c r="B258" s="401" t="s">
        <v>56</v>
      </c>
      <c r="C258" s="401">
        <f t="shared" ref="C258:J258" si="111">SUM(C259:C260)</f>
        <v>0</v>
      </c>
      <c r="D258" s="401">
        <f t="shared" si="111"/>
        <v>0</v>
      </c>
      <c r="E258" s="401">
        <f t="shared" si="111"/>
        <v>0</v>
      </c>
      <c r="F258" s="401">
        <f t="shared" si="111"/>
        <v>0</v>
      </c>
      <c r="G258" s="401">
        <f t="shared" si="111"/>
        <v>0</v>
      </c>
      <c r="H258" s="401">
        <f t="shared" si="111"/>
        <v>0</v>
      </c>
      <c r="I258" s="401">
        <f t="shared" si="111"/>
        <v>0</v>
      </c>
      <c r="J258" s="401">
        <f t="shared" si="111"/>
        <v>0</v>
      </c>
      <c r="K258" s="402"/>
      <c r="L258" s="401">
        <f t="shared" ref="L258:Q258" si="112">SUM(L259:L260)</f>
        <v>0</v>
      </c>
      <c r="M258" s="401">
        <f t="shared" si="112"/>
        <v>0</v>
      </c>
      <c r="N258" s="401">
        <f t="shared" si="112"/>
        <v>0</v>
      </c>
      <c r="O258" s="401">
        <f t="shared" si="112"/>
        <v>0</v>
      </c>
      <c r="P258" s="401">
        <f t="shared" si="112"/>
        <v>0</v>
      </c>
      <c r="Q258" s="401">
        <f t="shared" si="112"/>
        <v>0</v>
      </c>
      <c r="R258" s="401">
        <f t="shared" si="91"/>
        <v>0</v>
      </c>
    </row>
    <row r="259" spans="1:18" x14ac:dyDescent="0.3">
      <c r="A259" s="587"/>
      <c r="B259" s="168" t="s">
        <v>57</v>
      </c>
      <c r="C259" s="337"/>
      <c r="D259" s="337"/>
      <c r="E259" s="337"/>
      <c r="F259" s="337"/>
      <c r="G259" s="337"/>
      <c r="H259" s="337"/>
      <c r="I259" s="337"/>
      <c r="J259" s="337"/>
      <c r="K259" s="402"/>
      <c r="L259" s="337"/>
      <c r="M259" s="337"/>
      <c r="N259" s="337"/>
      <c r="O259" s="337"/>
      <c r="P259" s="337"/>
      <c r="Q259" s="337"/>
      <c r="R259" s="403">
        <f t="shared" si="91"/>
        <v>0</v>
      </c>
    </row>
    <row r="260" spans="1:18" x14ac:dyDescent="0.3">
      <c r="A260" s="587"/>
      <c r="B260" s="168" t="s">
        <v>58</v>
      </c>
      <c r="C260" s="337"/>
      <c r="D260" s="337"/>
      <c r="E260" s="337"/>
      <c r="F260" s="337"/>
      <c r="G260" s="337"/>
      <c r="H260" s="337"/>
      <c r="I260" s="337"/>
      <c r="J260" s="337"/>
      <c r="K260" s="402"/>
      <c r="L260" s="337"/>
      <c r="M260" s="337"/>
      <c r="N260" s="337"/>
      <c r="O260" s="337"/>
      <c r="P260" s="337"/>
      <c r="Q260" s="337"/>
      <c r="R260" s="403">
        <f t="shared" si="91"/>
        <v>0</v>
      </c>
    </row>
    <row r="261" spans="1:18" x14ac:dyDescent="0.3">
      <c r="A261" s="587"/>
      <c r="B261" s="401" t="s">
        <v>59</v>
      </c>
      <c r="C261" s="401">
        <f t="shared" ref="C261:J261" si="113">SUM(C262:C263)</f>
        <v>0</v>
      </c>
      <c r="D261" s="401">
        <f t="shared" si="113"/>
        <v>0</v>
      </c>
      <c r="E261" s="401">
        <f t="shared" si="113"/>
        <v>0</v>
      </c>
      <c r="F261" s="401">
        <f t="shared" si="113"/>
        <v>0</v>
      </c>
      <c r="G261" s="401">
        <f t="shared" si="113"/>
        <v>0</v>
      </c>
      <c r="H261" s="401">
        <f t="shared" si="113"/>
        <v>0</v>
      </c>
      <c r="I261" s="401">
        <f t="shared" si="113"/>
        <v>0</v>
      </c>
      <c r="J261" s="401">
        <f t="shared" si="113"/>
        <v>0</v>
      </c>
      <c r="K261" s="402"/>
      <c r="L261" s="401">
        <f t="shared" ref="L261:Q261" si="114">SUM(L262:L263)</f>
        <v>0</v>
      </c>
      <c r="M261" s="401">
        <f t="shared" si="114"/>
        <v>0</v>
      </c>
      <c r="N261" s="401">
        <f t="shared" si="114"/>
        <v>0</v>
      </c>
      <c r="O261" s="401">
        <f t="shared" si="114"/>
        <v>0</v>
      </c>
      <c r="P261" s="401">
        <f t="shared" si="114"/>
        <v>0</v>
      </c>
      <c r="Q261" s="401">
        <f t="shared" si="114"/>
        <v>0</v>
      </c>
      <c r="R261" s="401">
        <f t="shared" si="91"/>
        <v>0</v>
      </c>
    </row>
    <row r="262" spans="1:18" x14ac:dyDescent="0.3">
      <c r="A262" s="587"/>
      <c r="B262" s="168" t="s">
        <v>57</v>
      </c>
      <c r="C262" s="337"/>
      <c r="D262" s="337"/>
      <c r="E262" s="337"/>
      <c r="F262" s="337"/>
      <c r="G262" s="337"/>
      <c r="H262" s="337"/>
      <c r="I262" s="337"/>
      <c r="J262" s="337"/>
      <c r="K262" s="402"/>
      <c r="L262" s="337"/>
      <c r="M262" s="337"/>
      <c r="N262" s="337"/>
      <c r="O262" s="337"/>
      <c r="P262" s="337"/>
      <c r="Q262" s="337"/>
      <c r="R262" s="403">
        <f t="shared" si="91"/>
        <v>0</v>
      </c>
    </row>
    <row r="263" spans="1:18" x14ac:dyDescent="0.3">
      <c r="A263" s="587"/>
      <c r="B263" s="168" t="s">
        <v>58</v>
      </c>
      <c r="C263" s="337"/>
      <c r="D263" s="337"/>
      <c r="E263" s="337"/>
      <c r="F263" s="337"/>
      <c r="G263" s="337"/>
      <c r="H263" s="337"/>
      <c r="I263" s="337"/>
      <c r="J263" s="337"/>
      <c r="K263" s="402"/>
      <c r="L263" s="337"/>
      <c r="M263" s="337"/>
      <c r="N263" s="337"/>
      <c r="O263" s="337"/>
      <c r="P263" s="337"/>
      <c r="Q263" s="337"/>
      <c r="R263" s="403">
        <f t="shared" si="91"/>
        <v>0</v>
      </c>
    </row>
    <row r="264" spans="1:18" x14ac:dyDescent="0.3">
      <c r="A264" s="587" t="s">
        <v>51</v>
      </c>
      <c r="B264" s="401" t="s">
        <v>56</v>
      </c>
      <c r="C264" s="401">
        <f t="shared" ref="C264:K264" si="115">SUM(C265:C266)</f>
        <v>0</v>
      </c>
      <c r="D264" s="401">
        <f t="shared" si="115"/>
        <v>0</v>
      </c>
      <c r="E264" s="401">
        <f t="shared" si="115"/>
        <v>0</v>
      </c>
      <c r="F264" s="401">
        <f t="shared" si="115"/>
        <v>0</v>
      </c>
      <c r="G264" s="401">
        <f t="shared" si="115"/>
        <v>0</v>
      </c>
      <c r="H264" s="401">
        <f t="shared" si="115"/>
        <v>0</v>
      </c>
      <c r="I264" s="401">
        <f t="shared" si="115"/>
        <v>0</v>
      </c>
      <c r="J264" s="401">
        <f t="shared" si="115"/>
        <v>0</v>
      </c>
      <c r="K264" s="401">
        <f t="shared" si="115"/>
        <v>0</v>
      </c>
      <c r="L264" s="402"/>
      <c r="M264" s="401">
        <f>SUM(M265:M266)</f>
        <v>0</v>
      </c>
      <c r="N264" s="401">
        <f>SUM(N265:N266)</f>
        <v>0</v>
      </c>
      <c r="O264" s="401">
        <f>SUM(O265:O266)</f>
        <v>0</v>
      </c>
      <c r="P264" s="401">
        <f>SUM(P265:P266)</f>
        <v>0</v>
      </c>
      <c r="Q264" s="401">
        <f>SUM(Q265:Q266)</f>
        <v>0</v>
      </c>
      <c r="R264" s="401">
        <f t="shared" si="91"/>
        <v>0</v>
      </c>
    </row>
    <row r="265" spans="1:18" x14ac:dyDescent="0.3">
      <c r="A265" s="587"/>
      <c r="B265" s="168" t="s">
        <v>57</v>
      </c>
      <c r="C265" s="337"/>
      <c r="D265" s="337"/>
      <c r="E265" s="337"/>
      <c r="F265" s="337"/>
      <c r="G265" s="337"/>
      <c r="H265" s="337"/>
      <c r="I265" s="337"/>
      <c r="J265" s="337"/>
      <c r="K265" s="337"/>
      <c r="L265" s="402"/>
      <c r="M265" s="337"/>
      <c r="N265" s="337"/>
      <c r="O265" s="337"/>
      <c r="P265" s="337"/>
      <c r="Q265" s="337"/>
      <c r="R265" s="403">
        <f t="shared" si="91"/>
        <v>0</v>
      </c>
    </row>
    <row r="266" spans="1:18" x14ac:dyDescent="0.3">
      <c r="A266" s="587"/>
      <c r="B266" s="168" t="s">
        <v>58</v>
      </c>
      <c r="C266" s="337"/>
      <c r="D266" s="337"/>
      <c r="E266" s="337"/>
      <c r="F266" s="337"/>
      <c r="G266" s="337"/>
      <c r="H266" s="337"/>
      <c r="I266" s="337"/>
      <c r="J266" s="337"/>
      <c r="K266" s="337"/>
      <c r="L266" s="402"/>
      <c r="M266" s="337"/>
      <c r="N266" s="337"/>
      <c r="O266" s="337"/>
      <c r="P266" s="337"/>
      <c r="Q266" s="337"/>
      <c r="R266" s="403">
        <f t="shared" si="91"/>
        <v>0</v>
      </c>
    </row>
    <row r="267" spans="1:18" x14ac:dyDescent="0.3">
      <c r="A267" s="587"/>
      <c r="B267" s="401" t="s">
        <v>59</v>
      </c>
      <c r="C267" s="401">
        <f t="shared" ref="C267:K267" si="116">SUM(C268:C269)</f>
        <v>0</v>
      </c>
      <c r="D267" s="401">
        <f t="shared" si="116"/>
        <v>0</v>
      </c>
      <c r="E267" s="401">
        <f t="shared" si="116"/>
        <v>0</v>
      </c>
      <c r="F267" s="401">
        <f t="shared" si="116"/>
        <v>0</v>
      </c>
      <c r="G267" s="401">
        <f t="shared" si="116"/>
        <v>0</v>
      </c>
      <c r="H267" s="401">
        <f t="shared" si="116"/>
        <v>0</v>
      </c>
      <c r="I267" s="401">
        <f t="shared" si="116"/>
        <v>0</v>
      </c>
      <c r="J267" s="401">
        <f t="shared" si="116"/>
        <v>0</v>
      </c>
      <c r="K267" s="401">
        <f t="shared" si="116"/>
        <v>0</v>
      </c>
      <c r="L267" s="402"/>
      <c r="M267" s="401">
        <f>SUM(M268:M269)</f>
        <v>0</v>
      </c>
      <c r="N267" s="401">
        <f>SUM(N268:N269)</f>
        <v>0</v>
      </c>
      <c r="O267" s="401">
        <f>SUM(O268:O269)</f>
        <v>0</v>
      </c>
      <c r="P267" s="401">
        <f>SUM(P268:P269)</f>
        <v>0</v>
      </c>
      <c r="Q267" s="401">
        <f>SUM(Q268:Q269)</f>
        <v>0</v>
      </c>
      <c r="R267" s="401">
        <f t="shared" si="91"/>
        <v>0</v>
      </c>
    </row>
    <row r="268" spans="1:18" x14ac:dyDescent="0.3">
      <c r="A268" s="587"/>
      <c r="B268" s="168" t="s">
        <v>57</v>
      </c>
      <c r="C268" s="337"/>
      <c r="D268" s="337"/>
      <c r="E268" s="337"/>
      <c r="F268" s="337"/>
      <c r="G268" s="337"/>
      <c r="H268" s="337"/>
      <c r="I268" s="337"/>
      <c r="J268" s="337"/>
      <c r="K268" s="337"/>
      <c r="L268" s="402"/>
      <c r="M268" s="337"/>
      <c r="N268" s="337"/>
      <c r="O268" s="337"/>
      <c r="P268" s="337"/>
      <c r="Q268" s="337"/>
      <c r="R268" s="403">
        <f t="shared" si="91"/>
        <v>0</v>
      </c>
    </row>
    <row r="269" spans="1:18" x14ac:dyDescent="0.3">
      <c r="A269" s="587"/>
      <c r="B269" s="168" t="s">
        <v>58</v>
      </c>
      <c r="C269" s="337"/>
      <c r="D269" s="337"/>
      <c r="E269" s="337"/>
      <c r="F269" s="337"/>
      <c r="G269" s="337"/>
      <c r="H269" s="337"/>
      <c r="I269" s="337"/>
      <c r="J269" s="337"/>
      <c r="K269" s="337"/>
      <c r="L269" s="402"/>
      <c r="M269" s="337"/>
      <c r="N269" s="337"/>
      <c r="O269" s="337"/>
      <c r="P269" s="337"/>
      <c r="Q269" s="337"/>
      <c r="R269" s="403">
        <f t="shared" si="91"/>
        <v>0</v>
      </c>
    </row>
    <row r="270" spans="1:18" x14ac:dyDescent="0.3">
      <c r="A270" s="587" t="s">
        <v>52</v>
      </c>
      <c r="B270" s="401" t="s">
        <v>56</v>
      </c>
      <c r="C270" s="401">
        <f t="shared" ref="C270:L270" si="117">SUM(C271:C272)</f>
        <v>0</v>
      </c>
      <c r="D270" s="401">
        <f t="shared" si="117"/>
        <v>0</v>
      </c>
      <c r="E270" s="401">
        <f t="shared" si="117"/>
        <v>0</v>
      </c>
      <c r="F270" s="401">
        <f t="shared" si="117"/>
        <v>0</v>
      </c>
      <c r="G270" s="401">
        <f t="shared" si="117"/>
        <v>0</v>
      </c>
      <c r="H270" s="401">
        <f t="shared" si="117"/>
        <v>0</v>
      </c>
      <c r="I270" s="401">
        <f t="shared" si="117"/>
        <v>0</v>
      </c>
      <c r="J270" s="401">
        <f t="shared" si="117"/>
        <v>0</v>
      </c>
      <c r="K270" s="401">
        <f t="shared" si="117"/>
        <v>0</v>
      </c>
      <c r="L270" s="401">
        <f t="shared" si="117"/>
        <v>0</v>
      </c>
      <c r="M270" s="402"/>
      <c r="N270" s="401">
        <f>SUM(N271:N272)</f>
        <v>0</v>
      </c>
      <c r="O270" s="401">
        <f>SUM(O271:O272)</f>
        <v>0</v>
      </c>
      <c r="P270" s="401">
        <f>SUM(P271:P272)</f>
        <v>0</v>
      </c>
      <c r="Q270" s="401">
        <f>SUM(Q271:Q272)</f>
        <v>0</v>
      </c>
      <c r="R270" s="401">
        <f t="shared" si="91"/>
        <v>0</v>
      </c>
    </row>
    <row r="271" spans="1:18" x14ac:dyDescent="0.3">
      <c r="A271" s="587"/>
      <c r="B271" s="168" t="s">
        <v>57</v>
      </c>
      <c r="C271" s="337"/>
      <c r="D271" s="337"/>
      <c r="E271" s="337"/>
      <c r="F271" s="337"/>
      <c r="G271" s="337"/>
      <c r="H271" s="337"/>
      <c r="I271" s="337"/>
      <c r="J271" s="337"/>
      <c r="K271" s="337"/>
      <c r="L271" s="337"/>
      <c r="M271" s="402"/>
      <c r="N271" s="337"/>
      <c r="O271" s="337"/>
      <c r="P271" s="337"/>
      <c r="Q271" s="337"/>
      <c r="R271" s="403">
        <f t="shared" si="91"/>
        <v>0</v>
      </c>
    </row>
    <row r="272" spans="1:18" x14ac:dyDescent="0.3">
      <c r="A272" s="587"/>
      <c r="B272" s="168" t="s">
        <v>58</v>
      </c>
      <c r="C272" s="337"/>
      <c r="D272" s="337"/>
      <c r="E272" s="337"/>
      <c r="F272" s="337"/>
      <c r="G272" s="337"/>
      <c r="H272" s="337"/>
      <c r="I272" s="337"/>
      <c r="J272" s="337"/>
      <c r="K272" s="337"/>
      <c r="L272" s="337"/>
      <c r="M272" s="402"/>
      <c r="N272" s="337"/>
      <c r="O272" s="337"/>
      <c r="P272" s="337"/>
      <c r="Q272" s="337"/>
      <c r="R272" s="403">
        <f t="shared" si="91"/>
        <v>0</v>
      </c>
    </row>
    <row r="273" spans="1:18" x14ac:dyDescent="0.3">
      <c r="A273" s="587"/>
      <c r="B273" s="401" t="s">
        <v>59</v>
      </c>
      <c r="C273" s="401">
        <f t="shared" ref="C273:L273" si="118">SUM(C274:C275)</f>
        <v>0</v>
      </c>
      <c r="D273" s="401">
        <f t="shared" si="118"/>
        <v>0</v>
      </c>
      <c r="E273" s="401">
        <f t="shared" si="118"/>
        <v>0</v>
      </c>
      <c r="F273" s="401">
        <f t="shared" si="118"/>
        <v>0</v>
      </c>
      <c r="G273" s="401">
        <f t="shared" si="118"/>
        <v>0</v>
      </c>
      <c r="H273" s="401">
        <f t="shared" si="118"/>
        <v>0</v>
      </c>
      <c r="I273" s="401">
        <f t="shared" si="118"/>
        <v>0</v>
      </c>
      <c r="J273" s="401">
        <f t="shared" si="118"/>
        <v>0</v>
      </c>
      <c r="K273" s="401">
        <f t="shared" si="118"/>
        <v>0</v>
      </c>
      <c r="L273" s="401">
        <f t="shared" si="118"/>
        <v>0</v>
      </c>
      <c r="M273" s="402"/>
      <c r="N273" s="401">
        <f>SUM(N274:N275)</f>
        <v>0</v>
      </c>
      <c r="O273" s="401">
        <f>SUM(O274:O275)</f>
        <v>0</v>
      </c>
      <c r="P273" s="401">
        <f>SUM(P274:P275)</f>
        <v>0</v>
      </c>
      <c r="Q273" s="401">
        <f>SUM(Q274:Q275)</f>
        <v>0</v>
      </c>
      <c r="R273" s="401">
        <f t="shared" si="91"/>
        <v>0</v>
      </c>
    </row>
    <row r="274" spans="1:18" x14ac:dyDescent="0.3">
      <c r="A274" s="587"/>
      <c r="B274" s="168" t="s">
        <v>57</v>
      </c>
      <c r="C274" s="337"/>
      <c r="D274" s="337"/>
      <c r="E274" s="337"/>
      <c r="F274" s="337"/>
      <c r="G274" s="337"/>
      <c r="H274" s="337"/>
      <c r="I274" s="337"/>
      <c r="J274" s="337"/>
      <c r="K274" s="337"/>
      <c r="L274" s="337"/>
      <c r="M274" s="402"/>
      <c r="N274" s="337"/>
      <c r="O274" s="337"/>
      <c r="P274" s="337"/>
      <c r="Q274" s="337"/>
      <c r="R274" s="403">
        <f t="shared" si="91"/>
        <v>0</v>
      </c>
    </row>
    <row r="275" spans="1:18" x14ac:dyDescent="0.3">
      <c r="A275" s="587"/>
      <c r="B275" s="168" t="s">
        <v>58</v>
      </c>
      <c r="C275" s="337"/>
      <c r="D275" s="337"/>
      <c r="E275" s="337"/>
      <c r="F275" s="337"/>
      <c r="G275" s="337"/>
      <c r="H275" s="337"/>
      <c r="I275" s="337"/>
      <c r="J275" s="337"/>
      <c r="K275" s="337"/>
      <c r="L275" s="337"/>
      <c r="M275" s="402"/>
      <c r="N275" s="337"/>
      <c r="O275" s="337"/>
      <c r="P275" s="337"/>
      <c r="Q275" s="337"/>
      <c r="R275" s="403">
        <f t="shared" ref="R275:R299" si="119">SUM(C275:Q275)</f>
        <v>0</v>
      </c>
    </row>
    <row r="276" spans="1:18" x14ac:dyDescent="0.3">
      <c r="A276" s="587" t="s">
        <v>53</v>
      </c>
      <c r="B276" s="401" t="s">
        <v>56</v>
      </c>
      <c r="C276" s="401">
        <f t="shared" ref="C276:M276" si="120">SUM(C277:C278)</f>
        <v>0</v>
      </c>
      <c r="D276" s="401">
        <f t="shared" si="120"/>
        <v>0</v>
      </c>
      <c r="E276" s="401">
        <f t="shared" si="120"/>
        <v>0</v>
      </c>
      <c r="F276" s="401">
        <f t="shared" si="120"/>
        <v>0</v>
      </c>
      <c r="G276" s="401">
        <f t="shared" si="120"/>
        <v>0</v>
      </c>
      <c r="H276" s="401">
        <f t="shared" si="120"/>
        <v>0</v>
      </c>
      <c r="I276" s="401">
        <f t="shared" si="120"/>
        <v>0</v>
      </c>
      <c r="J276" s="401">
        <f t="shared" si="120"/>
        <v>0</v>
      </c>
      <c r="K276" s="401">
        <f t="shared" si="120"/>
        <v>0</v>
      </c>
      <c r="L276" s="401">
        <f t="shared" si="120"/>
        <v>0</v>
      </c>
      <c r="M276" s="401">
        <f t="shared" si="120"/>
        <v>0</v>
      </c>
      <c r="N276" s="402"/>
      <c r="O276" s="401">
        <f>SUM(O277:O278)</f>
        <v>0</v>
      </c>
      <c r="P276" s="401">
        <f>SUM(P277:P278)</f>
        <v>0</v>
      </c>
      <c r="Q276" s="401">
        <f>SUM(Q277:Q278)</f>
        <v>0</v>
      </c>
      <c r="R276" s="401">
        <f t="shared" si="119"/>
        <v>0</v>
      </c>
    </row>
    <row r="277" spans="1:18" x14ac:dyDescent="0.3">
      <c r="A277" s="587"/>
      <c r="B277" s="168" t="s">
        <v>57</v>
      </c>
      <c r="C277" s="337"/>
      <c r="D277" s="337"/>
      <c r="E277" s="337"/>
      <c r="F277" s="337"/>
      <c r="G277" s="337"/>
      <c r="H277" s="337"/>
      <c r="I277" s="337"/>
      <c r="J277" s="337"/>
      <c r="K277" s="337"/>
      <c r="L277" s="337"/>
      <c r="M277" s="337"/>
      <c r="N277" s="402"/>
      <c r="O277" s="337"/>
      <c r="P277" s="337"/>
      <c r="Q277" s="337"/>
      <c r="R277" s="403">
        <f t="shared" si="119"/>
        <v>0</v>
      </c>
    </row>
    <row r="278" spans="1:18" x14ac:dyDescent="0.3">
      <c r="A278" s="587"/>
      <c r="B278" s="168" t="s">
        <v>58</v>
      </c>
      <c r="C278" s="337"/>
      <c r="D278" s="337"/>
      <c r="E278" s="337"/>
      <c r="F278" s="337"/>
      <c r="G278" s="337"/>
      <c r="H278" s="337"/>
      <c r="I278" s="337"/>
      <c r="J278" s="337"/>
      <c r="K278" s="337"/>
      <c r="L278" s="337"/>
      <c r="M278" s="337"/>
      <c r="N278" s="402"/>
      <c r="O278" s="337"/>
      <c r="P278" s="337"/>
      <c r="Q278" s="337"/>
      <c r="R278" s="403">
        <f t="shared" si="119"/>
        <v>0</v>
      </c>
    </row>
    <row r="279" spans="1:18" x14ac:dyDescent="0.3">
      <c r="A279" s="587"/>
      <c r="B279" s="401" t="s">
        <v>59</v>
      </c>
      <c r="C279" s="401">
        <f t="shared" ref="C279:M279" si="121">SUM(C280:C281)</f>
        <v>0</v>
      </c>
      <c r="D279" s="401">
        <f t="shared" si="121"/>
        <v>0</v>
      </c>
      <c r="E279" s="401">
        <f t="shared" si="121"/>
        <v>0</v>
      </c>
      <c r="F279" s="401">
        <f t="shared" si="121"/>
        <v>0</v>
      </c>
      <c r="G279" s="401">
        <f t="shared" si="121"/>
        <v>0</v>
      </c>
      <c r="H279" s="401">
        <f t="shared" si="121"/>
        <v>0</v>
      </c>
      <c r="I279" s="401">
        <f t="shared" si="121"/>
        <v>0</v>
      </c>
      <c r="J279" s="401">
        <f t="shared" si="121"/>
        <v>0</v>
      </c>
      <c r="K279" s="401">
        <f t="shared" si="121"/>
        <v>0</v>
      </c>
      <c r="L279" s="401">
        <f t="shared" si="121"/>
        <v>0</v>
      </c>
      <c r="M279" s="401">
        <f t="shared" si="121"/>
        <v>0</v>
      </c>
      <c r="N279" s="402"/>
      <c r="O279" s="401">
        <f>SUM(O280:O281)</f>
        <v>0</v>
      </c>
      <c r="P279" s="401">
        <f>SUM(P280:P281)</f>
        <v>0</v>
      </c>
      <c r="Q279" s="401">
        <f>SUM(Q280:Q281)</f>
        <v>0</v>
      </c>
      <c r="R279" s="401">
        <f t="shared" si="119"/>
        <v>0</v>
      </c>
    </row>
    <row r="280" spans="1:18" x14ac:dyDescent="0.3">
      <c r="A280" s="587"/>
      <c r="B280" s="168" t="s">
        <v>57</v>
      </c>
      <c r="C280" s="337"/>
      <c r="D280" s="337"/>
      <c r="E280" s="337"/>
      <c r="F280" s="337"/>
      <c r="G280" s="337"/>
      <c r="H280" s="337"/>
      <c r="I280" s="337"/>
      <c r="J280" s="337"/>
      <c r="K280" s="337"/>
      <c r="L280" s="337"/>
      <c r="M280" s="337"/>
      <c r="N280" s="402"/>
      <c r="O280" s="337"/>
      <c r="P280" s="337"/>
      <c r="Q280" s="337"/>
      <c r="R280" s="403">
        <f t="shared" si="119"/>
        <v>0</v>
      </c>
    </row>
    <row r="281" spans="1:18" x14ac:dyDescent="0.3">
      <c r="A281" s="587"/>
      <c r="B281" s="168" t="s">
        <v>58</v>
      </c>
      <c r="C281" s="337"/>
      <c r="D281" s="337"/>
      <c r="E281" s="337"/>
      <c r="F281" s="337"/>
      <c r="G281" s="337"/>
      <c r="H281" s="337"/>
      <c r="I281" s="337"/>
      <c r="J281" s="337"/>
      <c r="K281" s="337"/>
      <c r="L281" s="337"/>
      <c r="M281" s="337"/>
      <c r="N281" s="402"/>
      <c r="O281" s="337"/>
      <c r="P281" s="337"/>
      <c r="Q281" s="337"/>
      <c r="R281" s="403">
        <f t="shared" si="119"/>
        <v>0</v>
      </c>
    </row>
    <row r="282" spans="1:18" x14ac:dyDescent="0.3">
      <c r="A282" s="587" t="s">
        <v>475</v>
      </c>
      <c r="B282" s="401" t="s">
        <v>56</v>
      </c>
      <c r="C282" s="401">
        <f t="shared" ref="C282:N282" si="122">SUM(C283:C284)</f>
        <v>0</v>
      </c>
      <c r="D282" s="401">
        <f t="shared" si="122"/>
        <v>0</v>
      </c>
      <c r="E282" s="401">
        <f t="shared" si="122"/>
        <v>0</v>
      </c>
      <c r="F282" s="401">
        <f t="shared" si="122"/>
        <v>0</v>
      </c>
      <c r="G282" s="401">
        <f t="shared" si="122"/>
        <v>0</v>
      </c>
      <c r="H282" s="401">
        <f t="shared" si="122"/>
        <v>0</v>
      </c>
      <c r="I282" s="401">
        <f t="shared" si="122"/>
        <v>0</v>
      </c>
      <c r="J282" s="401">
        <f t="shared" si="122"/>
        <v>0</v>
      </c>
      <c r="K282" s="401">
        <f t="shared" si="122"/>
        <v>0</v>
      </c>
      <c r="L282" s="401">
        <f t="shared" si="122"/>
        <v>0</v>
      </c>
      <c r="M282" s="401">
        <f t="shared" si="122"/>
        <v>0</v>
      </c>
      <c r="N282" s="401">
        <f t="shared" si="122"/>
        <v>0</v>
      </c>
      <c r="O282" s="402"/>
      <c r="P282" s="401">
        <f>SUM(P283:P284)</f>
        <v>0</v>
      </c>
      <c r="Q282" s="401">
        <f>SUM(Q283:Q284)</f>
        <v>0</v>
      </c>
      <c r="R282" s="401">
        <f t="shared" si="119"/>
        <v>0</v>
      </c>
    </row>
    <row r="283" spans="1:18" x14ac:dyDescent="0.3">
      <c r="A283" s="587"/>
      <c r="B283" s="168" t="s">
        <v>57</v>
      </c>
      <c r="C283" s="337"/>
      <c r="D283" s="337"/>
      <c r="E283" s="337"/>
      <c r="F283" s="337"/>
      <c r="G283" s="337"/>
      <c r="H283" s="337"/>
      <c r="I283" s="337"/>
      <c r="J283" s="337"/>
      <c r="K283" s="337"/>
      <c r="L283" s="337"/>
      <c r="M283" s="337"/>
      <c r="N283" s="337"/>
      <c r="O283" s="402"/>
      <c r="P283" s="337"/>
      <c r="Q283" s="337"/>
      <c r="R283" s="403">
        <f t="shared" si="119"/>
        <v>0</v>
      </c>
    </row>
    <row r="284" spans="1:18" x14ac:dyDescent="0.3">
      <c r="A284" s="587"/>
      <c r="B284" s="168" t="s">
        <v>58</v>
      </c>
      <c r="C284" s="337"/>
      <c r="D284" s="337"/>
      <c r="E284" s="337"/>
      <c r="F284" s="337"/>
      <c r="G284" s="337"/>
      <c r="H284" s="337"/>
      <c r="I284" s="337"/>
      <c r="J284" s="337"/>
      <c r="K284" s="337"/>
      <c r="L284" s="337"/>
      <c r="M284" s="337"/>
      <c r="N284" s="337"/>
      <c r="O284" s="402"/>
      <c r="P284" s="337"/>
      <c r="Q284" s="337"/>
      <c r="R284" s="403">
        <f t="shared" si="119"/>
        <v>0</v>
      </c>
    </row>
    <row r="285" spans="1:18" x14ac:dyDescent="0.3">
      <c r="A285" s="587"/>
      <c r="B285" s="401" t="s">
        <v>59</v>
      </c>
      <c r="C285" s="401">
        <f t="shared" ref="C285:N285" si="123">SUM(C286:C287)</f>
        <v>0</v>
      </c>
      <c r="D285" s="401">
        <f t="shared" si="123"/>
        <v>0</v>
      </c>
      <c r="E285" s="401">
        <f t="shared" si="123"/>
        <v>0</v>
      </c>
      <c r="F285" s="401">
        <f t="shared" si="123"/>
        <v>0</v>
      </c>
      <c r="G285" s="401">
        <f t="shared" si="123"/>
        <v>0</v>
      </c>
      <c r="H285" s="401">
        <f t="shared" si="123"/>
        <v>0</v>
      </c>
      <c r="I285" s="401">
        <f t="shared" si="123"/>
        <v>0</v>
      </c>
      <c r="J285" s="401">
        <f t="shared" si="123"/>
        <v>0</v>
      </c>
      <c r="K285" s="401">
        <f t="shared" si="123"/>
        <v>0</v>
      </c>
      <c r="L285" s="401">
        <f t="shared" si="123"/>
        <v>0</v>
      </c>
      <c r="M285" s="401">
        <f t="shared" si="123"/>
        <v>0</v>
      </c>
      <c r="N285" s="401">
        <f t="shared" si="123"/>
        <v>0</v>
      </c>
      <c r="O285" s="402"/>
      <c r="P285" s="401">
        <f>SUM(P286:P287)</f>
        <v>0</v>
      </c>
      <c r="Q285" s="401">
        <f>SUM(Q286:Q287)</f>
        <v>0</v>
      </c>
      <c r="R285" s="401">
        <f t="shared" si="119"/>
        <v>0</v>
      </c>
    </row>
    <row r="286" spans="1:18" x14ac:dyDescent="0.3">
      <c r="A286" s="587"/>
      <c r="B286" s="168" t="s">
        <v>57</v>
      </c>
      <c r="C286" s="337"/>
      <c r="D286" s="337"/>
      <c r="E286" s="337"/>
      <c r="F286" s="337"/>
      <c r="G286" s="337"/>
      <c r="H286" s="337"/>
      <c r="I286" s="337"/>
      <c r="J286" s="337"/>
      <c r="K286" s="337"/>
      <c r="L286" s="337"/>
      <c r="M286" s="337"/>
      <c r="N286" s="337"/>
      <c r="O286" s="402"/>
      <c r="P286" s="337"/>
      <c r="Q286" s="337"/>
      <c r="R286" s="403">
        <f t="shared" si="119"/>
        <v>0</v>
      </c>
    </row>
    <row r="287" spans="1:18" x14ac:dyDescent="0.3">
      <c r="A287" s="587"/>
      <c r="B287" s="168" t="s">
        <v>58</v>
      </c>
      <c r="C287" s="337"/>
      <c r="D287" s="337"/>
      <c r="E287" s="337"/>
      <c r="F287" s="337"/>
      <c r="G287" s="337"/>
      <c r="H287" s="337"/>
      <c r="I287" s="337"/>
      <c r="J287" s="337"/>
      <c r="K287" s="337"/>
      <c r="L287" s="337"/>
      <c r="M287" s="337"/>
      <c r="N287" s="337"/>
      <c r="O287" s="402"/>
      <c r="P287" s="337"/>
      <c r="Q287" s="337"/>
      <c r="R287" s="403">
        <f t="shared" si="119"/>
        <v>0</v>
      </c>
    </row>
    <row r="288" spans="1:18" x14ac:dyDescent="0.3">
      <c r="A288" s="587" t="s">
        <v>54</v>
      </c>
      <c r="B288" s="401" t="s">
        <v>56</v>
      </c>
      <c r="C288" s="401">
        <f t="shared" ref="C288:O288" si="124">SUM(C289:C290)</f>
        <v>0</v>
      </c>
      <c r="D288" s="401">
        <f t="shared" si="124"/>
        <v>0</v>
      </c>
      <c r="E288" s="401">
        <f t="shared" si="124"/>
        <v>0</v>
      </c>
      <c r="F288" s="401">
        <f t="shared" si="124"/>
        <v>0</v>
      </c>
      <c r="G288" s="401">
        <f t="shared" si="124"/>
        <v>0</v>
      </c>
      <c r="H288" s="401">
        <f t="shared" si="124"/>
        <v>0</v>
      </c>
      <c r="I288" s="401">
        <f t="shared" si="124"/>
        <v>0</v>
      </c>
      <c r="J288" s="401">
        <f t="shared" si="124"/>
        <v>0</v>
      </c>
      <c r="K288" s="401">
        <f t="shared" si="124"/>
        <v>0</v>
      </c>
      <c r="L288" s="401">
        <f t="shared" si="124"/>
        <v>0</v>
      </c>
      <c r="M288" s="401">
        <f t="shared" si="124"/>
        <v>0</v>
      </c>
      <c r="N288" s="401">
        <f t="shared" si="124"/>
        <v>0</v>
      </c>
      <c r="O288" s="401">
        <f t="shared" si="124"/>
        <v>0</v>
      </c>
      <c r="P288" s="402"/>
      <c r="Q288" s="401">
        <f>SUM(Q289:Q290)</f>
        <v>0</v>
      </c>
      <c r="R288" s="401">
        <f t="shared" si="119"/>
        <v>0</v>
      </c>
    </row>
    <row r="289" spans="1:18" x14ac:dyDescent="0.3">
      <c r="A289" s="587"/>
      <c r="B289" s="168" t="s">
        <v>57</v>
      </c>
      <c r="C289" s="337"/>
      <c r="D289" s="337"/>
      <c r="E289" s="337"/>
      <c r="F289" s="337"/>
      <c r="G289" s="337"/>
      <c r="H289" s="337"/>
      <c r="I289" s="337"/>
      <c r="J289" s="337"/>
      <c r="K289" s="337"/>
      <c r="L289" s="337"/>
      <c r="M289" s="337"/>
      <c r="N289" s="337"/>
      <c r="O289" s="337"/>
      <c r="P289" s="402"/>
      <c r="Q289" s="337"/>
      <c r="R289" s="403">
        <f t="shared" si="119"/>
        <v>0</v>
      </c>
    </row>
    <row r="290" spans="1:18" x14ac:dyDescent="0.3">
      <c r="A290" s="587"/>
      <c r="B290" s="168" t="s">
        <v>58</v>
      </c>
      <c r="C290" s="337"/>
      <c r="D290" s="337"/>
      <c r="E290" s="337"/>
      <c r="F290" s="337"/>
      <c r="G290" s="337"/>
      <c r="H290" s="337"/>
      <c r="I290" s="337"/>
      <c r="J290" s="337"/>
      <c r="K290" s="337"/>
      <c r="L290" s="337"/>
      <c r="M290" s="337"/>
      <c r="N290" s="337"/>
      <c r="O290" s="337"/>
      <c r="P290" s="402"/>
      <c r="Q290" s="337"/>
      <c r="R290" s="403">
        <f t="shared" si="119"/>
        <v>0</v>
      </c>
    </row>
    <row r="291" spans="1:18" x14ac:dyDescent="0.3">
      <c r="A291" s="587"/>
      <c r="B291" s="401" t="s">
        <v>59</v>
      </c>
      <c r="C291" s="401">
        <f t="shared" ref="C291:O291" si="125">SUM(C292:C293)</f>
        <v>0</v>
      </c>
      <c r="D291" s="401">
        <f t="shared" si="125"/>
        <v>0</v>
      </c>
      <c r="E291" s="401">
        <f t="shared" si="125"/>
        <v>0</v>
      </c>
      <c r="F291" s="401">
        <f t="shared" si="125"/>
        <v>0</v>
      </c>
      <c r="G291" s="401">
        <f t="shared" si="125"/>
        <v>0</v>
      </c>
      <c r="H291" s="401">
        <f t="shared" si="125"/>
        <v>0</v>
      </c>
      <c r="I291" s="401">
        <f t="shared" si="125"/>
        <v>0</v>
      </c>
      <c r="J291" s="401">
        <f t="shared" si="125"/>
        <v>0</v>
      </c>
      <c r="K291" s="401">
        <f t="shared" si="125"/>
        <v>0</v>
      </c>
      <c r="L291" s="401">
        <f t="shared" si="125"/>
        <v>0</v>
      </c>
      <c r="M291" s="401">
        <f t="shared" si="125"/>
        <v>0</v>
      </c>
      <c r="N291" s="401">
        <f t="shared" si="125"/>
        <v>0</v>
      </c>
      <c r="O291" s="401">
        <f t="shared" si="125"/>
        <v>0</v>
      </c>
      <c r="P291" s="402"/>
      <c r="Q291" s="401">
        <f>SUM(Q292:Q293)</f>
        <v>0</v>
      </c>
      <c r="R291" s="401">
        <f t="shared" si="119"/>
        <v>0</v>
      </c>
    </row>
    <row r="292" spans="1:18" x14ac:dyDescent="0.3">
      <c r="A292" s="587"/>
      <c r="B292" s="168" t="s">
        <v>57</v>
      </c>
      <c r="C292" s="337"/>
      <c r="D292" s="337"/>
      <c r="E292" s="337"/>
      <c r="F292" s="337"/>
      <c r="G292" s="337"/>
      <c r="H292" s="337"/>
      <c r="I292" s="337"/>
      <c r="J292" s="337"/>
      <c r="K292" s="337"/>
      <c r="L292" s="337"/>
      <c r="M292" s="337"/>
      <c r="N292" s="337"/>
      <c r="O292" s="337"/>
      <c r="P292" s="402"/>
      <c r="Q292" s="337"/>
      <c r="R292" s="403">
        <f t="shared" si="119"/>
        <v>0</v>
      </c>
    </row>
    <row r="293" spans="1:18" x14ac:dyDescent="0.3">
      <c r="A293" s="587"/>
      <c r="B293" s="168" t="s">
        <v>58</v>
      </c>
      <c r="C293" s="337"/>
      <c r="D293" s="337"/>
      <c r="E293" s="337"/>
      <c r="F293" s="337"/>
      <c r="G293" s="337"/>
      <c r="H293" s="337"/>
      <c r="I293" s="337"/>
      <c r="J293" s="337"/>
      <c r="K293" s="337"/>
      <c r="L293" s="337"/>
      <c r="M293" s="337"/>
      <c r="N293" s="337"/>
      <c r="O293" s="337"/>
      <c r="P293" s="402"/>
      <c r="Q293" s="337"/>
      <c r="R293" s="403">
        <f t="shared" si="119"/>
        <v>0</v>
      </c>
    </row>
    <row r="294" spans="1:18" x14ac:dyDescent="0.3">
      <c r="A294" s="587" t="s">
        <v>55</v>
      </c>
      <c r="B294" s="401" t="s">
        <v>56</v>
      </c>
      <c r="C294" s="401">
        <f t="shared" ref="C294:O294" si="126">SUM(C295:C296)</f>
        <v>0</v>
      </c>
      <c r="D294" s="401">
        <f t="shared" si="126"/>
        <v>0</v>
      </c>
      <c r="E294" s="401">
        <f t="shared" si="126"/>
        <v>0</v>
      </c>
      <c r="F294" s="401">
        <f t="shared" si="126"/>
        <v>0</v>
      </c>
      <c r="G294" s="401">
        <f t="shared" si="126"/>
        <v>0</v>
      </c>
      <c r="H294" s="401">
        <f t="shared" si="126"/>
        <v>0</v>
      </c>
      <c r="I294" s="401">
        <f t="shared" si="126"/>
        <v>0</v>
      </c>
      <c r="J294" s="401">
        <f t="shared" si="126"/>
        <v>0</v>
      </c>
      <c r="K294" s="401">
        <f t="shared" si="126"/>
        <v>0</v>
      </c>
      <c r="L294" s="401">
        <f t="shared" si="126"/>
        <v>0</v>
      </c>
      <c r="M294" s="401">
        <f t="shared" si="126"/>
        <v>0</v>
      </c>
      <c r="N294" s="401">
        <f t="shared" si="126"/>
        <v>0</v>
      </c>
      <c r="O294" s="401">
        <f t="shared" si="126"/>
        <v>0</v>
      </c>
      <c r="P294" s="401">
        <f>SUM(P295:P296)</f>
        <v>0</v>
      </c>
      <c r="Q294" s="402"/>
      <c r="R294" s="401">
        <f t="shared" si="119"/>
        <v>0</v>
      </c>
    </row>
    <row r="295" spans="1:18" x14ac:dyDescent="0.3">
      <c r="A295" s="587"/>
      <c r="B295" s="168" t="s">
        <v>57</v>
      </c>
      <c r="C295" s="337"/>
      <c r="D295" s="337"/>
      <c r="E295" s="337"/>
      <c r="F295" s="337"/>
      <c r="G295" s="337"/>
      <c r="H295" s="337"/>
      <c r="I295" s="337"/>
      <c r="J295" s="337"/>
      <c r="K295" s="337"/>
      <c r="L295" s="337"/>
      <c r="M295" s="337"/>
      <c r="N295" s="337"/>
      <c r="O295" s="337"/>
      <c r="P295" s="337"/>
      <c r="Q295" s="402"/>
      <c r="R295" s="403">
        <f t="shared" si="119"/>
        <v>0</v>
      </c>
    </row>
    <row r="296" spans="1:18" x14ac:dyDescent="0.3">
      <c r="A296" s="587"/>
      <c r="B296" s="168" t="s">
        <v>58</v>
      </c>
      <c r="C296" s="337"/>
      <c r="D296" s="337"/>
      <c r="E296" s="337"/>
      <c r="F296" s="337"/>
      <c r="G296" s="337"/>
      <c r="H296" s="337"/>
      <c r="I296" s="337"/>
      <c r="J296" s="337"/>
      <c r="K296" s="337"/>
      <c r="L296" s="337"/>
      <c r="M296" s="337"/>
      <c r="N296" s="337"/>
      <c r="O296" s="337"/>
      <c r="P296" s="337"/>
      <c r="Q296" s="402"/>
      <c r="R296" s="403">
        <f t="shared" si="119"/>
        <v>0</v>
      </c>
    </row>
    <row r="297" spans="1:18" x14ac:dyDescent="0.3">
      <c r="A297" s="587"/>
      <c r="B297" s="401" t="s">
        <v>59</v>
      </c>
      <c r="C297" s="401">
        <f t="shared" ref="C297:O297" si="127">SUM(C298:C299)</f>
        <v>0</v>
      </c>
      <c r="D297" s="401">
        <f t="shared" si="127"/>
        <v>0</v>
      </c>
      <c r="E297" s="401">
        <f t="shared" si="127"/>
        <v>0</v>
      </c>
      <c r="F297" s="401">
        <f t="shared" si="127"/>
        <v>0</v>
      </c>
      <c r="G297" s="401">
        <f t="shared" si="127"/>
        <v>0</v>
      </c>
      <c r="H297" s="401">
        <f t="shared" si="127"/>
        <v>0</v>
      </c>
      <c r="I297" s="401">
        <f t="shared" si="127"/>
        <v>0</v>
      </c>
      <c r="J297" s="401">
        <f t="shared" si="127"/>
        <v>0</v>
      </c>
      <c r="K297" s="401">
        <f t="shared" si="127"/>
        <v>0</v>
      </c>
      <c r="L297" s="401">
        <f t="shared" si="127"/>
        <v>0</v>
      </c>
      <c r="M297" s="401">
        <f t="shared" si="127"/>
        <v>0</v>
      </c>
      <c r="N297" s="401">
        <f t="shared" si="127"/>
        <v>0</v>
      </c>
      <c r="O297" s="401">
        <f t="shared" si="127"/>
        <v>0</v>
      </c>
      <c r="P297" s="401">
        <f>SUM(P298:P299)</f>
        <v>0</v>
      </c>
      <c r="Q297" s="402"/>
      <c r="R297" s="401">
        <f t="shared" si="119"/>
        <v>0</v>
      </c>
    </row>
    <row r="298" spans="1:18" x14ac:dyDescent="0.3">
      <c r="A298" s="587"/>
      <c r="B298" s="168" t="s">
        <v>57</v>
      </c>
      <c r="C298" s="337"/>
      <c r="D298" s="337"/>
      <c r="E298" s="337"/>
      <c r="F298" s="337"/>
      <c r="G298" s="337"/>
      <c r="H298" s="337"/>
      <c r="I298" s="337"/>
      <c r="J298" s="337"/>
      <c r="K298" s="337"/>
      <c r="L298" s="337"/>
      <c r="M298" s="337"/>
      <c r="N298" s="337"/>
      <c r="O298" s="337"/>
      <c r="P298" s="337"/>
      <c r="Q298" s="402"/>
      <c r="R298" s="403">
        <f t="shared" si="119"/>
        <v>0</v>
      </c>
    </row>
    <row r="299" spans="1:18" x14ac:dyDescent="0.3">
      <c r="A299" s="588"/>
      <c r="B299" s="168" t="s">
        <v>58</v>
      </c>
      <c r="C299" s="337"/>
      <c r="D299" s="337"/>
      <c r="E299" s="337"/>
      <c r="F299" s="337"/>
      <c r="G299" s="337"/>
      <c r="H299" s="337"/>
      <c r="I299" s="337"/>
      <c r="J299" s="337"/>
      <c r="K299" s="337"/>
      <c r="L299" s="337"/>
      <c r="M299" s="337"/>
      <c r="N299" s="337"/>
      <c r="O299" s="337"/>
      <c r="P299" s="337"/>
      <c r="Q299" s="402"/>
      <c r="R299" s="403">
        <f t="shared" si="119"/>
        <v>0</v>
      </c>
    </row>
    <row r="300" spans="1:18" x14ac:dyDescent="0.3">
      <c r="A300" s="587" t="s">
        <v>900</v>
      </c>
      <c r="B300" s="404" t="s">
        <v>56</v>
      </c>
      <c r="C300" s="404">
        <f>SUM(C210,C216,C222,C228,C234,C240,C246,C252,C258,C264,C270,C276,C282,C288,C294)</f>
        <v>0</v>
      </c>
      <c r="D300" s="404">
        <f t="shared" ref="D300:R300" si="128">SUM(D210,D216,D222,D228,D234,D240,D246,D252,D258,D264,D270,D276,D282,D288,D294)</f>
        <v>0</v>
      </c>
      <c r="E300" s="404">
        <f t="shared" si="128"/>
        <v>0</v>
      </c>
      <c r="F300" s="404">
        <f t="shared" si="128"/>
        <v>0</v>
      </c>
      <c r="G300" s="404">
        <f t="shared" si="128"/>
        <v>0</v>
      </c>
      <c r="H300" s="404">
        <f t="shared" si="128"/>
        <v>0</v>
      </c>
      <c r="I300" s="404">
        <f t="shared" si="128"/>
        <v>0</v>
      </c>
      <c r="J300" s="404">
        <f t="shared" si="128"/>
        <v>0</v>
      </c>
      <c r="K300" s="404">
        <f t="shared" si="128"/>
        <v>0</v>
      </c>
      <c r="L300" s="404">
        <f t="shared" si="128"/>
        <v>0</v>
      </c>
      <c r="M300" s="404">
        <f t="shared" si="128"/>
        <v>0</v>
      </c>
      <c r="N300" s="404">
        <f t="shared" si="128"/>
        <v>0</v>
      </c>
      <c r="O300" s="404">
        <f t="shared" si="128"/>
        <v>0</v>
      </c>
      <c r="P300" s="404">
        <f t="shared" si="128"/>
        <v>0</v>
      </c>
      <c r="Q300" s="404">
        <f t="shared" si="128"/>
        <v>0</v>
      </c>
      <c r="R300" s="404">
        <f t="shared" si="128"/>
        <v>0</v>
      </c>
    </row>
    <row r="301" spans="1:18" x14ac:dyDescent="0.3">
      <c r="A301" s="587"/>
      <c r="B301" s="168" t="s">
        <v>57</v>
      </c>
      <c r="C301" s="403">
        <f t="shared" ref="C301:R301" si="129">SUM(C211,C217,C223,C229,C235,C241,C247,C253,C259,C265,C271,C277,C283,C289,C295)</f>
        <v>0</v>
      </c>
      <c r="D301" s="403">
        <f t="shared" si="129"/>
        <v>0</v>
      </c>
      <c r="E301" s="403">
        <f t="shared" si="129"/>
        <v>0</v>
      </c>
      <c r="F301" s="403">
        <f t="shared" si="129"/>
        <v>0</v>
      </c>
      <c r="G301" s="403">
        <f t="shared" si="129"/>
        <v>0</v>
      </c>
      <c r="H301" s="403">
        <f t="shared" si="129"/>
        <v>0</v>
      </c>
      <c r="I301" s="403">
        <f t="shared" si="129"/>
        <v>0</v>
      </c>
      <c r="J301" s="403">
        <f t="shared" si="129"/>
        <v>0</v>
      </c>
      <c r="K301" s="403">
        <f t="shared" si="129"/>
        <v>0</v>
      </c>
      <c r="L301" s="403">
        <f t="shared" si="129"/>
        <v>0</v>
      </c>
      <c r="M301" s="403">
        <f t="shared" si="129"/>
        <v>0</v>
      </c>
      <c r="N301" s="403">
        <f t="shared" si="129"/>
        <v>0</v>
      </c>
      <c r="O301" s="403">
        <f t="shared" si="129"/>
        <v>0</v>
      </c>
      <c r="P301" s="403">
        <f t="shared" si="129"/>
        <v>0</v>
      </c>
      <c r="Q301" s="403">
        <f t="shared" si="129"/>
        <v>0</v>
      </c>
      <c r="R301" s="403">
        <f t="shared" si="129"/>
        <v>0</v>
      </c>
    </row>
    <row r="302" spans="1:18" x14ac:dyDescent="0.3">
      <c r="A302" s="587"/>
      <c r="B302" s="168" t="s">
        <v>58</v>
      </c>
      <c r="C302" s="403">
        <f t="shared" ref="C302:R302" si="130">SUM(C212,C218,C224,C230,C236,C242,C248,C254,C260,C266,C272,C278,C284,C290,C296)</f>
        <v>0</v>
      </c>
      <c r="D302" s="403">
        <f t="shared" si="130"/>
        <v>0</v>
      </c>
      <c r="E302" s="403">
        <f t="shared" si="130"/>
        <v>0</v>
      </c>
      <c r="F302" s="403">
        <f t="shared" si="130"/>
        <v>0</v>
      </c>
      <c r="G302" s="403">
        <f t="shared" si="130"/>
        <v>0</v>
      </c>
      <c r="H302" s="403">
        <f t="shared" si="130"/>
        <v>0</v>
      </c>
      <c r="I302" s="403">
        <f t="shared" si="130"/>
        <v>0</v>
      </c>
      <c r="J302" s="403">
        <f t="shared" si="130"/>
        <v>0</v>
      </c>
      <c r="K302" s="403">
        <f t="shared" si="130"/>
        <v>0</v>
      </c>
      <c r="L302" s="403">
        <f t="shared" si="130"/>
        <v>0</v>
      </c>
      <c r="M302" s="403">
        <f t="shared" si="130"/>
        <v>0</v>
      </c>
      <c r="N302" s="403">
        <f t="shared" si="130"/>
        <v>0</v>
      </c>
      <c r="O302" s="403">
        <f t="shared" si="130"/>
        <v>0</v>
      </c>
      <c r="P302" s="403">
        <f t="shared" si="130"/>
        <v>0</v>
      </c>
      <c r="Q302" s="403">
        <f t="shared" si="130"/>
        <v>0</v>
      </c>
      <c r="R302" s="403">
        <f t="shared" si="130"/>
        <v>0</v>
      </c>
    </row>
    <row r="303" spans="1:18" x14ac:dyDescent="0.3">
      <c r="A303" s="587"/>
      <c r="B303" s="404" t="s">
        <v>59</v>
      </c>
      <c r="C303" s="404">
        <f t="shared" ref="C303:R303" si="131">SUM(C213,C219,C225,C231,C237,C243,C249,C255,C261,C267,C273,C279,C285,C291,C297)</f>
        <v>0</v>
      </c>
      <c r="D303" s="404">
        <f t="shared" si="131"/>
        <v>0</v>
      </c>
      <c r="E303" s="404">
        <f t="shared" si="131"/>
        <v>0</v>
      </c>
      <c r="F303" s="404">
        <f t="shared" si="131"/>
        <v>0</v>
      </c>
      <c r="G303" s="404">
        <f t="shared" si="131"/>
        <v>0</v>
      </c>
      <c r="H303" s="404">
        <f t="shared" si="131"/>
        <v>0</v>
      </c>
      <c r="I303" s="404">
        <f t="shared" si="131"/>
        <v>0</v>
      </c>
      <c r="J303" s="404">
        <f t="shared" si="131"/>
        <v>0</v>
      </c>
      <c r="K303" s="404">
        <f t="shared" si="131"/>
        <v>0</v>
      </c>
      <c r="L303" s="404">
        <f t="shared" si="131"/>
        <v>0</v>
      </c>
      <c r="M303" s="404">
        <f t="shared" si="131"/>
        <v>0</v>
      </c>
      <c r="N303" s="404">
        <f t="shared" si="131"/>
        <v>0</v>
      </c>
      <c r="O303" s="404">
        <f t="shared" si="131"/>
        <v>0</v>
      </c>
      <c r="P303" s="404">
        <f t="shared" si="131"/>
        <v>0</v>
      </c>
      <c r="Q303" s="404">
        <f t="shared" si="131"/>
        <v>0</v>
      </c>
      <c r="R303" s="404">
        <f t="shared" si="131"/>
        <v>0</v>
      </c>
    </row>
    <row r="304" spans="1:18" x14ac:dyDescent="0.3">
      <c r="A304" s="587"/>
      <c r="B304" s="168" t="s">
        <v>57</v>
      </c>
      <c r="C304" s="403">
        <f t="shared" ref="C304:R304" si="132">SUM(C214,C220,C226,C232,C238,C244,C250,C256,C262,C268,C274,C280,C286,C292,C298)</f>
        <v>0</v>
      </c>
      <c r="D304" s="403">
        <f t="shared" si="132"/>
        <v>0</v>
      </c>
      <c r="E304" s="403">
        <f t="shared" si="132"/>
        <v>0</v>
      </c>
      <c r="F304" s="403">
        <f t="shared" si="132"/>
        <v>0</v>
      </c>
      <c r="G304" s="403">
        <f t="shared" si="132"/>
        <v>0</v>
      </c>
      <c r="H304" s="403">
        <f t="shared" si="132"/>
        <v>0</v>
      </c>
      <c r="I304" s="403">
        <f t="shared" si="132"/>
        <v>0</v>
      </c>
      <c r="J304" s="403">
        <f t="shared" si="132"/>
        <v>0</v>
      </c>
      <c r="K304" s="403">
        <f t="shared" si="132"/>
        <v>0</v>
      </c>
      <c r="L304" s="403">
        <f t="shared" si="132"/>
        <v>0</v>
      </c>
      <c r="M304" s="403">
        <f t="shared" si="132"/>
        <v>0</v>
      </c>
      <c r="N304" s="403">
        <f t="shared" si="132"/>
        <v>0</v>
      </c>
      <c r="O304" s="403">
        <f t="shared" si="132"/>
        <v>0</v>
      </c>
      <c r="P304" s="403">
        <f t="shared" si="132"/>
        <v>0</v>
      </c>
      <c r="Q304" s="403">
        <f t="shared" si="132"/>
        <v>0</v>
      </c>
      <c r="R304" s="403">
        <f t="shared" si="132"/>
        <v>0</v>
      </c>
    </row>
    <row r="305" spans="1:18" x14ac:dyDescent="0.3">
      <c r="A305" s="588"/>
      <c r="B305" s="168" t="s">
        <v>58</v>
      </c>
      <c r="C305" s="403">
        <f t="shared" ref="C305:R305" si="133">SUM(C215,C221,C227,C233,C239,C245,C251,C257,C263,C269,C275,C281,C287,C293,C299)</f>
        <v>0</v>
      </c>
      <c r="D305" s="403">
        <f t="shared" si="133"/>
        <v>0</v>
      </c>
      <c r="E305" s="403">
        <f t="shared" si="133"/>
        <v>0</v>
      </c>
      <c r="F305" s="403">
        <f t="shared" si="133"/>
        <v>0</v>
      </c>
      <c r="G305" s="403">
        <f t="shared" si="133"/>
        <v>0</v>
      </c>
      <c r="H305" s="403">
        <f t="shared" si="133"/>
        <v>0</v>
      </c>
      <c r="I305" s="403">
        <f t="shared" si="133"/>
        <v>0</v>
      </c>
      <c r="J305" s="403">
        <f t="shared" si="133"/>
        <v>0</v>
      </c>
      <c r="K305" s="403">
        <f t="shared" si="133"/>
        <v>0</v>
      </c>
      <c r="L305" s="403">
        <f t="shared" si="133"/>
        <v>0</v>
      </c>
      <c r="M305" s="403">
        <f t="shared" si="133"/>
        <v>0</v>
      </c>
      <c r="N305" s="403">
        <f t="shared" si="133"/>
        <v>0</v>
      </c>
      <c r="O305" s="403">
        <f t="shared" si="133"/>
        <v>0</v>
      </c>
      <c r="P305" s="403">
        <f t="shared" si="133"/>
        <v>0</v>
      </c>
      <c r="Q305" s="403">
        <f t="shared" si="133"/>
        <v>0</v>
      </c>
      <c r="R305" s="403">
        <f t="shared" si="133"/>
        <v>0</v>
      </c>
    </row>
    <row r="306" spans="1:18" x14ac:dyDescent="0.3">
      <c r="A306" s="168"/>
    </row>
    <row r="307" spans="1:18" s="166" customFormat="1" ht="18" x14ac:dyDescent="0.3">
      <c r="A307" s="405"/>
      <c r="B307" s="585" t="str">
        <f>E$5</f>
        <v>REALITE 2020</v>
      </c>
      <c r="C307" s="586"/>
      <c r="D307" s="586"/>
      <c r="E307" s="586"/>
      <c r="F307" s="586"/>
      <c r="G307" s="586"/>
      <c r="H307" s="586"/>
      <c r="I307" s="586"/>
      <c r="J307" s="586"/>
      <c r="K307" s="586"/>
      <c r="L307" s="586"/>
      <c r="M307" s="586"/>
      <c r="N307" s="586"/>
      <c r="O307" s="586"/>
      <c r="P307" s="586"/>
      <c r="Q307" s="586"/>
      <c r="R307" s="586"/>
    </row>
    <row r="308" spans="1:18" s="166" customFormat="1" ht="40.5" x14ac:dyDescent="0.3">
      <c r="A308" s="405"/>
      <c r="B308" s="39"/>
      <c r="C308" s="203" t="s">
        <v>44</v>
      </c>
      <c r="D308" s="202" t="s">
        <v>45</v>
      </c>
      <c r="E308" s="202" t="s">
        <v>476</v>
      </c>
      <c r="F308" s="203" t="s">
        <v>473</v>
      </c>
      <c r="G308" s="203" t="s">
        <v>474</v>
      </c>
      <c r="H308" s="202" t="s">
        <v>47</v>
      </c>
      <c r="I308" s="203" t="s">
        <v>48</v>
      </c>
      <c r="J308" s="202" t="s">
        <v>49</v>
      </c>
      <c r="K308" s="203" t="s">
        <v>50</v>
      </c>
      <c r="L308" s="202" t="s">
        <v>51</v>
      </c>
      <c r="M308" s="203" t="s">
        <v>52</v>
      </c>
      <c r="N308" s="202" t="s">
        <v>53</v>
      </c>
      <c r="O308" s="202" t="s">
        <v>475</v>
      </c>
      <c r="P308" s="203" t="s">
        <v>54</v>
      </c>
      <c r="Q308" s="202" t="s">
        <v>55</v>
      </c>
      <c r="R308" s="202" t="s">
        <v>22</v>
      </c>
    </row>
    <row r="309" spans="1:18" x14ac:dyDescent="0.3">
      <c r="A309" s="589" t="s">
        <v>44</v>
      </c>
      <c r="B309" s="401" t="s">
        <v>56</v>
      </c>
      <c r="C309" s="402"/>
      <c r="D309" s="401">
        <f>SUM(D310:D311)</f>
        <v>0</v>
      </c>
      <c r="E309" s="401">
        <f>SUM(E310:E311)</f>
        <v>0</v>
      </c>
      <c r="F309" s="401">
        <f t="shared" ref="F309:Q309" si="134">SUM(F310:F311)</f>
        <v>0</v>
      </c>
      <c r="G309" s="401">
        <f t="shared" si="134"/>
        <v>0</v>
      </c>
      <c r="H309" s="401">
        <f t="shared" si="134"/>
        <v>0</v>
      </c>
      <c r="I309" s="401">
        <f t="shared" si="134"/>
        <v>0</v>
      </c>
      <c r="J309" s="401">
        <f t="shared" si="134"/>
        <v>0</v>
      </c>
      <c r="K309" s="401">
        <f t="shared" si="134"/>
        <v>0</v>
      </c>
      <c r="L309" s="401">
        <f t="shared" si="134"/>
        <v>0</v>
      </c>
      <c r="M309" s="401">
        <f t="shared" si="134"/>
        <v>0</v>
      </c>
      <c r="N309" s="401">
        <f t="shared" si="134"/>
        <v>0</v>
      </c>
      <c r="O309" s="401">
        <f t="shared" si="134"/>
        <v>0</v>
      </c>
      <c r="P309" s="401">
        <f t="shared" si="134"/>
        <v>0</v>
      </c>
      <c r="Q309" s="401">
        <f t="shared" si="134"/>
        <v>0</v>
      </c>
      <c r="R309" s="401">
        <f>SUM(C309:Q309)</f>
        <v>0</v>
      </c>
    </row>
    <row r="310" spans="1:18" x14ac:dyDescent="0.3">
      <c r="A310" s="587"/>
      <c r="B310" s="168" t="s">
        <v>57</v>
      </c>
      <c r="C310" s="402"/>
      <c r="D310" s="337"/>
      <c r="E310" s="337"/>
      <c r="F310" s="337"/>
      <c r="G310" s="337"/>
      <c r="H310" s="337"/>
      <c r="I310" s="337"/>
      <c r="J310" s="337"/>
      <c r="K310" s="337"/>
      <c r="L310" s="337"/>
      <c r="M310" s="337"/>
      <c r="N310" s="337"/>
      <c r="O310" s="337"/>
      <c r="P310" s="337"/>
      <c r="Q310" s="337"/>
      <c r="R310" s="403">
        <f t="shared" ref="R310:R373" si="135">SUM(C310:Q310)</f>
        <v>0</v>
      </c>
    </row>
    <row r="311" spans="1:18" x14ac:dyDescent="0.3">
      <c r="A311" s="587"/>
      <c r="B311" s="168" t="s">
        <v>58</v>
      </c>
      <c r="C311" s="402"/>
      <c r="D311" s="337"/>
      <c r="E311" s="337"/>
      <c r="F311" s="337"/>
      <c r="G311" s="337"/>
      <c r="H311" s="337"/>
      <c r="I311" s="337"/>
      <c r="J311" s="337"/>
      <c r="K311" s="337"/>
      <c r="L311" s="337"/>
      <c r="M311" s="337"/>
      <c r="N311" s="337"/>
      <c r="O311" s="337"/>
      <c r="P311" s="337"/>
      <c r="Q311" s="337"/>
      <c r="R311" s="403">
        <f t="shared" si="135"/>
        <v>0</v>
      </c>
    </row>
    <row r="312" spans="1:18" x14ac:dyDescent="0.3">
      <c r="A312" s="587"/>
      <c r="B312" s="401" t="s">
        <v>59</v>
      </c>
      <c r="C312" s="402"/>
      <c r="D312" s="401">
        <f>SUM(D313:D314)</f>
        <v>0</v>
      </c>
      <c r="E312" s="401">
        <f>SUM(E313:E314)</f>
        <v>0</v>
      </c>
      <c r="F312" s="401">
        <f t="shared" ref="F312:Q312" si="136">SUM(F313:F314)</f>
        <v>0</v>
      </c>
      <c r="G312" s="401">
        <f t="shared" si="136"/>
        <v>0</v>
      </c>
      <c r="H312" s="401">
        <f t="shared" si="136"/>
        <v>0</v>
      </c>
      <c r="I312" s="401">
        <f t="shared" si="136"/>
        <v>0</v>
      </c>
      <c r="J312" s="401">
        <f t="shared" si="136"/>
        <v>0</v>
      </c>
      <c r="K312" s="401">
        <f t="shared" si="136"/>
        <v>0</v>
      </c>
      <c r="L312" s="401">
        <f t="shared" si="136"/>
        <v>0</v>
      </c>
      <c r="M312" s="401">
        <f t="shared" si="136"/>
        <v>0</v>
      </c>
      <c r="N312" s="401">
        <f t="shared" si="136"/>
        <v>0</v>
      </c>
      <c r="O312" s="401">
        <f t="shared" si="136"/>
        <v>0</v>
      </c>
      <c r="P312" s="401">
        <f t="shared" si="136"/>
        <v>0</v>
      </c>
      <c r="Q312" s="401">
        <f t="shared" si="136"/>
        <v>0</v>
      </c>
      <c r="R312" s="401">
        <f t="shared" si="135"/>
        <v>0</v>
      </c>
    </row>
    <row r="313" spans="1:18" x14ac:dyDescent="0.3">
      <c r="A313" s="587"/>
      <c r="B313" s="168" t="s">
        <v>57</v>
      </c>
      <c r="C313" s="402"/>
      <c r="D313" s="337"/>
      <c r="E313" s="337"/>
      <c r="F313" s="337"/>
      <c r="G313" s="337"/>
      <c r="H313" s="337"/>
      <c r="I313" s="337"/>
      <c r="J313" s="337"/>
      <c r="K313" s="337"/>
      <c r="L313" s="337"/>
      <c r="M313" s="337"/>
      <c r="N313" s="337"/>
      <c r="O313" s="337"/>
      <c r="P313" s="337"/>
      <c r="Q313" s="337"/>
      <c r="R313" s="403">
        <f t="shared" si="135"/>
        <v>0</v>
      </c>
    </row>
    <row r="314" spans="1:18" x14ac:dyDescent="0.3">
      <c r="A314" s="587"/>
      <c r="B314" s="168" t="s">
        <v>58</v>
      </c>
      <c r="C314" s="402"/>
      <c r="D314" s="337"/>
      <c r="E314" s="337"/>
      <c r="F314" s="337"/>
      <c r="G314" s="337"/>
      <c r="H314" s="337"/>
      <c r="I314" s="337"/>
      <c r="J314" s="337"/>
      <c r="K314" s="337"/>
      <c r="L314" s="337"/>
      <c r="M314" s="337"/>
      <c r="N314" s="337"/>
      <c r="O314" s="337"/>
      <c r="P314" s="337"/>
      <c r="Q314" s="337"/>
      <c r="R314" s="403">
        <f t="shared" si="135"/>
        <v>0</v>
      </c>
    </row>
    <row r="315" spans="1:18" x14ac:dyDescent="0.3">
      <c r="A315" s="587" t="s">
        <v>45</v>
      </c>
      <c r="B315" s="401" t="s">
        <v>56</v>
      </c>
      <c r="C315" s="401">
        <f>SUM(C316:C317)</f>
        <v>0</v>
      </c>
      <c r="D315" s="402"/>
      <c r="E315" s="401">
        <f t="shared" ref="E315:Q315" si="137">SUM(E316:E317)</f>
        <v>0</v>
      </c>
      <c r="F315" s="401">
        <f t="shared" si="137"/>
        <v>0</v>
      </c>
      <c r="G315" s="401">
        <f t="shared" si="137"/>
        <v>0</v>
      </c>
      <c r="H315" s="401">
        <f t="shared" si="137"/>
        <v>0</v>
      </c>
      <c r="I315" s="401">
        <f t="shared" si="137"/>
        <v>0</v>
      </c>
      <c r="J315" s="401">
        <f t="shared" si="137"/>
        <v>0</v>
      </c>
      <c r="K315" s="401">
        <f t="shared" si="137"/>
        <v>0</v>
      </c>
      <c r="L315" s="401">
        <f t="shared" si="137"/>
        <v>0</v>
      </c>
      <c r="M315" s="401">
        <f t="shared" si="137"/>
        <v>0</v>
      </c>
      <c r="N315" s="401">
        <f t="shared" si="137"/>
        <v>0</v>
      </c>
      <c r="O315" s="401">
        <f t="shared" si="137"/>
        <v>0</v>
      </c>
      <c r="P315" s="401">
        <f t="shared" si="137"/>
        <v>0</v>
      </c>
      <c r="Q315" s="401">
        <f t="shared" si="137"/>
        <v>0</v>
      </c>
      <c r="R315" s="401">
        <f t="shared" si="135"/>
        <v>0</v>
      </c>
    </row>
    <row r="316" spans="1:18" x14ac:dyDescent="0.3">
      <c r="A316" s="587"/>
      <c r="B316" s="168" t="s">
        <v>57</v>
      </c>
      <c r="C316" s="337"/>
      <c r="D316" s="402"/>
      <c r="E316" s="337"/>
      <c r="F316" s="337"/>
      <c r="G316" s="337"/>
      <c r="H316" s="337"/>
      <c r="I316" s="337"/>
      <c r="J316" s="337"/>
      <c r="K316" s="337"/>
      <c r="L316" s="337"/>
      <c r="M316" s="337"/>
      <c r="N316" s="337"/>
      <c r="O316" s="337"/>
      <c r="P316" s="337"/>
      <c r="Q316" s="337"/>
      <c r="R316" s="403">
        <f t="shared" si="135"/>
        <v>0</v>
      </c>
    </row>
    <row r="317" spans="1:18" x14ac:dyDescent="0.3">
      <c r="A317" s="587"/>
      <c r="B317" s="168" t="s">
        <v>58</v>
      </c>
      <c r="C317" s="337"/>
      <c r="D317" s="402"/>
      <c r="E317" s="337"/>
      <c r="F317" s="337"/>
      <c r="G317" s="337"/>
      <c r="H317" s="337"/>
      <c r="I317" s="337"/>
      <c r="J317" s="337"/>
      <c r="K317" s="337"/>
      <c r="L317" s="337"/>
      <c r="M317" s="337"/>
      <c r="N317" s="337"/>
      <c r="O317" s="337"/>
      <c r="P317" s="337"/>
      <c r="Q317" s="337"/>
      <c r="R317" s="403">
        <f t="shared" si="135"/>
        <v>0</v>
      </c>
    </row>
    <row r="318" spans="1:18" x14ac:dyDescent="0.3">
      <c r="A318" s="587"/>
      <c r="B318" s="401" t="s">
        <v>59</v>
      </c>
      <c r="C318" s="401">
        <f>SUM(C319:C320)</f>
        <v>0</v>
      </c>
      <c r="D318" s="402"/>
      <c r="E318" s="401">
        <f t="shared" ref="E318:Q318" si="138">SUM(E319:E320)</f>
        <v>0</v>
      </c>
      <c r="F318" s="401">
        <f t="shared" si="138"/>
        <v>0</v>
      </c>
      <c r="G318" s="401">
        <f t="shared" si="138"/>
        <v>0</v>
      </c>
      <c r="H318" s="401">
        <f t="shared" si="138"/>
        <v>0</v>
      </c>
      <c r="I318" s="401">
        <f t="shared" si="138"/>
        <v>0</v>
      </c>
      <c r="J318" s="401">
        <f t="shared" si="138"/>
        <v>0</v>
      </c>
      <c r="K318" s="401">
        <f t="shared" si="138"/>
        <v>0</v>
      </c>
      <c r="L318" s="401">
        <f t="shared" si="138"/>
        <v>0</v>
      </c>
      <c r="M318" s="401">
        <f t="shared" si="138"/>
        <v>0</v>
      </c>
      <c r="N318" s="401">
        <f t="shared" si="138"/>
        <v>0</v>
      </c>
      <c r="O318" s="401">
        <f t="shared" si="138"/>
        <v>0</v>
      </c>
      <c r="P318" s="401">
        <f t="shared" si="138"/>
        <v>0</v>
      </c>
      <c r="Q318" s="401">
        <f t="shared" si="138"/>
        <v>0</v>
      </c>
      <c r="R318" s="401">
        <f t="shared" si="135"/>
        <v>0</v>
      </c>
    </row>
    <row r="319" spans="1:18" x14ac:dyDescent="0.3">
      <c r="A319" s="587"/>
      <c r="B319" s="168" t="s">
        <v>57</v>
      </c>
      <c r="C319" s="337"/>
      <c r="D319" s="402"/>
      <c r="E319" s="337"/>
      <c r="F319" s="337"/>
      <c r="G319" s="337"/>
      <c r="H319" s="337"/>
      <c r="I319" s="337"/>
      <c r="J319" s="337"/>
      <c r="K319" s="337"/>
      <c r="L319" s="337"/>
      <c r="M319" s="337"/>
      <c r="N319" s="337"/>
      <c r="O319" s="337"/>
      <c r="P319" s="337"/>
      <c r="Q319" s="337"/>
      <c r="R319" s="403">
        <f t="shared" si="135"/>
        <v>0</v>
      </c>
    </row>
    <row r="320" spans="1:18" x14ac:dyDescent="0.3">
      <c r="A320" s="587"/>
      <c r="B320" s="168" t="s">
        <v>58</v>
      </c>
      <c r="C320" s="337"/>
      <c r="D320" s="402"/>
      <c r="E320" s="337"/>
      <c r="F320" s="337"/>
      <c r="G320" s="337"/>
      <c r="H320" s="337"/>
      <c r="I320" s="337"/>
      <c r="J320" s="337"/>
      <c r="K320" s="337"/>
      <c r="L320" s="337"/>
      <c r="M320" s="337"/>
      <c r="N320" s="337"/>
      <c r="O320" s="337"/>
      <c r="P320" s="337"/>
      <c r="Q320" s="337"/>
      <c r="R320" s="403">
        <f t="shared" si="135"/>
        <v>0</v>
      </c>
    </row>
    <row r="321" spans="1:18" x14ac:dyDescent="0.3">
      <c r="A321" s="587" t="s">
        <v>478</v>
      </c>
      <c r="B321" s="401" t="s">
        <v>56</v>
      </c>
      <c r="C321" s="401">
        <f>SUM(C322:C323)</f>
        <v>0</v>
      </c>
      <c r="D321" s="401">
        <f>SUM(D322:D323)</f>
        <v>0</v>
      </c>
      <c r="E321" s="402"/>
      <c r="F321" s="401">
        <f>SUM(F322:F323)</f>
        <v>0</v>
      </c>
      <c r="G321" s="401">
        <f>SUM(G322:G323)</f>
        <v>0</v>
      </c>
      <c r="H321" s="401">
        <f>SUM(H322:H323)</f>
        <v>0</v>
      </c>
      <c r="I321" s="401">
        <f t="shared" ref="I321:Q321" si="139">SUM(I322:I323)</f>
        <v>0</v>
      </c>
      <c r="J321" s="401">
        <f t="shared" si="139"/>
        <v>0</v>
      </c>
      <c r="K321" s="401">
        <f t="shared" si="139"/>
        <v>0</v>
      </c>
      <c r="L321" s="401">
        <f t="shared" si="139"/>
        <v>0</v>
      </c>
      <c r="M321" s="401">
        <f t="shared" si="139"/>
        <v>0</v>
      </c>
      <c r="N321" s="401">
        <f t="shared" si="139"/>
        <v>0</v>
      </c>
      <c r="O321" s="401">
        <f t="shared" si="139"/>
        <v>0</v>
      </c>
      <c r="P321" s="401">
        <f t="shared" si="139"/>
        <v>0</v>
      </c>
      <c r="Q321" s="401">
        <f t="shared" si="139"/>
        <v>0</v>
      </c>
      <c r="R321" s="401">
        <f t="shared" si="135"/>
        <v>0</v>
      </c>
    </row>
    <row r="322" spans="1:18" x14ac:dyDescent="0.3">
      <c r="A322" s="587"/>
      <c r="B322" s="168" t="s">
        <v>57</v>
      </c>
      <c r="C322" s="337"/>
      <c r="D322" s="337"/>
      <c r="E322" s="402"/>
      <c r="F322" s="337"/>
      <c r="G322" s="337"/>
      <c r="H322" s="337"/>
      <c r="I322" s="337"/>
      <c r="J322" s="337"/>
      <c r="K322" s="337"/>
      <c r="L322" s="337"/>
      <c r="M322" s="337"/>
      <c r="N322" s="337"/>
      <c r="O322" s="337"/>
      <c r="P322" s="337"/>
      <c r="Q322" s="337"/>
      <c r="R322" s="403">
        <f t="shared" si="135"/>
        <v>0</v>
      </c>
    </row>
    <row r="323" spans="1:18" x14ac:dyDescent="0.3">
      <c r="A323" s="587"/>
      <c r="B323" s="168" t="s">
        <v>58</v>
      </c>
      <c r="C323" s="337"/>
      <c r="D323" s="337"/>
      <c r="E323" s="402"/>
      <c r="F323" s="337"/>
      <c r="G323" s="337"/>
      <c r="H323" s="337"/>
      <c r="I323" s="337"/>
      <c r="J323" s="337"/>
      <c r="K323" s="337"/>
      <c r="L323" s="337"/>
      <c r="M323" s="337"/>
      <c r="N323" s="337"/>
      <c r="O323" s="337"/>
      <c r="P323" s="337"/>
      <c r="Q323" s="337"/>
      <c r="R323" s="403">
        <f t="shared" si="135"/>
        <v>0</v>
      </c>
    </row>
    <row r="324" spans="1:18" x14ac:dyDescent="0.3">
      <c r="A324" s="587"/>
      <c r="B324" s="401" t="s">
        <v>59</v>
      </c>
      <c r="C324" s="401">
        <f>SUM(C325:C326)</f>
        <v>0</v>
      </c>
      <c r="D324" s="401">
        <f>SUM(D325:D326)</f>
        <v>0</v>
      </c>
      <c r="E324" s="402"/>
      <c r="F324" s="401">
        <f>SUM(F325:F326)</f>
        <v>0</v>
      </c>
      <c r="G324" s="401">
        <f>SUM(G325:G326)</f>
        <v>0</v>
      </c>
      <c r="H324" s="401">
        <f>SUM(H325:H326)</f>
        <v>0</v>
      </c>
      <c r="I324" s="401">
        <f t="shared" ref="I324:Q324" si="140">SUM(I325:I326)</f>
        <v>0</v>
      </c>
      <c r="J324" s="401">
        <f t="shared" si="140"/>
        <v>0</v>
      </c>
      <c r="K324" s="401">
        <f t="shared" si="140"/>
        <v>0</v>
      </c>
      <c r="L324" s="401">
        <f t="shared" si="140"/>
        <v>0</v>
      </c>
      <c r="M324" s="401">
        <f t="shared" si="140"/>
        <v>0</v>
      </c>
      <c r="N324" s="401">
        <f t="shared" si="140"/>
        <v>0</v>
      </c>
      <c r="O324" s="401">
        <f t="shared" si="140"/>
        <v>0</v>
      </c>
      <c r="P324" s="401">
        <f t="shared" si="140"/>
        <v>0</v>
      </c>
      <c r="Q324" s="401">
        <f t="shared" si="140"/>
        <v>0</v>
      </c>
      <c r="R324" s="401">
        <f t="shared" si="135"/>
        <v>0</v>
      </c>
    </row>
    <row r="325" spans="1:18" x14ac:dyDescent="0.3">
      <c r="A325" s="587"/>
      <c r="B325" s="168" t="s">
        <v>57</v>
      </c>
      <c r="C325" s="337"/>
      <c r="D325" s="337"/>
      <c r="E325" s="402"/>
      <c r="F325" s="337"/>
      <c r="G325" s="337"/>
      <c r="H325" s="337"/>
      <c r="I325" s="337"/>
      <c r="J325" s="337"/>
      <c r="K325" s="337"/>
      <c r="L325" s="337"/>
      <c r="M325" s="337"/>
      <c r="N325" s="337"/>
      <c r="O325" s="337"/>
      <c r="P325" s="337"/>
      <c r="Q325" s="337"/>
      <c r="R325" s="403">
        <f t="shared" si="135"/>
        <v>0</v>
      </c>
    </row>
    <row r="326" spans="1:18" x14ac:dyDescent="0.3">
      <c r="A326" s="587"/>
      <c r="B326" s="168" t="s">
        <v>58</v>
      </c>
      <c r="C326" s="337"/>
      <c r="D326" s="337"/>
      <c r="E326" s="402"/>
      <c r="F326" s="337"/>
      <c r="G326" s="337"/>
      <c r="H326" s="337"/>
      <c r="I326" s="337"/>
      <c r="J326" s="337"/>
      <c r="K326" s="337"/>
      <c r="L326" s="337"/>
      <c r="M326" s="337"/>
      <c r="N326" s="337"/>
      <c r="O326" s="337"/>
      <c r="P326" s="337"/>
      <c r="Q326" s="337"/>
      <c r="R326" s="403">
        <f t="shared" si="135"/>
        <v>0</v>
      </c>
    </row>
    <row r="327" spans="1:18" x14ac:dyDescent="0.3">
      <c r="A327" s="587" t="s">
        <v>46</v>
      </c>
      <c r="B327" s="401" t="s">
        <v>56</v>
      </c>
      <c r="C327" s="401">
        <f>SUM(C328:C329)</f>
        <v>0</v>
      </c>
      <c r="D327" s="401">
        <f>SUM(D328:D329)</f>
        <v>0</v>
      </c>
      <c r="E327" s="401">
        <f>SUM(E328:E329)</f>
        <v>0</v>
      </c>
      <c r="F327" s="402"/>
      <c r="G327" s="401">
        <f>SUM(G328:G329)</f>
        <v>0</v>
      </c>
      <c r="H327" s="401">
        <f>SUM(H328:H329)</f>
        <v>0</v>
      </c>
      <c r="I327" s="401">
        <f t="shared" ref="I327:Q327" si="141">SUM(I328:I329)</f>
        <v>0</v>
      </c>
      <c r="J327" s="401">
        <f t="shared" si="141"/>
        <v>0</v>
      </c>
      <c r="K327" s="401">
        <f t="shared" si="141"/>
        <v>0</v>
      </c>
      <c r="L327" s="401">
        <f t="shared" si="141"/>
        <v>0</v>
      </c>
      <c r="M327" s="401">
        <f t="shared" si="141"/>
        <v>0</v>
      </c>
      <c r="N327" s="401">
        <f t="shared" si="141"/>
        <v>0</v>
      </c>
      <c r="O327" s="401">
        <f t="shared" si="141"/>
        <v>0</v>
      </c>
      <c r="P327" s="401">
        <f t="shared" si="141"/>
        <v>0</v>
      </c>
      <c r="Q327" s="401">
        <f t="shared" si="141"/>
        <v>0</v>
      </c>
      <c r="R327" s="401">
        <f t="shared" si="135"/>
        <v>0</v>
      </c>
    </row>
    <row r="328" spans="1:18" x14ac:dyDescent="0.3">
      <c r="A328" s="587"/>
      <c r="B328" s="168" t="s">
        <v>57</v>
      </c>
      <c r="C328" s="337"/>
      <c r="D328" s="337"/>
      <c r="E328" s="337"/>
      <c r="F328" s="402"/>
      <c r="G328" s="337"/>
      <c r="H328" s="337"/>
      <c r="I328" s="337"/>
      <c r="J328" s="337"/>
      <c r="K328" s="337"/>
      <c r="L328" s="337"/>
      <c r="M328" s="337"/>
      <c r="N328" s="337"/>
      <c r="O328" s="337"/>
      <c r="P328" s="337"/>
      <c r="Q328" s="337"/>
      <c r="R328" s="403">
        <f t="shared" si="135"/>
        <v>0</v>
      </c>
    </row>
    <row r="329" spans="1:18" x14ac:dyDescent="0.3">
      <c r="A329" s="587"/>
      <c r="B329" s="168" t="s">
        <v>58</v>
      </c>
      <c r="C329" s="337"/>
      <c r="D329" s="337"/>
      <c r="E329" s="337"/>
      <c r="F329" s="402"/>
      <c r="G329" s="337"/>
      <c r="H329" s="337"/>
      <c r="I329" s="337"/>
      <c r="J329" s="337"/>
      <c r="K329" s="337"/>
      <c r="L329" s="337"/>
      <c r="M329" s="337"/>
      <c r="N329" s="337"/>
      <c r="O329" s="337"/>
      <c r="P329" s="337"/>
      <c r="Q329" s="337"/>
      <c r="R329" s="403">
        <f t="shared" si="135"/>
        <v>0</v>
      </c>
    </row>
    <row r="330" spans="1:18" x14ac:dyDescent="0.3">
      <c r="A330" s="587"/>
      <c r="B330" s="401" t="s">
        <v>59</v>
      </c>
      <c r="C330" s="401">
        <f>SUM(C331:C332)</f>
        <v>0</v>
      </c>
      <c r="D330" s="401">
        <f>SUM(D331:D332)</f>
        <v>0</v>
      </c>
      <c r="E330" s="401">
        <f>SUM(E331:E332)</f>
        <v>0</v>
      </c>
      <c r="F330" s="402"/>
      <c r="G330" s="401">
        <f>SUM(G331:G332)</f>
        <v>0</v>
      </c>
      <c r="H330" s="401">
        <f>SUM(H331:H332)</f>
        <v>0</v>
      </c>
      <c r="I330" s="401">
        <f t="shared" ref="I330:Q330" si="142">SUM(I331:I332)</f>
        <v>0</v>
      </c>
      <c r="J330" s="401">
        <f t="shared" si="142"/>
        <v>0</v>
      </c>
      <c r="K330" s="401">
        <f t="shared" si="142"/>
        <v>0</v>
      </c>
      <c r="L330" s="401">
        <f t="shared" si="142"/>
        <v>0</v>
      </c>
      <c r="M330" s="401">
        <f t="shared" si="142"/>
        <v>0</v>
      </c>
      <c r="N330" s="401">
        <f t="shared" si="142"/>
        <v>0</v>
      </c>
      <c r="O330" s="401">
        <f t="shared" si="142"/>
        <v>0</v>
      </c>
      <c r="P330" s="401">
        <f t="shared" si="142"/>
        <v>0</v>
      </c>
      <c r="Q330" s="401">
        <f t="shared" si="142"/>
        <v>0</v>
      </c>
      <c r="R330" s="401">
        <f t="shared" si="135"/>
        <v>0</v>
      </c>
    </row>
    <row r="331" spans="1:18" x14ac:dyDescent="0.3">
      <c r="A331" s="587"/>
      <c r="B331" s="168" t="s">
        <v>57</v>
      </c>
      <c r="C331" s="337"/>
      <c r="D331" s="337"/>
      <c r="E331" s="337"/>
      <c r="F331" s="402"/>
      <c r="G331" s="337"/>
      <c r="H331" s="337"/>
      <c r="I331" s="337"/>
      <c r="J331" s="337"/>
      <c r="K331" s="337"/>
      <c r="L331" s="337"/>
      <c r="M331" s="337"/>
      <c r="N331" s="337"/>
      <c r="O331" s="337"/>
      <c r="P331" s="337"/>
      <c r="Q331" s="337"/>
      <c r="R331" s="403">
        <f t="shared" si="135"/>
        <v>0</v>
      </c>
    </row>
    <row r="332" spans="1:18" x14ac:dyDescent="0.3">
      <c r="A332" s="587"/>
      <c r="B332" s="168" t="s">
        <v>58</v>
      </c>
      <c r="C332" s="337"/>
      <c r="D332" s="337"/>
      <c r="E332" s="337"/>
      <c r="F332" s="402"/>
      <c r="G332" s="337"/>
      <c r="H332" s="337"/>
      <c r="I332" s="337"/>
      <c r="J332" s="337"/>
      <c r="K332" s="337"/>
      <c r="L332" s="337"/>
      <c r="M332" s="337"/>
      <c r="N332" s="337"/>
      <c r="O332" s="337"/>
      <c r="P332" s="337"/>
      <c r="Q332" s="337"/>
      <c r="R332" s="403">
        <f t="shared" si="135"/>
        <v>0</v>
      </c>
    </row>
    <row r="333" spans="1:18" x14ac:dyDescent="0.3">
      <c r="A333" s="587" t="s">
        <v>477</v>
      </c>
      <c r="B333" s="401" t="s">
        <v>56</v>
      </c>
      <c r="C333" s="401">
        <f>SUM(C334:C335)</f>
        <v>0</v>
      </c>
      <c r="D333" s="401">
        <f>SUM(D334:D335)</f>
        <v>0</v>
      </c>
      <c r="E333" s="401">
        <f>SUM(E334:E335)</f>
        <v>0</v>
      </c>
      <c r="F333" s="401">
        <f>SUM(F334:F335)</f>
        <v>0</v>
      </c>
      <c r="G333" s="402"/>
      <c r="H333" s="401">
        <f>SUM(H334:H335)</f>
        <v>0</v>
      </c>
      <c r="I333" s="401">
        <f t="shared" ref="I333:Q333" si="143">SUM(I334:I335)</f>
        <v>0</v>
      </c>
      <c r="J333" s="401">
        <f t="shared" si="143"/>
        <v>0</v>
      </c>
      <c r="K333" s="401">
        <f t="shared" si="143"/>
        <v>0</v>
      </c>
      <c r="L333" s="401">
        <f t="shared" si="143"/>
        <v>0</v>
      </c>
      <c r="M333" s="401">
        <f t="shared" si="143"/>
        <v>0</v>
      </c>
      <c r="N333" s="401">
        <f t="shared" si="143"/>
        <v>0</v>
      </c>
      <c r="O333" s="401">
        <f t="shared" si="143"/>
        <v>0</v>
      </c>
      <c r="P333" s="401">
        <f t="shared" si="143"/>
        <v>0</v>
      </c>
      <c r="Q333" s="401">
        <f t="shared" si="143"/>
        <v>0</v>
      </c>
      <c r="R333" s="401">
        <f t="shared" si="135"/>
        <v>0</v>
      </c>
    </row>
    <row r="334" spans="1:18" x14ac:dyDescent="0.3">
      <c r="A334" s="587"/>
      <c r="B334" s="168" t="s">
        <v>57</v>
      </c>
      <c r="C334" s="337"/>
      <c r="D334" s="337"/>
      <c r="E334" s="337"/>
      <c r="F334" s="337"/>
      <c r="G334" s="402"/>
      <c r="H334" s="337"/>
      <c r="I334" s="337"/>
      <c r="J334" s="337"/>
      <c r="K334" s="337"/>
      <c r="L334" s="337"/>
      <c r="M334" s="337"/>
      <c r="N334" s="337"/>
      <c r="O334" s="337"/>
      <c r="P334" s="337"/>
      <c r="Q334" s="337"/>
      <c r="R334" s="403">
        <f t="shared" si="135"/>
        <v>0</v>
      </c>
    </row>
    <row r="335" spans="1:18" x14ac:dyDescent="0.3">
      <c r="A335" s="587"/>
      <c r="B335" s="168" t="s">
        <v>58</v>
      </c>
      <c r="C335" s="337"/>
      <c r="D335" s="337"/>
      <c r="E335" s="337"/>
      <c r="F335" s="337"/>
      <c r="G335" s="402"/>
      <c r="H335" s="337"/>
      <c r="I335" s="337"/>
      <c r="J335" s="337"/>
      <c r="K335" s="337"/>
      <c r="L335" s="337"/>
      <c r="M335" s="337"/>
      <c r="N335" s="337"/>
      <c r="O335" s="337"/>
      <c r="P335" s="337"/>
      <c r="Q335" s="337"/>
      <c r="R335" s="403">
        <f t="shared" si="135"/>
        <v>0</v>
      </c>
    </row>
    <row r="336" spans="1:18" x14ac:dyDescent="0.3">
      <c r="A336" s="587"/>
      <c r="B336" s="401" t="s">
        <v>59</v>
      </c>
      <c r="C336" s="401">
        <f>SUM(C337:C338)</f>
        <v>0</v>
      </c>
      <c r="D336" s="401">
        <f>SUM(D337:D338)</f>
        <v>0</v>
      </c>
      <c r="E336" s="401">
        <f>SUM(E337:E338)</f>
        <v>0</v>
      </c>
      <c r="F336" s="401">
        <f>SUM(F337:F338)</f>
        <v>0</v>
      </c>
      <c r="G336" s="402"/>
      <c r="H336" s="401">
        <f>SUM(H337:H338)</f>
        <v>0</v>
      </c>
      <c r="I336" s="401">
        <f t="shared" ref="I336:Q336" si="144">SUM(I337:I338)</f>
        <v>0</v>
      </c>
      <c r="J336" s="401">
        <f t="shared" si="144"/>
        <v>0</v>
      </c>
      <c r="K336" s="401">
        <f t="shared" si="144"/>
        <v>0</v>
      </c>
      <c r="L336" s="401">
        <f t="shared" si="144"/>
        <v>0</v>
      </c>
      <c r="M336" s="401">
        <f t="shared" si="144"/>
        <v>0</v>
      </c>
      <c r="N336" s="401">
        <f t="shared" si="144"/>
        <v>0</v>
      </c>
      <c r="O336" s="401">
        <f t="shared" si="144"/>
        <v>0</v>
      </c>
      <c r="P336" s="401">
        <f t="shared" si="144"/>
        <v>0</v>
      </c>
      <c r="Q336" s="401">
        <f t="shared" si="144"/>
        <v>0</v>
      </c>
      <c r="R336" s="401">
        <f t="shared" si="135"/>
        <v>0</v>
      </c>
    </row>
    <row r="337" spans="1:18" x14ac:dyDescent="0.3">
      <c r="A337" s="587"/>
      <c r="B337" s="168" t="s">
        <v>57</v>
      </c>
      <c r="C337" s="337"/>
      <c r="D337" s="337"/>
      <c r="E337" s="337"/>
      <c r="F337" s="337"/>
      <c r="G337" s="402"/>
      <c r="H337" s="337"/>
      <c r="I337" s="337"/>
      <c r="J337" s="337"/>
      <c r="K337" s="337"/>
      <c r="L337" s="337"/>
      <c r="M337" s="337"/>
      <c r="N337" s="337"/>
      <c r="O337" s="337"/>
      <c r="P337" s="337"/>
      <c r="Q337" s="337"/>
      <c r="R337" s="403">
        <f t="shared" si="135"/>
        <v>0</v>
      </c>
    </row>
    <row r="338" spans="1:18" x14ac:dyDescent="0.3">
      <c r="A338" s="587"/>
      <c r="B338" s="168" t="s">
        <v>58</v>
      </c>
      <c r="C338" s="337"/>
      <c r="D338" s="337"/>
      <c r="E338" s="337"/>
      <c r="F338" s="337"/>
      <c r="G338" s="402"/>
      <c r="H338" s="337"/>
      <c r="I338" s="337"/>
      <c r="J338" s="337"/>
      <c r="K338" s="337"/>
      <c r="L338" s="337"/>
      <c r="M338" s="337"/>
      <c r="N338" s="337"/>
      <c r="O338" s="337"/>
      <c r="P338" s="337"/>
      <c r="Q338" s="337"/>
      <c r="R338" s="403">
        <f t="shared" si="135"/>
        <v>0</v>
      </c>
    </row>
    <row r="339" spans="1:18" x14ac:dyDescent="0.3">
      <c r="A339" s="587" t="s">
        <v>47</v>
      </c>
      <c r="B339" s="401" t="s">
        <v>56</v>
      </c>
      <c r="C339" s="401">
        <f>SUM(C340:C341)</f>
        <v>0</v>
      </c>
      <c r="D339" s="401">
        <f>SUM(D340:D341)</f>
        <v>0</v>
      </c>
      <c r="E339" s="401">
        <f>SUM(E340:E341)</f>
        <v>0</v>
      </c>
      <c r="F339" s="401">
        <f>SUM(F340:F341)</f>
        <v>0</v>
      </c>
      <c r="G339" s="401">
        <f>SUM(G340:G341)</f>
        <v>0</v>
      </c>
      <c r="H339" s="402"/>
      <c r="I339" s="401">
        <f t="shared" ref="I339:Q339" si="145">SUM(I340:I341)</f>
        <v>0</v>
      </c>
      <c r="J339" s="401">
        <f t="shared" si="145"/>
        <v>0</v>
      </c>
      <c r="K339" s="401">
        <f t="shared" si="145"/>
        <v>0</v>
      </c>
      <c r="L339" s="401">
        <f t="shared" si="145"/>
        <v>0</v>
      </c>
      <c r="M339" s="401">
        <f t="shared" si="145"/>
        <v>0</v>
      </c>
      <c r="N339" s="401">
        <f t="shared" si="145"/>
        <v>0</v>
      </c>
      <c r="O339" s="401">
        <f t="shared" si="145"/>
        <v>0</v>
      </c>
      <c r="P339" s="401">
        <f t="shared" si="145"/>
        <v>0</v>
      </c>
      <c r="Q339" s="401">
        <f t="shared" si="145"/>
        <v>0</v>
      </c>
      <c r="R339" s="401">
        <f t="shared" si="135"/>
        <v>0</v>
      </c>
    </row>
    <row r="340" spans="1:18" x14ac:dyDescent="0.3">
      <c r="A340" s="587"/>
      <c r="B340" s="168" t="s">
        <v>57</v>
      </c>
      <c r="C340" s="337"/>
      <c r="D340" s="337"/>
      <c r="E340" s="337"/>
      <c r="F340" s="337"/>
      <c r="G340" s="337"/>
      <c r="H340" s="402"/>
      <c r="I340" s="337"/>
      <c r="J340" s="337"/>
      <c r="K340" s="337"/>
      <c r="L340" s="337"/>
      <c r="M340" s="337"/>
      <c r="N340" s="337"/>
      <c r="O340" s="337"/>
      <c r="P340" s="337"/>
      <c r="Q340" s="337"/>
      <c r="R340" s="403">
        <f t="shared" si="135"/>
        <v>0</v>
      </c>
    </row>
    <row r="341" spans="1:18" x14ac:dyDescent="0.3">
      <c r="A341" s="587"/>
      <c r="B341" s="168" t="s">
        <v>58</v>
      </c>
      <c r="C341" s="337"/>
      <c r="D341" s="337"/>
      <c r="E341" s="337"/>
      <c r="F341" s="337"/>
      <c r="G341" s="337"/>
      <c r="H341" s="402"/>
      <c r="I341" s="337"/>
      <c r="J341" s="337"/>
      <c r="K341" s="337"/>
      <c r="L341" s="337"/>
      <c r="M341" s="337"/>
      <c r="N341" s="337"/>
      <c r="O341" s="337"/>
      <c r="P341" s="337"/>
      <c r="Q341" s="337"/>
      <c r="R341" s="403">
        <f t="shared" si="135"/>
        <v>0</v>
      </c>
    </row>
    <row r="342" spans="1:18" x14ac:dyDescent="0.3">
      <c r="A342" s="587"/>
      <c r="B342" s="401" t="s">
        <v>59</v>
      </c>
      <c r="C342" s="401">
        <f>SUM(C343:C344)</f>
        <v>0</v>
      </c>
      <c r="D342" s="401">
        <f>SUM(D343:D344)</f>
        <v>0</v>
      </c>
      <c r="E342" s="401">
        <f>SUM(E343:E344)</f>
        <v>0</v>
      </c>
      <c r="F342" s="401">
        <f>SUM(F343:F344)</f>
        <v>0</v>
      </c>
      <c r="G342" s="401">
        <f>SUM(G343:G344)</f>
        <v>0</v>
      </c>
      <c r="H342" s="402"/>
      <c r="I342" s="401">
        <f t="shared" ref="I342:Q342" si="146">SUM(I343:I344)</f>
        <v>0</v>
      </c>
      <c r="J342" s="401">
        <f t="shared" si="146"/>
        <v>0</v>
      </c>
      <c r="K342" s="401">
        <f t="shared" si="146"/>
        <v>0</v>
      </c>
      <c r="L342" s="401">
        <f t="shared" si="146"/>
        <v>0</v>
      </c>
      <c r="M342" s="401">
        <f t="shared" si="146"/>
        <v>0</v>
      </c>
      <c r="N342" s="401">
        <f t="shared" si="146"/>
        <v>0</v>
      </c>
      <c r="O342" s="401">
        <f t="shared" si="146"/>
        <v>0</v>
      </c>
      <c r="P342" s="401">
        <f t="shared" si="146"/>
        <v>0</v>
      </c>
      <c r="Q342" s="401">
        <f t="shared" si="146"/>
        <v>0</v>
      </c>
      <c r="R342" s="401">
        <f t="shared" si="135"/>
        <v>0</v>
      </c>
    </row>
    <row r="343" spans="1:18" x14ac:dyDescent="0.3">
      <c r="A343" s="587"/>
      <c r="B343" s="168" t="s">
        <v>57</v>
      </c>
      <c r="C343" s="337"/>
      <c r="D343" s="337"/>
      <c r="E343" s="337"/>
      <c r="F343" s="337"/>
      <c r="G343" s="337"/>
      <c r="H343" s="402"/>
      <c r="I343" s="337"/>
      <c r="J343" s="337"/>
      <c r="K343" s="337"/>
      <c r="L343" s="337"/>
      <c r="M343" s="337"/>
      <c r="N343" s="337"/>
      <c r="O343" s="337"/>
      <c r="P343" s="337"/>
      <c r="Q343" s="337"/>
      <c r="R343" s="403">
        <f t="shared" si="135"/>
        <v>0</v>
      </c>
    </row>
    <row r="344" spans="1:18" x14ac:dyDescent="0.3">
      <c r="A344" s="587"/>
      <c r="B344" s="168" t="s">
        <v>58</v>
      </c>
      <c r="C344" s="337"/>
      <c r="D344" s="337"/>
      <c r="E344" s="337"/>
      <c r="F344" s="337"/>
      <c r="G344" s="337"/>
      <c r="H344" s="402"/>
      <c r="I344" s="337"/>
      <c r="J344" s="337"/>
      <c r="K344" s="337"/>
      <c r="L344" s="337"/>
      <c r="M344" s="337"/>
      <c r="N344" s="337"/>
      <c r="O344" s="337"/>
      <c r="P344" s="337"/>
      <c r="Q344" s="337"/>
      <c r="R344" s="403">
        <f t="shared" si="135"/>
        <v>0</v>
      </c>
    </row>
    <row r="345" spans="1:18" x14ac:dyDescent="0.3">
      <c r="A345" s="587" t="s">
        <v>48</v>
      </c>
      <c r="B345" s="401" t="s">
        <v>56</v>
      </c>
      <c r="C345" s="401">
        <f t="shared" ref="C345:H345" si="147">SUM(C346:C347)</f>
        <v>0</v>
      </c>
      <c r="D345" s="401">
        <f t="shared" si="147"/>
        <v>0</v>
      </c>
      <c r="E345" s="401">
        <f t="shared" si="147"/>
        <v>0</v>
      </c>
      <c r="F345" s="401">
        <f t="shared" si="147"/>
        <v>0</v>
      </c>
      <c r="G345" s="401">
        <f t="shared" si="147"/>
        <v>0</v>
      </c>
      <c r="H345" s="401">
        <f t="shared" si="147"/>
        <v>0</v>
      </c>
      <c r="I345" s="402"/>
      <c r="J345" s="401">
        <f t="shared" ref="J345:Q345" si="148">SUM(J346:J347)</f>
        <v>0</v>
      </c>
      <c r="K345" s="401">
        <f t="shared" si="148"/>
        <v>0</v>
      </c>
      <c r="L345" s="401">
        <f t="shared" si="148"/>
        <v>0</v>
      </c>
      <c r="M345" s="401">
        <f t="shared" si="148"/>
        <v>0</v>
      </c>
      <c r="N345" s="401">
        <f t="shared" si="148"/>
        <v>0</v>
      </c>
      <c r="O345" s="401">
        <f t="shared" si="148"/>
        <v>0</v>
      </c>
      <c r="P345" s="401">
        <f t="shared" si="148"/>
        <v>0</v>
      </c>
      <c r="Q345" s="401">
        <f t="shared" si="148"/>
        <v>0</v>
      </c>
      <c r="R345" s="401">
        <f t="shared" si="135"/>
        <v>0</v>
      </c>
    </row>
    <row r="346" spans="1:18" x14ac:dyDescent="0.3">
      <c r="A346" s="587"/>
      <c r="B346" s="168" t="s">
        <v>57</v>
      </c>
      <c r="C346" s="337"/>
      <c r="D346" s="337"/>
      <c r="E346" s="337"/>
      <c r="F346" s="337"/>
      <c r="G346" s="337"/>
      <c r="H346" s="337"/>
      <c r="I346" s="402"/>
      <c r="J346" s="337"/>
      <c r="K346" s="337"/>
      <c r="L346" s="337"/>
      <c r="M346" s="337"/>
      <c r="N346" s="337"/>
      <c r="O346" s="337"/>
      <c r="P346" s="337"/>
      <c r="Q346" s="337"/>
      <c r="R346" s="403">
        <f t="shared" si="135"/>
        <v>0</v>
      </c>
    </row>
    <row r="347" spans="1:18" x14ac:dyDescent="0.3">
      <c r="A347" s="587"/>
      <c r="B347" s="168" t="s">
        <v>58</v>
      </c>
      <c r="C347" s="337"/>
      <c r="D347" s="337"/>
      <c r="E347" s="337"/>
      <c r="F347" s="337"/>
      <c r="G347" s="337"/>
      <c r="H347" s="337"/>
      <c r="I347" s="402"/>
      <c r="J347" s="337"/>
      <c r="K347" s="337"/>
      <c r="L347" s="337"/>
      <c r="M347" s="337"/>
      <c r="N347" s="337"/>
      <c r="O347" s="337"/>
      <c r="P347" s="337"/>
      <c r="Q347" s="337"/>
      <c r="R347" s="403">
        <f t="shared" si="135"/>
        <v>0</v>
      </c>
    </row>
    <row r="348" spans="1:18" x14ac:dyDescent="0.3">
      <c r="A348" s="587"/>
      <c r="B348" s="401" t="s">
        <v>59</v>
      </c>
      <c r="C348" s="401">
        <f t="shared" ref="C348:H348" si="149">SUM(C349:C350)</f>
        <v>0</v>
      </c>
      <c r="D348" s="401">
        <f t="shared" si="149"/>
        <v>0</v>
      </c>
      <c r="E348" s="401">
        <f t="shared" si="149"/>
        <v>0</v>
      </c>
      <c r="F348" s="401">
        <f t="shared" si="149"/>
        <v>0</v>
      </c>
      <c r="G348" s="401">
        <f t="shared" si="149"/>
        <v>0</v>
      </c>
      <c r="H348" s="401">
        <f t="shared" si="149"/>
        <v>0</v>
      </c>
      <c r="I348" s="402"/>
      <c r="J348" s="401">
        <f t="shared" ref="J348:Q348" si="150">SUM(J349:J350)</f>
        <v>0</v>
      </c>
      <c r="K348" s="401">
        <f t="shared" si="150"/>
        <v>0</v>
      </c>
      <c r="L348" s="401">
        <f t="shared" si="150"/>
        <v>0</v>
      </c>
      <c r="M348" s="401">
        <f t="shared" si="150"/>
        <v>0</v>
      </c>
      <c r="N348" s="401">
        <f t="shared" si="150"/>
        <v>0</v>
      </c>
      <c r="O348" s="401">
        <f t="shared" si="150"/>
        <v>0</v>
      </c>
      <c r="P348" s="401">
        <f t="shared" si="150"/>
        <v>0</v>
      </c>
      <c r="Q348" s="401">
        <f t="shared" si="150"/>
        <v>0</v>
      </c>
      <c r="R348" s="401">
        <f t="shared" si="135"/>
        <v>0</v>
      </c>
    </row>
    <row r="349" spans="1:18" x14ac:dyDescent="0.3">
      <c r="A349" s="587"/>
      <c r="B349" s="168" t="s">
        <v>57</v>
      </c>
      <c r="C349" s="337"/>
      <c r="D349" s="337"/>
      <c r="E349" s="337"/>
      <c r="F349" s="337"/>
      <c r="G349" s="337"/>
      <c r="H349" s="337"/>
      <c r="I349" s="402"/>
      <c r="J349" s="337"/>
      <c r="K349" s="337"/>
      <c r="L349" s="337"/>
      <c r="M349" s="337"/>
      <c r="N349" s="337"/>
      <c r="O349" s="337"/>
      <c r="P349" s="337"/>
      <c r="Q349" s="337"/>
      <c r="R349" s="403">
        <f t="shared" si="135"/>
        <v>0</v>
      </c>
    </row>
    <row r="350" spans="1:18" x14ac:dyDescent="0.3">
      <c r="A350" s="587"/>
      <c r="B350" s="168" t="s">
        <v>58</v>
      </c>
      <c r="C350" s="337"/>
      <c r="D350" s="337"/>
      <c r="E350" s="337"/>
      <c r="F350" s="337"/>
      <c r="G350" s="337"/>
      <c r="H350" s="337"/>
      <c r="I350" s="402"/>
      <c r="J350" s="337"/>
      <c r="K350" s="337"/>
      <c r="L350" s="337"/>
      <c r="M350" s="337"/>
      <c r="N350" s="337"/>
      <c r="O350" s="337"/>
      <c r="P350" s="337"/>
      <c r="Q350" s="337"/>
      <c r="R350" s="403">
        <f t="shared" si="135"/>
        <v>0</v>
      </c>
    </row>
    <row r="351" spans="1:18" x14ac:dyDescent="0.3">
      <c r="A351" s="587" t="s">
        <v>49</v>
      </c>
      <c r="B351" s="401" t="s">
        <v>56</v>
      </c>
      <c r="C351" s="401">
        <f t="shared" ref="C351:I351" si="151">SUM(C352:C353)</f>
        <v>0</v>
      </c>
      <c r="D351" s="401">
        <f t="shared" si="151"/>
        <v>0</v>
      </c>
      <c r="E351" s="401">
        <f t="shared" si="151"/>
        <v>0</v>
      </c>
      <c r="F351" s="401">
        <f t="shared" si="151"/>
        <v>0</v>
      </c>
      <c r="G351" s="401">
        <f t="shared" si="151"/>
        <v>0</v>
      </c>
      <c r="H351" s="401">
        <f t="shared" si="151"/>
        <v>0</v>
      </c>
      <c r="I351" s="401">
        <f t="shared" si="151"/>
        <v>0</v>
      </c>
      <c r="J351" s="402"/>
      <c r="K351" s="401">
        <f t="shared" ref="K351:Q351" si="152">SUM(K352:K353)</f>
        <v>0</v>
      </c>
      <c r="L351" s="401">
        <f t="shared" si="152"/>
        <v>0</v>
      </c>
      <c r="M351" s="401">
        <f t="shared" si="152"/>
        <v>0</v>
      </c>
      <c r="N351" s="401">
        <f t="shared" si="152"/>
        <v>0</v>
      </c>
      <c r="O351" s="401">
        <f t="shared" si="152"/>
        <v>0</v>
      </c>
      <c r="P351" s="401">
        <f t="shared" si="152"/>
        <v>0</v>
      </c>
      <c r="Q351" s="401">
        <f t="shared" si="152"/>
        <v>0</v>
      </c>
      <c r="R351" s="401">
        <f t="shared" si="135"/>
        <v>0</v>
      </c>
    </row>
    <row r="352" spans="1:18" x14ac:dyDescent="0.3">
      <c r="A352" s="587"/>
      <c r="B352" s="168" t="s">
        <v>57</v>
      </c>
      <c r="C352" s="337"/>
      <c r="D352" s="337"/>
      <c r="E352" s="337"/>
      <c r="F352" s="337"/>
      <c r="G352" s="337"/>
      <c r="H352" s="337"/>
      <c r="I352" s="337"/>
      <c r="J352" s="402"/>
      <c r="K352" s="337"/>
      <c r="L352" s="337"/>
      <c r="M352" s="337"/>
      <c r="N352" s="337"/>
      <c r="O352" s="337"/>
      <c r="P352" s="337"/>
      <c r="Q352" s="337"/>
      <c r="R352" s="403">
        <f t="shared" si="135"/>
        <v>0</v>
      </c>
    </row>
    <row r="353" spans="1:18" x14ac:dyDescent="0.3">
      <c r="A353" s="587"/>
      <c r="B353" s="168" t="s">
        <v>58</v>
      </c>
      <c r="C353" s="337"/>
      <c r="D353" s="337"/>
      <c r="E353" s="337"/>
      <c r="F353" s="337"/>
      <c r="G353" s="337"/>
      <c r="H353" s="337"/>
      <c r="I353" s="337"/>
      <c r="J353" s="402"/>
      <c r="K353" s="337"/>
      <c r="L353" s="337"/>
      <c r="M353" s="337"/>
      <c r="N353" s="337"/>
      <c r="O353" s="337"/>
      <c r="P353" s="337"/>
      <c r="Q353" s="337"/>
      <c r="R353" s="403">
        <f t="shared" si="135"/>
        <v>0</v>
      </c>
    </row>
    <row r="354" spans="1:18" x14ac:dyDescent="0.3">
      <c r="A354" s="587"/>
      <c r="B354" s="401" t="s">
        <v>59</v>
      </c>
      <c r="C354" s="401">
        <f t="shared" ref="C354:I354" si="153">SUM(C355:C356)</f>
        <v>0</v>
      </c>
      <c r="D354" s="401">
        <f t="shared" si="153"/>
        <v>0</v>
      </c>
      <c r="E354" s="401">
        <f t="shared" si="153"/>
        <v>0</v>
      </c>
      <c r="F354" s="401">
        <f t="shared" si="153"/>
        <v>0</v>
      </c>
      <c r="G354" s="401">
        <f t="shared" si="153"/>
        <v>0</v>
      </c>
      <c r="H354" s="401">
        <f t="shared" si="153"/>
        <v>0</v>
      </c>
      <c r="I354" s="401">
        <f t="shared" si="153"/>
        <v>0</v>
      </c>
      <c r="J354" s="402"/>
      <c r="K354" s="401">
        <f t="shared" ref="K354:Q354" si="154">SUM(K355:K356)</f>
        <v>0</v>
      </c>
      <c r="L354" s="401">
        <f t="shared" si="154"/>
        <v>0</v>
      </c>
      <c r="M354" s="401">
        <f t="shared" si="154"/>
        <v>0</v>
      </c>
      <c r="N354" s="401">
        <f t="shared" si="154"/>
        <v>0</v>
      </c>
      <c r="O354" s="401">
        <f t="shared" si="154"/>
        <v>0</v>
      </c>
      <c r="P354" s="401">
        <f t="shared" si="154"/>
        <v>0</v>
      </c>
      <c r="Q354" s="401">
        <f t="shared" si="154"/>
        <v>0</v>
      </c>
      <c r="R354" s="401">
        <f t="shared" si="135"/>
        <v>0</v>
      </c>
    </row>
    <row r="355" spans="1:18" x14ac:dyDescent="0.3">
      <c r="A355" s="587"/>
      <c r="B355" s="168" t="s">
        <v>57</v>
      </c>
      <c r="C355" s="337"/>
      <c r="D355" s="337"/>
      <c r="E355" s="337"/>
      <c r="F355" s="337"/>
      <c r="G355" s="337"/>
      <c r="H355" s="337"/>
      <c r="I355" s="337"/>
      <c r="J355" s="402"/>
      <c r="K355" s="337"/>
      <c r="L355" s="337"/>
      <c r="M355" s="337"/>
      <c r="N355" s="337"/>
      <c r="O355" s="337"/>
      <c r="P355" s="337"/>
      <c r="Q355" s="337"/>
      <c r="R355" s="403">
        <f t="shared" si="135"/>
        <v>0</v>
      </c>
    </row>
    <row r="356" spans="1:18" x14ac:dyDescent="0.3">
      <c r="A356" s="587"/>
      <c r="B356" s="168" t="s">
        <v>58</v>
      </c>
      <c r="C356" s="337"/>
      <c r="D356" s="337"/>
      <c r="E356" s="337"/>
      <c r="F356" s="337"/>
      <c r="G356" s="337"/>
      <c r="H356" s="337"/>
      <c r="I356" s="337"/>
      <c r="J356" s="402"/>
      <c r="K356" s="337"/>
      <c r="L356" s="337"/>
      <c r="M356" s="337"/>
      <c r="N356" s="337"/>
      <c r="O356" s="337"/>
      <c r="P356" s="337"/>
      <c r="Q356" s="337"/>
      <c r="R356" s="403">
        <f t="shared" si="135"/>
        <v>0</v>
      </c>
    </row>
    <row r="357" spans="1:18" x14ac:dyDescent="0.3">
      <c r="A357" s="587" t="s">
        <v>50</v>
      </c>
      <c r="B357" s="401" t="s">
        <v>56</v>
      </c>
      <c r="C357" s="401">
        <f t="shared" ref="C357:J357" si="155">SUM(C358:C359)</f>
        <v>0</v>
      </c>
      <c r="D357" s="401">
        <f t="shared" si="155"/>
        <v>0</v>
      </c>
      <c r="E357" s="401">
        <f t="shared" si="155"/>
        <v>0</v>
      </c>
      <c r="F357" s="401">
        <f t="shared" si="155"/>
        <v>0</v>
      </c>
      <c r="G357" s="401">
        <f t="shared" si="155"/>
        <v>0</v>
      </c>
      <c r="H357" s="401">
        <f t="shared" si="155"/>
        <v>0</v>
      </c>
      <c r="I357" s="401">
        <f t="shared" si="155"/>
        <v>0</v>
      </c>
      <c r="J357" s="401">
        <f t="shared" si="155"/>
        <v>0</v>
      </c>
      <c r="K357" s="402"/>
      <c r="L357" s="401">
        <f t="shared" ref="L357:Q357" si="156">SUM(L358:L359)</f>
        <v>0</v>
      </c>
      <c r="M357" s="401">
        <f t="shared" si="156"/>
        <v>0</v>
      </c>
      <c r="N357" s="401">
        <f t="shared" si="156"/>
        <v>0</v>
      </c>
      <c r="O357" s="401">
        <f t="shared" si="156"/>
        <v>0</v>
      </c>
      <c r="P357" s="401">
        <f t="shared" si="156"/>
        <v>0</v>
      </c>
      <c r="Q357" s="401">
        <f t="shared" si="156"/>
        <v>0</v>
      </c>
      <c r="R357" s="401">
        <f t="shared" si="135"/>
        <v>0</v>
      </c>
    </row>
    <row r="358" spans="1:18" x14ac:dyDescent="0.3">
      <c r="A358" s="587"/>
      <c r="B358" s="168" t="s">
        <v>57</v>
      </c>
      <c r="C358" s="337"/>
      <c r="D358" s="337"/>
      <c r="E358" s="337"/>
      <c r="F358" s="337"/>
      <c r="G358" s="337"/>
      <c r="H358" s="337"/>
      <c r="I358" s="337"/>
      <c r="J358" s="337"/>
      <c r="K358" s="402"/>
      <c r="L358" s="337"/>
      <c r="M358" s="337"/>
      <c r="N358" s="337"/>
      <c r="O358" s="337"/>
      <c r="P358" s="337"/>
      <c r="Q358" s="337"/>
      <c r="R358" s="403">
        <f t="shared" si="135"/>
        <v>0</v>
      </c>
    </row>
    <row r="359" spans="1:18" x14ac:dyDescent="0.3">
      <c r="A359" s="587"/>
      <c r="B359" s="168" t="s">
        <v>58</v>
      </c>
      <c r="C359" s="337"/>
      <c r="D359" s="337"/>
      <c r="E359" s="337"/>
      <c r="F359" s="337"/>
      <c r="G359" s="337"/>
      <c r="H359" s="337"/>
      <c r="I359" s="337"/>
      <c r="J359" s="337"/>
      <c r="K359" s="402"/>
      <c r="L359" s="337"/>
      <c r="M359" s="337"/>
      <c r="N359" s="337"/>
      <c r="O359" s="337"/>
      <c r="P359" s="337"/>
      <c r="Q359" s="337"/>
      <c r="R359" s="403">
        <f t="shared" si="135"/>
        <v>0</v>
      </c>
    </row>
    <row r="360" spans="1:18" x14ac:dyDescent="0.3">
      <c r="A360" s="587"/>
      <c r="B360" s="401" t="s">
        <v>59</v>
      </c>
      <c r="C360" s="401">
        <f t="shared" ref="C360:J360" si="157">SUM(C361:C362)</f>
        <v>0</v>
      </c>
      <c r="D360" s="401">
        <f t="shared" si="157"/>
        <v>0</v>
      </c>
      <c r="E360" s="401">
        <f t="shared" si="157"/>
        <v>0</v>
      </c>
      <c r="F360" s="401">
        <f t="shared" si="157"/>
        <v>0</v>
      </c>
      <c r="G360" s="401">
        <f t="shared" si="157"/>
        <v>0</v>
      </c>
      <c r="H360" s="401">
        <f t="shared" si="157"/>
        <v>0</v>
      </c>
      <c r="I360" s="401">
        <f t="shared" si="157"/>
        <v>0</v>
      </c>
      <c r="J360" s="401">
        <f t="shared" si="157"/>
        <v>0</v>
      </c>
      <c r="K360" s="402"/>
      <c r="L360" s="401">
        <f t="shared" ref="L360:Q360" si="158">SUM(L361:L362)</f>
        <v>0</v>
      </c>
      <c r="M360" s="401">
        <f t="shared" si="158"/>
        <v>0</v>
      </c>
      <c r="N360" s="401">
        <f t="shared" si="158"/>
        <v>0</v>
      </c>
      <c r="O360" s="401">
        <f t="shared" si="158"/>
        <v>0</v>
      </c>
      <c r="P360" s="401">
        <f t="shared" si="158"/>
        <v>0</v>
      </c>
      <c r="Q360" s="401">
        <f t="shared" si="158"/>
        <v>0</v>
      </c>
      <c r="R360" s="401">
        <f t="shared" si="135"/>
        <v>0</v>
      </c>
    </row>
    <row r="361" spans="1:18" x14ac:dyDescent="0.3">
      <c r="A361" s="587"/>
      <c r="B361" s="168" t="s">
        <v>57</v>
      </c>
      <c r="C361" s="337"/>
      <c r="D361" s="337"/>
      <c r="E361" s="337"/>
      <c r="F361" s="337"/>
      <c r="G361" s="337"/>
      <c r="H361" s="337"/>
      <c r="I361" s="337"/>
      <c r="J361" s="337"/>
      <c r="K361" s="402"/>
      <c r="L361" s="337"/>
      <c r="M361" s="337"/>
      <c r="N361" s="337"/>
      <c r="O361" s="337"/>
      <c r="P361" s="337"/>
      <c r="Q361" s="337"/>
      <c r="R361" s="403">
        <f t="shared" si="135"/>
        <v>0</v>
      </c>
    </row>
    <row r="362" spans="1:18" x14ac:dyDescent="0.3">
      <c r="A362" s="587"/>
      <c r="B362" s="168" t="s">
        <v>58</v>
      </c>
      <c r="C362" s="337"/>
      <c r="D362" s="337"/>
      <c r="E362" s="337"/>
      <c r="F362" s="337"/>
      <c r="G362" s="337"/>
      <c r="H362" s="337"/>
      <c r="I362" s="337"/>
      <c r="J362" s="337"/>
      <c r="K362" s="402"/>
      <c r="L362" s="337"/>
      <c r="M362" s="337"/>
      <c r="N362" s="337"/>
      <c r="O362" s="337"/>
      <c r="P362" s="337"/>
      <c r="Q362" s="337"/>
      <c r="R362" s="403">
        <f t="shared" si="135"/>
        <v>0</v>
      </c>
    </row>
    <row r="363" spans="1:18" x14ac:dyDescent="0.3">
      <c r="A363" s="587" t="s">
        <v>51</v>
      </c>
      <c r="B363" s="401" t="s">
        <v>56</v>
      </c>
      <c r="C363" s="401">
        <f t="shared" ref="C363:K363" si="159">SUM(C364:C365)</f>
        <v>0</v>
      </c>
      <c r="D363" s="401">
        <f t="shared" si="159"/>
        <v>0</v>
      </c>
      <c r="E363" s="401">
        <f t="shared" si="159"/>
        <v>0</v>
      </c>
      <c r="F363" s="401">
        <f t="shared" si="159"/>
        <v>0</v>
      </c>
      <c r="G363" s="401">
        <f t="shared" si="159"/>
        <v>0</v>
      </c>
      <c r="H363" s="401">
        <f t="shared" si="159"/>
        <v>0</v>
      </c>
      <c r="I363" s="401">
        <f t="shared" si="159"/>
        <v>0</v>
      </c>
      <c r="J363" s="401">
        <f t="shared" si="159"/>
        <v>0</v>
      </c>
      <c r="K363" s="401">
        <f t="shared" si="159"/>
        <v>0</v>
      </c>
      <c r="L363" s="402"/>
      <c r="M363" s="401">
        <f>SUM(M364:M365)</f>
        <v>0</v>
      </c>
      <c r="N363" s="401">
        <f>SUM(N364:N365)</f>
        <v>0</v>
      </c>
      <c r="O363" s="401">
        <f>SUM(O364:O365)</f>
        <v>0</v>
      </c>
      <c r="P363" s="401">
        <f>SUM(P364:P365)</f>
        <v>0</v>
      </c>
      <c r="Q363" s="401">
        <f>SUM(Q364:Q365)</f>
        <v>0</v>
      </c>
      <c r="R363" s="401">
        <f t="shared" si="135"/>
        <v>0</v>
      </c>
    </row>
    <row r="364" spans="1:18" x14ac:dyDescent="0.3">
      <c r="A364" s="587"/>
      <c r="B364" s="168" t="s">
        <v>57</v>
      </c>
      <c r="C364" s="337"/>
      <c r="D364" s="337"/>
      <c r="E364" s="337"/>
      <c r="F364" s="337"/>
      <c r="G364" s="337"/>
      <c r="H364" s="337"/>
      <c r="I364" s="337"/>
      <c r="J364" s="337"/>
      <c r="K364" s="337"/>
      <c r="L364" s="402"/>
      <c r="M364" s="337"/>
      <c r="N364" s="337"/>
      <c r="O364" s="337"/>
      <c r="P364" s="337"/>
      <c r="Q364" s="337"/>
      <c r="R364" s="403">
        <f t="shared" si="135"/>
        <v>0</v>
      </c>
    </row>
    <row r="365" spans="1:18" x14ac:dyDescent="0.3">
      <c r="A365" s="587"/>
      <c r="B365" s="168" t="s">
        <v>58</v>
      </c>
      <c r="C365" s="337"/>
      <c r="D365" s="337"/>
      <c r="E365" s="337"/>
      <c r="F365" s="337"/>
      <c r="G365" s="337"/>
      <c r="H365" s="337"/>
      <c r="I365" s="337"/>
      <c r="J365" s="337"/>
      <c r="K365" s="337"/>
      <c r="L365" s="402"/>
      <c r="M365" s="337"/>
      <c r="N365" s="337"/>
      <c r="O365" s="337"/>
      <c r="P365" s="337"/>
      <c r="Q365" s="337"/>
      <c r="R365" s="403">
        <f t="shared" si="135"/>
        <v>0</v>
      </c>
    </row>
    <row r="366" spans="1:18" x14ac:dyDescent="0.3">
      <c r="A366" s="587"/>
      <c r="B366" s="401" t="s">
        <v>59</v>
      </c>
      <c r="C366" s="401">
        <f t="shared" ref="C366:K366" si="160">SUM(C367:C368)</f>
        <v>0</v>
      </c>
      <c r="D366" s="401">
        <f t="shared" si="160"/>
        <v>0</v>
      </c>
      <c r="E366" s="401">
        <f t="shared" si="160"/>
        <v>0</v>
      </c>
      <c r="F366" s="401">
        <f t="shared" si="160"/>
        <v>0</v>
      </c>
      <c r="G366" s="401">
        <f t="shared" si="160"/>
        <v>0</v>
      </c>
      <c r="H366" s="401">
        <f t="shared" si="160"/>
        <v>0</v>
      </c>
      <c r="I366" s="401">
        <f t="shared" si="160"/>
        <v>0</v>
      </c>
      <c r="J366" s="401">
        <f t="shared" si="160"/>
        <v>0</v>
      </c>
      <c r="K366" s="401">
        <f t="shared" si="160"/>
        <v>0</v>
      </c>
      <c r="L366" s="402"/>
      <c r="M366" s="401">
        <f>SUM(M367:M368)</f>
        <v>0</v>
      </c>
      <c r="N366" s="401">
        <f>SUM(N367:N368)</f>
        <v>0</v>
      </c>
      <c r="O366" s="401">
        <f>SUM(O367:O368)</f>
        <v>0</v>
      </c>
      <c r="P366" s="401">
        <f>SUM(P367:P368)</f>
        <v>0</v>
      </c>
      <c r="Q366" s="401">
        <f>SUM(Q367:Q368)</f>
        <v>0</v>
      </c>
      <c r="R366" s="401">
        <f t="shared" si="135"/>
        <v>0</v>
      </c>
    </row>
    <row r="367" spans="1:18" x14ac:dyDescent="0.3">
      <c r="A367" s="587"/>
      <c r="B367" s="168" t="s">
        <v>57</v>
      </c>
      <c r="C367" s="337"/>
      <c r="D367" s="337"/>
      <c r="E367" s="337"/>
      <c r="F367" s="337"/>
      <c r="G367" s="337"/>
      <c r="H367" s="337"/>
      <c r="I367" s="337"/>
      <c r="J367" s="337"/>
      <c r="K367" s="337"/>
      <c r="L367" s="402"/>
      <c r="M367" s="337"/>
      <c r="N367" s="337"/>
      <c r="O367" s="337"/>
      <c r="P367" s="337"/>
      <c r="Q367" s="337"/>
      <c r="R367" s="403">
        <f t="shared" si="135"/>
        <v>0</v>
      </c>
    </row>
    <row r="368" spans="1:18" x14ac:dyDescent="0.3">
      <c r="A368" s="587"/>
      <c r="B368" s="168" t="s">
        <v>58</v>
      </c>
      <c r="C368" s="337"/>
      <c r="D368" s="337"/>
      <c r="E368" s="337"/>
      <c r="F368" s="337"/>
      <c r="G368" s="337"/>
      <c r="H368" s="337"/>
      <c r="I368" s="337"/>
      <c r="J368" s="337"/>
      <c r="K368" s="337"/>
      <c r="L368" s="402"/>
      <c r="M368" s="337"/>
      <c r="N368" s="337"/>
      <c r="O368" s="337"/>
      <c r="P368" s="337"/>
      <c r="Q368" s="337"/>
      <c r="R368" s="403">
        <f t="shared" si="135"/>
        <v>0</v>
      </c>
    </row>
    <row r="369" spans="1:18" x14ac:dyDescent="0.3">
      <c r="A369" s="587" t="s">
        <v>52</v>
      </c>
      <c r="B369" s="401" t="s">
        <v>56</v>
      </c>
      <c r="C369" s="401">
        <f t="shared" ref="C369:L369" si="161">SUM(C370:C371)</f>
        <v>0</v>
      </c>
      <c r="D369" s="401">
        <f t="shared" si="161"/>
        <v>0</v>
      </c>
      <c r="E369" s="401">
        <f t="shared" si="161"/>
        <v>0</v>
      </c>
      <c r="F369" s="401">
        <f t="shared" si="161"/>
        <v>0</v>
      </c>
      <c r="G369" s="401">
        <f t="shared" si="161"/>
        <v>0</v>
      </c>
      <c r="H369" s="401">
        <f t="shared" si="161"/>
        <v>0</v>
      </c>
      <c r="I369" s="401">
        <f t="shared" si="161"/>
        <v>0</v>
      </c>
      <c r="J369" s="401">
        <f t="shared" si="161"/>
        <v>0</v>
      </c>
      <c r="K369" s="401">
        <f t="shared" si="161"/>
        <v>0</v>
      </c>
      <c r="L369" s="401">
        <f t="shared" si="161"/>
        <v>0</v>
      </c>
      <c r="M369" s="402"/>
      <c r="N369" s="401">
        <f>SUM(N370:N371)</f>
        <v>0</v>
      </c>
      <c r="O369" s="401">
        <f>SUM(O370:O371)</f>
        <v>0</v>
      </c>
      <c r="P369" s="401">
        <f>SUM(P370:P371)</f>
        <v>0</v>
      </c>
      <c r="Q369" s="401">
        <f>SUM(Q370:Q371)</f>
        <v>0</v>
      </c>
      <c r="R369" s="401">
        <f t="shared" si="135"/>
        <v>0</v>
      </c>
    </row>
    <row r="370" spans="1:18" x14ac:dyDescent="0.3">
      <c r="A370" s="587"/>
      <c r="B370" s="168" t="s">
        <v>57</v>
      </c>
      <c r="C370" s="337"/>
      <c r="D370" s="337"/>
      <c r="E370" s="337"/>
      <c r="F370" s="337"/>
      <c r="G370" s="337"/>
      <c r="H370" s="337"/>
      <c r="I370" s="337"/>
      <c r="J370" s="337"/>
      <c r="K370" s="337"/>
      <c r="L370" s="337"/>
      <c r="M370" s="402"/>
      <c r="N370" s="337"/>
      <c r="O370" s="337"/>
      <c r="P370" s="337"/>
      <c r="Q370" s="337"/>
      <c r="R370" s="403">
        <f t="shared" si="135"/>
        <v>0</v>
      </c>
    </row>
    <row r="371" spans="1:18" x14ac:dyDescent="0.3">
      <c r="A371" s="587"/>
      <c r="B371" s="168" t="s">
        <v>58</v>
      </c>
      <c r="C371" s="337"/>
      <c r="D371" s="337"/>
      <c r="E371" s="337"/>
      <c r="F371" s="337"/>
      <c r="G371" s="337"/>
      <c r="H371" s="337"/>
      <c r="I371" s="337"/>
      <c r="J371" s="337"/>
      <c r="K371" s="337"/>
      <c r="L371" s="337"/>
      <c r="M371" s="402"/>
      <c r="N371" s="337"/>
      <c r="O371" s="337"/>
      <c r="P371" s="337"/>
      <c r="Q371" s="337"/>
      <c r="R371" s="403">
        <f t="shared" si="135"/>
        <v>0</v>
      </c>
    </row>
    <row r="372" spans="1:18" x14ac:dyDescent="0.3">
      <c r="A372" s="587"/>
      <c r="B372" s="401" t="s">
        <v>59</v>
      </c>
      <c r="C372" s="401">
        <f t="shared" ref="C372:L372" si="162">SUM(C373:C374)</f>
        <v>0</v>
      </c>
      <c r="D372" s="401">
        <f t="shared" si="162"/>
        <v>0</v>
      </c>
      <c r="E372" s="401">
        <f t="shared" si="162"/>
        <v>0</v>
      </c>
      <c r="F372" s="401">
        <f t="shared" si="162"/>
        <v>0</v>
      </c>
      <c r="G372" s="401">
        <f t="shared" si="162"/>
        <v>0</v>
      </c>
      <c r="H372" s="401">
        <f t="shared" si="162"/>
        <v>0</v>
      </c>
      <c r="I372" s="401">
        <f t="shared" si="162"/>
        <v>0</v>
      </c>
      <c r="J372" s="401">
        <f t="shared" si="162"/>
        <v>0</v>
      </c>
      <c r="K372" s="401">
        <f t="shared" si="162"/>
        <v>0</v>
      </c>
      <c r="L372" s="401">
        <f t="shared" si="162"/>
        <v>0</v>
      </c>
      <c r="M372" s="402"/>
      <c r="N372" s="401">
        <f>SUM(N373:N374)</f>
        <v>0</v>
      </c>
      <c r="O372" s="401">
        <f>SUM(O373:O374)</f>
        <v>0</v>
      </c>
      <c r="P372" s="401">
        <f>SUM(P373:P374)</f>
        <v>0</v>
      </c>
      <c r="Q372" s="401">
        <f>SUM(Q373:Q374)</f>
        <v>0</v>
      </c>
      <c r="R372" s="401">
        <f t="shared" si="135"/>
        <v>0</v>
      </c>
    </row>
    <row r="373" spans="1:18" x14ac:dyDescent="0.3">
      <c r="A373" s="587"/>
      <c r="B373" s="168" t="s">
        <v>57</v>
      </c>
      <c r="C373" s="337"/>
      <c r="D373" s="337"/>
      <c r="E373" s="337"/>
      <c r="F373" s="337"/>
      <c r="G373" s="337"/>
      <c r="H373" s="337"/>
      <c r="I373" s="337"/>
      <c r="J373" s="337"/>
      <c r="K373" s="337"/>
      <c r="L373" s="337"/>
      <c r="M373" s="402"/>
      <c r="N373" s="337"/>
      <c r="O373" s="337"/>
      <c r="P373" s="337"/>
      <c r="Q373" s="337"/>
      <c r="R373" s="403">
        <f t="shared" si="135"/>
        <v>0</v>
      </c>
    </row>
    <row r="374" spans="1:18" x14ac:dyDescent="0.3">
      <c r="A374" s="587"/>
      <c r="B374" s="168" t="s">
        <v>58</v>
      </c>
      <c r="C374" s="337"/>
      <c r="D374" s="337"/>
      <c r="E374" s="337"/>
      <c r="F374" s="337"/>
      <c r="G374" s="337"/>
      <c r="H374" s="337"/>
      <c r="I374" s="337"/>
      <c r="J374" s="337"/>
      <c r="K374" s="337"/>
      <c r="L374" s="337"/>
      <c r="M374" s="402"/>
      <c r="N374" s="337"/>
      <c r="O374" s="337"/>
      <c r="P374" s="337"/>
      <c r="Q374" s="337"/>
      <c r="R374" s="403">
        <f t="shared" ref="R374:R398" si="163">SUM(C374:Q374)</f>
        <v>0</v>
      </c>
    </row>
    <row r="375" spans="1:18" x14ac:dyDescent="0.3">
      <c r="A375" s="587" t="s">
        <v>53</v>
      </c>
      <c r="B375" s="401" t="s">
        <v>56</v>
      </c>
      <c r="C375" s="401">
        <f t="shared" ref="C375:M375" si="164">SUM(C376:C377)</f>
        <v>0</v>
      </c>
      <c r="D375" s="401">
        <f t="shared" si="164"/>
        <v>0</v>
      </c>
      <c r="E375" s="401">
        <f t="shared" si="164"/>
        <v>0</v>
      </c>
      <c r="F375" s="401">
        <f t="shared" si="164"/>
        <v>0</v>
      </c>
      <c r="G375" s="401">
        <f t="shared" si="164"/>
        <v>0</v>
      </c>
      <c r="H375" s="401">
        <f t="shared" si="164"/>
        <v>0</v>
      </c>
      <c r="I375" s="401">
        <f t="shared" si="164"/>
        <v>0</v>
      </c>
      <c r="J375" s="401">
        <f t="shared" si="164"/>
        <v>0</v>
      </c>
      <c r="K375" s="401">
        <f t="shared" si="164"/>
        <v>0</v>
      </c>
      <c r="L375" s="401">
        <f t="shared" si="164"/>
        <v>0</v>
      </c>
      <c r="M375" s="401">
        <f t="shared" si="164"/>
        <v>0</v>
      </c>
      <c r="N375" s="402"/>
      <c r="O375" s="401">
        <f>SUM(O376:O377)</f>
        <v>0</v>
      </c>
      <c r="P375" s="401">
        <f>SUM(P376:P377)</f>
        <v>0</v>
      </c>
      <c r="Q375" s="401">
        <f>SUM(Q376:Q377)</f>
        <v>0</v>
      </c>
      <c r="R375" s="401">
        <f t="shared" si="163"/>
        <v>0</v>
      </c>
    </row>
    <row r="376" spans="1:18" x14ac:dyDescent="0.3">
      <c r="A376" s="587"/>
      <c r="B376" s="168" t="s">
        <v>57</v>
      </c>
      <c r="C376" s="337"/>
      <c r="D376" s="337"/>
      <c r="E376" s="337"/>
      <c r="F376" s="337"/>
      <c r="G376" s="337"/>
      <c r="H376" s="337"/>
      <c r="I376" s="337"/>
      <c r="J376" s="337"/>
      <c r="K376" s="337"/>
      <c r="L376" s="337"/>
      <c r="M376" s="337"/>
      <c r="N376" s="402"/>
      <c r="O376" s="337"/>
      <c r="P376" s="337"/>
      <c r="Q376" s="337"/>
      <c r="R376" s="403">
        <f t="shared" si="163"/>
        <v>0</v>
      </c>
    </row>
    <row r="377" spans="1:18" x14ac:dyDescent="0.3">
      <c r="A377" s="587"/>
      <c r="B377" s="168" t="s">
        <v>58</v>
      </c>
      <c r="C377" s="337"/>
      <c r="D377" s="337"/>
      <c r="E377" s="337"/>
      <c r="F377" s="337"/>
      <c r="G377" s="337"/>
      <c r="H377" s="337"/>
      <c r="I377" s="337"/>
      <c r="J377" s="337"/>
      <c r="K377" s="337"/>
      <c r="L377" s="337"/>
      <c r="M377" s="337"/>
      <c r="N377" s="402"/>
      <c r="O377" s="337"/>
      <c r="P377" s="337"/>
      <c r="Q377" s="337"/>
      <c r="R377" s="403">
        <f t="shared" si="163"/>
        <v>0</v>
      </c>
    </row>
    <row r="378" spans="1:18" x14ac:dyDescent="0.3">
      <c r="A378" s="587"/>
      <c r="B378" s="401" t="s">
        <v>59</v>
      </c>
      <c r="C378" s="401">
        <f t="shared" ref="C378:M378" si="165">SUM(C379:C380)</f>
        <v>0</v>
      </c>
      <c r="D378" s="401">
        <f t="shared" si="165"/>
        <v>0</v>
      </c>
      <c r="E378" s="401">
        <f t="shared" si="165"/>
        <v>0</v>
      </c>
      <c r="F378" s="401">
        <f t="shared" si="165"/>
        <v>0</v>
      </c>
      <c r="G378" s="401">
        <f t="shared" si="165"/>
        <v>0</v>
      </c>
      <c r="H378" s="401">
        <f t="shared" si="165"/>
        <v>0</v>
      </c>
      <c r="I378" s="401">
        <f t="shared" si="165"/>
        <v>0</v>
      </c>
      <c r="J378" s="401">
        <f t="shared" si="165"/>
        <v>0</v>
      </c>
      <c r="K378" s="401">
        <f t="shared" si="165"/>
        <v>0</v>
      </c>
      <c r="L378" s="401">
        <f t="shared" si="165"/>
        <v>0</v>
      </c>
      <c r="M378" s="401">
        <f t="shared" si="165"/>
        <v>0</v>
      </c>
      <c r="N378" s="402"/>
      <c r="O378" s="401">
        <f>SUM(O379:O380)</f>
        <v>0</v>
      </c>
      <c r="P378" s="401">
        <f>SUM(P379:P380)</f>
        <v>0</v>
      </c>
      <c r="Q378" s="401">
        <f>SUM(Q379:Q380)</f>
        <v>0</v>
      </c>
      <c r="R378" s="401">
        <f t="shared" si="163"/>
        <v>0</v>
      </c>
    </row>
    <row r="379" spans="1:18" x14ac:dyDescent="0.3">
      <c r="A379" s="587"/>
      <c r="B379" s="168" t="s">
        <v>57</v>
      </c>
      <c r="C379" s="337"/>
      <c r="D379" s="337"/>
      <c r="E379" s="337"/>
      <c r="F379" s="337"/>
      <c r="G379" s="337"/>
      <c r="H379" s="337"/>
      <c r="I379" s="337"/>
      <c r="J379" s="337"/>
      <c r="K379" s="337"/>
      <c r="L379" s="337"/>
      <c r="M379" s="337"/>
      <c r="N379" s="402"/>
      <c r="O379" s="337"/>
      <c r="P379" s="337"/>
      <c r="Q379" s="337"/>
      <c r="R379" s="403">
        <f t="shared" si="163"/>
        <v>0</v>
      </c>
    </row>
    <row r="380" spans="1:18" x14ac:dyDescent="0.3">
      <c r="A380" s="587"/>
      <c r="B380" s="168" t="s">
        <v>58</v>
      </c>
      <c r="C380" s="337"/>
      <c r="D380" s="337"/>
      <c r="E380" s="337"/>
      <c r="F380" s="337"/>
      <c r="G380" s="337"/>
      <c r="H380" s="337"/>
      <c r="I380" s="337"/>
      <c r="J380" s="337"/>
      <c r="K380" s="337"/>
      <c r="L380" s="337"/>
      <c r="M380" s="337"/>
      <c r="N380" s="402"/>
      <c r="O380" s="337"/>
      <c r="P380" s="337"/>
      <c r="Q380" s="337"/>
      <c r="R380" s="403">
        <f t="shared" si="163"/>
        <v>0</v>
      </c>
    </row>
    <row r="381" spans="1:18" x14ac:dyDescent="0.3">
      <c r="A381" s="587" t="s">
        <v>475</v>
      </c>
      <c r="B381" s="401" t="s">
        <v>56</v>
      </c>
      <c r="C381" s="401">
        <f t="shared" ref="C381:N381" si="166">SUM(C382:C383)</f>
        <v>0</v>
      </c>
      <c r="D381" s="401">
        <f t="shared" si="166"/>
        <v>0</v>
      </c>
      <c r="E381" s="401">
        <f t="shared" si="166"/>
        <v>0</v>
      </c>
      <c r="F381" s="401">
        <f t="shared" si="166"/>
        <v>0</v>
      </c>
      <c r="G381" s="401">
        <f t="shared" si="166"/>
        <v>0</v>
      </c>
      <c r="H381" s="401">
        <f t="shared" si="166"/>
        <v>0</v>
      </c>
      <c r="I381" s="401">
        <f t="shared" si="166"/>
        <v>0</v>
      </c>
      <c r="J381" s="401">
        <f t="shared" si="166"/>
        <v>0</v>
      </c>
      <c r="K381" s="401">
        <f t="shared" si="166"/>
        <v>0</v>
      </c>
      <c r="L381" s="401">
        <f t="shared" si="166"/>
        <v>0</v>
      </c>
      <c r="M381" s="401">
        <f t="shared" si="166"/>
        <v>0</v>
      </c>
      <c r="N381" s="401">
        <f t="shared" si="166"/>
        <v>0</v>
      </c>
      <c r="O381" s="402"/>
      <c r="P381" s="401">
        <f>SUM(P382:P383)</f>
        <v>0</v>
      </c>
      <c r="Q381" s="401">
        <f>SUM(Q382:Q383)</f>
        <v>0</v>
      </c>
      <c r="R381" s="401">
        <f t="shared" si="163"/>
        <v>0</v>
      </c>
    </row>
    <row r="382" spans="1:18" x14ac:dyDescent="0.3">
      <c r="A382" s="587"/>
      <c r="B382" s="168" t="s">
        <v>57</v>
      </c>
      <c r="C382" s="337"/>
      <c r="D382" s="337"/>
      <c r="E382" s="337"/>
      <c r="F382" s="337"/>
      <c r="G382" s="337"/>
      <c r="H382" s="337"/>
      <c r="I382" s="337"/>
      <c r="J382" s="337"/>
      <c r="K382" s="337"/>
      <c r="L382" s="337"/>
      <c r="M382" s="337"/>
      <c r="N382" s="337"/>
      <c r="O382" s="402"/>
      <c r="P382" s="337"/>
      <c r="Q382" s="337"/>
      <c r="R382" s="403">
        <f t="shared" si="163"/>
        <v>0</v>
      </c>
    </row>
    <row r="383" spans="1:18" x14ac:dyDescent="0.3">
      <c r="A383" s="587"/>
      <c r="B383" s="168" t="s">
        <v>58</v>
      </c>
      <c r="C383" s="337"/>
      <c r="D383" s="337"/>
      <c r="E383" s="337"/>
      <c r="F383" s="337"/>
      <c r="G383" s="337"/>
      <c r="H383" s="337"/>
      <c r="I383" s="337"/>
      <c r="J383" s="337"/>
      <c r="K383" s="337"/>
      <c r="L383" s="337"/>
      <c r="M383" s="337"/>
      <c r="N383" s="337"/>
      <c r="O383" s="402"/>
      <c r="P383" s="337"/>
      <c r="Q383" s="337"/>
      <c r="R383" s="403">
        <f t="shared" si="163"/>
        <v>0</v>
      </c>
    </row>
    <row r="384" spans="1:18" x14ac:dyDescent="0.3">
      <c r="A384" s="587"/>
      <c r="B384" s="401" t="s">
        <v>59</v>
      </c>
      <c r="C384" s="401">
        <f t="shared" ref="C384:N384" si="167">SUM(C385:C386)</f>
        <v>0</v>
      </c>
      <c r="D384" s="401">
        <f t="shared" si="167"/>
        <v>0</v>
      </c>
      <c r="E384" s="401">
        <f t="shared" si="167"/>
        <v>0</v>
      </c>
      <c r="F384" s="401">
        <f t="shared" si="167"/>
        <v>0</v>
      </c>
      <c r="G384" s="401">
        <f t="shared" si="167"/>
        <v>0</v>
      </c>
      <c r="H384" s="401">
        <f t="shared" si="167"/>
        <v>0</v>
      </c>
      <c r="I384" s="401">
        <f t="shared" si="167"/>
        <v>0</v>
      </c>
      <c r="J384" s="401">
        <f t="shared" si="167"/>
        <v>0</v>
      </c>
      <c r="K384" s="401">
        <f t="shared" si="167"/>
        <v>0</v>
      </c>
      <c r="L384" s="401">
        <f t="shared" si="167"/>
        <v>0</v>
      </c>
      <c r="M384" s="401">
        <f t="shared" si="167"/>
        <v>0</v>
      </c>
      <c r="N384" s="401">
        <f t="shared" si="167"/>
        <v>0</v>
      </c>
      <c r="O384" s="402"/>
      <c r="P384" s="401">
        <f>SUM(P385:P386)</f>
        <v>0</v>
      </c>
      <c r="Q384" s="401">
        <f>SUM(Q385:Q386)</f>
        <v>0</v>
      </c>
      <c r="R384" s="401">
        <f t="shared" si="163"/>
        <v>0</v>
      </c>
    </row>
    <row r="385" spans="1:18" x14ac:dyDescent="0.3">
      <c r="A385" s="587"/>
      <c r="B385" s="168" t="s">
        <v>57</v>
      </c>
      <c r="C385" s="337"/>
      <c r="D385" s="337"/>
      <c r="E385" s="337"/>
      <c r="F385" s="337"/>
      <c r="G385" s="337"/>
      <c r="H385" s="337"/>
      <c r="I385" s="337"/>
      <c r="J385" s="337"/>
      <c r="K385" s="337"/>
      <c r="L385" s="337"/>
      <c r="M385" s="337"/>
      <c r="N385" s="337"/>
      <c r="O385" s="402"/>
      <c r="P385" s="337"/>
      <c r="Q385" s="337"/>
      <c r="R385" s="403">
        <f t="shared" si="163"/>
        <v>0</v>
      </c>
    </row>
    <row r="386" spans="1:18" x14ac:dyDescent="0.3">
      <c r="A386" s="587"/>
      <c r="B386" s="168" t="s">
        <v>58</v>
      </c>
      <c r="C386" s="337"/>
      <c r="D386" s="337"/>
      <c r="E386" s="337"/>
      <c r="F386" s="337"/>
      <c r="G386" s="337"/>
      <c r="H386" s="337"/>
      <c r="I386" s="337"/>
      <c r="J386" s="337"/>
      <c r="K386" s="337"/>
      <c r="L386" s="337"/>
      <c r="M386" s="337"/>
      <c r="N386" s="337"/>
      <c r="O386" s="402"/>
      <c r="P386" s="337"/>
      <c r="Q386" s="337"/>
      <c r="R386" s="403">
        <f t="shared" si="163"/>
        <v>0</v>
      </c>
    </row>
    <row r="387" spans="1:18" x14ac:dyDescent="0.3">
      <c r="A387" s="587" t="s">
        <v>54</v>
      </c>
      <c r="B387" s="401" t="s">
        <v>56</v>
      </c>
      <c r="C387" s="401">
        <f t="shared" ref="C387:O387" si="168">SUM(C388:C389)</f>
        <v>0</v>
      </c>
      <c r="D387" s="401">
        <f t="shared" si="168"/>
        <v>0</v>
      </c>
      <c r="E387" s="401">
        <f t="shared" si="168"/>
        <v>0</v>
      </c>
      <c r="F387" s="401">
        <f t="shared" si="168"/>
        <v>0</v>
      </c>
      <c r="G387" s="401">
        <f t="shared" si="168"/>
        <v>0</v>
      </c>
      <c r="H387" s="401">
        <f t="shared" si="168"/>
        <v>0</v>
      </c>
      <c r="I387" s="401">
        <f t="shared" si="168"/>
        <v>0</v>
      </c>
      <c r="J387" s="401">
        <f t="shared" si="168"/>
        <v>0</v>
      </c>
      <c r="K387" s="401">
        <f t="shared" si="168"/>
        <v>0</v>
      </c>
      <c r="L387" s="401">
        <f t="shared" si="168"/>
        <v>0</v>
      </c>
      <c r="M387" s="401">
        <f t="shared" si="168"/>
        <v>0</v>
      </c>
      <c r="N387" s="401">
        <f t="shared" si="168"/>
        <v>0</v>
      </c>
      <c r="O387" s="401">
        <f t="shared" si="168"/>
        <v>0</v>
      </c>
      <c r="P387" s="402"/>
      <c r="Q387" s="401">
        <f>SUM(Q388:Q389)</f>
        <v>0</v>
      </c>
      <c r="R387" s="401">
        <f t="shared" si="163"/>
        <v>0</v>
      </c>
    </row>
    <row r="388" spans="1:18" x14ac:dyDescent="0.3">
      <c r="A388" s="587"/>
      <c r="B388" s="168" t="s">
        <v>57</v>
      </c>
      <c r="C388" s="337"/>
      <c r="D388" s="337"/>
      <c r="E388" s="337"/>
      <c r="F388" s="337"/>
      <c r="G388" s="337"/>
      <c r="H388" s="337"/>
      <c r="I388" s="337"/>
      <c r="J388" s="337"/>
      <c r="K388" s="337"/>
      <c r="L388" s="337"/>
      <c r="M388" s="337"/>
      <c r="N388" s="337"/>
      <c r="O388" s="337"/>
      <c r="P388" s="402"/>
      <c r="Q388" s="337"/>
      <c r="R388" s="403">
        <f t="shared" si="163"/>
        <v>0</v>
      </c>
    </row>
    <row r="389" spans="1:18" x14ac:dyDescent="0.3">
      <c r="A389" s="587"/>
      <c r="B389" s="168" t="s">
        <v>58</v>
      </c>
      <c r="C389" s="337"/>
      <c r="D389" s="337"/>
      <c r="E389" s="337"/>
      <c r="F389" s="337"/>
      <c r="G389" s="337"/>
      <c r="H389" s="337"/>
      <c r="I389" s="337"/>
      <c r="J389" s="337"/>
      <c r="K389" s="337"/>
      <c r="L389" s="337"/>
      <c r="M389" s="337"/>
      <c r="N389" s="337"/>
      <c r="O389" s="337"/>
      <c r="P389" s="402"/>
      <c r="Q389" s="337"/>
      <c r="R389" s="403">
        <f t="shared" si="163"/>
        <v>0</v>
      </c>
    </row>
    <row r="390" spans="1:18" x14ac:dyDescent="0.3">
      <c r="A390" s="587"/>
      <c r="B390" s="401" t="s">
        <v>59</v>
      </c>
      <c r="C390" s="401">
        <f t="shared" ref="C390:O390" si="169">SUM(C391:C392)</f>
        <v>0</v>
      </c>
      <c r="D390" s="401">
        <f t="shared" si="169"/>
        <v>0</v>
      </c>
      <c r="E390" s="401">
        <f t="shared" si="169"/>
        <v>0</v>
      </c>
      <c r="F390" s="401">
        <f t="shared" si="169"/>
        <v>0</v>
      </c>
      <c r="G390" s="401">
        <f t="shared" si="169"/>
        <v>0</v>
      </c>
      <c r="H390" s="401">
        <f t="shared" si="169"/>
        <v>0</v>
      </c>
      <c r="I390" s="401">
        <f t="shared" si="169"/>
        <v>0</v>
      </c>
      <c r="J390" s="401">
        <f t="shared" si="169"/>
        <v>0</v>
      </c>
      <c r="K390" s="401">
        <f t="shared" si="169"/>
        <v>0</v>
      </c>
      <c r="L390" s="401">
        <f t="shared" si="169"/>
        <v>0</v>
      </c>
      <c r="M390" s="401">
        <f t="shared" si="169"/>
        <v>0</v>
      </c>
      <c r="N390" s="401">
        <f t="shared" si="169"/>
        <v>0</v>
      </c>
      <c r="O390" s="401">
        <f t="shared" si="169"/>
        <v>0</v>
      </c>
      <c r="P390" s="402"/>
      <c r="Q390" s="401">
        <f>SUM(Q391:Q392)</f>
        <v>0</v>
      </c>
      <c r="R390" s="401">
        <f t="shared" si="163"/>
        <v>0</v>
      </c>
    </row>
    <row r="391" spans="1:18" x14ac:dyDescent="0.3">
      <c r="A391" s="587"/>
      <c r="B391" s="168" t="s">
        <v>57</v>
      </c>
      <c r="C391" s="337"/>
      <c r="D391" s="337"/>
      <c r="E391" s="337"/>
      <c r="F391" s="337"/>
      <c r="G391" s="337"/>
      <c r="H391" s="337"/>
      <c r="I391" s="337"/>
      <c r="J391" s="337"/>
      <c r="K391" s="337"/>
      <c r="L391" s="337"/>
      <c r="M391" s="337"/>
      <c r="N391" s="337"/>
      <c r="O391" s="337"/>
      <c r="P391" s="402"/>
      <c r="Q391" s="337"/>
      <c r="R391" s="403">
        <f t="shared" si="163"/>
        <v>0</v>
      </c>
    </row>
    <row r="392" spans="1:18" x14ac:dyDescent="0.3">
      <c r="A392" s="587"/>
      <c r="B392" s="168" t="s">
        <v>58</v>
      </c>
      <c r="C392" s="337"/>
      <c r="D392" s="337"/>
      <c r="E392" s="337"/>
      <c r="F392" s="337"/>
      <c r="G392" s="337"/>
      <c r="H392" s="337"/>
      <c r="I392" s="337"/>
      <c r="J392" s="337"/>
      <c r="K392" s="337"/>
      <c r="L392" s="337"/>
      <c r="M392" s="337"/>
      <c r="N392" s="337"/>
      <c r="O392" s="337"/>
      <c r="P392" s="402"/>
      <c r="Q392" s="337"/>
      <c r="R392" s="403">
        <f t="shared" si="163"/>
        <v>0</v>
      </c>
    </row>
    <row r="393" spans="1:18" x14ac:dyDescent="0.3">
      <c r="A393" s="587" t="s">
        <v>55</v>
      </c>
      <c r="B393" s="401" t="s">
        <v>56</v>
      </c>
      <c r="C393" s="401">
        <f t="shared" ref="C393:O393" si="170">SUM(C394:C395)</f>
        <v>0</v>
      </c>
      <c r="D393" s="401">
        <f t="shared" si="170"/>
        <v>0</v>
      </c>
      <c r="E393" s="401">
        <f t="shared" si="170"/>
        <v>0</v>
      </c>
      <c r="F393" s="401">
        <f t="shared" si="170"/>
        <v>0</v>
      </c>
      <c r="G393" s="401">
        <f t="shared" si="170"/>
        <v>0</v>
      </c>
      <c r="H393" s="401">
        <f t="shared" si="170"/>
        <v>0</v>
      </c>
      <c r="I393" s="401">
        <f t="shared" si="170"/>
        <v>0</v>
      </c>
      <c r="J393" s="401">
        <f t="shared" si="170"/>
        <v>0</v>
      </c>
      <c r="K393" s="401">
        <f t="shared" si="170"/>
        <v>0</v>
      </c>
      <c r="L393" s="401">
        <f t="shared" si="170"/>
        <v>0</v>
      </c>
      <c r="M393" s="401">
        <f t="shared" si="170"/>
        <v>0</v>
      </c>
      <c r="N393" s="401">
        <f t="shared" si="170"/>
        <v>0</v>
      </c>
      <c r="O393" s="401">
        <f t="shared" si="170"/>
        <v>0</v>
      </c>
      <c r="P393" s="401">
        <f>SUM(P394:P395)</f>
        <v>0</v>
      </c>
      <c r="Q393" s="402"/>
      <c r="R393" s="401">
        <f t="shared" si="163"/>
        <v>0</v>
      </c>
    </row>
    <row r="394" spans="1:18" x14ac:dyDescent="0.3">
      <c r="A394" s="587"/>
      <c r="B394" s="168" t="s">
        <v>57</v>
      </c>
      <c r="C394" s="337"/>
      <c r="D394" s="337"/>
      <c r="E394" s="337"/>
      <c r="F394" s="337"/>
      <c r="G394" s="337"/>
      <c r="H394" s="337"/>
      <c r="I394" s="337"/>
      <c r="J394" s="337"/>
      <c r="K394" s="337"/>
      <c r="L394" s="337"/>
      <c r="M394" s="337"/>
      <c r="N394" s="337"/>
      <c r="O394" s="337"/>
      <c r="P394" s="337"/>
      <c r="Q394" s="402"/>
      <c r="R394" s="403">
        <f t="shared" si="163"/>
        <v>0</v>
      </c>
    </row>
    <row r="395" spans="1:18" x14ac:dyDescent="0.3">
      <c r="A395" s="587"/>
      <c r="B395" s="168" t="s">
        <v>58</v>
      </c>
      <c r="C395" s="337"/>
      <c r="D395" s="337"/>
      <c r="E395" s="337"/>
      <c r="F395" s="337"/>
      <c r="G395" s="337"/>
      <c r="H395" s="337"/>
      <c r="I395" s="337"/>
      <c r="J395" s="337"/>
      <c r="K395" s="337"/>
      <c r="L395" s="337"/>
      <c r="M395" s="337"/>
      <c r="N395" s="337"/>
      <c r="O395" s="337"/>
      <c r="P395" s="337"/>
      <c r="Q395" s="402"/>
      <c r="R395" s="403">
        <f t="shared" si="163"/>
        <v>0</v>
      </c>
    </row>
    <row r="396" spans="1:18" x14ac:dyDescent="0.3">
      <c r="A396" s="587"/>
      <c r="B396" s="401" t="s">
        <v>59</v>
      </c>
      <c r="C396" s="401">
        <f t="shared" ref="C396:O396" si="171">SUM(C397:C398)</f>
        <v>0</v>
      </c>
      <c r="D396" s="401">
        <f t="shared" si="171"/>
        <v>0</v>
      </c>
      <c r="E396" s="401">
        <f t="shared" si="171"/>
        <v>0</v>
      </c>
      <c r="F396" s="401">
        <f t="shared" si="171"/>
        <v>0</v>
      </c>
      <c r="G396" s="401">
        <f t="shared" si="171"/>
        <v>0</v>
      </c>
      <c r="H396" s="401">
        <f t="shared" si="171"/>
        <v>0</v>
      </c>
      <c r="I396" s="401">
        <f t="shared" si="171"/>
        <v>0</v>
      </c>
      <c r="J396" s="401">
        <f t="shared" si="171"/>
        <v>0</v>
      </c>
      <c r="K396" s="401">
        <f t="shared" si="171"/>
        <v>0</v>
      </c>
      <c r="L396" s="401">
        <f t="shared" si="171"/>
        <v>0</v>
      </c>
      <c r="M396" s="401">
        <f t="shared" si="171"/>
        <v>0</v>
      </c>
      <c r="N396" s="401">
        <f t="shared" si="171"/>
        <v>0</v>
      </c>
      <c r="O396" s="401">
        <f t="shared" si="171"/>
        <v>0</v>
      </c>
      <c r="P396" s="401">
        <f>SUM(P397:P398)</f>
        <v>0</v>
      </c>
      <c r="Q396" s="402"/>
      <c r="R396" s="401">
        <f t="shared" si="163"/>
        <v>0</v>
      </c>
    </row>
    <row r="397" spans="1:18" x14ac:dyDescent="0.3">
      <c r="A397" s="587"/>
      <c r="B397" s="168" t="s">
        <v>57</v>
      </c>
      <c r="C397" s="337"/>
      <c r="D397" s="337"/>
      <c r="E397" s="337"/>
      <c r="F397" s="337"/>
      <c r="G397" s="337"/>
      <c r="H397" s="337"/>
      <c r="I397" s="337"/>
      <c r="J397" s="337"/>
      <c r="K397" s="337"/>
      <c r="L397" s="337"/>
      <c r="M397" s="337"/>
      <c r="N397" s="337"/>
      <c r="O397" s="337"/>
      <c r="P397" s="337"/>
      <c r="Q397" s="402"/>
      <c r="R397" s="403">
        <f t="shared" si="163"/>
        <v>0</v>
      </c>
    </row>
    <row r="398" spans="1:18" x14ac:dyDescent="0.3">
      <c r="A398" s="588"/>
      <c r="B398" s="168" t="s">
        <v>58</v>
      </c>
      <c r="C398" s="337"/>
      <c r="D398" s="337"/>
      <c r="E398" s="337"/>
      <c r="F398" s="337"/>
      <c r="G398" s="337"/>
      <c r="H398" s="337"/>
      <c r="I398" s="337"/>
      <c r="J398" s="337"/>
      <c r="K398" s="337"/>
      <c r="L398" s="337"/>
      <c r="M398" s="337"/>
      <c r="N398" s="337"/>
      <c r="O398" s="337"/>
      <c r="P398" s="337"/>
      <c r="Q398" s="402"/>
      <c r="R398" s="403">
        <f t="shared" si="163"/>
        <v>0</v>
      </c>
    </row>
    <row r="399" spans="1:18" x14ac:dyDescent="0.3">
      <c r="A399" s="587" t="s">
        <v>900</v>
      </c>
      <c r="B399" s="404" t="s">
        <v>56</v>
      </c>
      <c r="C399" s="404">
        <f>SUM(C309,C315,C321,C327,C333,C339,C345,C351,C357,C363,C369,C375,C381,C387,C393)</f>
        <v>0</v>
      </c>
      <c r="D399" s="404">
        <f t="shared" ref="D399:R399" si="172">SUM(D309,D315,D321,D327,D333,D339,D345,D351,D357,D363,D369,D375,D381,D387,D393)</f>
        <v>0</v>
      </c>
      <c r="E399" s="404">
        <f t="shared" si="172"/>
        <v>0</v>
      </c>
      <c r="F399" s="404">
        <f t="shared" si="172"/>
        <v>0</v>
      </c>
      <c r="G399" s="404">
        <f t="shared" si="172"/>
        <v>0</v>
      </c>
      <c r="H399" s="404">
        <f t="shared" si="172"/>
        <v>0</v>
      </c>
      <c r="I399" s="404">
        <f t="shared" si="172"/>
        <v>0</v>
      </c>
      <c r="J399" s="404">
        <f t="shared" si="172"/>
        <v>0</v>
      </c>
      <c r="K399" s="404">
        <f t="shared" si="172"/>
        <v>0</v>
      </c>
      <c r="L399" s="404">
        <f t="shared" si="172"/>
        <v>0</v>
      </c>
      <c r="M399" s="404">
        <f t="shared" si="172"/>
        <v>0</v>
      </c>
      <c r="N399" s="404">
        <f t="shared" si="172"/>
        <v>0</v>
      </c>
      <c r="O399" s="404">
        <f t="shared" si="172"/>
        <v>0</v>
      </c>
      <c r="P399" s="404">
        <f t="shared" si="172"/>
        <v>0</v>
      </c>
      <c r="Q399" s="404">
        <f t="shared" si="172"/>
        <v>0</v>
      </c>
      <c r="R399" s="404">
        <f t="shared" si="172"/>
        <v>0</v>
      </c>
    </row>
    <row r="400" spans="1:18" x14ac:dyDescent="0.3">
      <c r="A400" s="587"/>
      <c r="B400" s="168" t="s">
        <v>57</v>
      </c>
      <c r="C400" s="403">
        <f t="shared" ref="C400:R400" si="173">SUM(C310,C316,C322,C328,C334,C340,C346,C352,C358,C364,C370,C376,C382,C388,C394)</f>
        <v>0</v>
      </c>
      <c r="D400" s="403">
        <f t="shared" si="173"/>
        <v>0</v>
      </c>
      <c r="E400" s="403">
        <f t="shared" si="173"/>
        <v>0</v>
      </c>
      <c r="F400" s="403">
        <f t="shared" si="173"/>
        <v>0</v>
      </c>
      <c r="G400" s="403">
        <f t="shared" si="173"/>
        <v>0</v>
      </c>
      <c r="H400" s="403">
        <f t="shared" si="173"/>
        <v>0</v>
      </c>
      <c r="I400" s="403">
        <f t="shared" si="173"/>
        <v>0</v>
      </c>
      <c r="J400" s="403">
        <f t="shared" si="173"/>
        <v>0</v>
      </c>
      <c r="K400" s="403">
        <f t="shared" si="173"/>
        <v>0</v>
      </c>
      <c r="L400" s="403">
        <f t="shared" si="173"/>
        <v>0</v>
      </c>
      <c r="M400" s="403">
        <f t="shared" si="173"/>
        <v>0</v>
      </c>
      <c r="N400" s="403">
        <f t="shared" si="173"/>
        <v>0</v>
      </c>
      <c r="O400" s="403">
        <f t="shared" si="173"/>
        <v>0</v>
      </c>
      <c r="P400" s="403">
        <f t="shared" si="173"/>
        <v>0</v>
      </c>
      <c r="Q400" s="403">
        <f t="shared" si="173"/>
        <v>0</v>
      </c>
      <c r="R400" s="403">
        <f t="shared" si="173"/>
        <v>0</v>
      </c>
    </row>
    <row r="401" spans="1:18" x14ac:dyDescent="0.3">
      <c r="A401" s="587"/>
      <c r="B401" s="168" t="s">
        <v>58</v>
      </c>
      <c r="C401" s="403">
        <f t="shared" ref="C401:R401" si="174">SUM(C311,C317,C323,C329,C335,C341,C347,C353,C359,C365,C371,C377,C383,C389,C395)</f>
        <v>0</v>
      </c>
      <c r="D401" s="403">
        <f t="shared" si="174"/>
        <v>0</v>
      </c>
      <c r="E401" s="403">
        <f t="shared" si="174"/>
        <v>0</v>
      </c>
      <c r="F401" s="403">
        <f t="shared" si="174"/>
        <v>0</v>
      </c>
      <c r="G401" s="403">
        <f t="shared" si="174"/>
        <v>0</v>
      </c>
      <c r="H401" s="403">
        <f t="shared" si="174"/>
        <v>0</v>
      </c>
      <c r="I401" s="403">
        <f t="shared" si="174"/>
        <v>0</v>
      </c>
      <c r="J401" s="403">
        <f t="shared" si="174"/>
        <v>0</v>
      </c>
      <c r="K401" s="403">
        <f t="shared" si="174"/>
        <v>0</v>
      </c>
      <c r="L401" s="403">
        <f t="shared" si="174"/>
        <v>0</v>
      </c>
      <c r="M401" s="403">
        <f t="shared" si="174"/>
        <v>0</v>
      </c>
      <c r="N401" s="403">
        <f t="shared" si="174"/>
        <v>0</v>
      </c>
      <c r="O401" s="403">
        <f t="shared" si="174"/>
        <v>0</v>
      </c>
      <c r="P401" s="403">
        <f t="shared" si="174"/>
        <v>0</v>
      </c>
      <c r="Q401" s="403">
        <f t="shared" si="174"/>
        <v>0</v>
      </c>
      <c r="R401" s="403">
        <f t="shared" si="174"/>
        <v>0</v>
      </c>
    </row>
    <row r="402" spans="1:18" x14ac:dyDescent="0.3">
      <c r="A402" s="587"/>
      <c r="B402" s="404" t="s">
        <v>59</v>
      </c>
      <c r="C402" s="404">
        <f t="shared" ref="C402:R402" si="175">SUM(C312,C318,C324,C330,C336,C342,C348,C354,C360,C366,C372,C378,C384,C390,C396)</f>
        <v>0</v>
      </c>
      <c r="D402" s="404">
        <f t="shared" si="175"/>
        <v>0</v>
      </c>
      <c r="E402" s="404">
        <f t="shared" si="175"/>
        <v>0</v>
      </c>
      <c r="F402" s="404">
        <f t="shared" si="175"/>
        <v>0</v>
      </c>
      <c r="G402" s="404">
        <f t="shared" si="175"/>
        <v>0</v>
      </c>
      <c r="H402" s="404">
        <f t="shared" si="175"/>
        <v>0</v>
      </c>
      <c r="I402" s="404">
        <f t="shared" si="175"/>
        <v>0</v>
      </c>
      <c r="J402" s="404">
        <f t="shared" si="175"/>
        <v>0</v>
      </c>
      <c r="K402" s="404">
        <f t="shared" si="175"/>
        <v>0</v>
      </c>
      <c r="L402" s="404">
        <f t="shared" si="175"/>
        <v>0</v>
      </c>
      <c r="M402" s="404">
        <f t="shared" si="175"/>
        <v>0</v>
      </c>
      <c r="N402" s="404">
        <f t="shared" si="175"/>
        <v>0</v>
      </c>
      <c r="O402" s="404">
        <f t="shared" si="175"/>
        <v>0</v>
      </c>
      <c r="P402" s="404">
        <f t="shared" si="175"/>
        <v>0</v>
      </c>
      <c r="Q402" s="404">
        <f t="shared" si="175"/>
        <v>0</v>
      </c>
      <c r="R402" s="404">
        <f t="shared" si="175"/>
        <v>0</v>
      </c>
    </row>
    <row r="403" spans="1:18" x14ac:dyDescent="0.3">
      <c r="A403" s="587"/>
      <c r="B403" s="168" t="s">
        <v>57</v>
      </c>
      <c r="C403" s="403">
        <f t="shared" ref="C403:R403" si="176">SUM(C313,C319,C325,C331,C337,C343,C349,C355,C361,C367,C373,C379,C385,C391,C397)</f>
        <v>0</v>
      </c>
      <c r="D403" s="403">
        <f t="shared" si="176"/>
        <v>0</v>
      </c>
      <c r="E403" s="403">
        <f t="shared" si="176"/>
        <v>0</v>
      </c>
      <c r="F403" s="403">
        <f t="shared" si="176"/>
        <v>0</v>
      </c>
      <c r="G403" s="403">
        <f t="shared" si="176"/>
        <v>0</v>
      </c>
      <c r="H403" s="403">
        <f t="shared" si="176"/>
        <v>0</v>
      </c>
      <c r="I403" s="403">
        <f t="shared" si="176"/>
        <v>0</v>
      </c>
      <c r="J403" s="403">
        <f t="shared" si="176"/>
        <v>0</v>
      </c>
      <c r="K403" s="403">
        <f t="shared" si="176"/>
        <v>0</v>
      </c>
      <c r="L403" s="403">
        <f t="shared" si="176"/>
        <v>0</v>
      </c>
      <c r="M403" s="403">
        <f t="shared" si="176"/>
        <v>0</v>
      </c>
      <c r="N403" s="403">
        <f t="shared" si="176"/>
        <v>0</v>
      </c>
      <c r="O403" s="403">
        <f t="shared" si="176"/>
        <v>0</v>
      </c>
      <c r="P403" s="403">
        <f t="shared" si="176"/>
        <v>0</v>
      </c>
      <c r="Q403" s="403">
        <f t="shared" si="176"/>
        <v>0</v>
      </c>
      <c r="R403" s="403">
        <f t="shared" si="176"/>
        <v>0</v>
      </c>
    </row>
    <row r="404" spans="1:18" x14ac:dyDescent="0.3">
      <c r="A404" s="588"/>
      <c r="B404" s="168" t="s">
        <v>58</v>
      </c>
      <c r="C404" s="403">
        <f t="shared" ref="C404:R404" si="177">SUM(C314,C320,C326,C332,C338,C344,C350,C356,C362,C368,C374,C380,C386,C392,C398)</f>
        <v>0</v>
      </c>
      <c r="D404" s="403">
        <f t="shared" si="177"/>
        <v>0</v>
      </c>
      <c r="E404" s="403">
        <f t="shared" si="177"/>
        <v>0</v>
      </c>
      <c r="F404" s="403">
        <f t="shared" si="177"/>
        <v>0</v>
      </c>
      <c r="G404" s="403">
        <f t="shared" si="177"/>
        <v>0</v>
      </c>
      <c r="H404" s="403">
        <f t="shared" si="177"/>
        <v>0</v>
      </c>
      <c r="I404" s="403">
        <f t="shared" si="177"/>
        <v>0</v>
      </c>
      <c r="J404" s="403">
        <f t="shared" si="177"/>
        <v>0</v>
      </c>
      <c r="K404" s="403">
        <f t="shared" si="177"/>
        <v>0</v>
      </c>
      <c r="L404" s="403">
        <f t="shared" si="177"/>
        <v>0</v>
      </c>
      <c r="M404" s="403">
        <f t="shared" si="177"/>
        <v>0</v>
      </c>
      <c r="N404" s="403">
        <f t="shared" si="177"/>
        <v>0</v>
      </c>
      <c r="O404" s="403">
        <f t="shared" si="177"/>
        <v>0</v>
      </c>
      <c r="P404" s="403">
        <f t="shared" si="177"/>
        <v>0</v>
      </c>
      <c r="Q404" s="403">
        <f t="shared" si="177"/>
        <v>0</v>
      </c>
      <c r="R404" s="403">
        <f t="shared" si="177"/>
        <v>0</v>
      </c>
    </row>
    <row r="405" spans="1:18" x14ac:dyDescent="0.3">
      <c r="A405" s="168"/>
    </row>
    <row r="406" spans="1:18" s="166" customFormat="1" ht="18" x14ac:dyDescent="0.3">
      <c r="A406" s="405"/>
      <c r="B406" s="585" t="str">
        <f>F$5</f>
        <v>BUDGET 2021</v>
      </c>
      <c r="C406" s="586"/>
      <c r="D406" s="586"/>
      <c r="E406" s="586"/>
      <c r="F406" s="586"/>
      <c r="G406" s="586"/>
      <c r="H406" s="586"/>
      <c r="I406" s="586"/>
      <c r="J406" s="586"/>
      <c r="K406" s="586"/>
      <c r="L406" s="586"/>
      <c r="M406" s="586"/>
      <c r="N406" s="586"/>
      <c r="O406" s="586"/>
      <c r="P406" s="586"/>
      <c r="Q406" s="586"/>
      <c r="R406" s="586"/>
    </row>
    <row r="407" spans="1:18" s="166" customFormat="1" ht="40.5" x14ac:dyDescent="0.3">
      <c r="A407" s="405"/>
      <c r="B407" s="39"/>
      <c r="C407" s="203" t="s">
        <v>44</v>
      </c>
      <c r="D407" s="202" t="s">
        <v>45</v>
      </c>
      <c r="E407" s="202" t="s">
        <v>476</v>
      </c>
      <c r="F407" s="203" t="s">
        <v>473</v>
      </c>
      <c r="G407" s="203" t="s">
        <v>474</v>
      </c>
      <c r="H407" s="202" t="s">
        <v>47</v>
      </c>
      <c r="I407" s="203" t="s">
        <v>48</v>
      </c>
      <c r="J407" s="202" t="s">
        <v>49</v>
      </c>
      <c r="K407" s="203" t="s">
        <v>50</v>
      </c>
      <c r="L407" s="202" t="s">
        <v>51</v>
      </c>
      <c r="M407" s="203" t="s">
        <v>52</v>
      </c>
      <c r="N407" s="202" t="s">
        <v>53</v>
      </c>
      <c r="O407" s="202" t="s">
        <v>475</v>
      </c>
      <c r="P407" s="203" t="s">
        <v>54</v>
      </c>
      <c r="Q407" s="202" t="s">
        <v>55</v>
      </c>
      <c r="R407" s="202" t="s">
        <v>22</v>
      </c>
    </row>
    <row r="408" spans="1:18" x14ac:dyDescent="0.3">
      <c r="A408" s="589" t="s">
        <v>44</v>
      </c>
      <c r="B408" s="401" t="s">
        <v>56</v>
      </c>
      <c r="C408" s="402"/>
      <c r="D408" s="401">
        <f>SUM(D409:D410)</f>
        <v>0</v>
      </c>
      <c r="E408" s="401">
        <f>SUM(E409:E410)</f>
        <v>0</v>
      </c>
      <c r="F408" s="401">
        <f t="shared" ref="F408:Q408" si="178">SUM(F409:F410)</f>
        <v>0</v>
      </c>
      <c r="G408" s="401">
        <f t="shared" si="178"/>
        <v>0</v>
      </c>
      <c r="H408" s="401">
        <f t="shared" si="178"/>
        <v>0</v>
      </c>
      <c r="I408" s="401">
        <f t="shared" si="178"/>
        <v>0</v>
      </c>
      <c r="J408" s="401">
        <f t="shared" si="178"/>
        <v>0</v>
      </c>
      <c r="K408" s="401">
        <f t="shared" si="178"/>
        <v>0</v>
      </c>
      <c r="L408" s="401">
        <f t="shared" si="178"/>
        <v>0</v>
      </c>
      <c r="M408" s="401">
        <f t="shared" si="178"/>
        <v>0</v>
      </c>
      <c r="N408" s="401">
        <f t="shared" si="178"/>
        <v>0</v>
      </c>
      <c r="O408" s="401">
        <f t="shared" si="178"/>
        <v>0</v>
      </c>
      <c r="P408" s="401">
        <f t="shared" si="178"/>
        <v>0</v>
      </c>
      <c r="Q408" s="401">
        <f t="shared" si="178"/>
        <v>0</v>
      </c>
      <c r="R408" s="401">
        <f>SUM(C408:Q408)</f>
        <v>0</v>
      </c>
    </row>
    <row r="409" spans="1:18" x14ac:dyDescent="0.3">
      <c r="A409" s="587"/>
      <c r="B409" s="168" t="s">
        <v>57</v>
      </c>
      <c r="C409" s="402"/>
      <c r="D409" s="337"/>
      <c r="E409" s="337"/>
      <c r="F409" s="337"/>
      <c r="G409" s="337"/>
      <c r="H409" s="337"/>
      <c r="I409" s="337"/>
      <c r="J409" s="337"/>
      <c r="K409" s="337"/>
      <c r="L409" s="337"/>
      <c r="M409" s="337"/>
      <c r="N409" s="337"/>
      <c r="O409" s="337"/>
      <c r="P409" s="337"/>
      <c r="Q409" s="337"/>
      <c r="R409" s="403">
        <f t="shared" ref="R409:R472" si="179">SUM(C409:Q409)</f>
        <v>0</v>
      </c>
    </row>
    <row r="410" spans="1:18" x14ac:dyDescent="0.3">
      <c r="A410" s="587"/>
      <c r="B410" s="168" t="s">
        <v>58</v>
      </c>
      <c r="C410" s="402"/>
      <c r="D410" s="337"/>
      <c r="E410" s="337"/>
      <c r="F410" s="337"/>
      <c r="G410" s="337"/>
      <c r="H410" s="337"/>
      <c r="I410" s="337"/>
      <c r="J410" s="337"/>
      <c r="K410" s="337"/>
      <c r="L410" s="337"/>
      <c r="M410" s="337"/>
      <c r="N410" s="337"/>
      <c r="O410" s="337"/>
      <c r="P410" s="337"/>
      <c r="Q410" s="337"/>
      <c r="R410" s="403">
        <f t="shared" si="179"/>
        <v>0</v>
      </c>
    </row>
    <row r="411" spans="1:18" x14ac:dyDescent="0.3">
      <c r="A411" s="587"/>
      <c r="B411" s="401" t="s">
        <v>59</v>
      </c>
      <c r="C411" s="402"/>
      <c r="D411" s="401">
        <f>SUM(D412:D413)</f>
        <v>0</v>
      </c>
      <c r="E411" s="401">
        <f>SUM(E412:E413)</f>
        <v>0</v>
      </c>
      <c r="F411" s="401">
        <f t="shared" ref="F411:Q411" si="180">SUM(F412:F413)</f>
        <v>0</v>
      </c>
      <c r="G411" s="401">
        <f t="shared" si="180"/>
        <v>0</v>
      </c>
      <c r="H411" s="401">
        <f t="shared" si="180"/>
        <v>0</v>
      </c>
      <c r="I411" s="401">
        <f t="shared" si="180"/>
        <v>0</v>
      </c>
      <c r="J411" s="401">
        <f t="shared" si="180"/>
        <v>0</v>
      </c>
      <c r="K411" s="401">
        <f t="shared" si="180"/>
        <v>0</v>
      </c>
      <c r="L411" s="401">
        <f t="shared" si="180"/>
        <v>0</v>
      </c>
      <c r="M411" s="401">
        <f t="shared" si="180"/>
        <v>0</v>
      </c>
      <c r="N411" s="401">
        <f t="shared" si="180"/>
        <v>0</v>
      </c>
      <c r="O411" s="401">
        <f t="shared" si="180"/>
        <v>0</v>
      </c>
      <c r="P411" s="401">
        <f t="shared" si="180"/>
        <v>0</v>
      </c>
      <c r="Q411" s="401">
        <f t="shared" si="180"/>
        <v>0</v>
      </c>
      <c r="R411" s="401">
        <f t="shared" si="179"/>
        <v>0</v>
      </c>
    </row>
    <row r="412" spans="1:18" x14ac:dyDescent="0.3">
      <c r="A412" s="587"/>
      <c r="B412" s="168" t="s">
        <v>57</v>
      </c>
      <c r="C412" s="402"/>
      <c r="D412" s="337"/>
      <c r="E412" s="337"/>
      <c r="F412" s="337"/>
      <c r="G412" s="337"/>
      <c r="H412" s="337"/>
      <c r="I412" s="337"/>
      <c r="J412" s="337"/>
      <c r="K412" s="337"/>
      <c r="L412" s="337"/>
      <c r="M412" s="337"/>
      <c r="N412" s="337"/>
      <c r="O412" s="337"/>
      <c r="P412" s="337"/>
      <c r="Q412" s="337"/>
      <c r="R412" s="403">
        <f t="shared" si="179"/>
        <v>0</v>
      </c>
    </row>
    <row r="413" spans="1:18" x14ac:dyDescent="0.3">
      <c r="A413" s="587"/>
      <c r="B413" s="168" t="s">
        <v>58</v>
      </c>
      <c r="C413" s="402"/>
      <c r="D413" s="337"/>
      <c r="E413" s="337"/>
      <c r="F413" s="337"/>
      <c r="G413" s="337"/>
      <c r="H413" s="337"/>
      <c r="I413" s="337"/>
      <c r="J413" s="337"/>
      <c r="K413" s="337"/>
      <c r="L413" s="337"/>
      <c r="M413" s="337"/>
      <c r="N413" s="337"/>
      <c r="O413" s="337"/>
      <c r="P413" s="337"/>
      <c r="Q413" s="337"/>
      <c r="R413" s="403">
        <f t="shared" si="179"/>
        <v>0</v>
      </c>
    </row>
    <row r="414" spans="1:18" x14ac:dyDescent="0.3">
      <c r="A414" s="587" t="s">
        <v>45</v>
      </c>
      <c r="B414" s="401" t="s">
        <v>56</v>
      </c>
      <c r="C414" s="401">
        <f>SUM(C415:C416)</f>
        <v>0</v>
      </c>
      <c r="D414" s="402"/>
      <c r="E414" s="401">
        <f t="shared" ref="E414:Q414" si="181">SUM(E415:E416)</f>
        <v>0</v>
      </c>
      <c r="F414" s="401">
        <f t="shared" si="181"/>
        <v>0</v>
      </c>
      <c r="G414" s="401">
        <f t="shared" si="181"/>
        <v>0</v>
      </c>
      <c r="H414" s="401">
        <f t="shared" si="181"/>
        <v>0</v>
      </c>
      <c r="I414" s="401">
        <f t="shared" si="181"/>
        <v>0</v>
      </c>
      <c r="J414" s="401">
        <f t="shared" si="181"/>
        <v>0</v>
      </c>
      <c r="K414" s="401">
        <f t="shared" si="181"/>
        <v>0</v>
      </c>
      <c r="L414" s="401">
        <f t="shared" si="181"/>
        <v>0</v>
      </c>
      <c r="M414" s="401">
        <f t="shared" si="181"/>
        <v>0</v>
      </c>
      <c r="N414" s="401">
        <f t="shared" si="181"/>
        <v>0</v>
      </c>
      <c r="O414" s="401">
        <f t="shared" si="181"/>
        <v>0</v>
      </c>
      <c r="P414" s="401">
        <f t="shared" si="181"/>
        <v>0</v>
      </c>
      <c r="Q414" s="401">
        <f t="shared" si="181"/>
        <v>0</v>
      </c>
      <c r="R414" s="401">
        <f t="shared" si="179"/>
        <v>0</v>
      </c>
    </row>
    <row r="415" spans="1:18" x14ac:dyDescent="0.3">
      <c r="A415" s="587"/>
      <c r="B415" s="168" t="s">
        <v>57</v>
      </c>
      <c r="C415" s="337"/>
      <c r="D415" s="402"/>
      <c r="E415" s="337"/>
      <c r="F415" s="337"/>
      <c r="G415" s="337"/>
      <c r="H415" s="337"/>
      <c r="I415" s="337"/>
      <c r="J415" s="337"/>
      <c r="K415" s="337"/>
      <c r="L415" s="337"/>
      <c r="M415" s="337"/>
      <c r="N415" s="337"/>
      <c r="O415" s="337"/>
      <c r="P415" s="337"/>
      <c r="Q415" s="337"/>
      <c r="R415" s="403">
        <f t="shared" si="179"/>
        <v>0</v>
      </c>
    </row>
    <row r="416" spans="1:18" x14ac:dyDescent="0.3">
      <c r="A416" s="587"/>
      <c r="B416" s="168" t="s">
        <v>58</v>
      </c>
      <c r="C416" s="337"/>
      <c r="D416" s="402"/>
      <c r="E416" s="337"/>
      <c r="F416" s="337"/>
      <c r="G416" s="337"/>
      <c r="H416" s="337"/>
      <c r="I416" s="337"/>
      <c r="J416" s="337"/>
      <c r="K416" s="337"/>
      <c r="L416" s="337"/>
      <c r="M416" s="337"/>
      <c r="N416" s="337"/>
      <c r="O416" s="337"/>
      <c r="P416" s="337"/>
      <c r="Q416" s="337"/>
      <c r="R416" s="403">
        <f t="shared" si="179"/>
        <v>0</v>
      </c>
    </row>
    <row r="417" spans="1:18" x14ac:dyDescent="0.3">
      <c r="A417" s="587"/>
      <c r="B417" s="401" t="s">
        <v>59</v>
      </c>
      <c r="C417" s="401">
        <f>SUM(C418:C419)</f>
        <v>0</v>
      </c>
      <c r="D417" s="402"/>
      <c r="E417" s="401">
        <f t="shared" ref="E417:Q417" si="182">SUM(E418:E419)</f>
        <v>0</v>
      </c>
      <c r="F417" s="401">
        <f t="shared" si="182"/>
        <v>0</v>
      </c>
      <c r="G417" s="401">
        <f t="shared" si="182"/>
        <v>0</v>
      </c>
      <c r="H417" s="401">
        <f t="shared" si="182"/>
        <v>0</v>
      </c>
      <c r="I417" s="401">
        <f t="shared" si="182"/>
        <v>0</v>
      </c>
      <c r="J417" s="401">
        <f t="shared" si="182"/>
        <v>0</v>
      </c>
      <c r="K417" s="401">
        <f t="shared" si="182"/>
        <v>0</v>
      </c>
      <c r="L417" s="401">
        <f t="shared" si="182"/>
        <v>0</v>
      </c>
      <c r="M417" s="401">
        <f t="shared" si="182"/>
        <v>0</v>
      </c>
      <c r="N417" s="401">
        <f t="shared" si="182"/>
        <v>0</v>
      </c>
      <c r="O417" s="401">
        <f t="shared" si="182"/>
        <v>0</v>
      </c>
      <c r="P417" s="401">
        <f t="shared" si="182"/>
        <v>0</v>
      </c>
      <c r="Q417" s="401">
        <f t="shared" si="182"/>
        <v>0</v>
      </c>
      <c r="R417" s="401">
        <f t="shared" si="179"/>
        <v>0</v>
      </c>
    </row>
    <row r="418" spans="1:18" x14ac:dyDescent="0.3">
      <c r="A418" s="587"/>
      <c r="B418" s="168" t="s">
        <v>57</v>
      </c>
      <c r="C418" s="337"/>
      <c r="D418" s="402"/>
      <c r="E418" s="337"/>
      <c r="F418" s="337"/>
      <c r="G418" s="337"/>
      <c r="H418" s="337"/>
      <c r="I418" s="337"/>
      <c r="J418" s="337"/>
      <c r="K418" s="337"/>
      <c r="L418" s="337"/>
      <c r="M418" s="337"/>
      <c r="N418" s="337"/>
      <c r="O418" s="337"/>
      <c r="P418" s="337"/>
      <c r="Q418" s="337"/>
      <c r="R418" s="403">
        <f t="shared" si="179"/>
        <v>0</v>
      </c>
    </row>
    <row r="419" spans="1:18" x14ac:dyDescent="0.3">
      <c r="A419" s="587"/>
      <c r="B419" s="168" t="s">
        <v>58</v>
      </c>
      <c r="C419" s="337"/>
      <c r="D419" s="402"/>
      <c r="E419" s="337"/>
      <c r="F419" s="337"/>
      <c r="G419" s="337"/>
      <c r="H419" s="337"/>
      <c r="I419" s="337"/>
      <c r="J419" s="337"/>
      <c r="K419" s="337"/>
      <c r="L419" s="337"/>
      <c r="M419" s="337"/>
      <c r="N419" s="337"/>
      <c r="O419" s="337"/>
      <c r="P419" s="337"/>
      <c r="Q419" s="337"/>
      <c r="R419" s="403">
        <f t="shared" si="179"/>
        <v>0</v>
      </c>
    </row>
    <row r="420" spans="1:18" x14ac:dyDescent="0.3">
      <c r="A420" s="587" t="s">
        <v>478</v>
      </c>
      <c r="B420" s="401" t="s">
        <v>56</v>
      </c>
      <c r="C420" s="401">
        <f>SUM(C421:C422)</f>
        <v>0</v>
      </c>
      <c r="D420" s="401">
        <f>SUM(D421:D422)</f>
        <v>0</v>
      </c>
      <c r="E420" s="402"/>
      <c r="F420" s="401">
        <f>SUM(F421:F422)</f>
        <v>0</v>
      </c>
      <c r="G420" s="401">
        <f>SUM(G421:G422)</f>
        <v>0</v>
      </c>
      <c r="H420" s="401">
        <f>SUM(H421:H422)</f>
        <v>0</v>
      </c>
      <c r="I420" s="401">
        <f t="shared" ref="I420:Q420" si="183">SUM(I421:I422)</f>
        <v>0</v>
      </c>
      <c r="J420" s="401">
        <f t="shared" si="183"/>
        <v>0</v>
      </c>
      <c r="K420" s="401">
        <f t="shared" si="183"/>
        <v>0</v>
      </c>
      <c r="L420" s="401">
        <f t="shared" si="183"/>
        <v>0</v>
      </c>
      <c r="M420" s="401">
        <f t="shared" si="183"/>
        <v>0</v>
      </c>
      <c r="N420" s="401">
        <f t="shared" si="183"/>
        <v>0</v>
      </c>
      <c r="O420" s="401">
        <f t="shared" si="183"/>
        <v>0</v>
      </c>
      <c r="P420" s="401">
        <f t="shared" si="183"/>
        <v>0</v>
      </c>
      <c r="Q420" s="401">
        <f t="shared" si="183"/>
        <v>0</v>
      </c>
      <c r="R420" s="401">
        <f t="shared" si="179"/>
        <v>0</v>
      </c>
    </row>
    <row r="421" spans="1:18" x14ac:dyDescent="0.3">
      <c r="A421" s="587"/>
      <c r="B421" s="168" t="s">
        <v>57</v>
      </c>
      <c r="C421" s="337"/>
      <c r="D421" s="337"/>
      <c r="E421" s="402"/>
      <c r="F421" s="337"/>
      <c r="G421" s="337"/>
      <c r="H421" s="337"/>
      <c r="I421" s="337"/>
      <c r="J421" s="337"/>
      <c r="K421" s="337"/>
      <c r="L421" s="337"/>
      <c r="M421" s="337"/>
      <c r="N421" s="337"/>
      <c r="O421" s="337"/>
      <c r="P421" s="337"/>
      <c r="Q421" s="337"/>
      <c r="R421" s="403">
        <f t="shared" si="179"/>
        <v>0</v>
      </c>
    </row>
    <row r="422" spans="1:18" x14ac:dyDescent="0.3">
      <c r="A422" s="587"/>
      <c r="B422" s="168" t="s">
        <v>58</v>
      </c>
      <c r="C422" s="337"/>
      <c r="D422" s="337"/>
      <c r="E422" s="402"/>
      <c r="F422" s="337"/>
      <c r="G422" s="337"/>
      <c r="H422" s="337"/>
      <c r="I422" s="337"/>
      <c r="J422" s="337"/>
      <c r="K422" s="337"/>
      <c r="L422" s="337"/>
      <c r="M422" s="337"/>
      <c r="N422" s="337"/>
      <c r="O422" s="337"/>
      <c r="P422" s="337"/>
      <c r="Q422" s="337"/>
      <c r="R422" s="403">
        <f t="shared" si="179"/>
        <v>0</v>
      </c>
    </row>
    <row r="423" spans="1:18" x14ac:dyDescent="0.3">
      <c r="A423" s="587"/>
      <c r="B423" s="401" t="s">
        <v>59</v>
      </c>
      <c r="C423" s="401">
        <f>SUM(C424:C425)</f>
        <v>0</v>
      </c>
      <c r="D423" s="401">
        <f>SUM(D424:D425)</f>
        <v>0</v>
      </c>
      <c r="E423" s="402"/>
      <c r="F423" s="401">
        <f>SUM(F424:F425)</f>
        <v>0</v>
      </c>
      <c r="G423" s="401">
        <f>SUM(G424:G425)</f>
        <v>0</v>
      </c>
      <c r="H423" s="401">
        <f>SUM(H424:H425)</f>
        <v>0</v>
      </c>
      <c r="I423" s="401">
        <f t="shared" ref="I423:Q423" si="184">SUM(I424:I425)</f>
        <v>0</v>
      </c>
      <c r="J423" s="401">
        <f t="shared" si="184"/>
        <v>0</v>
      </c>
      <c r="K423" s="401">
        <f t="shared" si="184"/>
        <v>0</v>
      </c>
      <c r="L423" s="401">
        <f t="shared" si="184"/>
        <v>0</v>
      </c>
      <c r="M423" s="401">
        <f t="shared" si="184"/>
        <v>0</v>
      </c>
      <c r="N423" s="401">
        <f t="shared" si="184"/>
        <v>0</v>
      </c>
      <c r="O423" s="401">
        <f t="shared" si="184"/>
        <v>0</v>
      </c>
      <c r="P423" s="401">
        <f t="shared" si="184"/>
        <v>0</v>
      </c>
      <c r="Q423" s="401">
        <f t="shared" si="184"/>
        <v>0</v>
      </c>
      <c r="R423" s="401">
        <f t="shared" si="179"/>
        <v>0</v>
      </c>
    </row>
    <row r="424" spans="1:18" x14ac:dyDescent="0.3">
      <c r="A424" s="587"/>
      <c r="B424" s="168" t="s">
        <v>57</v>
      </c>
      <c r="C424" s="337"/>
      <c r="D424" s="337"/>
      <c r="E424" s="402"/>
      <c r="F424" s="337"/>
      <c r="G424" s="337"/>
      <c r="H424" s="337"/>
      <c r="I424" s="337"/>
      <c r="J424" s="337"/>
      <c r="K424" s="337"/>
      <c r="L424" s="337"/>
      <c r="M424" s="337"/>
      <c r="N424" s="337"/>
      <c r="O424" s="337"/>
      <c r="P424" s="337"/>
      <c r="Q424" s="337"/>
      <c r="R424" s="403">
        <f t="shared" si="179"/>
        <v>0</v>
      </c>
    </row>
    <row r="425" spans="1:18" x14ac:dyDescent="0.3">
      <c r="A425" s="587"/>
      <c r="B425" s="168" t="s">
        <v>58</v>
      </c>
      <c r="C425" s="337"/>
      <c r="D425" s="337"/>
      <c r="E425" s="402"/>
      <c r="F425" s="337"/>
      <c r="G425" s="337"/>
      <c r="H425" s="337"/>
      <c r="I425" s="337"/>
      <c r="J425" s="337"/>
      <c r="K425" s="337"/>
      <c r="L425" s="337"/>
      <c r="M425" s="337"/>
      <c r="N425" s="337"/>
      <c r="O425" s="337"/>
      <c r="P425" s="337"/>
      <c r="Q425" s="337"/>
      <c r="R425" s="403">
        <f t="shared" si="179"/>
        <v>0</v>
      </c>
    </row>
    <row r="426" spans="1:18" x14ac:dyDescent="0.3">
      <c r="A426" s="587" t="s">
        <v>46</v>
      </c>
      <c r="B426" s="401" t="s">
        <v>56</v>
      </c>
      <c r="C426" s="401">
        <f>SUM(C427:C428)</f>
        <v>0</v>
      </c>
      <c r="D426" s="401">
        <f>SUM(D427:D428)</f>
        <v>0</v>
      </c>
      <c r="E426" s="401">
        <f>SUM(E427:E428)</f>
        <v>0</v>
      </c>
      <c r="F426" s="402"/>
      <c r="G426" s="401">
        <f>SUM(G427:G428)</f>
        <v>0</v>
      </c>
      <c r="H426" s="401">
        <f>SUM(H427:H428)</f>
        <v>0</v>
      </c>
      <c r="I426" s="401">
        <f t="shared" ref="I426:Q426" si="185">SUM(I427:I428)</f>
        <v>0</v>
      </c>
      <c r="J426" s="401">
        <f t="shared" si="185"/>
        <v>0</v>
      </c>
      <c r="K426" s="401">
        <f t="shared" si="185"/>
        <v>0</v>
      </c>
      <c r="L426" s="401">
        <f t="shared" si="185"/>
        <v>0</v>
      </c>
      <c r="M426" s="401">
        <f t="shared" si="185"/>
        <v>0</v>
      </c>
      <c r="N426" s="401">
        <f t="shared" si="185"/>
        <v>0</v>
      </c>
      <c r="O426" s="401">
        <f t="shared" si="185"/>
        <v>0</v>
      </c>
      <c r="P426" s="401">
        <f t="shared" si="185"/>
        <v>0</v>
      </c>
      <c r="Q426" s="401">
        <f t="shared" si="185"/>
        <v>0</v>
      </c>
      <c r="R426" s="401">
        <f t="shared" si="179"/>
        <v>0</v>
      </c>
    </row>
    <row r="427" spans="1:18" x14ac:dyDescent="0.3">
      <c r="A427" s="587"/>
      <c r="B427" s="168" t="s">
        <v>57</v>
      </c>
      <c r="C427" s="337"/>
      <c r="D427" s="337"/>
      <c r="E427" s="337"/>
      <c r="F427" s="402"/>
      <c r="G427" s="337"/>
      <c r="H427" s="337"/>
      <c r="I427" s="337"/>
      <c r="J427" s="337"/>
      <c r="K427" s="337"/>
      <c r="L427" s="337"/>
      <c r="M427" s="337"/>
      <c r="N427" s="337"/>
      <c r="O427" s="337"/>
      <c r="P427" s="337"/>
      <c r="Q427" s="337"/>
      <c r="R427" s="403">
        <f t="shared" si="179"/>
        <v>0</v>
      </c>
    </row>
    <row r="428" spans="1:18" x14ac:dyDescent="0.3">
      <c r="A428" s="587"/>
      <c r="B428" s="168" t="s">
        <v>58</v>
      </c>
      <c r="C428" s="337"/>
      <c r="D428" s="337"/>
      <c r="E428" s="337"/>
      <c r="F428" s="402"/>
      <c r="G428" s="337"/>
      <c r="H428" s="337"/>
      <c r="I428" s="337"/>
      <c r="J428" s="337"/>
      <c r="K428" s="337"/>
      <c r="L428" s="337"/>
      <c r="M428" s="337"/>
      <c r="N428" s="337"/>
      <c r="O428" s="337"/>
      <c r="P428" s="337"/>
      <c r="Q428" s="337"/>
      <c r="R428" s="403">
        <f t="shared" si="179"/>
        <v>0</v>
      </c>
    </row>
    <row r="429" spans="1:18" x14ac:dyDescent="0.3">
      <c r="A429" s="587"/>
      <c r="B429" s="401" t="s">
        <v>59</v>
      </c>
      <c r="C429" s="401">
        <f>SUM(C430:C431)</f>
        <v>0</v>
      </c>
      <c r="D429" s="401">
        <f>SUM(D430:D431)</f>
        <v>0</v>
      </c>
      <c r="E429" s="401">
        <f>SUM(E430:E431)</f>
        <v>0</v>
      </c>
      <c r="F429" s="402"/>
      <c r="G429" s="401">
        <f>SUM(G430:G431)</f>
        <v>0</v>
      </c>
      <c r="H429" s="401">
        <f>SUM(H430:H431)</f>
        <v>0</v>
      </c>
      <c r="I429" s="401">
        <f t="shared" ref="I429:Q429" si="186">SUM(I430:I431)</f>
        <v>0</v>
      </c>
      <c r="J429" s="401">
        <f t="shared" si="186"/>
        <v>0</v>
      </c>
      <c r="K429" s="401">
        <f t="shared" si="186"/>
        <v>0</v>
      </c>
      <c r="L429" s="401">
        <f t="shared" si="186"/>
        <v>0</v>
      </c>
      <c r="M429" s="401">
        <f t="shared" si="186"/>
        <v>0</v>
      </c>
      <c r="N429" s="401">
        <f t="shared" si="186"/>
        <v>0</v>
      </c>
      <c r="O429" s="401">
        <f t="shared" si="186"/>
        <v>0</v>
      </c>
      <c r="P429" s="401">
        <f t="shared" si="186"/>
        <v>0</v>
      </c>
      <c r="Q429" s="401">
        <f t="shared" si="186"/>
        <v>0</v>
      </c>
      <c r="R429" s="401">
        <f t="shared" si="179"/>
        <v>0</v>
      </c>
    </row>
    <row r="430" spans="1:18" x14ac:dyDescent="0.3">
      <c r="A430" s="587"/>
      <c r="B430" s="168" t="s">
        <v>57</v>
      </c>
      <c r="C430" s="337"/>
      <c r="D430" s="337"/>
      <c r="E430" s="337"/>
      <c r="F430" s="402"/>
      <c r="G430" s="337"/>
      <c r="H430" s="337"/>
      <c r="I430" s="337"/>
      <c r="J430" s="337"/>
      <c r="K430" s="337"/>
      <c r="L430" s="337"/>
      <c r="M430" s="337"/>
      <c r="N430" s="337"/>
      <c r="O430" s="337"/>
      <c r="P430" s="337"/>
      <c r="Q430" s="337"/>
      <c r="R430" s="403">
        <f t="shared" si="179"/>
        <v>0</v>
      </c>
    </row>
    <row r="431" spans="1:18" x14ac:dyDescent="0.3">
      <c r="A431" s="587"/>
      <c r="B431" s="168" t="s">
        <v>58</v>
      </c>
      <c r="C431" s="337"/>
      <c r="D431" s="337"/>
      <c r="E431" s="337"/>
      <c r="F431" s="402"/>
      <c r="G431" s="337"/>
      <c r="H431" s="337"/>
      <c r="I431" s="337"/>
      <c r="J431" s="337"/>
      <c r="K431" s="337"/>
      <c r="L431" s="337"/>
      <c r="M431" s="337"/>
      <c r="N431" s="337"/>
      <c r="O431" s="337"/>
      <c r="P431" s="337"/>
      <c r="Q431" s="337"/>
      <c r="R431" s="403">
        <f t="shared" si="179"/>
        <v>0</v>
      </c>
    </row>
    <row r="432" spans="1:18" x14ac:dyDescent="0.3">
      <c r="A432" s="587" t="s">
        <v>477</v>
      </c>
      <c r="B432" s="401" t="s">
        <v>56</v>
      </c>
      <c r="C432" s="401">
        <f>SUM(C433:C434)</f>
        <v>0</v>
      </c>
      <c r="D432" s="401">
        <f>SUM(D433:D434)</f>
        <v>0</v>
      </c>
      <c r="E432" s="401">
        <f>SUM(E433:E434)</f>
        <v>0</v>
      </c>
      <c r="F432" s="401">
        <f>SUM(F433:F434)</f>
        <v>0</v>
      </c>
      <c r="G432" s="402"/>
      <c r="H432" s="401">
        <f>SUM(H433:H434)</f>
        <v>0</v>
      </c>
      <c r="I432" s="401">
        <f t="shared" ref="I432:Q432" si="187">SUM(I433:I434)</f>
        <v>0</v>
      </c>
      <c r="J432" s="401">
        <f t="shared" si="187"/>
        <v>0</v>
      </c>
      <c r="K432" s="401">
        <f t="shared" si="187"/>
        <v>0</v>
      </c>
      <c r="L432" s="401">
        <f t="shared" si="187"/>
        <v>0</v>
      </c>
      <c r="M432" s="401">
        <f t="shared" si="187"/>
        <v>0</v>
      </c>
      <c r="N432" s="401">
        <f t="shared" si="187"/>
        <v>0</v>
      </c>
      <c r="O432" s="401">
        <f t="shared" si="187"/>
        <v>0</v>
      </c>
      <c r="P432" s="401">
        <f t="shared" si="187"/>
        <v>0</v>
      </c>
      <c r="Q432" s="401">
        <f t="shared" si="187"/>
        <v>0</v>
      </c>
      <c r="R432" s="401">
        <f t="shared" si="179"/>
        <v>0</v>
      </c>
    </row>
    <row r="433" spans="1:18" x14ac:dyDescent="0.3">
      <c r="A433" s="587"/>
      <c r="B433" s="168" t="s">
        <v>57</v>
      </c>
      <c r="C433" s="337"/>
      <c r="D433" s="337"/>
      <c r="E433" s="337"/>
      <c r="F433" s="337"/>
      <c r="G433" s="402"/>
      <c r="H433" s="337"/>
      <c r="I433" s="337"/>
      <c r="J433" s="337"/>
      <c r="K433" s="337"/>
      <c r="L433" s="337"/>
      <c r="M433" s="337"/>
      <c r="N433" s="337"/>
      <c r="O433" s="337"/>
      <c r="P433" s="337"/>
      <c r="Q433" s="337"/>
      <c r="R433" s="403">
        <f t="shared" si="179"/>
        <v>0</v>
      </c>
    </row>
    <row r="434" spans="1:18" x14ac:dyDescent="0.3">
      <c r="A434" s="587"/>
      <c r="B434" s="168" t="s">
        <v>58</v>
      </c>
      <c r="C434" s="337"/>
      <c r="D434" s="337"/>
      <c r="E434" s="337"/>
      <c r="F434" s="337"/>
      <c r="G434" s="402"/>
      <c r="H434" s="337"/>
      <c r="I434" s="337"/>
      <c r="J434" s="337"/>
      <c r="K434" s="337"/>
      <c r="L434" s="337"/>
      <c r="M434" s="337"/>
      <c r="N434" s="337"/>
      <c r="O434" s="337"/>
      <c r="P434" s="337"/>
      <c r="Q434" s="337"/>
      <c r="R434" s="403">
        <f t="shared" si="179"/>
        <v>0</v>
      </c>
    </row>
    <row r="435" spans="1:18" x14ac:dyDescent="0.3">
      <c r="A435" s="587"/>
      <c r="B435" s="401" t="s">
        <v>59</v>
      </c>
      <c r="C435" s="401">
        <f>SUM(C436:C437)</f>
        <v>0</v>
      </c>
      <c r="D435" s="401">
        <f>SUM(D436:D437)</f>
        <v>0</v>
      </c>
      <c r="E435" s="401">
        <f>SUM(E436:E437)</f>
        <v>0</v>
      </c>
      <c r="F435" s="401">
        <f>SUM(F436:F437)</f>
        <v>0</v>
      </c>
      <c r="G435" s="402"/>
      <c r="H435" s="401">
        <f>SUM(H436:H437)</f>
        <v>0</v>
      </c>
      <c r="I435" s="401">
        <f t="shared" ref="I435:Q435" si="188">SUM(I436:I437)</f>
        <v>0</v>
      </c>
      <c r="J435" s="401">
        <f t="shared" si="188"/>
        <v>0</v>
      </c>
      <c r="K435" s="401">
        <f t="shared" si="188"/>
        <v>0</v>
      </c>
      <c r="L435" s="401">
        <f t="shared" si="188"/>
        <v>0</v>
      </c>
      <c r="M435" s="401">
        <f t="shared" si="188"/>
        <v>0</v>
      </c>
      <c r="N435" s="401">
        <f t="shared" si="188"/>
        <v>0</v>
      </c>
      <c r="O435" s="401">
        <f t="shared" si="188"/>
        <v>0</v>
      </c>
      <c r="P435" s="401">
        <f t="shared" si="188"/>
        <v>0</v>
      </c>
      <c r="Q435" s="401">
        <f t="shared" si="188"/>
        <v>0</v>
      </c>
      <c r="R435" s="401">
        <f t="shared" si="179"/>
        <v>0</v>
      </c>
    </row>
    <row r="436" spans="1:18" x14ac:dyDescent="0.3">
      <c r="A436" s="587"/>
      <c r="B436" s="168" t="s">
        <v>57</v>
      </c>
      <c r="C436" s="337"/>
      <c r="D436" s="337"/>
      <c r="E436" s="337"/>
      <c r="F436" s="337"/>
      <c r="G436" s="402"/>
      <c r="H436" s="337"/>
      <c r="I436" s="337"/>
      <c r="J436" s="337"/>
      <c r="K436" s="337"/>
      <c r="L436" s="337"/>
      <c r="M436" s="337"/>
      <c r="N436" s="337"/>
      <c r="O436" s="337"/>
      <c r="P436" s="337"/>
      <c r="Q436" s="337"/>
      <c r="R436" s="403">
        <f t="shared" si="179"/>
        <v>0</v>
      </c>
    </row>
    <row r="437" spans="1:18" x14ac:dyDescent="0.3">
      <c r="A437" s="587"/>
      <c r="B437" s="168" t="s">
        <v>58</v>
      </c>
      <c r="C437" s="337"/>
      <c r="D437" s="337"/>
      <c r="E437" s="337"/>
      <c r="F437" s="337"/>
      <c r="G437" s="402"/>
      <c r="H437" s="337"/>
      <c r="I437" s="337"/>
      <c r="J437" s="337"/>
      <c r="K437" s="337"/>
      <c r="L437" s="337"/>
      <c r="M437" s="337"/>
      <c r="N437" s="337"/>
      <c r="O437" s="337"/>
      <c r="P437" s="337"/>
      <c r="Q437" s="337"/>
      <c r="R437" s="403">
        <f t="shared" si="179"/>
        <v>0</v>
      </c>
    </row>
    <row r="438" spans="1:18" x14ac:dyDescent="0.3">
      <c r="A438" s="587" t="s">
        <v>47</v>
      </c>
      <c r="B438" s="401" t="s">
        <v>56</v>
      </c>
      <c r="C438" s="401">
        <f>SUM(C439:C440)</f>
        <v>0</v>
      </c>
      <c r="D438" s="401">
        <f>SUM(D439:D440)</f>
        <v>0</v>
      </c>
      <c r="E438" s="401">
        <f>SUM(E439:E440)</f>
        <v>0</v>
      </c>
      <c r="F438" s="401">
        <f>SUM(F439:F440)</f>
        <v>0</v>
      </c>
      <c r="G438" s="401">
        <f>SUM(G439:G440)</f>
        <v>0</v>
      </c>
      <c r="H438" s="402"/>
      <c r="I438" s="401">
        <f t="shared" ref="I438:Q438" si="189">SUM(I439:I440)</f>
        <v>0</v>
      </c>
      <c r="J438" s="401">
        <f t="shared" si="189"/>
        <v>0</v>
      </c>
      <c r="K438" s="401">
        <f t="shared" si="189"/>
        <v>0</v>
      </c>
      <c r="L438" s="401">
        <f t="shared" si="189"/>
        <v>0</v>
      </c>
      <c r="M438" s="401">
        <f t="shared" si="189"/>
        <v>0</v>
      </c>
      <c r="N438" s="401">
        <f t="shared" si="189"/>
        <v>0</v>
      </c>
      <c r="O438" s="401">
        <f t="shared" si="189"/>
        <v>0</v>
      </c>
      <c r="P438" s="401">
        <f t="shared" si="189"/>
        <v>0</v>
      </c>
      <c r="Q438" s="401">
        <f t="shared" si="189"/>
        <v>0</v>
      </c>
      <c r="R438" s="401">
        <f t="shared" si="179"/>
        <v>0</v>
      </c>
    </row>
    <row r="439" spans="1:18" x14ac:dyDescent="0.3">
      <c r="A439" s="587"/>
      <c r="B439" s="168" t="s">
        <v>57</v>
      </c>
      <c r="C439" s="337"/>
      <c r="D439" s="337"/>
      <c r="E439" s="337"/>
      <c r="F439" s="337"/>
      <c r="G439" s="337"/>
      <c r="H439" s="402"/>
      <c r="I439" s="337"/>
      <c r="J439" s="337"/>
      <c r="K439" s="337"/>
      <c r="L439" s="337"/>
      <c r="M439" s="337"/>
      <c r="N439" s="337"/>
      <c r="O439" s="337"/>
      <c r="P439" s="337"/>
      <c r="Q439" s="337"/>
      <c r="R439" s="403">
        <f t="shared" si="179"/>
        <v>0</v>
      </c>
    </row>
    <row r="440" spans="1:18" x14ac:dyDescent="0.3">
      <c r="A440" s="587"/>
      <c r="B440" s="168" t="s">
        <v>58</v>
      </c>
      <c r="C440" s="337"/>
      <c r="D440" s="337"/>
      <c r="E440" s="337"/>
      <c r="F440" s="337"/>
      <c r="G440" s="337"/>
      <c r="H440" s="402"/>
      <c r="I440" s="337"/>
      <c r="J440" s="337"/>
      <c r="K440" s="337"/>
      <c r="L440" s="337"/>
      <c r="M440" s="337"/>
      <c r="N440" s="337"/>
      <c r="O440" s="337"/>
      <c r="P440" s="337"/>
      <c r="Q440" s="337"/>
      <c r="R440" s="403">
        <f t="shared" si="179"/>
        <v>0</v>
      </c>
    </row>
    <row r="441" spans="1:18" x14ac:dyDescent="0.3">
      <c r="A441" s="587"/>
      <c r="B441" s="401" t="s">
        <v>59</v>
      </c>
      <c r="C441" s="401">
        <f>SUM(C442:C443)</f>
        <v>0</v>
      </c>
      <c r="D441" s="401">
        <f>SUM(D442:D443)</f>
        <v>0</v>
      </c>
      <c r="E441" s="401">
        <f>SUM(E442:E443)</f>
        <v>0</v>
      </c>
      <c r="F441" s="401">
        <f>SUM(F442:F443)</f>
        <v>0</v>
      </c>
      <c r="G441" s="401">
        <f>SUM(G442:G443)</f>
        <v>0</v>
      </c>
      <c r="H441" s="402"/>
      <c r="I441" s="401">
        <f t="shared" ref="I441:Q441" si="190">SUM(I442:I443)</f>
        <v>0</v>
      </c>
      <c r="J441" s="401">
        <f t="shared" si="190"/>
        <v>0</v>
      </c>
      <c r="K441" s="401">
        <f t="shared" si="190"/>
        <v>0</v>
      </c>
      <c r="L441" s="401">
        <f t="shared" si="190"/>
        <v>0</v>
      </c>
      <c r="M441" s="401">
        <f t="shared" si="190"/>
        <v>0</v>
      </c>
      <c r="N441" s="401">
        <f t="shared" si="190"/>
        <v>0</v>
      </c>
      <c r="O441" s="401">
        <f t="shared" si="190"/>
        <v>0</v>
      </c>
      <c r="P441" s="401">
        <f t="shared" si="190"/>
        <v>0</v>
      </c>
      <c r="Q441" s="401">
        <f t="shared" si="190"/>
        <v>0</v>
      </c>
      <c r="R441" s="401">
        <f t="shared" si="179"/>
        <v>0</v>
      </c>
    </row>
    <row r="442" spans="1:18" x14ac:dyDescent="0.3">
      <c r="A442" s="587"/>
      <c r="B442" s="168" t="s">
        <v>57</v>
      </c>
      <c r="C442" s="337"/>
      <c r="D442" s="337"/>
      <c r="E442" s="337"/>
      <c r="F442" s="337"/>
      <c r="G442" s="337"/>
      <c r="H442" s="402"/>
      <c r="I442" s="337"/>
      <c r="J442" s="337"/>
      <c r="K442" s="337"/>
      <c r="L442" s="337"/>
      <c r="M442" s="337"/>
      <c r="N442" s="337"/>
      <c r="O442" s="337"/>
      <c r="P442" s="337"/>
      <c r="Q442" s="337"/>
      <c r="R442" s="403">
        <f t="shared" si="179"/>
        <v>0</v>
      </c>
    </row>
    <row r="443" spans="1:18" x14ac:dyDescent="0.3">
      <c r="A443" s="587"/>
      <c r="B443" s="168" t="s">
        <v>58</v>
      </c>
      <c r="C443" s="337"/>
      <c r="D443" s="337"/>
      <c r="E443" s="337"/>
      <c r="F443" s="337"/>
      <c r="G443" s="337"/>
      <c r="H443" s="402"/>
      <c r="I443" s="337"/>
      <c r="J443" s="337"/>
      <c r="K443" s="337"/>
      <c r="L443" s="337"/>
      <c r="M443" s="337"/>
      <c r="N443" s="337"/>
      <c r="O443" s="337"/>
      <c r="P443" s="337"/>
      <c r="Q443" s="337"/>
      <c r="R443" s="403">
        <f t="shared" si="179"/>
        <v>0</v>
      </c>
    </row>
    <row r="444" spans="1:18" x14ac:dyDescent="0.3">
      <c r="A444" s="587" t="s">
        <v>48</v>
      </c>
      <c r="B444" s="401" t="s">
        <v>56</v>
      </c>
      <c r="C444" s="401">
        <f t="shared" ref="C444:H444" si="191">SUM(C445:C446)</f>
        <v>0</v>
      </c>
      <c r="D444" s="401">
        <f t="shared" si="191"/>
        <v>0</v>
      </c>
      <c r="E444" s="401">
        <f t="shared" si="191"/>
        <v>0</v>
      </c>
      <c r="F444" s="401">
        <f t="shared" si="191"/>
        <v>0</v>
      </c>
      <c r="G444" s="401">
        <f t="shared" si="191"/>
        <v>0</v>
      </c>
      <c r="H444" s="401">
        <f t="shared" si="191"/>
        <v>0</v>
      </c>
      <c r="I444" s="402"/>
      <c r="J444" s="401">
        <f t="shared" ref="J444:Q444" si="192">SUM(J445:J446)</f>
        <v>0</v>
      </c>
      <c r="K444" s="401">
        <f t="shared" si="192"/>
        <v>0</v>
      </c>
      <c r="L444" s="401">
        <f t="shared" si="192"/>
        <v>0</v>
      </c>
      <c r="M444" s="401">
        <f t="shared" si="192"/>
        <v>0</v>
      </c>
      <c r="N444" s="401">
        <f t="shared" si="192"/>
        <v>0</v>
      </c>
      <c r="O444" s="401">
        <f t="shared" si="192"/>
        <v>0</v>
      </c>
      <c r="P444" s="401">
        <f t="shared" si="192"/>
        <v>0</v>
      </c>
      <c r="Q444" s="401">
        <f t="shared" si="192"/>
        <v>0</v>
      </c>
      <c r="R444" s="401">
        <f t="shared" si="179"/>
        <v>0</v>
      </c>
    </row>
    <row r="445" spans="1:18" x14ac:dyDescent="0.3">
      <c r="A445" s="587"/>
      <c r="B445" s="168" t="s">
        <v>57</v>
      </c>
      <c r="C445" s="337"/>
      <c r="D445" s="337"/>
      <c r="E445" s="337"/>
      <c r="F445" s="337"/>
      <c r="G445" s="337"/>
      <c r="H445" s="337"/>
      <c r="I445" s="402"/>
      <c r="J445" s="337"/>
      <c r="K445" s="337"/>
      <c r="L445" s="337"/>
      <c r="M445" s="337"/>
      <c r="N445" s="337"/>
      <c r="O445" s="337"/>
      <c r="P445" s="337"/>
      <c r="Q445" s="337"/>
      <c r="R445" s="403">
        <f t="shared" si="179"/>
        <v>0</v>
      </c>
    </row>
    <row r="446" spans="1:18" x14ac:dyDescent="0.3">
      <c r="A446" s="587"/>
      <c r="B446" s="168" t="s">
        <v>58</v>
      </c>
      <c r="C446" s="337"/>
      <c r="D446" s="337"/>
      <c r="E446" s="337"/>
      <c r="F446" s="337"/>
      <c r="G446" s="337"/>
      <c r="H446" s="337"/>
      <c r="I446" s="402"/>
      <c r="J446" s="337"/>
      <c r="K446" s="337"/>
      <c r="L446" s="337"/>
      <c r="M446" s="337"/>
      <c r="N446" s="337"/>
      <c r="O446" s="337"/>
      <c r="P446" s="337"/>
      <c r="Q446" s="337"/>
      <c r="R446" s="403">
        <f t="shared" si="179"/>
        <v>0</v>
      </c>
    </row>
    <row r="447" spans="1:18" x14ac:dyDescent="0.3">
      <c r="A447" s="587"/>
      <c r="B447" s="401" t="s">
        <v>59</v>
      </c>
      <c r="C447" s="401">
        <f t="shared" ref="C447:H447" si="193">SUM(C448:C449)</f>
        <v>0</v>
      </c>
      <c r="D447" s="401">
        <f t="shared" si="193"/>
        <v>0</v>
      </c>
      <c r="E447" s="401">
        <f t="shared" si="193"/>
        <v>0</v>
      </c>
      <c r="F447" s="401">
        <f t="shared" si="193"/>
        <v>0</v>
      </c>
      <c r="G447" s="401">
        <f t="shared" si="193"/>
        <v>0</v>
      </c>
      <c r="H447" s="401">
        <f t="shared" si="193"/>
        <v>0</v>
      </c>
      <c r="I447" s="402"/>
      <c r="J447" s="401">
        <f t="shared" ref="J447:Q447" si="194">SUM(J448:J449)</f>
        <v>0</v>
      </c>
      <c r="K447" s="401">
        <f t="shared" si="194"/>
        <v>0</v>
      </c>
      <c r="L447" s="401">
        <f t="shared" si="194"/>
        <v>0</v>
      </c>
      <c r="M447" s="401">
        <f t="shared" si="194"/>
        <v>0</v>
      </c>
      <c r="N447" s="401">
        <f t="shared" si="194"/>
        <v>0</v>
      </c>
      <c r="O447" s="401">
        <f t="shared" si="194"/>
        <v>0</v>
      </c>
      <c r="P447" s="401">
        <f t="shared" si="194"/>
        <v>0</v>
      </c>
      <c r="Q447" s="401">
        <f t="shared" si="194"/>
        <v>0</v>
      </c>
      <c r="R447" s="401">
        <f t="shared" si="179"/>
        <v>0</v>
      </c>
    </row>
    <row r="448" spans="1:18" x14ac:dyDescent="0.3">
      <c r="A448" s="587"/>
      <c r="B448" s="168" t="s">
        <v>57</v>
      </c>
      <c r="C448" s="337"/>
      <c r="D448" s="337"/>
      <c r="E448" s="337"/>
      <c r="F448" s="337"/>
      <c r="G448" s="337"/>
      <c r="H448" s="337"/>
      <c r="I448" s="402"/>
      <c r="J448" s="337"/>
      <c r="K448" s="337"/>
      <c r="L448" s="337"/>
      <c r="M448" s="337"/>
      <c r="N448" s="337"/>
      <c r="O448" s="337"/>
      <c r="P448" s="337"/>
      <c r="Q448" s="337"/>
      <c r="R448" s="403">
        <f t="shared" si="179"/>
        <v>0</v>
      </c>
    </row>
    <row r="449" spans="1:18" x14ac:dyDescent="0.3">
      <c r="A449" s="587"/>
      <c r="B449" s="168" t="s">
        <v>58</v>
      </c>
      <c r="C449" s="337"/>
      <c r="D449" s="337"/>
      <c r="E449" s="337"/>
      <c r="F449" s="337"/>
      <c r="G449" s="337"/>
      <c r="H449" s="337"/>
      <c r="I449" s="402"/>
      <c r="J449" s="337"/>
      <c r="K449" s="337"/>
      <c r="L449" s="337"/>
      <c r="M449" s="337"/>
      <c r="N449" s="337"/>
      <c r="O449" s="337"/>
      <c r="P449" s="337"/>
      <c r="Q449" s="337"/>
      <c r="R449" s="403">
        <f t="shared" si="179"/>
        <v>0</v>
      </c>
    </row>
    <row r="450" spans="1:18" x14ac:dyDescent="0.3">
      <c r="A450" s="587" t="s">
        <v>49</v>
      </c>
      <c r="B450" s="401" t="s">
        <v>56</v>
      </c>
      <c r="C450" s="401">
        <f t="shared" ref="C450:I450" si="195">SUM(C451:C452)</f>
        <v>0</v>
      </c>
      <c r="D450" s="401">
        <f t="shared" si="195"/>
        <v>0</v>
      </c>
      <c r="E450" s="401">
        <f t="shared" si="195"/>
        <v>0</v>
      </c>
      <c r="F450" s="401">
        <f t="shared" si="195"/>
        <v>0</v>
      </c>
      <c r="G450" s="401">
        <f t="shared" si="195"/>
        <v>0</v>
      </c>
      <c r="H450" s="401">
        <f t="shared" si="195"/>
        <v>0</v>
      </c>
      <c r="I450" s="401">
        <f t="shared" si="195"/>
        <v>0</v>
      </c>
      <c r="J450" s="402"/>
      <c r="K450" s="401">
        <f t="shared" ref="K450:Q450" si="196">SUM(K451:K452)</f>
        <v>0</v>
      </c>
      <c r="L450" s="401">
        <f t="shared" si="196"/>
        <v>0</v>
      </c>
      <c r="M450" s="401">
        <f t="shared" si="196"/>
        <v>0</v>
      </c>
      <c r="N450" s="401">
        <f t="shared" si="196"/>
        <v>0</v>
      </c>
      <c r="O450" s="401">
        <f t="shared" si="196"/>
        <v>0</v>
      </c>
      <c r="P450" s="401">
        <f t="shared" si="196"/>
        <v>0</v>
      </c>
      <c r="Q450" s="401">
        <f t="shared" si="196"/>
        <v>0</v>
      </c>
      <c r="R450" s="401">
        <f t="shared" si="179"/>
        <v>0</v>
      </c>
    </row>
    <row r="451" spans="1:18" x14ac:dyDescent="0.3">
      <c r="A451" s="587"/>
      <c r="B451" s="168" t="s">
        <v>57</v>
      </c>
      <c r="C451" s="337"/>
      <c r="D451" s="337"/>
      <c r="E451" s="337"/>
      <c r="F451" s="337"/>
      <c r="G451" s="337"/>
      <c r="H451" s="337"/>
      <c r="I451" s="337"/>
      <c r="J451" s="402"/>
      <c r="K451" s="337"/>
      <c r="L451" s="337"/>
      <c r="M451" s="337"/>
      <c r="N451" s="337"/>
      <c r="O451" s="337"/>
      <c r="P451" s="337"/>
      <c r="Q451" s="337"/>
      <c r="R451" s="403">
        <f t="shared" si="179"/>
        <v>0</v>
      </c>
    </row>
    <row r="452" spans="1:18" x14ac:dyDescent="0.3">
      <c r="A452" s="587"/>
      <c r="B452" s="168" t="s">
        <v>58</v>
      </c>
      <c r="C452" s="337"/>
      <c r="D452" s="337"/>
      <c r="E452" s="337"/>
      <c r="F452" s="337"/>
      <c r="G452" s="337"/>
      <c r="H452" s="337"/>
      <c r="I452" s="337"/>
      <c r="J452" s="402"/>
      <c r="K452" s="337"/>
      <c r="L452" s="337"/>
      <c r="M452" s="337"/>
      <c r="N452" s="337"/>
      <c r="O452" s="337"/>
      <c r="P452" s="337"/>
      <c r="Q452" s="337"/>
      <c r="R452" s="403">
        <f t="shared" si="179"/>
        <v>0</v>
      </c>
    </row>
    <row r="453" spans="1:18" x14ac:dyDescent="0.3">
      <c r="A453" s="587"/>
      <c r="B453" s="401" t="s">
        <v>59</v>
      </c>
      <c r="C453" s="401">
        <f t="shared" ref="C453:I453" si="197">SUM(C454:C455)</f>
        <v>0</v>
      </c>
      <c r="D453" s="401">
        <f t="shared" si="197"/>
        <v>0</v>
      </c>
      <c r="E453" s="401">
        <f t="shared" si="197"/>
        <v>0</v>
      </c>
      <c r="F453" s="401">
        <f t="shared" si="197"/>
        <v>0</v>
      </c>
      <c r="G453" s="401">
        <f t="shared" si="197"/>
        <v>0</v>
      </c>
      <c r="H453" s="401">
        <f t="shared" si="197"/>
        <v>0</v>
      </c>
      <c r="I453" s="401">
        <f t="shared" si="197"/>
        <v>0</v>
      </c>
      <c r="J453" s="402"/>
      <c r="K453" s="401">
        <f t="shared" ref="K453:Q453" si="198">SUM(K454:K455)</f>
        <v>0</v>
      </c>
      <c r="L453" s="401">
        <f t="shared" si="198"/>
        <v>0</v>
      </c>
      <c r="M453" s="401">
        <f t="shared" si="198"/>
        <v>0</v>
      </c>
      <c r="N453" s="401">
        <f t="shared" si="198"/>
        <v>0</v>
      </c>
      <c r="O453" s="401">
        <f t="shared" si="198"/>
        <v>0</v>
      </c>
      <c r="P453" s="401">
        <f t="shared" si="198"/>
        <v>0</v>
      </c>
      <c r="Q453" s="401">
        <f t="shared" si="198"/>
        <v>0</v>
      </c>
      <c r="R453" s="401">
        <f t="shared" si="179"/>
        <v>0</v>
      </c>
    </row>
    <row r="454" spans="1:18" x14ac:dyDescent="0.3">
      <c r="A454" s="587"/>
      <c r="B454" s="168" t="s">
        <v>57</v>
      </c>
      <c r="C454" s="337"/>
      <c r="D454" s="337"/>
      <c r="E454" s="337"/>
      <c r="F454" s="337"/>
      <c r="G454" s="337"/>
      <c r="H454" s="337"/>
      <c r="I454" s="337"/>
      <c r="J454" s="402"/>
      <c r="K454" s="337"/>
      <c r="L454" s="337"/>
      <c r="M454" s="337"/>
      <c r="N454" s="337"/>
      <c r="O454" s="337"/>
      <c r="P454" s="337"/>
      <c r="Q454" s="337"/>
      <c r="R454" s="403">
        <f t="shared" si="179"/>
        <v>0</v>
      </c>
    </row>
    <row r="455" spans="1:18" x14ac:dyDescent="0.3">
      <c r="A455" s="587"/>
      <c r="B455" s="168" t="s">
        <v>58</v>
      </c>
      <c r="C455" s="337"/>
      <c r="D455" s="337"/>
      <c r="E455" s="337"/>
      <c r="F455" s="337"/>
      <c r="G455" s="337"/>
      <c r="H455" s="337"/>
      <c r="I455" s="337"/>
      <c r="J455" s="402"/>
      <c r="K455" s="337"/>
      <c r="L455" s="337"/>
      <c r="M455" s="337"/>
      <c r="N455" s="337"/>
      <c r="O455" s="337"/>
      <c r="P455" s="337"/>
      <c r="Q455" s="337"/>
      <c r="R455" s="403">
        <f t="shared" si="179"/>
        <v>0</v>
      </c>
    </row>
    <row r="456" spans="1:18" x14ac:dyDescent="0.3">
      <c r="A456" s="587" t="s">
        <v>50</v>
      </c>
      <c r="B456" s="401" t="s">
        <v>56</v>
      </c>
      <c r="C456" s="401">
        <f t="shared" ref="C456:J456" si="199">SUM(C457:C458)</f>
        <v>0</v>
      </c>
      <c r="D456" s="401">
        <f t="shared" si="199"/>
        <v>0</v>
      </c>
      <c r="E456" s="401">
        <f t="shared" si="199"/>
        <v>0</v>
      </c>
      <c r="F456" s="401">
        <f t="shared" si="199"/>
        <v>0</v>
      </c>
      <c r="G456" s="401">
        <f t="shared" si="199"/>
        <v>0</v>
      </c>
      <c r="H456" s="401">
        <f t="shared" si="199"/>
        <v>0</v>
      </c>
      <c r="I456" s="401">
        <f t="shared" si="199"/>
        <v>0</v>
      </c>
      <c r="J456" s="401">
        <f t="shared" si="199"/>
        <v>0</v>
      </c>
      <c r="K456" s="402"/>
      <c r="L456" s="401">
        <f t="shared" ref="L456:Q456" si="200">SUM(L457:L458)</f>
        <v>0</v>
      </c>
      <c r="M456" s="401">
        <f t="shared" si="200"/>
        <v>0</v>
      </c>
      <c r="N456" s="401">
        <f t="shared" si="200"/>
        <v>0</v>
      </c>
      <c r="O456" s="401">
        <f t="shared" si="200"/>
        <v>0</v>
      </c>
      <c r="P456" s="401">
        <f t="shared" si="200"/>
        <v>0</v>
      </c>
      <c r="Q456" s="401">
        <f t="shared" si="200"/>
        <v>0</v>
      </c>
      <c r="R456" s="401">
        <f t="shared" si="179"/>
        <v>0</v>
      </c>
    </row>
    <row r="457" spans="1:18" x14ac:dyDescent="0.3">
      <c r="A457" s="587"/>
      <c r="B457" s="168" t="s">
        <v>57</v>
      </c>
      <c r="C457" s="337"/>
      <c r="D457" s="337"/>
      <c r="E457" s="337"/>
      <c r="F457" s="337"/>
      <c r="G457" s="337"/>
      <c r="H457" s="337"/>
      <c r="I457" s="337"/>
      <c r="J457" s="337"/>
      <c r="K457" s="402"/>
      <c r="L457" s="337"/>
      <c r="M457" s="337"/>
      <c r="N457" s="337"/>
      <c r="O457" s="337"/>
      <c r="P457" s="337"/>
      <c r="Q457" s="337"/>
      <c r="R457" s="403">
        <f t="shared" si="179"/>
        <v>0</v>
      </c>
    </row>
    <row r="458" spans="1:18" x14ac:dyDescent="0.3">
      <c r="A458" s="587"/>
      <c r="B458" s="168" t="s">
        <v>58</v>
      </c>
      <c r="C458" s="337"/>
      <c r="D458" s="337"/>
      <c r="E458" s="337"/>
      <c r="F458" s="337"/>
      <c r="G458" s="337"/>
      <c r="H458" s="337"/>
      <c r="I458" s="337"/>
      <c r="J458" s="337"/>
      <c r="K458" s="402"/>
      <c r="L458" s="337"/>
      <c r="M458" s="337"/>
      <c r="N458" s="337"/>
      <c r="O458" s="337"/>
      <c r="P458" s="337"/>
      <c r="Q458" s="337"/>
      <c r="R458" s="403">
        <f t="shared" si="179"/>
        <v>0</v>
      </c>
    </row>
    <row r="459" spans="1:18" x14ac:dyDescent="0.3">
      <c r="A459" s="587"/>
      <c r="B459" s="401" t="s">
        <v>59</v>
      </c>
      <c r="C459" s="401">
        <f t="shared" ref="C459:J459" si="201">SUM(C460:C461)</f>
        <v>0</v>
      </c>
      <c r="D459" s="401">
        <f t="shared" si="201"/>
        <v>0</v>
      </c>
      <c r="E459" s="401">
        <f t="shared" si="201"/>
        <v>0</v>
      </c>
      <c r="F459" s="401">
        <f t="shared" si="201"/>
        <v>0</v>
      </c>
      <c r="G459" s="401">
        <f t="shared" si="201"/>
        <v>0</v>
      </c>
      <c r="H459" s="401">
        <f t="shared" si="201"/>
        <v>0</v>
      </c>
      <c r="I459" s="401">
        <f t="shared" si="201"/>
        <v>0</v>
      </c>
      <c r="J459" s="401">
        <f t="shared" si="201"/>
        <v>0</v>
      </c>
      <c r="K459" s="402"/>
      <c r="L459" s="401">
        <f t="shared" ref="L459:Q459" si="202">SUM(L460:L461)</f>
        <v>0</v>
      </c>
      <c r="M459" s="401">
        <f t="shared" si="202"/>
        <v>0</v>
      </c>
      <c r="N459" s="401">
        <f t="shared" si="202"/>
        <v>0</v>
      </c>
      <c r="O459" s="401">
        <f t="shared" si="202"/>
        <v>0</v>
      </c>
      <c r="P459" s="401">
        <f t="shared" si="202"/>
        <v>0</v>
      </c>
      <c r="Q459" s="401">
        <f t="shared" si="202"/>
        <v>0</v>
      </c>
      <c r="R459" s="401">
        <f t="shared" si="179"/>
        <v>0</v>
      </c>
    </row>
    <row r="460" spans="1:18" x14ac:dyDescent="0.3">
      <c r="A460" s="587"/>
      <c r="B460" s="168" t="s">
        <v>57</v>
      </c>
      <c r="C460" s="337"/>
      <c r="D460" s="337"/>
      <c r="E460" s="337"/>
      <c r="F460" s="337"/>
      <c r="G460" s="337"/>
      <c r="H460" s="337"/>
      <c r="I460" s="337"/>
      <c r="J460" s="337"/>
      <c r="K460" s="402"/>
      <c r="L460" s="337"/>
      <c r="M460" s="337"/>
      <c r="N460" s="337"/>
      <c r="O460" s="337"/>
      <c r="P460" s="337"/>
      <c r="Q460" s="337"/>
      <c r="R460" s="403">
        <f t="shared" si="179"/>
        <v>0</v>
      </c>
    </row>
    <row r="461" spans="1:18" x14ac:dyDescent="0.3">
      <c r="A461" s="587"/>
      <c r="B461" s="168" t="s">
        <v>58</v>
      </c>
      <c r="C461" s="337"/>
      <c r="D461" s="337"/>
      <c r="E461" s="337"/>
      <c r="F461" s="337"/>
      <c r="G461" s="337"/>
      <c r="H461" s="337"/>
      <c r="I461" s="337"/>
      <c r="J461" s="337"/>
      <c r="K461" s="402"/>
      <c r="L461" s="337"/>
      <c r="M461" s="337"/>
      <c r="N461" s="337"/>
      <c r="O461" s="337"/>
      <c r="P461" s="337"/>
      <c r="Q461" s="337"/>
      <c r="R461" s="403">
        <f t="shared" si="179"/>
        <v>0</v>
      </c>
    </row>
    <row r="462" spans="1:18" x14ac:dyDescent="0.3">
      <c r="A462" s="587" t="s">
        <v>51</v>
      </c>
      <c r="B462" s="401" t="s">
        <v>56</v>
      </c>
      <c r="C462" s="401">
        <f t="shared" ref="C462:K462" si="203">SUM(C463:C464)</f>
        <v>0</v>
      </c>
      <c r="D462" s="401">
        <f t="shared" si="203"/>
        <v>0</v>
      </c>
      <c r="E462" s="401">
        <f t="shared" si="203"/>
        <v>0</v>
      </c>
      <c r="F462" s="401">
        <f t="shared" si="203"/>
        <v>0</v>
      </c>
      <c r="G462" s="401">
        <f t="shared" si="203"/>
        <v>0</v>
      </c>
      <c r="H462" s="401">
        <f t="shared" si="203"/>
        <v>0</v>
      </c>
      <c r="I462" s="401">
        <f t="shared" si="203"/>
        <v>0</v>
      </c>
      <c r="J462" s="401">
        <f t="shared" si="203"/>
        <v>0</v>
      </c>
      <c r="K462" s="401">
        <f t="shared" si="203"/>
        <v>0</v>
      </c>
      <c r="L462" s="402"/>
      <c r="M462" s="401">
        <f>SUM(M463:M464)</f>
        <v>0</v>
      </c>
      <c r="N462" s="401">
        <f>SUM(N463:N464)</f>
        <v>0</v>
      </c>
      <c r="O462" s="401">
        <f>SUM(O463:O464)</f>
        <v>0</v>
      </c>
      <c r="P462" s="401">
        <f>SUM(P463:P464)</f>
        <v>0</v>
      </c>
      <c r="Q462" s="401">
        <f>SUM(Q463:Q464)</f>
        <v>0</v>
      </c>
      <c r="R462" s="401">
        <f t="shared" si="179"/>
        <v>0</v>
      </c>
    </row>
    <row r="463" spans="1:18" x14ac:dyDescent="0.3">
      <c r="A463" s="587"/>
      <c r="B463" s="168" t="s">
        <v>57</v>
      </c>
      <c r="C463" s="337"/>
      <c r="D463" s="337"/>
      <c r="E463" s="337"/>
      <c r="F463" s="337"/>
      <c r="G463" s="337"/>
      <c r="H463" s="337"/>
      <c r="I463" s="337"/>
      <c r="J463" s="337"/>
      <c r="K463" s="337"/>
      <c r="L463" s="402"/>
      <c r="M463" s="337"/>
      <c r="N463" s="337"/>
      <c r="O463" s="337"/>
      <c r="P463" s="337"/>
      <c r="Q463" s="337"/>
      <c r="R463" s="403">
        <f t="shared" si="179"/>
        <v>0</v>
      </c>
    </row>
    <row r="464" spans="1:18" x14ac:dyDescent="0.3">
      <c r="A464" s="587"/>
      <c r="B464" s="168" t="s">
        <v>58</v>
      </c>
      <c r="C464" s="337"/>
      <c r="D464" s="337"/>
      <c r="E464" s="337"/>
      <c r="F464" s="337"/>
      <c r="G464" s="337"/>
      <c r="H464" s="337"/>
      <c r="I464" s="337"/>
      <c r="J464" s="337"/>
      <c r="K464" s="337"/>
      <c r="L464" s="402"/>
      <c r="M464" s="337"/>
      <c r="N464" s="337"/>
      <c r="O464" s="337"/>
      <c r="P464" s="337"/>
      <c r="Q464" s="337"/>
      <c r="R464" s="403">
        <f t="shared" si="179"/>
        <v>0</v>
      </c>
    </row>
    <row r="465" spans="1:18" x14ac:dyDescent="0.3">
      <c r="A465" s="587"/>
      <c r="B465" s="401" t="s">
        <v>59</v>
      </c>
      <c r="C465" s="401">
        <f t="shared" ref="C465:K465" si="204">SUM(C466:C467)</f>
        <v>0</v>
      </c>
      <c r="D465" s="401">
        <f t="shared" si="204"/>
        <v>0</v>
      </c>
      <c r="E465" s="401">
        <f t="shared" si="204"/>
        <v>0</v>
      </c>
      <c r="F465" s="401">
        <f t="shared" si="204"/>
        <v>0</v>
      </c>
      <c r="G465" s="401">
        <f t="shared" si="204"/>
        <v>0</v>
      </c>
      <c r="H465" s="401">
        <f t="shared" si="204"/>
        <v>0</v>
      </c>
      <c r="I465" s="401">
        <f t="shared" si="204"/>
        <v>0</v>
      </c>
      <c r="J465" s="401">
        <f t="shared" si="204"/>
        <v>0</v>
      </c>
      <c r="K465" s="401">
        <f t="shared" si="204"/>
        <v>0</v>
      </c>
      <c r="L465" s="402"/>
      <c r="M465" s="401">
        <f>SUM(M466:M467)</f>
        <v>0</v>
      </c>
      <c r="N465" s="401">
        <f>SUM(N466:N467)</f>
        <v>0</v>
      </c>
      <c r="O465" s="401">
        <f>SUM(O466:O467)</f>
        <v>0</v>
      </c>
      <c r="P465" s="401">
        <f>SUM(P466:P467)</f>
        <v>0</v>
      </c>
      <c r="Q465" s="401">
        <f>SUM(Q466:Q467)</f>
        <v>0</v>
      </c>
      <c r="R465" s="401">
        <f t="shared" si="179"/>
        <v>0</v>
      </c>
    </row>
    <row r="466" spans="1:18" x14ac:dyDescent="0.3">
      <c r="A466" s="587"/>
      <c r="B466" s="168" t="s">
        <v>57</v>
      </c>
      <c r="C466" s="337"/>
      <c r="D466" s="337"/>
      <c r="E466" s="337"/>
      <c r="F466" s="337"/>
      <c r="G466" s="337"/>
      <c r="H466" s="337"/>
      <c r="I466" s="337"/>
      <c r="J466" s="337"/>
      <c r="K466" s="337"/>
      <c r="L466" s="402"/>
      <c r="M466" s="337"/>
      <c r="N466" s="337"/>
      <c r="O466" s="337"/>
      <c r="P466" s="337"/>
      <c r="Q466" s="337"/>
      <c r="R466" s="403">
        <f t="shared" si="179"/>
        <v>0</v>
      </c>
    </row>
    <row r="467" spans="1:18" x14ac:dyDescent="0.3">
      <c r="A467" s="587"/>
      <c r="B467" s="168" t="s">
        <v>58</v>
      </c>
      <c r="C467" s="337"/>
      <c r="D467" s="337"/>
      <c r="E467" s="337"/>
      <c r="F467" s="337"/>
      <c r="G467" s="337"/>
      <c r="H467" s="337"/>
      <c r="I467" s="337"/>
      <c r="J467" s="337"/>
      <c r="K467" s="337"/>
      <c r="L467" s="402"/>
      <c r="M467" s="337"/>
      <c r="N467" s="337"/>
      <c r="O467" s="337"/>
      <c r="P467" s="337"/>
      <c r="Q467" s="337"/>
      <c r="R467" s="403">
        <f t="shared" si="179"/>
        <v>0</v>
      </c>
    </row>
    <row r="468" spans="1:18" x14ac:dyDescent="0.3">
      <c r="A468" s="587" t="s">
        <v>52</v>
      </c>
      <c r="B468" s="401" t="s">
        <v>56</v>
      </c>
      <c r="C468" s="401">
        <f t="shared" ref="C468:L468" si="205">SUM(C469:C470)</f>
        <v>0</v>
      </c>
      <c r="D468" s="401">
        <f t="shared" si="205"/>
        <v>0</v>
      </c>
      <c r="E468" s="401">
        <f t="shared" si="205"/>
        <v>0</v>
      </c>
      <c r="F468" s="401">
        <f t="shared" si="205"/>
        <v>0</v>
      </c>
      <c r="G468" s="401">
        <f t="shared" si="205"/>
        <v>0</v>
      </c>
      <c r="H468" s="401">
        <f t="shared" si="205"/>
        <v>0</v>
      </c>
      <c r="I468" s="401">
        <f t="shared" si="205"/>
        <v>0</v>
      </c>
      <c r="J468" s="401">
        <f t="shared" si="205"/>
        <v>0</v>
      </c>
      <c r="K468" s="401">
        <f t="shared" si="205"/>
        <v>0</v>
      </c>
      <c r="L468" s="401">
        <f t="shared" si="205"/>
        <v>0</v>
      </c>
      <c r="M468" s="402"/>
      <c r="N468" s="401">
        <f>SUM(N469:N470)</f>
        <v>0</v>
      </c>
      <c r="O468" s="401">
        <f>SUM(O469:O470)</f>
        <v>0</v>
      </c>
      <c r="P468" s="401">
        <f>SUM(P469:P470)</f>
        <v>0</v>
      </c>
      <c r="Q468" s="401">
        <f>SUM(Q469:Q470)</f>
        <v>0</v>
      </c>
      <c r="R468" s="401">
        <f t="shared" si="179"/>
        <v>0</v>
      </c>
    </row>
    <row r="469" spans="1:18" x14ac:dyDescent="0.3">
      <c r="A469" s="587"/>
      <c r="B469" s="168" t="s">
        <v>57</v>
      </c>
      <c r="C469" s="337"/>
      <c r="D469" s="337"/>
      <c r="E469" s="337"/>
      <c r="F469" s="337"/>
      <c r="G469" s="337"/>
      <c r="H469" s="337"/>
      <c r="I469" s="337"/>
      <c r="J469" s="337"/>
      <c r="K469" s="337"/>
      <c r="L469" s="337"/>
      <c r="M469" s="402"/>
      <c r="N469" s="337"/>
      <c r="O469" s="337"/>
      <c r="P469" s="337"/>
      <c r="Q469" s="337"/>
      <c r="R469" s="403">
        <f t="shared" si="179"/>
        <v>0</v>
      </c>
    </row>
    <row r="470" spans="1:18" x14ac:dyDescent="0.3">
      <c r="A470" s="587"/>
      <c r="B470" s="168" t="s">
        <v>58</v>
      </c>
      <c r="C470" s="337"/>
      <c r="D470" s="337"/>
      <c r="E470" s="337"/>
      <c r="F470" s="337"/>
      <c r="G470" s="337"/>
      <c r="H470" s="337"/>
      <c r="I470" s="337"/>
      <c r="J470" s="337"/>
      <c r="K470" s="337"/>
      <c r="L470" s="337"/>
      <c r="M470" s="402"/>
      <c r="N470" s="337"/>
      <c r="O470" s="337"/>
      <c r="P470" s="337"/>
      <c r="Q470" s="337"/>
      <c r="R470" s="403">
        <f t="shared" si="179"/>
        <v>0</v>
      </c>
    </row>
    <row r="471" spans="1:18" x14ac:dyDescent="0.3">
      <c r="A471" s="587"/>
      <c r="B471" s="401" t="s">
        <v>59</v>
      </c>
      <c r="C471" s="401">
        <f t="shared" ref="C471:L471" si="206">SUM(C472:C473)</f>
        <v>0</v>
      </c>
      <c r="D471" s="401">
        <f t="shared" si="206"/>
        <v>0</v>
      </c>
      <c r="E471" s="401">
        <f t="shared" si="206"/>
        <v>0</v>
      </c>
      <c r="F471" s="401">
        <f t="shared" si="206"/>
        <v>0</v>
      </c>
      <c r="G471" s="401">
        <f t="shared" si="206"/>
        <v>0</v>
      </c>
      <c r="H471" s="401">
        <f t="shared" si="206"/>
        <v>0</v>
      </c>
      <c r="I471" s="401">
        <f t="shared" si="206"/>
        <v>0</v>
      </c>
      <c r="J471" s="401">
        <f t="shared" si="206"/>
        <v>0</v>
      </c>
      <c r="K471" s="401">
        <f t="shared" si="206"/>
        <v>0</v>
      </c>
      <c r="L471" s="401">
        <f t="shared" si="206"/>
        <v>0</v>
      </c>
      <c r="M471" s="402"/>
      <c r="N471" s="401">
        <f>SUM(N472:N473)</f>
        <v>0</v>
      </c>
      <c r="O471" s="401">
        <f>SUM(O472:O473)</f>
        <v>0</v>
      </c>
      <c r="P471" s="401">
        <f>SUM(P472:P473)</f>
        <v>0</v>
      </c>
      <c r="Q471" s="401">
        <f>SUM(Q472:Q473)</f>
        <v>0</v>
      </c>
      <c r="R471" s="401">
        <f t="shared" si="179"/>
        <v>0</v>
      </c>
    </row>
    <row r="472" spans="1:18" x14ac:dyDescent="0.3">
      <c r="A472" s="587"/>
      <c r="B472" s="168" t="s">
        <v>57</v>
      </c>
      <c r="C472" s="337"/>
      <c r="D472" s="337"/>
      <c r="E472" s="337"/>
      <c r="F472" s="337"/>
      <c r="G472" s="337"/>
      <c r="H472" s="337"/>
      <c r="I472" s="337"/>
      <c r="J472" s="337"/>
      <c r="K472" s="337"/>
      <c r="L472" s="337"/>
      <c r="M472" s="402"/>
      <c r="N472" s="337"/>
      <c r="O472" s="337"/>
      <c r="P472" s="337"/>
      <c r="Q472" s="337"/>
      <c r="R472" s="403">
        <f t="shared" si="179"/>
        <v>0</v>
      </c>
    </row>
    <row r="473" spans="1:18" x14ac:dyDescent="0.3">
      <c r="A473" s="587"/>
      <c r="B473" s="168" t="s">
        <v>58</v>
      </c>
      <c r="C473" s="337"/>
      <c r="D473" s="337"/>
      <c r="E473" s="337"/>
      <c r="F473" s="337"/>
      <c r="G473" s="337"/>
      <c r="H473" s="337"/>
      <c r="I473" s="337"/>
      <c r="J473" s="337"/>
      <c r="K473" s="337"/>
      <c r="L473" s="337"/>
      <c r="M473" s="402"/>
      <c r="N473" s="337"/>
      <c r="O473" s="337"/>
      <c r="P473" s="337"/>
      <c r="Q473" s="337"/>
      <c r="R473" s="403">
        <f t="shared" ref="R473:R497" si="207">SUM(C473:Q473)</f>
        <v>0</v>
      </c>
    </row>
    <row r="474" spans="1:18" x14ac:dyDescent="0.3">
      <c r="A474" s="587" t="s">
        <v>53</v>
      </c>
      <c r="B474" s="401" t="s">
        <v>56</v>
      </c>
      <c r="C474" s="401">
        <f t="shared" ref="C474:M474" si="208">SUM(C475:C476)</f>
        <v>0</v>
      </c>
      <c r="D474" s="401">
        <f t="shared" si="208"/>
        <v>0</v>
      </c>
      <c r="E474" s="401">
        <f t="shared" si="208"/>
        <v>0</v>
      </c>
      <c r="F474" s="401">
        <f t="shared" si="208"/>
        <v>0</v>
      </c>
      <c r="G474" s="401">
        <f t="shared" si="208"/>
        <v>0</v>
      </c>
      <c r="H474" s="401">
        <f t="shared" si="208"/>
        <v>0</v>
      </c>
      <c r="I474" s="401">
        <f t="shared" si="208"/>
        <v>0</v>
      </c>
      <c r="J474" s="401">
        <f t="shared" si="208"/>
        <v>0</v>
      </c>
      <c r="K474" s="401">
        <f t="shared" si="208"/>
        <v>0</v>
      </c>
      <c r="L474" s="401">
        <f t="shared" si="208"/>
        <v>0</v>
      </c>
      <c r="M474" s="401">
        <f t="shared" si="208"/>
        <v>0</v>
      </c>
      <c r="N474" s="402"/>
      <c r="O474" s="401">
        <f>SUM(O475:O476)</f>
        <v>0</v>
      </c>
      <c r="P474" s="401">
        <f>SUM(P475:P476)</f>
        <v>0</v>
      </c>
      <c r="Q474" s="401">
        <f>SUM(Q475:Q476)</f>
        <v>0</v>
      </c>
      <c r="R474" s="401">
        <f t="shared" si="207"/>
        <v>0</v>
      </c>
    </row>
    <row r="475" spans="1:18" x14ac:dyDescent="0.3">
      <c r="A475" s="587"/>
      <c r="B475" s="168" t="s">
        <v>57</v>
      </c>
      <c r="C475" s="337"/>
      <c r="D475" s="337"/>
      <c r="E475" s="337"/>
      <c r="F475" s="337"/>
      <c r="G475" s="337"/>
      <c r="H475" s="337"/>
      <c r="I475" s="337"/>
      <c r="J475" s="337"/>
      <c r="K475" s="337"/>
      <c r="L475" s="337"/>
      <c r="M475" s="337"/>
      <c r="N475" s="402"/>
      <c r="O475" s="337"/>
      <c r="P475" s="337"/>
      <c r="Q475" s="337"/>
      <c r="R475" s="403">
        <f t="shared" si="207"/>
        <v>0</v>
      </c>
    </row>
    <row r="476" spans="1:18" x14ac:dyDescent="0.3">
      <c r="A476" s="587"/>
      <c r="B476" s="168" t="s">
        <v>58</v>
      </c>
      <c r="C476" s="337"/>
      <c r="D476" s="337"/>
      <c r="E476" s="337"/>
      <c r="F476" s="337"/>
      <c r="G476" s="337"/>
      <c r="H476" s="337"/>
      <c r="I476" s="337"/>
      <c r="J476" s="337"/>
      <c r="K476" s="337"/>
      <c r="L476" s="337"/>
      <c r="M476" s="337"/>
      <c r="N476" s="402"/>
      <c r="O476" s="337"/>
      <c r="P476" s="337"/>
      <c r="Q476" s="337"/>
      <c r="R476" s="403">
        <f t="shared" si="207"/>
        <v>0</v>
      </c>
    </row>
    <row r="477" spans="1:18" x14ac:dyDescent="0.3">
      <c r="A477" s="587"/>
      <c r="B477" s="401" t="s">
        <v>59</v>
      </c>
      <c r="C477" s="401">
        <f t="shared" ref="C477:M477" si="209">SUM(C478:C479)</f>
        <v>0</v>
      </c>
      <c r="D477" s="401">
        <f t="shared" si="209"/>
        <v>0</v>
      </c>
      <c r="E477" s="401">
        <f t="shared" si="209"/>
        <v>0</v>
      </c>
      <c r="F477" s="401">
        <f t="shared" si="209"/>
        <v>0</v>
      </c>
      <c r="G477" s="401">
        <f t="shared" si="209"/>
        <v>0</v>
      </c>
      <c r="H477" s="401">
        <f t="shared" si="209"/>
        <v>0</v>
      </c>
      <c r="I477" s="401">
        <f t="shared" si="209"/>
        <v>0</v>
      </c>
      <c r="J477" s="401">
        <f t="shared" si="209"/>
        <v>0</v>
      </c>
      <c r="K477" s="401">
        <f t="shared" si="209"/>
        <v>0</v>
      </c>
      <c r="L477" s="401">
        <f t="shared" si="209"/>
        <v>0</v>
      </c>
      <c r="M477" s="401">
        <f t="shared" si="209"/>
        <v>0</v>
      </c>
      <c r="N477" s="402"/>
      <c r="O477" s="401">
        <f>SUM(O478:O479)</f>
        <v>0</v>
      </c>
      <c r="P477" s="401">
        <f>SUM(P478:P479)</f>
        <v>0</v>
      </c>
      <c r="Q477" s="401">
        <f>SUM(Q478:Q479)</f>
        <v>0</v>
      </c>
      <c r="R477" s="401">
        <f t="shared" si="207"/>
        <v>0</v>
      </c>
    </row>
    <row r="478" spans="1:18" x14ac:dyDescent="0.3">
      <c r="A478" s="587"/>
      <c r="B478" s="168" t="s">
        <v>57</v>
      </c>
      <c r="C478" s="337"/>
      <c r="D478" s="337"/>
      <c r="E478" s="337"/>
      <c r="F478" s="337"/>
      <c r="G478" s="337"/>
      <c r="H478" s="337"/>
      <c r="I478" s="337"/>
      <c r="J478" s="337"/>
      <c r="K478" s="337"/>
      <c r="L478" s="337"/>
      <c r="M478" s="337"/>
      <c r="N478" s="402"/>
      <c r="O478" s="337"/>
      <c r="P478" s="337"/>
      <c r="Q478" s="337"/>
      <c r="R478" s="403">
        <f t="shared" si="207"/>
        <v>0</v>
      </c>
    </row>
    <row r="479" spans="1:18" x14ac:dyDescent="0.3">
      <c r="A479" s="587"/>
      <c r="B479" s="168" t="s">
        <v>58</v>
      </c>
      <c r="C479" s="337"/>
      <c r="D479" s="337"/>
      <c r="E479" s="337"/>
      <c r="F479" s="337"/>
      <c r="G479" s="337"/>
      <c r="H479" s="337"/>
      <c r="I479" s="337"/>
      <c r="J479" s="337"/>
      <c r="K479" s="337"/>
      <c r="L479" s="337"/>
      <c r="M479" s="337"/>
      <c r="N479" s="402"/>
      <c r="O479" s="337"/>
      <c r="P479" s="337"/>
      <c r="Q479" s="337"/>
      <c r="R479" s="403">
        <f t="shared" si="207"/>
        <v>0</v>
      </c>
    </row>
    <row r="480" spans="1:18" x14ac:dyDescent="0.3">
      <c r="A480" s="587" t="s">
        <v>475</v>
      </c>
      <c r="B480" s="401" t="s">
        <v>56</v>
      </c>
      <c r="C480" s="401">
        <f t="shared" ref="C480:N480" si="210">SUM(C481:C482)</f>
        <v>0</v>
      </c>
      <c r="D480" s="401">
        <f t="shared" si="210"/>
        <v>0</v>
      </c>
      <c r="E480" s="401">
        <f t="shared" si="210"/>
        <v>0</v>
      </c>
      <c r="F480" s="401">
        <f t="shared" si="210"/>
        <v>0</v>
      </c>
      <c r="G480" s="401">
        <f t="shared" si="210"/>
        <v>0</v>
      </c>
      <c r="H480" s="401">
        <f t="shared" si="210"/>
        <v>0</v>
      </c>
      <c r="I480" s="401">
        <f t="shared" si="210"/>
        <v>0</v>
      </c>
      <c r="J480" s="401">
        <f t="shared" si="210"/>
        <v>0</v>
      </c>
      <c r="K480" s="401">
        <f t="shared" si="210"/>
        <v>0</v>
      </c>
      <c r="L480" s="401">
        <f t="shared" si="210"/>
        <v>0</v>
      </c>
      <c r="M480" s="401">
        <f t="shared" si="210"/>
        <v>0</v>
      </c>
      <c r="N480" s="401">
        <f t="shared" si="210"/>
        <v>0</v>
      </c>
      <c r="O480" s="402"/>
      <c r="P480" s="401">
        <f>SUM(P481:P482)</f>
        <v>0</v>
      </c>
      <c r="Q480" s="401">
        <f>SUM(Q481:Q482)</f>
        <v>0</v>
      </c>
      <c r="R480" s="401">
        <f t="shared" si="207"/>
        <v>0</v>
      </c>
    </row>
    <row r="481" spans="1:18" x14ac:dyDescent="0.3">
      <c r="A481" s="587"/>
      <c r="B481" s="168" t="s">
        <v>57</v>
      </c>
      <c r="C481" s="337"/>
      <c r="D481" s="337"/>
      <c r="E481" s="337"/>
      <c r="F481" s="337"/>
      <c r="G481" s="337"/>
      <c r="H481" s="337"/>
      <c r="I481" s="337"/>
      <c r="J481" s="337"/>
      <c r="K481" s="337"/>
      <c r="L481" s="337"/>
      <c r="M481" s="337"/>
      <c r="N481" s="337"/>
      <c r="O481" s="402"/>
      <c r="P481" s="337"/>
      <c r="Q481" s="337"/>
      <c r="R481" s="403">
        <f t="shared" si="207"/>
        <v>0</v>
      </c>
    </row>
    <row r="482" spans="1:18" x14ac:dyDescent="0.3">
      <c r="A482" s="587"/>
      <c r="B482" s="168" t="s">
        <v>58</v>
      </c>
      <c r="C482" s="337"/>
      <c r="D482" s="337"/>
      <c r="E482" s="337"/>
      <c r="F482" s="337"/>
      <c r="G482" s="337"/>
      <c r="H482" s="337"/>
      <c r="I482" s="337"/>
      <c r="J482" s="337"/>
      <c r="K482" s="337"/>
      <c r="L482" s="337"/>
      <c r="M482" s="337"/>
      <c r="N482" s="337"/>
      <c r="O482" s="402"/>
      <c r="P482" s="337"/>
      <c r="Q482" s="337"/>
      <c r="R482" s="403">
        <f t="shared" si="207"/>
        <v>0</v>
      </c>
    </row>
    <row r="483" spans="1:18" x14ac:dyDescent="0.3">
      <c r="A483" s="587"/>
      <c r="B483" s="401" t="s">
        <v>59</v>
      </c>
      <c r="C483" s="401">
        <f t="shared" ref="C483:N483" si="211">SUM(C484:C485)</f>
        <v>0</v>
      </c>
      <c r="D483" s="401">
        <f t="shared" si="211"/>
        <v>0</v>
      </c>
      <c r="E483" s="401">
        <f t="shared" si="211"/>
        <v>0</v>
      </c>
      <c r="F483" s="401">
        <f t="shared" si="211"/>
        <v>0</v>
      </c>
      <c r="G483" s="401">
        <f t="shared" si="211"/>
        <v>0</v>
      </c>
      <c r="H483" s="401">
        <f t="shared" si="211"/>
        <v>0</v>
      </c>
      <c r="I483" s="401">
        <f t="shared" si="211"/>
        <v>0</v>
      </c>
      <c r="J483" s="401">
        <f t="shared" si="211"/>
        <v>0</v>
      </c>
      <c r="K483" s="401">
        <f t="shared" si="211"/>
        <v>0</v>
      </c>
      <c r="L483" s="401">
        <f t="shared" si="211"/>
        <v>0</v>
      </c>
      <c r="M483" s="401">
        <f t="shared" si="211"/>
        <v>0</v>
      </c>
      <c r="N483" s="401">
        <f t="shared" si="211"/>
        <v>0</v>
      </c>
      <c r="O483" s="402"/>
      <c r="P483" s="401">
        <f>SUM(P484:P485)</f>
        <v>0</v>
      </c>
      <c r="Q483" s="401">
        <f>SUM(Q484:Q485)</f>
        <v>0</v>
      </c>
      <c r="R483" s="401">
        <f t="shared" si="207"/>
        <v>0</v>
      </c>
    </row>
    <row r="484" spans="1:18" x14ac:dyDescent="0.3">
      <c r="A484" s="587"/>
      <c r="B484" s="168" t="s">
        <v>57</v>
      </c>
      <c r="C484" s="337"/>
      <c r="D484" s="337"/>
      <c r="E484" s="337"/>
      <c r="F484" s="337"/>
      <c r="G484" s="337"/>
      <c r="H484" s="337"/>
      <c r="I484" s="337"/>
      <c r="J484" s="337"/>
      <c r="K484" s="337"/>
      <c r="L484" s="337"/>
      <c r="M484" s="337"/>
      <c r="N484" s="337"/>
      <c r="O484" s="402"/>
      <c r="P484" s="337"/>
      <c r="Q484" s="337"/>
      <c r="R484" s="403">
        <f t="shared" si="207"/>
        <v>0</v>
      </c>
    </row>
    <row r="485" spans="1:18" x14ac:dyDescent="0.3">
      <c r="A485" s="587"/>
      <c r="B485" s="168" t="s">
        <v>58</v>
      </c>
      <c r="C485" s="337"/>
      <c r="D485" s="337"/>
      <c r="E485" s="337"/>
      <c r="F485" s="337"/>
      <c r="G485" s="337"/>
      <c r="H485" s="337"/>
      <c r="I485" s="337"/>
      <c r="J485" s="337"/>
      <c r="K485" s="337"/>
      <c r="L485" s="337"/>
      <c r="M485" s="337"/>
      <c r="N485" s="337"/>
      <c r="O485" s="402"/>
      <c r="P485" s="337"/>
      <c r="Q485" s="337"/>
      <c r="R485" s="403">
        <f t="shared" si="207"/>
        <v>0</v>
      </c>
    </row>
    <row r="486" spans="1:18" x14ac:dyDescent="0.3">
      <c r="A486" s="587" t="s">
        <v>54</v>
      </c>
      <c r="B486" s="401" t="s">
        <v>56</v>
      </c>
      <c r="C486" s="401">
        <f t="shared" ref="C486:O486" si="212">SUM(C487:C488)</f>
        <v>0</v>
      </c>
      <c r="D486" s="401">
        <f t="shared" si="212"/>
        <v>0</v>
      </c>
      <c r="E486" s="401">
        <f t="shared" si="212"/>
        <v>0</v>
      </c>
      <c r="F486" s="401">
        <f t="shared" si="212"/>
        <v>0</v>
      </c>
      <c r="G486" s="401">
        <f t="shared" si="212"/>
        <v>0</v>
      </c>
      <c r="H486" s="401">
        <f t="shared" si="212"/>
        <v>0</v>
      </c>
      <c r="I486" s="401">
        <f t="shared" si="212"/>
        <v>0</v>
      </c>
      <c r="J486" s="401">
        <f t="shared" si="212"/>
        <v>0</v>
      </c>
      <c r="K486" s="401">
        <f t="shared" si="212"/>
        <v>0</v>
      </c>
      <c r="L486" s="401">
        <f t="shared" si="212"/>
        <v>0</v>
      </c>
      <c r="M486" s="401">
        <f t="shared" si="212"/>
        <v>0</v>
      </c>
      <c r="N486" s="401">
        <f t="shared" si="212"/>
        <v>0</v>
      </c>
      <c r="O486" s="401">
        <f t="shared" si="212"/>
        <v>0</v>
      </c>
      <c r="P486" s="402"/>
      <c r="Q486" s="401">
        <f>SUM(Q487:Q488)</f>
        <v>0</v>
      </c>
      <c r="R486" s="401">
        <f t="shared" si="207"/>
        <v>0</v>
      </c>
    </row>
    <row r="487" spans="1:18" x14ac:dyDescent="0.3">
      <c r="A487" s="587"/>
      <c r="B487" s="168" t="s">
        <v>57</v>
      </c>
      <c r="C487" s="337"/>
      <c r="D487" s="337"/>
      <c r="E487" s="337"/>
      <c r="F487" s="337"/>
      <c r="G487" s="337"/>
      <c r="H487" s="337"/>
      <c r="I487" s="337"/>
      <c r="J487" s="337"/>
      <c r="K487" s="337"/>
      <c r="L487" s="337"/>
      <c r="M487" s="337"/>
      <c r="N487" s="337"/>
      <c r="O487" s="337"/>
      <c r="P487" s="402"/>
      <c r="Q487" s="337"/>
      <c r="R487" s="403">
        <f t="shared" si="207"/>
        <v>0</v>
      </c>
    </row>
    <row r="488" spans="1:18" x14ac:dyDescent="0.3">
      <c r="A488" s="587"/>
      <c r="B488" s="168" t="s">
        <v>58</v>
      </c>
      <c r="C488" s="337"/>
      <c r="D488" s="337"/>
      <c r="E488" s="337"/>
      <c r="F488" s="337"/>
      <c r="G488" s="337"/>
      <c r="H488" s="337"/>
      <c r="I488" s="337"/>
      <c r="J488" s="337"/>
      <c r="K488" s="337"/>
      <c r="L488" s="337"/>
      <c r="M488" s="337"/>
      <c r="N488" s="337"/>
      <c r="O488" s="337"/>
      <c r="P488" s="402"/>
      <c r="Q488" s="337"/>
      <c r="R488" s="403">
        <f t="shared" si="207"/>
        <v>0</v>
      </c>
    </row>
    <row r="489" spans="1:18" x14ac:dyDescent="0.3">
      <c r="A489" s="587"/>
      <c r="B489" s="401" t="s">
        <v>59</v>
      </c>
      <c r="C489" s="401">
        <f t="shared" ref="C489:O489" si="213">SUM(C490:C491)</f>
        <v>0</v>
      </c>
      <c r="D489" s="401">
        <f t="shared" si="213"/>
        <v>0</v>
      </c>
      <c r="E489" s="401">
        <f t="shared" si="213"/>
        <v>0</v>
      </c>
      <c r="F489" s="401">
        <f t="shared" si="213"/>
        <v>0</v>
      </c>
      <c r="G489" s="401">
        <f t="shared" si="213"/>
        <v>0</v>
      </c>
      <c r="H489" s="401">
        <f t="shared" si="213"/>
        <v>0</v>
      </c>
      <c r="I489" s="401">
        <f t="shared" si="213"/>
        <v>0</v>
      </c>
      <c r="J489" s="401">
        <f t="shared" si="213"/>
        <v>0</v>
      </c>
      <c r="K489" s="401">
        <f t="shared" si="213"/>
        <v>0</v>
      </c>
      <c r="L489" s="401">
        <f t="shared" si="213"/>
        <v>0</v>
      </c>
      <c r="M489" s="401">
        <f t="shared" si="213"/>
        <v>0</v>
      </c>
      <c r="N489" s="401">
        <f t="shared" si="213"/>
        <v>0</v>
      </c>
      <c r="O489" s="401">
        <f t="shared" si="213"/>
        <v>0</v>
      </c>
      <c r="P489" s="402"/>
      <c r="Q489" s="401">
        <f>SUM(Q490:Q491)</f>
        <v>0</v>
      </c>
      <c r="R489" s="401">
        <f t="shared" si="207"/>
        <v>0</v>
      </c>
    </row>
    <row r="490" spans="1:18" x14ac:dyDescent="0.3">
      <c r="A490" s="587"/>
      <c r="B490" s="168" t="s">
        <v>57</v>
      </c>
      <c r="C490" s="337"/>
      <c r="D490" s="337"/>
      <c r="E490" s="337"/>
      <c r="F490" s="337"/>
      <c r="G490" s="337"/>
      <c r="H490" s="337"/>
      <c r="I490" s="337"/>
      <c r="J490" s="337"/>
      <c r="K490" s="337"/>
      <c r="L490" s="337"/>
      <c r="M490" s="337"/>
      <c r="N490" s="337"/>
      <c r="O490" s="337"/>
      <c r="P490" s="402"/>
      <c r="Q490" s="337"/>
      <c r="R490" s="403">
        <f t="shared" si="207"/>
        <v>0</v>
      </c>
    </row>
    <row r="491" spans="1:18" x14ac:dyDescent="0.3">
      <c r="A491" s="587"/>
      <c r="B491" s="168" t="s">
        <v>58</v>
      </c>
      <c r="C491" s="337"/>
      <c r="D491" s="337"/>
      <c r="E491" s="337"/>
      <c r="F491" s="337"/>
      <c r="G491" s="337"/>
      <c r="H491" s="337"/>
      <c r="I491" s="337"/>
      <c r="J491" s="337"/>
      <c r="K491" s="337"/>
      <c r="L491" s="337"/>
      <c r="M491" s="337"/>
      <c r="N491" s="337"/>
      <c r="O491" s="337"/>
      <c r="P491" s="402"/>
      <c r="Q491" s="337"/>
      <c r="R491" s="403">
        <f t="shared" si="207"/>
        <v>0</v>
      </c>
    </row>
    <row r="492" spans="1:18" x14ac:dyDescent="0.3">
      <c r="A492" s="587" t="s">
        <v>55</v>
      </c>
      <c r="B492" s="401" t="s">
        <v>56</v>
      </c>
      <c r="C492" s="401">
        <f t="shared" ref="C492:O492" si="214">SUM(C493:C494)</f>
        <v>0</v>
      </c>
      <c r="D492" s="401">
        <f t="shared" si="214"/>
        <v>0</v>
      </c>
      <c r="E492" s="401">
        <f t="shared" si="214"/>
        <v>0</v>
      </c>
      <c r="F492" s="401">
        <f t="shared" si="214"/>
        <v>0</v>
      </c>
      <c r="G492" s="401">
        <f t="shared" si="214"/>
        <v>0</v>
      </c>
      <c r="H492" s="401">
        <f t="shared" si="214"/>
        <v>0</v>
      </c>
      <c r="I492" s="401">
        <f t="shared" si="214"/>
        <v>0</v>
      </c>
      <c r="J492" s="401">
        <f t="shared" si="214"/>
        <v>0</v>
      </c>
      <c r="K492" s="401">
        <f t="shared" si="214"/>
        <v>0</v>
      </c>
      <c r="L492" s="401">
        <f t="shared" si="214"/>
        <v>0</v>
      </c>
      <c r="M492" s="401">
        <f t="shared" si="214"/>
        <v>0</v>
      </c>
      <c r="N492" s="401">
        <f t="shared" si="214"/>
        <v>0</v>
      </c>
      <c r="O492" s="401">
        <f t="shared" si="214"/>
        <v>0</v>
      </c>
      <c r="P492" s="401">
        <f>SUM(P493:P494)</f>
        <v>0</v>
      </c>
      <c r="Q492" s="402"/>
      <c r="R492" s="401">
        <f t="shared" si="207"/>
        <v>0</v>
      </c>
    </row>
    <row r="493" spans="1:18" x14ac:dyDescent="0.3">
      <c r="A493" s="587"/>
      <c r="B493" s="168" t="s">
        <v>57</v>
      </c>
      <c r="C493" s="337"/>
      <c r="D493" s="337"/>
      <c r="E493" s="337"/>
      <c r="F493" s="337"/>
      <c r="G493" s="337"/>
      <c r="H493" s="337"/>
      <c r="I493" s="337"/>
      <c r="J493" s="337"/>
      <c r="K493" s="337"/>
      <c r="L493" s="337"/>
      <c r="M493" s="337"/>
      <c r="N493" s="337"/>
      <c r="O493" s="337"/>
      <c r="P493" s="337"/>
      <c r="Q493" s="402"/>
      <c r="R493" s="403">
        <f t="shared" si="207"/>
        <v>0</v>
      </c>
    </row>
    <row r="494" spans="1:18" x14ac:dyDescent="0.3">
      <c r="A494" s="587"/>
      <c r="B494" s="168" t="s">
        <v>58</v>
      </c>
      <c r="C494" s="337"/>
      <c r="D494" s="337"/>
      <c r="E494" s="337"/>
      <c r="F494" s="337"/>
      <c r="G494" s="337"/>
      <c r="H494" s="337"/>
      <c r="I494" s="337"/>
      <c r="J494" s="337"/>
      <c r="K494" s="337"/>
      <c r="L494" s="337"/>
      <c r="M494" s="337"/>
      <c r="N494" s="337"/>
      <c r="O494" s="337"/>
      <c r="P494" s="337"/>
      <c r="Q494" s="402"/>
      <c r="R494" s="403">
        <f t="shared" si="207"/>
        <v>0</v>
      </c>
    </row>
    <row r="495" spans="1:18" x14ac:dyDescent="0.3">
      <c r="A495" s="587"/>
      <c r="B495" s="401" t="s">
        <v>59</v>
      </c>
      <c r="C495" s="401">
        <f t="shared" ref="C495:O495" si="215">SUM(C496:C497)</f>
        <v>0</v>
      </c>
      <c r="D495" s="401">
        <f t="shared" si="215"/>
        <v>0</v>
      </c>
      <c r="E495" s="401">
        <f t="shared" si="215"/>
        <v>0</v>
      </c>
      <c r="F495" s="401">
        <f t="shared" si="215"/>
        <v>0</v>
      </c>
      <c r="G495" s="401">
        <f t="shared" si="215"/>
        <v>0</v>
      </c>
      <c r="H495" s="401">
        <f t="shared" si="215"/>
        <v>0</v>
      </c>
      <c r="I495" s="401">
        <f t="shared" si="215"/>
        <v>0</v>
      </c>
      <c r="J495" s="401">
        <f t="shared" si="215"/>
        <v>0</v>
      </c>
      <c r="K495" s="401">
        <f t="shared" si="215"/>
        <v>0</v>
      </c>
      <c r="L495" s="401">
        <f t="shared" si="215"/>
        <v>0</v>
      </c>
      <c r="M495" s="401">
        <f t="shared" si="215"/>
        <v>0</v>
      </c>
      <c r="N495" s="401">
        <f t="shared" si="215"/>
        <v>0</v>
      </c>
      <c r="O495" s="401">
        <f t="shared" si="215"/>
        <v>0</v>
      </c>
      <c r="P495" s="401">
        <f>SUM(P496:P497)</f>
        <v>0</v>
      </c>
      <c r="Q495" s="402"/>
      <c r="R495" s="401">
        <f t="shared" si="207"/>
        <v>0</v>
      </c>
    </row>
    <row r="496" spans="1:18" x14ac:dyDescent="0.3">
      <c r="A496" s="587"/>
      <c r="B496" s="168" t="s">
        <v>57</v>
      </c>
      <c r="C496" s="337"/>
      <c r="D496" s="337"/>
      <c r="E496" s="337"/>
      <c r="F496" s="337"/>
      <c r="G496" s="337"/>
      <c r="H496" s="337"/>
      <c r="I496" s="337"/>
      <c r="J496" s="337"/>
      <c r="K496" s="337"/>
      <c r="L496" s="337"/>
      <c r="M496" s="337"/>
      <c r="N496" s="337"/>
      <c r="O496" s="337"/>
      <c r="P496" s="337"/>
      <c r="Q496" s="402"/>
      <c r="R496" s="403">
        <f t="shared" si="207"/>
        <v>0</v>
      </c>
    </row>
    <row r="497" spans="1:18" x14ac:dyDescent="0.3">
      <c r="A497" s="588"/>
      <c r="B497" s="168" t="s">
        <v>58</v>
      </c>
      <c r="C497" s="337"/>
      <c r="D497" s="337"/>
      <c r="E497" s="337"/>
      <c r="F497" s="337"/>
      <c r="G497" s="337"/>
      <c r="H497" s="337"/>
      <c r="I497" s="337"/>
      <c r="J497" s="337"/>
      <c r="K497" s="337"/>
      <c r="L497" s="337"/>
      <c r="M497" s="337"/>
      <c r="N497" s="337"/>
      <c r="O497" s="337"/>
      <c r="P497" s="337"/>
      <c r="Q497" s="402"/>
      <c r="R497" s="403">
        <f t="shared" si="207"/>
        <v>0</v>
      </c>
    </row>
    <row r="498" spans="1:18" x14ac:dyDescent="0.3">
      <c r="A498" s="587" t="s">
        <v>900</v>
      </c>
      <c r="B498" s="404" t="s">
        <v>56</v>
      </c>
      <c r="C498" s="404">
        <f>SUM(C408,C414,C420,C426,C432,C438,C444,C450,C456,C462,C468,C474,C480,C486,C492)</f>
        <v>0</v>
      </c>
      <c r="D498" s="404">
        <f t="shared" ref="D498:R498" si="216">SUM(D408,D414,D420,D426,D432,D438,D444,D450,D456,D462,D468,D474,D480,D486,D492)</f>
        <v>0</v>
      </c>
      <c r="E498" s="404">
        <f t="shared" si="216"/>
        <v>0</v>
      </c>
      <c r="F498" s="404">
        <f t="shared" si="216"/>
        <v>0</v>
      </c>
      <c r="G498" s="404">
        <f t="shared" si="216"/>
        <v>0</v>
      </c>
      <c r="H498" s="404">
        <f t="shared" si="216"/>
        <v>0</v>
      </c>
      <c r="I498" s="404">
        <f t="shared" si="216"/>
        <v>0</v>
      </c>
      <c r="J498" s="404">
        <f t="shared" si="216"/>
        <v>0</v>
      </c>
      <c r="K498" s="404">
        <f t="shared" si="216"/>
        <v>0</v>
      </c>
      <c r="L498" s="404">
        <f t="shared" si="216"/>
        <v>0</v>
      </c>
      <c r="M498" s="404">
        <f t="shared" si="216"/>
        <v>0</v>
      </c>
      <c r="N498" s="404">
        <f t="shared" si="216"/>
        <v>0</v>
      </c>
      <c r="O498" s="404">
        <f t="shared" si="216"/>
        <v>0</v>
      </c>
      <c r="P498" s="404">
        <f t="shared" si="216"/>
        <v>0</v>
      </c>
      <c r="Q498" s="404">
        <f t="shared" si="216"/>
        <v>0</v>
      </c>
      <c r="R498" s="404">
        <f t="shared" si="216"/>
        <v>0</v>
      </c>
    </row>
    <row r="499" spans="1:18" x14ac:dyDescent="0.3">
      <c r="A499" s="587"/>
      <c r="B499" s="168" t="s">
        <v>57</v>
      </c>
      <c r="C499" s="403">
        <f t="shared" ref="C499:R499" si="217">SUM(C409,C415,C421,C427,C433,C439,C445,C451,C457,C463,C469,C475,C481,C487,C493)</f>
        <v>0</v>
      </c>
      <c r="D499" s="403">
        <f t="shared" si="217"/>
        <v>0</v>
      </c>
      <c r="E499" s="403">
        <f t="shared" si="217"/>
        <v>0</v>
      </c>
      <c r="F499" s="403">
        <f t="shared" si="217"/>
        <v>0</v>
      </c>
      <c r="G499" s="403">
        <f>SUM(G409,G415,G421,G427,G433,G439,G445,G451,G457,G463,G469,G475,G481,G487,G493)</f>
        <v>0</v>
      </c>
      <c r="H499" s="403">
        <f t="shared" si="217"/>
        <v>0</v>
      </c>
      <c r="I499" s="403">
        <f t="shared" si="217"/>
        <v>0</v>
      </c>
      <c r="J499" s="403">
        <f t="shared" si="217"/>
        <v>0</v>
      </c>
      <c r="K499" s="403">
        <f t="shared" si="217"/>
        <v>0</v>
      </c>
      <c r="L499" s="403">
        <f t="shared" si="217"/>
        <v>0</v>
      </c>
      <c r="M499" s="403">
        <f t="shared" si="217"/>
        <v>0</v>
      </c>
      <c r="N499" s="403">
        <f t="shared" si="217"/>
        <v>0</v>
      </c>
      <c r="O499" s="403">
        <f t="shared" si="217"/>
        <v>0</v>
      </c>
      <c r="P499" s="403">
        <f t="shared" si="217"/>
        <v>0</v>
      </c>
      <c r="Q499" s="403">
        <f t="shared" si="217"/>
        <v>0</v>
      </c>
      <c r="R499" s="403">
        <f t="shared" si="217"/>
        <v>0</v>
      </c>
    </row>
    <row r="500" spans="1:18" x14ac:dyDescent="0.3">
      <c r="A500" s="587"/>
      <c r="B500" s="168" t="s">
        <v>58</v>
      </c>
      <c r="C500" s="403">
        <f t="shared" ref="C500:R500" si="218">SUM(C410,C416,C422,C428,C434,C440,C446,C452,C458,C464,C470,C476,C482,C488,C494)</f>
        <v>0</v>
      </c>
      <c r="D500" s="403">
        <f t="shared" si="218"/>
        <v>0</v>
      </c>
      <c r="E500" s="403">
        <f t="shared" si="218"/>
        <v>0</v>
      </c>
      <c r="F500" s="403">
        <f t="shared" si="218"/>
        <v>0</v>
      </c>
      <c r="G500" s="403">
        <f t="shared" si="218"/>
        <v>0</v>
      </c>
      <c r="H500" s="403">
        <f t="shared" si="218"/>
        <v>0</v>
      </c>
      <c r="I500" s="403">
        <f t="shared" si="218"/>
        <v>0</v>
      </c>
      <c r="J500" s="403">
        <f t="shared" si="218"/>
        <v>0</v>
      </c>
      <c r="K500" s="403">
        <f t="shared" si="218"/>
        <v>0</v>
      </c>
      <c r="L500" s="403">
        <f t="shared" si="218"/>
        <v>0</v>
      </c>
      <c r="M500" s="403">
        <f t="shared" si="218"/>
        <v>0</v>
      </c>
      <c r="N500" s="403">
        <f t="shared" si="218"/>
        <v>0</v>
      </c>
      <c r="O500" s="403">
        <f t="shared" si="218"/>
        <v>0</v>
      </c>
      <c r="P500" s="403">
        <f t="shared" si="218"/>
        <v>0</v>
      </c>
      <c r="Q500" s="403">
        <f t="shared" si="218"/>
        <v>0</v>
      </c>
      <c r="R500" s="403">
        <f t="shared" si="218"/>
        <v>0</v>
      </c>
    </row>
    <row r="501" spans="1:18" x14ac:dyDescent="0.3">
      <c r="A501" s="587"/>
      <c r="B501" s="404" t="s">
        <v>59</v>
      </c>
      <c r="C501" s="404">
        <f t="shared" ref="C501:R501" si="219">SUM(C411,C417,C423,C429,C435,C441,C447,C453,C459,C465,C471,C477,C483,C489,C495)</f>
        <v>0</v>
      </c>
      <c r="D501" s="404">
        <f t="shared" si="219"/>
        <v>0</v>
      </c>
      <c r="E501" s="404">
        <f t="shared" si="219"/>
        <v>0</v>
      </c>
      <c r="F501" s="404">
        <f t="shared" si="219"/>
        <v>0</v>
      </c>
      <c r="G501" s="404">
        <f t="shared" si="219"/>
        <v>0</v>
      </c>
      <c r="H501" s="404">
        <f t="shared" si="219"/>
        <v>0</v>
      </c>
      <c r="I501" s="404">
        <f t="shared" si="219"/>
        <v>0</v>
      </c>
      <c r="J501" s="404">
        <f t="shared" si="219"/>
        <v>0</v>
      </c>
      <c r="K501" s="404">
        <f t="shared" si="219"/>
        <v>0</v>
      </c>
      <c r="L501" s="404">
        <f t="shared" si="219"/>
        <v>0</v>
      </c>
      <c r="M501" s="404">
        <f t="shared" si="219"/>
        <v>0</v>
      </c>
      <c r="N501" s="404">
        <f t="shared" si="219"/>
        <v>0</v>
      </c>
      <c r="O501" s="404">
        <f t="shared" si="219"/>
        <v>0</v>
      </c>
      <c r="P501" s="404">
        <f t="shared" si="219"/>
        <v>0</v>
      </c>
      <c r="Q501" s="404">
        <f t="shared" si="219"/>
        <v>0</v>
      </c>
      <c r="R501" s="404">
        <f t="shared" si="219"/>
        <v>0</v>
      </c>
    </row>
    <row r="502" spans="1:18" x14ac:dyDescent="0.3">
      <c r="A502" s="587"/>
      <c r="B502" s="168" t="s">
        <v>57</v>
      </c>
      <c r="C502" s="403">
        <f t="shared" ref="C502:R502" si="220">SUM(C412,C418,C424,C430,C436,C442,C448,C454,C460,C466,C472,C478,C484,C490,C496)</f>
        <v>0</v>
      </c>
      <c r="D502" s="403">
        <f t="shared" si="220"/>
        <v>0</v>
      </c>
      <c r="E502" s="403">
        <f t="shared" si="220"/>
        <v>0</v>
      </c>
      <c r="F502" s="403">
        <f t="shared" si="220"/>
        <v>0</v>
      </c>
      <c r="G502" s="403">
        <f t="shared" si="220"/>
        <v>0</v>
      </c>
      <c r="H502" s="403">
        <f t="shared" si="220"/>
        <v>0</v>
      </c>
      <c r="I502" s="403">
        <f t="shared" si="220"/>
        <v>0</v>
      </c>
      <c r="J502" s="403">
        <f t="shared" si="220"/>
        <v>0</v>
      </c>
      <c r="K502" s="403">
        <f t="shared" si="220"/>
        <v>0</v>
      </c>
      <c r="L502" s="403">
        <f t="shared" si="220"/>
        <v>0</v>
      </c>
      <c r="M502" s="403">
        <f t="shared" si="220"/>
        <v>0</v>
      </c>
      <c r="N502" s="403">
        <f t="shared" si="220"/>
        <v>0</v>
      </c>
      <c r="O502" s="403">
        <f t="shared" si="220"/>
        <v>0</v>
      </c>
      <c r="P502" s="403">
        <f t="shared" si="220"/>
        <v>0</v>
      </c>
      <c r="Q502" s="403">
        <f t="shared" si="220"/>
        <v>0</v>
      </c>
      <c r="R502" s="403">
        <f t="shared" si="220"/>
        <v>0</v>
      </c>
    </row>
    <row r="503" spans="1:18" x14ac:dyDescent="0.3">
      <c r="A503" s="588"/>
      <c r="B503" s="168" t="s">
        <v>58</v>
      </c>
      <c r="C503" s="403">
        <f t="shared" ref="C503:R503" si="221">SUM(C413,C419,C425,C431,C437,C443,C449,C455,C461,C467,C473,C479,C485,C491,C497)</f>
        <v>0</v>
      </c>
      <c r="D503" s="403">
        <f t="shared" si="221"/>
        <v>0</v>
      </c>
      <c r="E503" s="403">
        <f t="shared" si="221"/>
        <v>0</v>
      </c>
      <c r="F503" s="403">
        <f t="shared" si="221"/>
        <v>0</v>
      </c>
      <c r="G503" s="403">
        <f t="shared" si="221"/>
        <v>0</v>
      </c>
      <c r="H503" s="403">
        <f t="shared" si="221"/>
        <v>0</v>
      </c>
      <c r="I503" s="403">
        <f t="shared" si="221"/>
        <v>0</v>
      </c>
      <c r="J503" s="403">
        <f t="shared" si="221"/>
        <v>0</v>
      </c>
      <c r="K503" s="403">
        <f t="shared" si="221"/>
        <v>0</v>
      </c>
      <c r="L503" s="403">
        <f t="shared" si="221"/>
        <v>0</v>
      </c>
      <c r="M503" s="403">
        <f t="shared" si="221"/>
        <v>0</v>
      </c>
      <c r="N503" s="403">
        <f t="shared" si="221"/>
        <v>0</v>
      </c>
      <c r="O503" s="403">
        <f t="shared" si="221"/>
        <v>0</v>
      </c>
      <c r="P503" s="403">
        <f t="shared" si="221"/>
        <v>0</v>
      </c>
      <c r="Q503" s="403">
        <f t="shared" si="221"/>
        <v>0</v>
      </c>
      <c r="R503" s="403">
        <f t="shared" si="221"/>
        <v>0</v>
      </c>
    </row>
    <row r="504" spans="1:18" x14ac:dyDescent="0.3">
      <c r="A504" s="168"/>
    </row>
    <row r="505" spans="1:18" s="166" customFormat="1" ht="18" x14ac:dyDescent="0.3">
      <c r="A505" s="405"/>
      <c r="B505" s="585" t="str">
        <f>G$5</f>
        <v>REALITE 2021</v>
      </c>
      <c r="C505" s="586"/>
      <c r="D505" s="586"/>
      <c r="E505" s="586"/>
      <c r="F505" s="586"/>
      <c r="G505" s="586"/>
      <c r="H505" s="586"/>
      <c r="I505" s="586"/>
      <c r="J505" s="586"/>
      <c r="K505" s="586"/>
      <c r="L505" s="586"/>
      <c r="M505" s="586"/>
      <c r="N505" s="586"/>
      <c r="O505" s="586"/>
      <c r="P505" s="586"/>
      <c r="Q505" s="586"/>
      <c r="R505" s="586"/>
    </row>
    <row r="506" spans="1:18" s="166" customFormat="1" ht="40.5" x14ac:dyDescent="0.3">
      <c r="A506" s="405"/>
      <c r="B506" s="39"/>
      <c r="C506" s="203" t="s">
        <v>44</v>
      </c>
      <c r="D506" s="202" t="s">
        <v>45</v>
      </c>
      <c r="E506" s="202" t="s">
        <v>476</v>
      </c>
      <c r="F506" s="203" t="s">
        <v>473</v>
      </c>
      <c r="G506" s="203" t="s">
        <v>474</v>
      </c>
      <c r="H506" s="202" t="s">
        <v>47</v>
      </c>
      <c r="I506" s="203" t="s">
        <v>48</v>
      </c>
      <c r="J506" s="202" t="s">
        <v>49</v>
      </c>
      <c r="K506" s="203" t="s">
        <v>50</v>
      </c>
      <c r="L506" s="202" t="s">
        <v>51</v>
      </c>
      <c r="M506" s="203" t="s">
        <v>52</v>
      </c>
      <c r="N506" s="202" t="s">
        <v>53</v>
      </c>
      <c r="O506" s="202" t="s">
        <v>475</v>
      </c>
      <c r="P506" s="203" t="s">
        <v>54</v>
      </c>
      <c r="Q506" s="202" t="s">
        <v>55</v>
      </c>
      <c r="R506" s="202" t="s">
        <v>22</v>
      </c>
    </row>
    <row r="507" spans="1:18" x14ac:dyDescent="0.3">
      <c r="A507" s="589" t="s">
        <v>44</v>
      </c>
      <c r="B507" s="401" t="s">
        <v>56</v>
      </c>
      <c r="C507" s="402"/>
      <c r="D507" s="401">
        <f>SUM(D508:D509)</f>
        <v>0</v>
      </c>
      <c r="E507" s="401">
        <f>SUM(E508:E509)</f>
        <v>0</v>
      </c>
      <c r="F507" s="401">
        <f t="shared" ref="F507:Q507" si="222">SUM(F508:F509)</f>
        <v>0</v>
      </c>
      <c r="G507" s="401">
        <f t="shared" si="222"/>
        <v>0</v>
      </c>
      <c r="H507" s="401">
        <f t="shared" si="222"/>
        <v>0</v>
      </c>
      <c r="I507" s="401">
        <f t="shared" si="222"/>
        <v>0</v>
      </c>
      <c r="J507" s="401">
        <f t="shared" si="222"/>
        <v>0</v>
      </c>
      <c r="K507" s="401">
        <f t="shared" si="222"/>
        <v>0</v>
      </c>
      <c r="L507" s="401">
        <f t="shared" si="222"/>
        <v>0</v>
      </c>
      <c r="M507" s="401">
        <f t="shared" si="222"/>
        <v>0</v>
      </c>
      <c r="N507" s="401">
        <f t="shared" si="222"/>
        <v>0</v>
      </c>
      <c r="O507" s="401">
        <f t="shared" si="222"/>
        <v>0</v>
      </c>
      <c r="P507" s="401">
        <f t="shared" si="222"/>
        <v>0</v>
      </c>
      <c r="Q507" s="401">
        <f t="shared" si="222"/>
        <v>0</v>
      </c>
      <c r="R507" s="401">
        <f>SUM(C507:Q507)</f>
        <v>0</v>
      </c>
    </row>
    <row r="508" spans="1:18" x14ac:dyDescent="0.3">
      <c r="A508" s="587"/>
      <c r="B508" s="168" t="s">
        <v>57</v>
      </c>
      <c r="C508" s="402"/>
      <c r="D508" s="337"/>
      <c r="E508" s="337"/>
      <c r="F508" s="337"/>
      <c r="G508" s="337"/>
      <c r="H508" s="337"/>
      <c r="I508" s="337"/>
      <c r="J508" s="337"/>
      <c r="K508" s="337"/>
      <c r="L508" s="337"/>
      <c r="M508" s="337"/>
      <c r="N508" s="337"/>
      <c r="O508" s="337"/>
      <c r="P508" s="337"/>
      <c r="Q508" s="337"/>
      <c r="R508" s="403">
        <f t="shared" ref="R508:R571" si="223">SUM(C508:Q508)</f>
        <v>0</v>
      </c>
    </row>
    <row r="509" spans="1:18" x14ac:dyDescent="0.3">
      <c r="A509" s="587"/>
      <c r="B509" s="168" t="s">
        <v>58</v>
      </c>
      <c r="C509" s="402"/>
      <c r="D509" s="337"/>
      <c r="E509" s="337"/>
      <c r="F509" s="337"/>
      <c r="G509" s="337"/>
      <c r="H509" s="337"/>
      <c r="I509" s="337"/>
      <c r="J509" s="337"/>
      <c r="K509" s="337"/>
      <c r="L509" s="337"/>
      <c r="M509" s="337"/>
      <c r="N509" s="337"/>
      <c r="O509" s="337"/>
      <c r="P509" s="337"/>
      <c r="Q509" s="337"/>
      <c r="R509" s="403">
        <f t="shared" si="223"/>
        <v>0</v>
      </c>
    </row>
    <row r="510" spans="1:18" x14ac:dyDescent="0.3">
      <c r="A510" s="587"/>
      <c r="B510" s="401" t="s">
        <v>59</v>
      </c>
      <c r="C510" s="402"/>
      <c r="D510" s="401">
        <f>SUM(D511:D512)</f>
        <v>0</v>
      </c>
      <c r="E510" s="401">
        <f>SUM(E511:E512)</f>
        <v>0</v>
      </c>
      <c r="F510" s="401">
        <f t="shared" ref="F510:Q510" si="224">SUM(F511:F512)</f>
        <v>0</v>
      </c>
      <c r="G510" s="401">
        <f t="shared" si="224"/>
        <v>0</v>
      </c>
      <c r="H510" s="401">
        <f t="shared" si="224"/>
        <v>0</v>
      </c>
      <c r="I510" s="401">
        <f t="shared" si="224"/>
        <v>0</v>
      </c>
      <c r="J510" s="401">
        <f t="shared" si="224"/>
        <v>0</v>
      </c>
      <c r="K510" s="401">
        <f t="shared" si="224"/>
        <v>0</v>
      </c>
      <c r="L510" s="401">
        <f t="shared" si="224"/>
        <v>0</v>
      </c>
      <c r="M510" s="401">
        <f t="shared" si="224"/>
        <v>0</v>
      </c>
      <c r="N510" s="401">
        <f t="shared" si="224"/>
        <v>0</v>
      </c>
      <c r="O510" s="401">
        <f t="shared" si="224"/>
        <v>0</v>
      </c>
      <c r="P510" s="401">
        <f t="shared" si="224"/>
        <v>0</v>
      </c>
      <c r="Q510" s="401">
        <f t="shared" si="224"/>
        <v>0</v>
      </c>
      <c r="R510" s="401">
        <f t="shared" si="223"/>
        <v>0</v>
      </c>
    </row>
    <row r="511" spans="1:18" x14ac:dyDescent="0.3">
      <c r="A511" s="587"/>
      <c r="B511" s="168" t="s">
        <v>57</v>
      </c>
      <c r="C511" s="402"/>
      <c r="D511" s="337"/>
      <c r="E511" s="337"/>
      <c r="F511" s="337"/>
      <c r="G511" s="337"/>
      <c r="H511" s="337"/>
      <c r="I511" s="337"/>
      <c r="J511" s="337"/>
      <c r="K511" s="337"/>
      <c r="L511" s="337"/>
      <c r="M511" s="337"/>
      <c r="N511" s="337"/>
      <c r="O511" s="337"/>
      <c r="P511" s="337"/>
      <c r="Q511" s="337"/>
      <c r="R511" s="403">
        <f t="shared" si="223"/>
        <v>0</v>
      </c>
    </row>
    <row r="512" spans="1:18" x14ac:dyDescent="0.3">
      <c r="A512" s="587"/>
      <c r="B512" s="168" t="s">
        <v>58</v>
      </c>
      <c r="C512" s="402"/>
      <c r="D512" s="337"/>
      <c r="E512" s="337"/>
      <c r="F512" s="337"/>
      <c r="G512" s="337"/>
      <c r="H512" s="337"/>
      <c r="I512" s="337"/>
      <c r="J512" s="337"/>
      <c r="K512" s="337"/>
      <c r="L512" s="337"/>
      <c r="M512" s="337"/>
      <c r="N512" s="337"/>
      <c r="O512" s="337"/>
      <c r="P512" s="337"/>
      <c r="Q512" s="337"/>
      <c r="R512" s="403">
        <f t="shared" si="223"/>
        <v>0</v>
      </c>
    </row>
    <row r="513" spans="1:18" x14ac:dyDescent="0.3">
      <c r="A513" s="587" t="s">
        <v>45</v>
      </c>
      <c r="B513" s="401" t="s">
        <v>56</v>
      </c>
      <c r="C513" s="401">
        <f>SUM(C514:C515)</f>
        <v>0</v>
      </c>
      <c r="D513" s="402"/>
      <c r="E513" s="401">
        <f t="shared" ref="E513:Q513" si="225">SUM(E514:E515)</f>
        <v>0</v>
      </c>
      <c r="F513" s="401">
        <f t="shared" si="225"/>
        <v>0</v>
      </c>
      <c r="G513" s="401">
        <f t="shared" si="225"/>
        <v>0</v>
      </c>
      <c r="H513" s="401">
        <f t="shared" si="225"/>
        <v>0</v>
      </c>
      <c r="I513" s="401">
        <f t="shared" si="225"/>
        <v>0</v>
      </c>
      <c r="J513" s="401">
        <f t="shared" si="225"/>
        <v>0</v>
      </c>
      <c r="K513" s="401">
        <f t="shared" si="225"/>
        <v>0</v>
      </c>
      <c r="L513" s="401">
        <f t="shared" si="225"/>
        <v>0</v>
      </c>
      <c r="M513" s="401">
        <f t="shared" si="225"/>
        <v>0</v>
      </c>
      <c r="N513" s="401">
        <f t="shared" si="225"/>
        <v>0</v>
      </c>
      <c r="O513" s="401">
        <f t="shared" si="225"/>
        <v>0</v>
      </c>
      <c r="P513" s="401">
        <f t="shared" si="225"/>
        <v>0</v>
      </c>
      <c r="Q513" s="401">
        <f t="shared" si="225"/>
        <v>0</v>
      </c>
      <c r="R513" s="401">
        <f t="shared" si="223"/>
        <v>0</v>
      </c>
    </row>
    <row r="514" spans="1:18" x14ac:dyDescent="0.3">
      <c r="A514" s="587"/>
      <c r="B514" s="168" t="s">
        <v>57</v>
      </c>
      <c r="C514" s="337"/>
      <c r="D514" s="402"/>
      <c r="E514" s="337"/>
      <c r="F514" s="337"/>
      <c r="G514" s="337"/>
      <c r="H514" s="337"/>
      <c r="I514" s="337"/>
      <c r="J514" s="337"/>
      <c r="K514" s="337"/>
      <c r="L514" s="337"/>
      <c r="M514" s="337"/>
      <c r="N514" s="337"/>
      <c r="O514" s="337"/>
      <c r="P514" s="337"/>
      <c r="Q514" s="337"/>
      <c r="R514" s="403">
        <f t="shared" si="223"/>
        <v>0</v>
      </c>
    </row>
    <row r="515" spans="1:18" x14ac:dyDescent="0.3">
      <c r="A515" s="587"/>
      <c r="B515" s="168" t="s">
        <v>58</v>
      </c>
      <c r="C515" s="337"/>
      <c r="D515" s="402"/>
      <c r="E515" s="337"/>
      <c r="F515" s="337"/>
      <c r="G515" s="337"/>
      <c r="H515" s="337"/>
      <c r="I515" s="337"/>
      <c r="J515" s="337"/>
      <c r="K515" s="337"/>
      <c r="L515" s="337"/>
      <c r="M515" s="337"/>
      <c r="N515" s="337"/>
      <c r="O515" s="337"/>
      <c r="P515" s="337"/>
      <c r="Q515" s="337"/>
      <c r="R515" s="403">
        <f t="shared" si="223"/>
        <v>0</v>
      </c>
    </row>
    <row r="516" spans="1:18" x14ac:dyDescent="0.3">
      <c r="A516" s="587"/>
      <c r="B516" s="401" t="s">
        <v>59</v>
      </c>
      <c r="C516" s="401">
        <f>SUM(C517:C518)</f>
        <v>0</v>
      </c>
      <c r="D516" s="402"/>
      <c r="E516" s="401">
        <f t="shared" ref="E516:Q516" si="226">SUM(E517:E518)</f>
        <v>0</v>
      </c>
      <c r="F516" s="401">
        <f t="shared" si="226"/>
        <v>0</v>
      </c>
      <c r="G516" s="401">
        <f t="shared" si="226"/>
        <v>0</v>
      </c>
      <c r="H516" s="401">
        <f t="shared" si="226"/>
        <v>0</v>
      </c>
      <c r="I516" s="401">
        <f t="shared" si="226"/>
        <v>0</v>
      </c>
      <c r="J516" s="401">
        <f t="shared" si="226"/>
        <v>0</v>
      </c>
      <c r="K516" s="401">
        <f t="shared" si="226"/>
        <v>0</v>
      </c>
      <c r="L516" s="401">
        <f t="shared" si="226"/>
        <v>0</v>
      </c>
      <c r="M516" s="401">
        <f t="shared" si="226"/>
        <v>0</v>
      </c>
      <c r="N516" s="401">
        <f t="shared" si="226"/>
        <v>0</v>
      </c>
      <c r="O516" s="401">
        <f t="shared" si="226"/>
        <v>0</v>
      </c>
      <c r="P516" s="401">
        <f t="shared" si="226"/>
        <v>0</v>
      </c>
      <c r="Q516" s="401">
        <f t="shared" si="226"/>
        <v>0</v>
      </c>
      <c r="R516" s="401">
        <f t="shared" si="223"/>
        <v>0</v>
      </c>
    </row>
    <row r="517" spans="1:18" x14ac:dyDescent="0.3">
      <c r="A517" s="587"/>
      <c r="B517" s="168" t="s">
        <v>57</v>
      </c>
      <c r="C517" s="337"/>
      <c r="D517" s="402"/>
      <c r="E517" s="337"/>
      <c r="F517" s="337"/>
      <c r="G517" s="337"/>
      <c r="H517" s="337"/>
      <c r="I517" s="337"/>
      <c r="J517" s="337"/>
      <c r="K517" s="337"/>
      <c r="L517" s="337"/>
      <c r="M517" s="337"/>
      <c r="N517" s="337"/>
      <c r="O517" s="337"/>
      <c r="P517" s="337"/>
      <c r="Q517" s="337"/>
      <c r="R517" s="403">
        <f t="shared" si="223"/>
        <v>0</v>
      </c>
    </row>
    <row r="518" spans="1:18" x14ac:dyDescent="0.3">
      <c r="A518" s="587"/>
      <c r="B518" s="168" t="s">
        <v>58</v>
      </c>
      <c r="C518" s="337"/>
      <c r="D518" s="402"/>
      <c r="E518" s="337"/>
      <c r="F518" s="337"/>
      <c r="G518" s="337"/>
      <c r="H518" s="337"/>
      <c r="I518" s="337"/>
      <c r="J518" s="337"/>
      <c r="K518" s="337"/>
      <c r="L518" s="337"/>
      <c r="M518" s="337"/>
      <c r="N518" s="337"/>
      <c r="O518" s="337"/>
      <c r="P518" s="337"/>
      <c r="Q518" s="337"/>
      <c r="R518" s="403">
        <f t="shared" si="223"/>
        <v>0</v>
      </c>
    </row>
    <row r="519" spans="1:18" x14ac:dyDescent="0.3">
      <c r="A519" s="587" t="s">
        <v>478</v>
      </c>
      <c r="B519" s="401" t="s">
        <v>56</v>
      </c>
      <c r="C519" s="401">
        <f>SUM(C520:C521)</f>
        <v>0</v>
      </c>
      <c r="D519" s="401">
        <f>SUM(D520:D521)</f>
        <v>0</v>
      </c>
      <c r="E519" s="402"/>
      <c r="F519" s="401">
        <f>SUM(F520:F521)</f>
        <v>0</v>
      </c>
      <c r="G519" s="401">
        <f>SUM(G520:G521)</f>
        <v>0</v>
      </c>
      <c r="H519" s="401">
        <f>SUM(H520:H521)</f>
        <v>0</v>
      </c>
      <c r="I519" s="401">
        <f t="shared" ref="I519:Q519" si="227">SUM(I520:I521)</f>
        <v>0</v>
      </c>
      <c r="J519" s="401">
        <f t="shared" si="227"/>
        <v>0</v>
      </c>
      <c r="K519" s="401">
        <f t="shared" si="227"/>
        <v>0</v>
      </c>
      <c r="L519" s="401">
        <f t="shared" si="227"/>
        <v>0</v>
      </c>
      <c r="M519" s="401">
        <f t="shared" si="227"/>
        <v>0</v>
      </c>
      <c r="N519" s="401">
        <f t="shared" si="227"/>
        <v>0</v>
      </c>
      <c r="O519" s="401">
        <f t="shared" si="227"/>
        <v>0</v>
      </c>
      <c r="P519" s="401">
        <f t="shared" si="227"/>
        <v>0</v>
      </c>
      <c r="Q519" s="401">
        <f t="shared" si="227"/>
        <v>0</v>
      </c>
      <c r="R519" s="401">
        <f t="shared" si="223"/>
        <v>0</v>
      </c>
    </row>
    <row r="520" spans="1:18" x14ac:dyDescent="0.3">
      <c r="A520" s="587"/>
      <c r="B520" s="168" t="s">
        <v>57</v>
      </c>
      <c r="C520" s="337"/>
      <c r="D520" s="337"/>
      <c r="E520" s="402"/>
      <c r="F520" s="337"/>
      <c r="G520" s="337"/>
      <c r="H520" s="337"/>
      <c r="I520" s="337"/>
      <c r="J520" s="337"/>
      <c r="K520" s="337"/>
      <c r="L520" s="337"/>
      <c r="M520" s="337"/>
      <c r="N520" s="337"/>
      <c r="O520" s="337"/>
      <c r="P520" s="337"/>
      <c r="Q520" s="337"/>
      <c r="R520" s="403">
        <f t="shared" si="223"/>
        <v>0</v>
      </c>
    </row>
    <row r="521" spans="1:18" x14ac:dyDescent="0.3">
      <c r="A521" s="587"/>
      <c r="B521" s="168" t="s">
        <v>58</v>
      </c>
      <c r="C521" s="337"/>
      <c r="D521" s="337"/>
      <c r="E521" s="402"/>
      <c r="F521" s="337"/>
      <c r="G521" s="337"/>
      <c r="H521" s="337"/>
      <c r="I521" s="337"/>
      <c r="J521" s="337"/>
      <c r="K521" s="337"/>
      <c r="L521" s="337"/>
      <c r="M521" s="337"/>
      <c r="N521" s="337"/>
      <c r="O521" s="337"/>
      <c r="P521" s="337"/>
      <c r="Q521" s="337"/>
      <c r="R521" s="403">
        <f t="shared" si="223"/>
        <v>0</v>
      </c>
    </row>
    <row r="522" spans="1:18" x14ac:dyDescent="0.3">
      <c r="A522" s="587"/>
      <c r="B522" s="401" t="s">
        <v>59</v>
      </c>
      <c r="C522" s="401">
        <f>SUM(C523:C524)</f>
        <v>0</v>
      </c>
      <c r="D522" s="401">
        <f>SUM(D523:D524)</f>
        <v>0</v>
      </c>
      <c r="E522" s="402"/>
      <c r="F522" s="401">
        <f>SUM(F523:F524)</f>
        <v>0</v>
      </c>
      <c r="G522" s="401">
        <f>SUM(G523:G524)</f>
        <v>0</v>
      </c>
      <c r="H522" s="401">
        <f>SUM(H523:H524)</f>
        <v>0</v>
      </c>
      <c r="I522" s="401">
        <f t="shared" ref="I522:Q522" si="228">SUM(I523:I524)</f>
        <v>0</v>
      </c>
      <c r="J522" s="401">
        <f t="shared" si="228"/>
        <v>0</v>
      </c>
      <c r="K522" s="401">
        <f t="shared" si="228"/>
        <v>0</v>
      </c>
      <c r="L522" s="401">
        <f t="shared" si="228"/>
        <v>0</v>
      </c>
      <c r="M522" s="401">
        <f t="shared" si="228"/>
        <v>0</v>
      </c>
      <c r="N522" s="401">
        <f t="shared" si="228"/>
        <v>0</v>
      </c>
      <c r="O522" s="401">
        <f t="shared" si="228"/>
        <v>0</v>
      </c>
      <c r="P522" s="401">
        <f t="shared" si="228"/>
        <v>0</v>
      </c>
      <c r="Q522" s="401">
        <f t="shared" si="228"/>
        <v>0</v>
      </c>
      <c r="R522" s="401">
        <f t="shared" si="223"/>
        <v>0</v>
      </c>
    </row>
    <row r="523" spans="1:18" x14ac:dyDescent="0.3">
      <c r="A523" s="587"/>
      <c r="B523" s="168" t="s">
        <v>57</v>
      </c>
      <c r="C523" s="337"/>
      <c r="D523" s="337"/>
      <c r="E523" s="402"/>
      <c r="F523" s="337"/>
      <c r="G523" s="337"/>
      <c r="H523" s="337"/>
      <c r="I523" s="337"/>
      <c r="J523" s="337"/>
      <c r="K523" s="337"/>
      <c r="L523" s="337"/>
      <c r="M523" s="337"/>
      <c r="N523" s="337"/>
      <c r="O523" s="337"/>
      <c r="P523" s="337"/>
      <c r="Q523" s="337"/>
      <c r="R523" s="403">
        <f t="shared" si="223"/>
        <v>0</v>
      </c>
    </row>
    <row r="524" spans="1:18" x14ac:dyDescent="0.3">
      <c r="A524" s="587"/>
      <c r="B524" s="168" t="s">
        <v>58</v>
      </c>
      <c r="C524" s="337"/>
      <c r="D524" s="337"/>
      <c r="E524" s="402"/>
      <c r="F524" s="337"/>
      <c r="G524" s="337"/>
      <c r="H524" s="337"/>
      <c r="I524" s="337"/>
      <c r="J524" s="337"/>
      <c r="K524" s="337"/>
      <c r="L524" s="337"/>
      <c r="M524" s="337"/>
      <c r="N524" s="337"/>
      <c r="O524" s="337"/>
      <c r="P524" s="337"/>
      <c r="Q524" s="337"/>
      <c r="R524" s="403">
        <f t="shared" si="223"/>
        <v>0</v>
      </c>
    </row>
    <row r="525" spans="1:18" x14ac:dyDescent="0.3">
      <c r="A525" s="587" t="s">
        <v>46</v>
      </c>
      <c r="B525" s="401" t="s">
        <v>56</v>
      </c>
      <c r="C525" s="401">
        <f>SUM(C526:C527)</f>
        <v>0</v>
      </c>
      <c r="D525" s="401">
        <f>SUM(D526:D527)</f>
        <v>0</v>
      </c>
      <c r="E525" s="401">
        <f>SUM(E526:E527)</f>
        <v>0</v>
      </c>
      <c r="F525" s="402"/>
      <c r="G525" s="401">
        <f>SUM(G526:G527)</f>
        <v>0</v>
      </c>
      <c r="H525" s="401">
        <f>SUM(H526:H527)</f>
        <v>0</v>
      </c>
      <c r="I525" s="401">
        <f t="shared" ref="I525:Q525" si="229">SUM(I526:I527)</f>
        <v>0</v>
      </c>
      <c r="J525" s="401">
        <f t="shared" si="229"/>
        <v>0</v>
      </c>
      <c r="K525" s="401">
        <f t="shared" si="229"/>
        <v>0</v>
      </c>
      <c r="L525" s="401">
        <f t="shared" si="229"/>
        <v>0</v>
      </c>
      <c r="M525" s="401">
        <f t="shared" si="229"/>
        <v>0</v>
      </c>
      <c r="N525" s="401">
        <f t="shared" si="229"/>
        <v>0</v>
      </c>
      <c r="O525" s="401">
        <f t="shared" si="229"/>
        <v>0</v>
      </c>
      <c r="P525" s="401">
        <f t="shared" si="229"/>
        <v>0</v>
      </c>
      <c r="Q525" s="401">
        <f t="shared" si="229"/>
        <v>0</v>
      </c>
      <c r="R525" s="401">
        <f t="shared" si="223"/>
        <v>0</v>
      </c>
    </row>
    <row r="526" spans="1:18" x14ac:dyDescent="0.3">
      <c r="A526" s="587"/>
      <c r="B526" s="168" t="s">
        <v>57</v>
      </c>
      <c r="C526" s="337"/>
      <c r="D526" s="337"/>
      <c r="E526" s="337"/>
      <c r="F526" s="402"/>
      <c r="G526" s="337"/>
      <c r="H526" s="337"/>
      <c r="I526" s="337"/>
      <c r="J526" s="337"/>
      <c r="K526" s="337"/>
      <c r="L526" s="337"/>
      <c r="M526" s="337"/>
      <c r="N526" s="337"/>
      <c r="O526" s="337"/>
      <c r="P526" s="337"/>
      <c r="Q526" s="337"/>
      <c r="R526" s="403">
        <f t="shared" si="223"/>
        <v>0</v>
      </c>
    </row>
    <row r="527" spans="1:18" x14ac:dyDescent="0.3">
      <c r="A527" s="587"/>
      <c r="B527" s="168" t="s">
        <v>58</v>
      </c>
      <c r="C527" s="337"/>
      <c r="D527" s="337"/>
      <c r="E527" s="337"/>
      <c r="F527" s="402"/>
      <c r="G527" s="337"/>
      <c r="H527" s="337"/>
      <c r="I527" s="337"/>
      <c r="J527" s="337"/>
      <c r="K527" s="337"/>
      <c r="L527" s="337"/>
      <c r="M527" s="337"/>
      <c r="N527" s="337"/>
      <c r="O527" s="337"/>
      <c r="P527" s="337"/>
      <c r="Q527" s="337"/>
      <c r="R527" s="403">
        <f t="shared" si="223"/>
        <v>0</v>
      </c>
    </row>
    <row r="528" spans="1:18" x14ac:dyDescent="0.3">
      <c r="A528" s="587"/>
      <c r="B528" s="401" t="s">
        <v>59</v>
      </c>
      <c r="C528" s="401">
        <f>SUM(C529:C530)</f>
        <v>0</v>
      </c>
      <c r="D528" s="401">
        <f>SUM(D529:D530)</f>
        <v>0</v>
      </c>
      <c r="E528" s="401">
        <f>SUM(E529:E530)</f>
        <v>0</v>
      </c>
      <c r="F528" s="402"/>
      <c r="G528" s="401">
        <f>SUM(G529:G530)</f>
        <v>0</v>
      </c>
      <c r="H528" s="401">
        <f>SUM(H529:H530)</f>
        <v>0</v>
      </c>
      <c r="I528" s="401">
        <f t="shared" ref="I528:Q528" si="230">SUM(I529:I530)</f>
        <v>0</v>
      </c>
      <c r="J528" s="401">
        <f t="shared" si="230"/>
        <v>0</v>
      </c>
      <c r="K528" s="401">
        <f t="shared" si="230"/>
        <v>0</v>
      </c>
      <c r="L528" s="401">
        <f t="shared" si="230"/>
        <v>0</v>
      </c>
      <c r="M528" s="401">
        <f t="shared" si="230"/>
        <v>0</v>
      </c>
      <c r="N528" s="401">
        <f t="shared" si="230"/>
        <v>0</v>
      </c>
      <c r="O528" s="401">
        <f t="shared" si="230"/>
        <v>0</v>
      </c>
      <c r="P528" s="401">
        <f t="shared" si="230"/>
        <v>0</v>
      </c>
      <c r="Q528" s="401">
        <f t="shared" si="230"/>
        <v>0</v>
      </c>
      <c r="R528" s="401">
        <f t="shared" si="223"/>
        <v>0</v>
      </c>
    </row>
    <row r="529" spans="1:18" x14ac:dyDescent="0.3">
      <c r="A529" s="587"/>
      <c r="B529" s="168" t="s">
        <v>57</v>
      </c>
      <c r="C529" s="337"/>
      <c r="D529" s="337"/>
      <c r="E529" s="337"/>
      <c r="F529" s="402"/>
      <c r="G529" s="337"/>
      <c r="H529" s="337"/>
      <c r="I529" s="337"/>
      <c r="J529" s="337"/>
      <c r="K529" s="337"/>
      <c r="L529" s="337"/>
      <c r="M529" s="337"/>
      <c r="N529" s="337"/>
      <c r="O529" s="337"/>
      <c r="P529" s="337"/>
      <c r="Q529" s="337"/>
      <c r="R529" s="403">
        <f t="shared" si="223"/>
        <v>0</v>
      </c>
    </row>
    <row r="530" spans="1:18" x14ac:dyDescent="0.3">
      <c r="A530" s="587"/>
      <c r="B530" s="168" t="s">
        <v>58</v>
      </c>
      <c r="C530" s="337"/>
      <c r="D530" s="337"/>
      <c r="E530" s="337"/>
      <c r="F530" s="402"/>
      <c r="G530" s="337"/>
      <c r="H530" s="337"/>
      <c r="I530" s="337"/>
      <c r="J530" s="337"/>
      <c r="K530" s="337"/>
      <c r="L530" s="337"/>
      <c r="M530" s="337"/>
      <c r="N530" s="337"/>
      <c r="O530" s="337"/>
      <c r="P530" s="337"/>
      <c r="Q530" s="337"/>
      <c r="R530" s="403">
        <f t="shared" si="223"/>
        <v>0</v>
      </c>
    </row>
    <row r="531" spans="1:18" x14ac:dyDescent="0.3">
      <c r="A531" s="587" t="s">
        <v>477</v>
      </c>
      <c r="B531" s="401" t="s">
        <v>56</v>
      </c>
      <c r="C531" s="401">
        <f>SUM(C532:C533)</f>
        <v>0</v>
      </c>
      <c r="D531" s="401">
        <f>SUM(D532:D533)</f>
        <v>0</v>
      </c>
      <c r="E531" s="401">
        <f>SUM(E532:E533)</f>
        <v>0</v>
      </c>
      <c r="F531" s="401">
        <f>SUM(F532:F533)</f>
        <v>0</v>
      </c>
      <c r="G531" s="402"/>
      <c r="H531" s="401">
        <f>SUM(H532:H533)</f>
        <v>0</v>
      </c>
      <c r="I531" s="401">
        <f t="shared" ref="I531:Q531" si="231">SUM(I532:I533)</f>
        <v>0</v>
      </c>
      <c r="J531" s="401">
        <f t="shared" si="231"/>
        <v>0</v>
      </c>
      <c r="K531" s="401">
        <f t="shared" si="231"/>
        <v>0</v>
      </c>
      <c r="L531" s="401">
        <f t="shared" si="231"/>
        <v>0</v>
      </c>
      <c r="M531" s="401">
        <f t="shared" si="231"/>
        <v>0</v>
      </c>
      <c r="N531" s="401">
        <f t="shared" si="231"/>
        <v>0</v>
      </c>
      <c r="O531" s="401">
        <f t="shared" si="231"/>
        <v>0</v>
      </c>
      <c r="P531" s="401">
        <f t="shared" si="231"/>
        <v>0</v>
      </c>
      <c r="Q531" s="401">
        <f t="shared" si="231"/>
        <v>0</v>
      </c>
      <c r="R531" s="401">
        <f t="shared" si="223"/>
        <v>0</v>
      </c>
    </row>
    <row r="532" spans="1:18" x14ac:dyDescent="0.3">
      <c r="A532" s="587"/>
      <c r="B532" s="168" t="s">
        <v>57</v>
      </c>
      <c r="C532" s="337"/>
      <c r="D532" s="337"/>
      <c r="E532" s="337"/>
      <c r="F532" s="337"/>
      <c r="G532" s="402"/>
      <c r="H532" s="337"/>
      <c r="I532" s="337"/>
      <c r="J532" s="337"/>
      <c r="K532" s="337"/>
      <c r="L532" s="337"/>
      <c r="M532" s="337"/>
      <c r="N532" s="337"/>
      <c r="O532" s="337"/>
      <c r="P532" s="337"/>
      <c r="Q532" s="337"/>
      <c r="R532" s="403">
        <f t="shared" si="223"/>
        <v>0</v>
      </c>
    </row>
    <row r="533" spans="1:18" x14ac:dyDescent="0.3">
      <c r="A533" s="587"/>
      <c r="B533" s="168" t="s">
        <v>58</v>
      </c>
      <c r="C533" s="337"/>
      <c r="D533" s="337"/>
      <c r="E533" s="337"/>
      <c r="F533" s="337"/>
      <c r="G533" s="402"/>
      <c r="H533" s="337"/>
      <c r="I533" s="337"/>
      <c r="J533" s="337"/>
      <c r="K533" s="337"/>
      <c r="L533" s="337"/>
      <c r="M533" s="337"/>
      <c r="N533" s="337"/>
      <c r="O533" s="337"/>
      <c r="P533" s="337"/>
      <c r="Q533" s="337"/>
      <c r="R533" s="403">
        <f t="shared" si="223"/>
        <v>0</v>
      </c>
    </row>
    <row r="534" spans="1:18" x14ac:dyDescent="0.3">
      <c r="A534" s="587"/>
      <c r="B534" s="401" t="s">
        <v>59</v>
      </c>
      <c r="C534" s="401">
        <f>SUM(C535:C536)</f>
        <v>0</v>
      </c>
      <c r="D534" s="401">
        <f>SUM(D535:D536)</f>
        <v>0</v>
      </c>
      <c r="E534" s="401">
        <f>SUM(E535:E536)</f>
        <v>0</v>
      </c>
      <c r="F534" s="401">
        <f>SUM(F535:F536)</f>
        <v>0</v>
      </c>
      <c r="G534" s="402"/>
      <c r="H534" s="401">
        <f>SUM(H535:H536)</f>
        <v>0</v>
      </c>
      <c r="I534" s="401">
        <f t="shared" ref="I534:Q534" si="232">SUM(I535:I536)</f>
        <v>0</v>
      </c>
      <c r="J534" s="401">
        <f t="shared" si="232"/>
        <v>0</v>
      </c>
      <c r="K534" s="401">
        <f t="shared" si="232"/>
        <v>0</v>
      </c>
      <c r="L534" s="401">
        <f t="shared" si="232"/>
        <v>0</v>
      </c>
      <c r="M534" s="401">
        <f t="shared" si="232"/>
        <v>0</v>
      </c>
      <c r="N534" s="401">
        <f t="shared" si="232"/>
        <v>0</v>
      </c>
      <c r="O534" s="401">
        <f t="shared" si="232"/>
        <v>0</v>
      </c>
      <c r="P534" s="401">
        <f t="shared" si="232"/>
        <v>0</v>
      </c>
      <c r="Q534" s="401">
        <f t="shared" si="232"/>
        <v>0</v>
      </c>
      <c r="R534" s="401">
        <f t="shared" si="223"/>
        <v>0</v>
      </c>
    </row>
    <row r="535" spans="1:18" x14ac:dyDescent="0.3">
      <c r="A535" s="587"/>
      <c r="B535" s="168" t="s">
        <v>57</v>
      </c>
      <c r="C535" s="337"/>
      <c r="D535" s="337"/>
      <c r="E535" s="337"/>
      <c r="F535" s="337"/>
      <c r="G535" s="402"/>
      <c r="H535" s="337"/>
      <c r="I535" s="337"/>
      <c r="J535" s="337"/>
      <c r="K535" s="337"/>
      <c r="L535" s="337"/>
      <c r="M535" s="337"/>
      <c r="N535" s="337"/>
      <c r="O535" s="337"/>
      <c r="P535" s="337"/>
      <c r="Q535" s="337"/>
      <c r="R535" s="403">
        <f t="shared" si="223"/>
        <v>0</v>
      </c>
    </row>
    <row r="536" spans="1:18" x14ac:dyDescent="0.3">
      <c r="A536" s="587"/>
      <c r="B536" s="168" t="s">
        <v>58</v>
      </c>
      <c r="C536" s="337"/>
      <c r="D536" s="337"/>
      <c r="E536" s="337"/>
      <c r="F536" s="337"/>
      <c r="G536" s="402"/>
      <c r="H536" s="337"/>
      <c r="I536" s="337"/>
      <c r="J536" s="337"/>
      <c r="K536" s="337"/>
      <c r="L536" s="337"/>
      <c r="M536" s="337"/>
      <c r="N536" s="337"/>
      <c r="O536" s="337"/>
      <c r="P536" s="337"/>
      <c r="Q536" s="337"/>
      <c r="R536" s="403">
        <f t="shared" si="223"/>
        <v>0</v>
      </c>
    </row>
    <row r="537" spans="1:18" x14ac:dyDescent="0.3">
      <c r="A537" s="587" t="s">
        <v>47</v>
      </c>
      <c r="B537" s="401" t="s">
        <v>56</v>
      </c>
      <c r="C537" s="401">
        <f>SUM(C538:C539)</f>
        <v>0</v>
      </c>
      <c r="D537" s="401">
        <f>SUM(D538:D539)</f>
        <v>0</v>
      </c>
      <c r="E537" s="401">
        <f>SUM(E538:E539)</f>
        <v>0</v>
      </c>
      <c r="F537" s="401">
        <f>SUM(F538:F539)</f>
        <v>0</v>
      </c>
      <c r="G537" s="401">
        <f>SUM(G538:G539)</f>
        <v>0</v>
      </c>
      <c r="H537" s="402"/>
      <c r="I537" s="401">
        <f t="shared" ref="I537:Q537" si="233">SUM(I538:I539)</f>
        <v>0</v>
      </c>
      <c r="J537" s="401">
        <f t="shared" si="233"/>
        <v>0</v>
      </c>
      <c r="K537" s="401">
        <f t="shared" si="233"/>
        <v>0</v>
      </c>
      <c r="L537" s="401">
        <f t="shared" si="233"/>
        <v>0</v>
      </c>
      <c r="M537" s="401">
        <f t="shared" si="233"/>
        <v>0</v>
      </c>
      <c r="N537" s="401">
        <f t="shared" si="233"/>
        <v>0</v>
      </c>
      <c r="O537" s="401">
        <f t="shared" si="233"/>
        <v>0</v>
      </c>
      <c r="P537" s="401">
        <f t="shared" si="233"/>
        <v>0</v>
      </c>
      <c r="Q537" s="401">
        <f t="shared" si="233"/>
        <v>0</v>
      </c>
      <c r="R537" s="401">
        <f t="shared" si="223"/>
        <v>0</v>
      </c>
    </row>
    <row r="538" spans="1:18" x14ac:dyDescent="0.3">
      <c r="A538" s="587"/>
      <c r="B538" s="168" t="s">
        <v>57</v>
      </c>
      <c r="C538" s="337"/>
      <c r="D538" s="337"/>
      <c r="E538" s="337"/>
      <c r="F538" s="337"/>
      <c r="G538" s="337"/>
      <c r="H538" s="402"/>
      <c r="I538" s="337"/>
      <c r="J538" s="337"/>
      <c r="K538" s="337"/>
      <c r="L538" s="337"/>
      <c r="M538" s="337"/>
      <c r="N538" s="337"/>
      <c r="O538" s="337"/>
      <c r="P538" s="337"/>
      <c r="Q538" s="337"/>
      <c r="R538" s="403">
        <f t="shared" si="223"/>
        <v>0</v>
      </c>
    </row>
    <row r="539" spans="1:18" x14ac:dyDescent="0.3">
      <c r="A539" s="587"/>
      <c r="B539" s="168" t="s">
        <v>58</v>
      </c>
      <c r="C539" s="337"/>
      <c r="D539" s="337"/>
      <c r="E539" s="337"/>
      <c r="F539" s="337"/>
      <c r="G539" s="337"/>
      <c r="H539" s="402"/>
      <c r="I539" s="337"/>
      <c r="J539" s="337"/>
      <c r="K539" s="337"/>
      <c r="L539" s="337"/>
      <c r="M539" s="337"/>
      <c r="N539" s="337"/>
      <c r="O539" s="337"/>
      <c r="P539" s="337"/>
      <c r="Q539" s="337"/>
      <c r="R539" s="403">
        <f t="shared" si="223"/>
        <v>0</v>
      </c>
    </row>
    <row r="540" spans="1:18" x14ac:dyDescent="0.3">
      <c r="A540" s="587"/>
      <c r="B540" s="401" t="s">
        <v>59</v>
      </c>
      <c r="C540" s="401">
        <f>SUM(C541:C542)</f>
        <v>0</v>
      </c>
      <c r="D540" s="401">
        <f>SUM(D541:D542)</f>
        <v>0</v>
      </c>
      <c r="E540" s="401">
        <f>SUM(E541:E542)</f>
        <v>0</v>
      </c>
      <c r="F540" s="401">
        <f>SUM(F541:F542)</f>
        <v>0</v>
      </c>
      <c r="G540" s="401">
        <f>SUM(G541:G542)</f>
        <v>0</v>
      </c>
      <c r="H540" s="402"/>
      <c r="I540" s="401">
        <f t="shared" ref="I540:Q540" si="234">SUM(I541:I542)</f>
        <v>0</v>
      </c>
      <c r="J540" s="401">
        <f t="shared" si="234"/>
        <v>0</v>
      </c>
      <c r="K540" s="401">
        <f t="shared" si="234"/>
        <v>0</v>
      </c>
      <c r="L540" s="401">
        <f t="shared" si="234"/>
        <v>0</v>
      </c>
      <c r="M540" s="401">
        <f t="shared" si="234"/>
        <v>0</v>
      </c>
      <c r="N540" s="401">
        <f t="shared" si="234"/>
        <v>0</v>
      </c>
      <c r="O540" s="401">
        <f t="shared" si="234"/>
        <v>0</v>
      </c>
      <c r="P540" s="401">
        <f t="shared" si="234"/>
        <v>0</v>
      </c>
      <c r="Q540" s="401">
        <f t="shared" si="234"/>
        <v>0</v>
      </c>
      <c r="R540" s="401">
        <f t="shared" si="223"/>
        <v>0</v>
      </c>
    </row>
    <row r="541" spans="1:18" x14ac:dyDescent="0.3">
      <c r="A541" s="587"/>
      <c r="B541" s="168" t="s">
        <v>57</v>
      </c>
      <c r="C541" s="337"/>
      <c r="D541" s="337"/>
      <c r="E541" s="337"/>
      <c r="F541" s="337"/>
      <c r="G541" s="337"/>
      <c r="H541" s="402"/>
      <c r="I541" s="337"/>
      <c r="J541" s="337"/>
      <c r="K541" s="337"/>
      <c r="L541" s="337"/>
      <c r="M541" s="337"/>
      <c r="N541" s="337"/>
      <c r="O541" s="337"/>
      <c r="P541" s="337"/>
      <c r="Q541" s="337"/>
      <c r="R541" s="403">
        <f t="shared" si="223"/>
        <v>0</v>
      </c>
    </row>
    <row r="542" spans="1:18" x14ac:dyDescent="0.3">
      <c r="A542" s="587"/>
      <c r="B542" s="168" t="s">
        <v>58</v>
      </c>
      <c r="C542" s="337"/>
      <c r="D542" s="337"/>
      <c r="E542" s="337"/>
      <c r="F542" s="337"/>
      <c r="G542" s="337"/>
      <c r="H542" s="402"/>
      <c r="I542" s="337"/>
      <c r="J542" s="337"/>
      <c r="K542" s="337"/>
      <c r="L542" s="337"/>
      <c r="M542" s="337"/>
      <c r="N542" s="337"/>
      <c r="O542" s="337"/>
      <c r="P542" s="337"/>
      <c r="Q542" s="337"/>
      <c r="R542" s="403">
        <f t="shared" si="223"/>
        <v>0</v>
      </c>
    </row>
    <row r="543" spans="1:18" x14ac:dyDescent="0.3">
      <c r="A543" s="587" t="s">
        <v>48</v>
      </c>
      <c r="B543" s="401" t="s">
        <v>56</v>
      </c>
      <c r="C543" s="401">
        <f t="shared" ref="C543:H543" si="235">SUM(C544:C545)</f>
        <v>0</v>
      </c>
      <c r="D543" s="401">
        <f t="shared" si="235"/>
        <v>0</v>
      </c>
      <c r="E543" s="401">
        <f t="shared" si="235"/>
        <v>0</v>
      </c>
      <c r="F543" s="401">
        <f t="shared" si="235"/>
        <v>0</v>
      </c>
      <c r="G543" s="401">
        <f t="shared" si="235"/>
        <v>0</v>
      </c>
      <c r="H543" s="401">
        <f t="shared" si="235"/>
        <v>0</v>
      </c>
      <c r="I543" s="402"/>
      <c r="J543" s="401">
        <f t="shared" ref="J543:Q543" si="236">SUM(J544:J545)</f>
        <v>0</v>
      </c>
      <c r="K543" s="401">
        <f t="shared" si="236"/>
        <v>0</v>
      </c>
      <c r="L543" s="401">
        <f t="shared" si="236"/>
        <v>0</v>
      </c>
      <c r="M543" s="401">
        <f t="shared" si="236"/>
        <v>0</v>
      </c>
      <c r="N543" s="401">
        <f t="shared" si="236"/>
        <v>0</v>
      </c>
      <c r="O543" s="401">
        <f t="shared" si="236"/>
        <v>0</v>
      </c>
      <c r="P543" s="401">
        <f t="shared" si="236"/>
        <v>0</v>
      </c>
      <c r="Q543" s="401">
        <f t="shared" si="236"/>
        <v>0</v>
      </c>
      <c r="R543" s="401">
        <f t="shared" si="223"/>
        <v>0</v>
      </c>
    </row>
    <row r="544" spans="1:18" x14ac:dyDescent="0.3">
      <c r="A544" s="587"/>
      <c r="B544" s="168" t="s">
        <v>57</v>
      </c>
      <c r="C544" s="337"/>
      <c r="D544" s="337"/>
      <c r="E544" s="337"/>
      <c r="F544" s="337"/>
      <c r="G544" s="337"/>
      <c r="H544" s="337"/>
      <c r="I544" s="402"/>
      <c r="J544" s="337"/>
      <c r="K544" s="337"/>
      <c r="L544" s="337"/>
      <c r="M544" s="337"/>
      <c r="N544" s="337"/>
      <c r="O544" s="337"/>
      <c r="P544" s="337"/>
      <c r="Q544" s="337"/>
      <c r="R544" s="403">
        <f t="shared" si="223"/>
        <v>0</v>
      </c>
    </row>
    <row r="545" spans="1:18" x14ac:dyDescent="0.3">
      <c r="A545" s="587"/>
      <c r="B545" s="168" t="s">
        <v>58</v>
      </c>
      <c r="C545" s="337"/>
      <c r="D545" s="337"/>
      <c r="E545" s="337"/>
      <c r="F545" s="337"/>
      <c r="G545" s="337"/>
      <c r="H545" s="337"/>
      <c r="I545" s="402"/>
      <c r="J545" s="337"/>
      <c r="K545" s="337"/>
      <c r="L545" s="337"/>
      <c r="M545" s="337"/>
      <c r="N545" s="337"/>
      <c r="O545" s="337"/>
      <c r="P545" s="337"/>
      <c r="Q545" s="337"/>
      <c r="R545" s="403">
        <f t="shared" si="223"/>
        <v>0</v>
      </c>
    </row>
    <row r="546" spans="1:18" x14ac:dyDescent="0.3">
      <c r="A546" s="587"/>
      <c r="B546" s="401" t="s">
        <v>59</v>
      </c>
      <c r="C546" s="401">
        <f t="shared" ref="C546:H546" si="237">SUM(C547:C548)</f>
        <v>0</v>
      </c>
      <c r="D546" s="401">
        <f t="shared" si="237"/>
        <v>0</v>
      </c>
      <c r="E546" s="401">
        <f t="shared" si="237"/>
        <v>0</v>
      </c>
      <c r="F546" s="401">
        <f t="shared" si="237"/>
        <v>0</v>
      </c>
      <c r="G546" s="401">
        <f t="shared" si="237"/>
        <v>0</v>
      </c>
      <c r="H546" s="401">
        <f t="shared" si="237"/>
        <v>0</v>
      </c>
      <c r="I546" s="402"/>
      <c r="J546" s="401">
        <f t="shared" ref="J546:Q546" si="238">SUM(J547:J548)</f>
        <v>0</v>
      </c>
      <c r="K546" s="401">
        <f t="shared" si="238"/>
        <v>0</v>
      </c>
      <c r="L546" s="401">
        <f t="shared" si="238"/>
        <v>0</v>
      </c>
      <c r="M546" s="401">
        <f t="shared" si="238"/>
        <v>0</v>
      </c>
      <c r="N546" s="401">
        <f t="shared" si="238"/>
        <v>0</v>
      </c>
      <c r="O546" s="401">
        <f t="shared" si="238"/>
        <v>0</v>
      </c>
      <c r="P546" s="401">
        <f t="shared" si="238"/>
        <v>0</v>
      </c>
      <c r="Q546" s="401">
        <f t="shared" si="238"/>
        <v>0</v>
      </c>
      <c r="R546" s="401">
        <f t="shared" si="223"/>
        <v>0</v>
      </c>
    </row>
    <row r="547" spans="1:18" x14ac:dyDescent="0.3">
      <c r="A547" s="587"/>
      <c r="B547" s="168" t="s">
        <v>57</v>
      </c>
      <c r="C547" s="337"/>
      <c r="D547" s="337"/>
      <c r="E547" s="337"/>
      <c r="F547" s="337"/>
      <c r="G547" s="337"/>
      <c r="H547" s="337"/>
      <c r="I547" s="402"/>
      <c r="J547" s="337"/>
      <c r="K547" s="337"/>
      <c r="L547" s="337"/>
      <c r="M547" s="337"/>
      <c r="N547" s="337"/>
      <c r="O547" s="337"/>
      <c r="P547" s="337"/>
      <c r="Q547" s="337"/>
      <c r="R547" s="403">
        <f t="shared" si="223"/>
        <v>0</v>
      </c>
    </row>
    <row r="548" spans="1:18" x14ac:dyDescent="0.3">
      <c r="A548" s="587"/>
      <c r="B548" s="168" t="s">
        <v>58</v>
      </c>
      <c r="C548" s="337"/>
      <c r="D548" s="337"/>
      <c r="E548" s="337"/>
      <c r="F548" s="337"/>
      <c r="G548" s="337"/>
      <c r="H548" s="337"/>
      <c r="I548" s="402"/>
      <c r="J548" s="337"/>
      <c r="K548" s="337"/>
      <c r="L548" s="337"/>
      <c r="M548" s="337"/>
      <c r="N548" s="337"/>
      <c r="O548" s="337"/>
      <c r="P548" s="337"/>
      <c r="Q548" s="337"/>
      <c r="R548" s="403">
        <f t="shared" si="223"/>
        <v>0</v>
      </c>
    </row>
    <row r="549" spans="1:18" x14ac:dyDescent="0.3">
      <c r="A549" s="587" t="s">
        <v>49</v>
      </c>
      <c r="B549" s="401" t="s">
        <v>56</v>
      </c>
      <c r="C549" s="401">
        <f t="shared" ref="C549:I549" si="239">SUM(C550:C551)</f>
        <v>0</v>
      </c>
      <c r="D549" s="401">
        <f t="shared" si="239"/>
        <v>0</v>
      </c>
      <c r="E549" s="401">
        <f t="shared" si="239"/>
        <v>0</v>
      </c>
      <c r="F549" s="401">
        <f t="shared" si="239"/>
        <v>0</v>
      </c>
      <c r="G549" s="401">
        <f t="shared" si="239"/>
        <v>0</v>
      </c>
      <c r="H549" s="401">
        <f t="shared" si="239"/>
        <v>0</v>
      </c>
      <c r="I549" s="401">
        <f t="shared" si="239"/>
        <v>0</v>
      </c>
      <c r="J549" s="402"/>
      <c r="K549" s="401">
        <f t="shared" ref="K549:Q549" si="240">SUM(K550:K551)</f>
        <v>0</v>
      </c>
      <c r="L549" s="401">
        <f t="shared" si="240"/>
        <v>0</v>
      </c>
      <c r="M549" s="401">
        <f t="shared" si="240"/>
        <v>0</v>
      </c>
      <c r="N549" s="401">
        <f t="shared" si="240"/>
        <v>0</v>
      </c>
      <c r="O549" s="401">
        <f t="shared" si="240"/>
        <v>0</v>
      </c>
      <c r="P549" s="401">
        <f t="shared" si="240"/>
        <v>0</v>
      </c>
      <c r="Q549" s="401">
        <f t="shared" si="240"/>
        <v>0</v>
      </c>
      <c r="R549" s="401">
        <f t="shared" si="223"/>
        <v>0</v>
      </c>
    </row>
    <row r="550" spans="1:18" x14ac:dyDescent="0.3">
      <c r="A550" s="587"/>
      <c r="B550" s="168" t="s">
        <v>57</v>
      </c>
      <c r="C550" s="337"/>
      <c r="D550" s="337"/>
      <c r="E550" s="337"/>
      <c r="F550" s="337"/>
      <c r="G550" s="337"/>
      <c r="H550" s="337"/>
      <c r="I550" s="337"/>
      <c r="J550" s="402"/>
      <c r="K550" s="337"/>
      <c r="L550" s="337"/>
      <c r="M550" s="337"/>
      <c r="N550" s="337"/>
      <c r="O550" s="337"/>
      <c r="P550" s="337"/>
      <c r="Q550" s="337"/>
      <c r="R550" s="403">
        <f t="shared" si="223"/>
        <v>0</v>
      </c>
    </row>
    <row r="551" spans="1:18" x14ac:dyDescent="0.3">
      <c r="A551" s="587"/>
      <c r="B551" s="168" t="s">
        <v>58</v>
      </c>
      <c r="C551" s="337"/>
      <c r="D551" s="337"/>
      <c r="E551" s="337"/>
      <c r="F551" s="337"/>
      <c r="G551" s="337"/>
      <c r="H551" s="337"/>
      <c r="I551" s="337"/>
      <c r="J551" s="402"/>
      <c r="K551" s="337"/>
      <c r="L551" s="337"/>
      <c r="M551" s="337"/>
      <c r="N551" s="337"/>
      <c r="O551" s="337"/>
      <c r="P551" s="337"/>
      <c r="Q551" s="337"/>
      <c r="R551" s="403">
        <f t="shared" si="223"/>
        <v>0</v>
      </c>
    </row>
    <row r="552" spans="1:18" x14ac:dyDescent="0.3">
      <c r="A552" s="587"/>
      <c r="B552" s="401" t="s">
        <v>59</v>
      </c>
      <c r="C552" s="401">
        <f t="shared" ref="C552:I552" si="241">SUM(C553:C554)</f>
        <v>0</v>
      </c>
      <c r="D552" s="401">
        <f t="shared" si="241"/>
        <v>0</v>
      </c>
      <c r="E552" s="401">
        <f t="shared" si="241"/>
        <v>0</v>
      </c>
      <c r="F552" s="401">
        <f t="shared" si="241"/>
        <v>0</v>
      </c>
      <c r="G552" s="401">
        <f t="shared" si="241"/>
        <v>0</v>
      </c>
      <c r="H552" s="401">
        <f t="shared" si="241"/>
        <v>0</v>
      </c>
      <c r="I552" s="401">
        <f t="shared" si="241"/>
        <v>0</v>
      </c>
      <c r="J552" s="402"/>
      <c r="K552" s="401">
        <f t="shared" ref="K552:Q552" si="242">SUM(K553:K554)</f>
        <v>0</v>
      </c>
      <c r="L552" s="401">
        <f t="shared" si="242"/>
        <v>0</v>
      </c>
      <c r="M552" s="401">
        <f t="shared" si="242"/>
        <v>0</v>
      </c>
      <c r="N552" s="401">
        <f t="shared" si="242"/>
        <v>0</v>
      </c>
      <c r="O552" s="401">
        <f t="shared" si="242"/>
        <v>0</v>
      </c>
      <c r="P552" s="401">
        <f t="shared" si="242"/>
        <v>0</v>
      </c>
      <c r="Q552" s="401">
        <f t="shared" si="242"/>
        <v>0</v>
      </c>
      <c r="R552" s="401">
        <f t="shared" si="223"/>
        <v>0</v>
      </c>
    </row>
    <row r="553" spans="1:18" x14ac:dyDescent="0.3">
      <c r="A553" s="587"/>
      <c r="B553" s="168" t="s">
        <v>57</v>
      </c>
      <c r="C553" s="337"/>
      <c r="D553" s="337"/>
      <c r="E553" s="337"/>
      <c r="F553" s="337"/>
      <c r="G553" s="337"/>
      <c r="H553" s="337"/>
      <c r="I553" s="337"/>
      <c r="J553" s="402"/>
      <c r="K553" s="337"/>
      <c r="L553" s="337"/>
      <c r="M553" s="337"/>
      <c r="N553" s="337"/>
      <c r="O553" s="337"/>
      <c r="P553" s="337"/>
      <c r="Q553" s="337"/>
      <c r="R553" s="403">
        <f t="shared" si="223"/>
        <v>0</v>
      </c>
    </row>
    <row r="554" spans="1:18" x14ac:dyDescent="0.3">
      <c r="A554" s="587"/>
      <c r="B554" s="168" t="s">
        <v>58</v>
      </c>
      <c r="C554" s="337"/>
      <c r="D554" s="337"/>
      <c r="E554" s="337"/>
      <c r="F554" s="337"/>
      <c r="G554" s="337"/>
      <c r="H554" s="337"/>
      <c r="I554" s="337"/>
      <c r="J554" s="402"/>
      <c r="K554" s="337"/>
      <c r="L554" s="337"/>
      <c r="M554" s="337"/>
      <c r="N554" s="337"/>
      <c r="O554" s="337"/>
      <c r="P554" s="337"/>
      <c r="Q554" s="337"/>
      <c r="R554" s="403">
        <f t="shared" si="223"/>
        <v>0</v>
      </c>
    </row>
    <row r="555" spans="1:18" x14ac:dyDescent="0.3">
      <c r="A555" s="587" t="s">
        <v>50</v>
      </c>
      <c r="B555" s="401" t="s">
        <v>56</v>
      </c>
      <c r="C555" s="401">
        <f t="shared" ref="C555:J555" si="243">SUM(C556:C557)</f>
        <v>0</v>
      </c>
      <c r="D555" s="401">
        <f t="shared" si="243"/>
        <v>0</v>
      </c>
      <c r="E555" s="401">
        <f t="shared" si="243"/>
        <v>0</v>
      </c>
      <c r="F555" s="401">
        <f t="shared" si="243"/>
        <v>0</v>
      </c>
      <c r="G555" s="401">
        <f t="shared" si="243"/>
        <v>0</v>
      </c>
      <c r="H555" s="401">
        <f t="shared" si="243"/>
        <v>0</v>
      </c>
      <c r="I555" s="401">
        <f t="shared" si="243"/>
        <v>0</v>
      </c>
      <c r="J555" s="401">
        <f t="shared" si="243"/>
        <v>0</v>
      </c>
      <c r="K555" s="402"/>
      <c r="L555" s="401">
        <f t="shared" ref="L555:Q555" si="244">SUM(L556:L557)</f>
        <v>0</v>
      </c>
      <c r="M555" s="401">
        <f t="shared" si="244"/>
        <v>0</v>
      </c>
      <c r="N555" s="401">
        <f t="shared" si="244"/>
        <v>0</v>
      </c>
      <c r="O555" s="401">
        <f t="shared" si="244"/>
        <v>0</v>
      </c>
      <c r="P555" s="401">
        <f t="shared" si="244"/>
        <v>0</v>
      </c>
      <c r="Q555" s="401">
        <f t="shared" si="244"/>
        <v>0</v>
      </c>
      <c r="R555" s="401">
        <f t="shared" si="223"/>
        <v>0</v>
      </c>
    </row>
    <row r="556" spans="1:18" x14ac:dyDescent="0.3">
      <c r="A556" s="587"/>
      <c r="B556" s="168" t="s">
        <v>57</v>
      </c>
      <c r="C556" s="337"/>
      <c r="D556" s="337"/>
      <c r="E556" s="337"/>
      <c r="F556" s="337"/>
      <c r="G556" s="337"/>
      <c r="H556" s="337"/>
      <c r="I556" s="337"/>
      <c r="J556" s="337"/>
      <c r="K556" s="402"/>
      <c r="L556" s="337"/>
      <c r="M556" s="337"/>
      <c r="N556" s="337"/>
      <c r="O556" s="337"/>
      <c r="P556" s="337"/>
      <c r="Q556" s="337"/>
      <c r="R556" s="403">
        <f t="shared" si="223"/>
        <v>0</v>
      </c>
    </row>
    <row r="557" spans="1:18" x14ac:dyDescent="0.3">
      <c r="A557" s="587"/>
      <c r="B557" s="168" t="s">
        <v>58</v>
      </c>
      <c r="C557" s="337"/>
      <c r="D557" s="337"/>
      <c r="E557" s="337"/>
      <c r="F557" s="337"/>
      <c r="G557" s="337"/>
      <c r="H557" s="337"/>
      <c r="I557" s="337"/>
      <c r="J557" s="337"/>
      <c r="K557" s="402"/>
      <c r="L557" s="337"/>
      <c r="M557" s="337"/>
      <c r="N557" s="337"/>
      <c r="O557" s="337"/>
      <c r="P557" s="337"/>
      <c r="Q557" s="337"/>
      <c r="R557" s="403">
        <f t="shared" si="223"/>
        <v>0</v>
      </c>
    </row>
    <row r="558" spans="1:18" x14ac:dyDescent="0.3">
      <c r="A558" s="587"/>
      <c r="B558" s="401" t="s">
        <v>59</v>
      </c>
      <c r="C558" s="401">
        <f t="shared" ref="C558:J558" si="245">SUM(C559:C560)</f>
        <v>0</v>
      </c>
      <c r="D558" s="401">
        <f t="shared" si="245"/>
        <v>0</v>
      </c>
      <c r="E558" s="401">
        <f t="shared" si="245"/>
        <v>0</v>
      </c>
      <c r="F558" s="401">
        <f t="shared" si="245"/>
        <v>0</v>
      </c>
      <c r="G558" s="401">
        <f t="shared" si="245"/>
        <v>0</v>
      </c>
      <c r="H558" s="401">
        <f t="shared" si="245"/>
        <v>0</v>
      </c>
      <c r="I558" s="401">
        <f t="shared" si="245"/>
        <v>0</v>
      </c>
      <c r="J558" s="401">
        <f t="shared" si="245"/>
        <v>0</v>
      </c>
      <c r="K558" s="402"/>
      <c r="L558" s="401">
        <f t="shared" ref="L558:Q558" si="246">SUM(L559:L560)</f>
        <v>0</v>
      </c>
      <c r="M558" s="401">
        <f t="shared" si="246"/>
        <v>0</v>
      </c>
      <c r="N558" s="401">
        <f t="shared" si="246"/>
        <v>0</v>
      </c>
      <c r="O558" s="401">
        <f t="shared" si="246"/>
        <v>0</v>
      </c>
      <c r="P558" s="401">
        <f t="shared" si="246"/>
        <v>0</v>
      </c>
      <c r="Q558" s="401">
        <f t="shared" si="246"/>
        <v>0</v>
      </c>
      <c r="R558" s="401">
        <f t="shared" si="223"/>
        <v>0</v>
      </c>
    </row>
    <row r="559" spans="1:18" x14ac:dyDescent="0.3">
      <c r="A559" s="587"/>
      <c r="B559" s="168" t="s">
        <v>57</v>
      </c>
      <c r="C559" s="337"/>
      <c r="D559" s="337"/>
      <c r="E559" s="337"/>
      <c r="F559" s="337"/>
      <c r="G559" s="337"/>
      <c r="H559" s="337"/>
      <c r="I559" s="337"/>
      <c r="J559" s="337"/>
      <c r="K559" s="402"/>
      <c r="L559" s="337"/>
      <c r="M559" s="337"/>
      <c r="N559" s="337"/>
      <c r="O559" s="337"/>
      <c r="P559" s="337"/>
      <c r="Q559" s="337"/>
      <c r="R559" s="403">
        <f t="shared" si="223"/>
        <v>0</v>
      </c>
    </row>
    <row r="560" spans="1:18" x14ac:dyDescent="0.3">
      <c r="A560" s="587"/>
      <c r="B560" s="168" t="s">
        <v>58</v>
      </c>
      <c r="C560" s="337"/>
      <c r="D560" s="337"/>
      <c r="E560" s="337"/>
      <c r="F560" s="337"/>
      <c r="G560" s="337"/>
      <c r="H560" s="337"/>
      <c r="I560" s="337"/>
      <c r="J560" s="337"/>
      <c r="K560" s="402"/>
      <c r="L560" s="337"/>
      <c r="M560" s="337"/>
      <c r="N560" s="337"/>
      <c r="O560" s="337"/>
      <c r="P560" s="337"/>
      <c r="Q560" s="337"/>
      <c r="R560" s="403">
        <f t="shared" si="223"/>
        <v>0</v>
      </c>
    </row>
    <row r="561" spans="1:18" x14ac:dyDescent="0.3">
      <c r="A561" s="587" t="s">
        <v>51</v>
      </c>
      <c r="B561" s="401" t="s">
        <v>56</v>
      </c>
      <c r="C561" s="401">
        <f t="shared" ref="C561:K561" si="247">SUM(C562:C563)</f>
        <v>0</v>
      </c>
      <c r="D561" s="401">
        <f t="shared" si="247"/>
        <v>0</v>
      </c>
      <c r="E561" s="401">
        <f t="shared" si="247"/>
        <v>0</v>
      </c>
      <c r="F561" s="401">
        <f t="shared" si="247"/>
        <v>0</v>
      </c>
      <c r="G561" s="401">
        <f t="shared" si="247"/>
        <v>0</v>
      </c>
      <c r="H561" s="401">
        <f t="shared" si="247"/>
        <v>0</v>
      </c>
      <c r="I561" s="401">
        <f t="shared" si="247"/>
        <v>0</v>
      </c>
      <c r="J561" s="401">
        <f t="shared" si="247"/>
        <v>0</v>
      </c>
      <c r="K561" s="401">
        <f t="shared" si="247"/>
        <v>0</v>
      </c>
      <c r="L561" s="402"/>
      <c r="M561" s="401">
        <f>SUM(M562:M563)</f>
        <v>0</v>
      </c>
      <c r="N561" s="401">
        <f>SUM(N562:N563)</f>
        <v>0</v>
      </c>
      <c r="O561" s="401">
        <f>SUM(O562:O563)</f>
        <v>0</v>
      </c>
      <c r="P561" s="401">
        <f>SUM(P562:P563)</f>
        <v>0</v>
      </c>
      <c r="Q561" s="401">
        <f>SUM(Q562:Q563)</f>
        <v>0</v>
      </c>
      <c r="R561" s="401">
        <f t="shared" si="223"/>
        <v>0</v>
      </c>
    </row>
    <row r="562" spans="1:18" x14ac:dyDescent="0.3">
      <c r="A562" s="587"/>
      <c r="B562" s="168" t="s">
        <v>57</v>
      </c>
      <c r="C562" s="337"/>
      <c r="D562" s="337"/>
      <c r="E562" s="337"/>
      <c r="F562" s="337"/>
      <c r="G562" s="337"/>
      <c r="H562" s="337"/>
      <c r="I562" s="337"/>
      <c r="J562" s="337"/>
      <c r="K562" s="337"/>
      <c r="L562" s="402"/>
      <c r="M562" s="337"/>
      <c r="N562" s="337"/>
      <c r="O562" s="337"/>
      <c r="P562" s="337"/>
      <c r="Q562" s="337"/>
      <c r="R562" s="403">
        <f t="shared" si="223"/>
        <v>0</v>
      </c>
    </row>
    <row r="563" spans="1:18" x14ac:dyDescent="0.3">
      <c r="A563" s="587"/>
      <c r="B563" s="168" t="s">
        <v>58</v>
      </c>
      <c r="C563" s="337"/>
      <c r="D563" s="337"/>
      <c r="E563" s="337"/>
      <c r="F563" s="337"/>
      <c r="G563" s="337"/>
      <c r="H563" s="337"/>
      <c r="I563" s="337"/>
      <c r="J563" s="337"/>
      <c r="K563" s="337"/>
      <c r="L563" s="402"/>
      <c r="M563" s="337"/>
      <c r="N563" s="337"/>
      <c r="O563" s="337"/>
      <c r="P563" s="337"/>
      <c r="Q563" s="337"/>
      <c r="R563" s="403">
        <f t="shared" si="223"/>
        <v>0</v>
      </c>
    </row>
    <row r="564" spans="1:18" x14ac:dyDescent="0.3">
      <c r="A564" s="587"/>
      <c r="B564" s="401" t="s">
        <v>59</v>
      </c>
      <c r="C564" s="401">
        <f t="shared" ref="C564:K564" si="248">SUM(C565:C566)</f>
        <v>0</v>
      </c>
      <c r="D564" s="401">
        <f t="shared" si="248"/>
        <v>0</v>
      </c>
      <c r="E564" s="401">
        <f t="shared" si="248"/>
        <v>0</v>
      </c>
      <c r="F564" s="401">
        <f t="shared" si="248"/>
        <v>0</v>
      </c>
      <c r="G564" s="401">
        <f t="shared" si="248"/>
        <v>0</v>
      </c>
      <c r="H564" s="401">
        <f t="shared" si="248"/>
        <v>0</v>
      </c>
      <c r="I564" s="401">
        <f t="shared" si="248"/>
        <v>0</v>
      </c>
      <c r="J564" s="401">
        <f t="shared" si="248"/>
        <v>0</v>
      </c>
      <c r="K564" s="401">
        <f t="shared" si="248"/>
        <v>0</v>
      </c>
      <c r="L564" s="402"/>
      <c r="M564" s="401">
        <f>SUM(M565:M566)</f>
        <v>0</v>
      </c>
      <c r="N564" s="401">
        <f>SUM(N565:N566)</f>
        <v>0</v>
      </c>
      <c r="O564" s="401">
        <f>SUM(O565:O566)</f>
        <v>0</v>
      </c>
      <c r="P564" s="401">
        <f>SUM(P565:P566)</f>
        <v>0</v>
      </c>
      <c r="Q564" s="401">
        <f>SUM(Q565:Q566)</f>
        <v>0</v>
      </c>
      <c r="R564" s="401">
        <f t="shared" si="223"/>
        <v>0</v>
      </c>
    </row>
    <row r="565" spans="1:18" x14ac:dyDescent="0.3">
      <c r="A565" s="587"/>
      <c r="B565" s="168" t="s">
        <v>57</v>
      </c>
      <c r="C565" s="337"/>
      <c r="D565" s="337"/>
      <c r="E565" s="337"/>
      <c r="F565" s="337"/>
      <c r="G565" s="337"/>
      <c r="H565" s="337"/>
      <c r="I565" s="337"/>
      <c r="J565" s="337"/>
      <c r="K565" s="337"/>
      <c r="L565" s="402"/>
      <c r="M565" s="337"/>
      <c r="N565" s="337"/>
      <c r="O565" s="337"/>
      <c r="P565" s="337"/>
      <c r="Q565" s="337"/>
      <c r="R565" s="403">
        <f t="shared" si="223"/>
        <v>0</v>
      </c>
    </row>
    <row r="566" spans="1:18" x14ac:dyDescent="0.3">
      <c r="A566" s="587"/>
      <c r="B566" s="168" t="s">
        <v>58</v>
      </c>
      <c r="C566" s="337"/>
      <c r="D566" s="337"/>
      <c r="E566" s="337"/>
      <c r="F566" s="337"/>
      <c r="G566" s="337"/>
      <c r="H566" s="337"/>
      <c r="I566" s="337"/>
      <c r="J566" s="337"/>
      <c r="K566" s="337"/>
      <c r="L566" s="402"/>
      <c r="M566" s="337"/>
      <c r="N566" s="337"/>
      <c r="O566" s="337"/>
      <c r="P566" s="337"/>
      <c r="Q566" s="337"/>
      <c r="R566" s="403">
        <f t="shared" si="223"/>
        <v>0</v>
      </c>
    </row>
    <row r="567" spans="1:18" x14ac:dyDescent="0.3">
      <c r="A567" s="587" t="s">
        <v>52</v>
      </c>
      <c r="B567" s="401" t="s">
        <v>56</v>
      </c>
      <c r="C567" s="401">
        <f t="shared" ref="C567:L567" si="249">SUM(C568:C569)</f>
        <v>0</v>
      </c>
      <c r="D567" s="401">
        <f t="shared" si="249"/>
        <v>0</v>
      </c>
      <c r="E567" s="401">
        <f t="shared" si="249"/>
        <v>0</v>
      </c>
      <c r="F567" s="401">
        <f t="shared" si="249"/>
        <v>0</v>
      </c>
      <c r="G567" s="401">
        <f t="shared" si="249"/>
        <v>0</v>
      </c>
      <c r="H567" s="401">
        <f t="shared" si="249"/>
        <v>0</v>
      </c>
      <c r="I567" s="401">
        <f t="shared" si="249"/>
        <v>0</v>
      </c>
      <c r="J567" s="401">
        <f t="shared" si="249"/>
        <v>0</v>
      </c>
      <c r="K567" s="401">
        <f t="shared" si="249"/>
        <v>0</v>
      </c>
      <c r="L567" s="401">
        <f t="shared" si="249"/>
        <v>0</v>
      </c>
      <c r="M567" s="402"/>
      <c r="N567" s="401">
        <f>SUM(N568:N569)</f>
        <v>0</v>
      </c>
      <c r="O567" s="401">
        <f>SUM(O568:O569)</f>
        <v>0</v>
      </c>
      <c r="P567" s="401">
        <f>SUM(P568:P569)</f>
        <v>0</v>
      </c>
      <c r="Q567" s="401">
        <f>SUM(Q568:Q569)</f>
        <v>0</v>
      </c>
      <c r="R567" s="401">
        <f t="shared" si="223"/>
        <v>0</v>
      </c>
    </row>
    <row r="568" spans="1:18" x14ac:dyDescent="0.3">
      <c r="A568" s="587"/>
      <c r="B568" s="168" t="s">
        <v>57</v>
      </c>
      <c r="C568" s="337"/>
      <c r="D568" s="337"/>
      <c r="E568" s="337"/>
      <c r="F568" s="337"/>
      <c r="G568" s="337"/>
      <c r="H568" s="337"/>
      <c r="I568" s="337"/>
      <c r="J568" s="337"/>
      <c r="K568" s="337"/>
      <c r="L568" s="337"/>
      <c r="M568" s="402"/>
      <c r="N568" s="337"/>
      <c r="O568" s="337"/>
      <c r="P568" s="337"/>
      <c r="Q568" s="337"/>
      <c r="R568" s="403">
        <f t="shared" si="223"/>
        <v>0</v>
      </c>
    </row>
    <row r="569" spans="1:18" x14ac:dyDescent="0.3">
      <c r="A569" s="587"/>
      <c r="B569" s="168" t="s">
        <v>58</v>
      </c>
      <c r="C569" s="337"/>
      <c r="D569" s="337"/>
      <c r="E569" s="337"/>
      <c r="F569" s="337"/>
      <c r="G569" s="337"/>
      <c r="H569" s="337"/>
      <c r="I569" s="337"/>
      <c r="J569" s="337"/>
      <c r="K569" s="337"/>
      <c r="L569" s="337"/>
      <c r="M569" s="402"/>
      <c r="N569" s="337"/>
      <c r="O569" s="337"/>
      <c r="P569" s="337"/>
      <c r="Q569" s="337"/>
      <c r="R569" s="403">
        <f t="shared" si="223"/>
        <v>0</v>
      </c>
    </row>
    <row r="570" spans="1:18" x14ac:dyDescent="0.3">
      <c r="A570" s="587"/>
      <c r="B570" s="401" t="s">
        <v>59</v>
      </c>
      <c r="C570" s="401">
        <f t="shared" ref="C570:L570" si="250">SUM(C571:C572)</f>
        <v>0</v>
      </c>
      <c r="D570" s="401">
        <f t="shared" si="250"/>
        <v>0</v>
      </c>
      <c r="E570" s="401">
        <f t="shared" si="250"/>
        <v>0</v>
      </c>
      <c r="F570" s="401">
        <f t="shared" si="250"/>
        <v>0</v>
      </c>
      <c r="G570" s="401">
        <f t="shared" si="250"/>
        <v>0</v>
      </c>
      <c r="H570" s="401">
        <f t="shared" si="250"/>
        <v>0</v>
      </c>
      <c r="I570" s="401">
        <f t="shared" si="250"/>
        <v>0</v>
      </c>
      <c r="J570" s="401">
        <f t="shared" si="250"/>
        <v>0</v>
      </c>
      <c r="K570" s="401">
        <f t="shared" si="250"/>
        <v>0</v>
      </c>
      <c r="L570" s="401">
        <f t="shared" si="250"/>
        <v>0</v>
      </c>
      <c r="M570" s="402"/>
      <c r="N570" s="401">
        <f>SUM(N571:N572)</f>
        <v>0</v>
      </c>
      <c r="O570" s="401">
        <f>SUM(O571:O572)</f>
        <v>0</v>
      </c>
      <c r="P570" s="401">
        <f>SUM(P571:P572)</f>
        <v>0</v>
      </c>
      <c r="Q570" s="401">
        <f>SUM(Q571:Q572)</f>
        <v>0</v>
      </c>
      <c r="R570" s="401">
        <f t="shared" si="223"/>
        <v>0</v>
      </c>
    </row>
    <row r="571" spans="1:18" x14ac:dyDescent="0.3">
      <c r="A571" s="587"/>
      <c r="B571" s="168" t="s">
        <v>57</v>
      </c>
      <c r="C571" s="337"/>
      <c r="D571" s="337"/>
      <c r="E571" s="337"/>
      <c r="F571" s="337"/>
      <c r="G571" s="337"/>
      <c r="H571" s="337"/>
      <c r="I571" s="337"/>
      <c r="J571" s="337"/>
      <c r="K571" s="337"/>
      <c r="L571" s="337"/>
      <c r="M571" s="402"/>
      <c r="N571" s="337"/>
      <c r="O571" s="337"/>
      <c r="P571" s="337"/>
      <c r="Q571" s="337"/>
      <c r="R571" s="403">
        <f t="shared" si="223"/>
        <v>0</v>
      </c>
    </row>
    <row r="572" spans="1:18" x14ac:dyDescent="0.3">
      <c r="A572" s="587"/>
      <c r="B572" s="168" t="s">
        <v>58</v>
      </c>
      <c r="C572" s="337"/>
      <c r="D572" s="337"/>
      <c r="E572" s="337"/>
      <c r="F572" s="337"/>
      <c r="G572" s="337"/>
      <c r="H572" s="337"/>
      <c r="I572" s="337"/>
      <c r="J572" s="337"/>
      <c r="K572" s="337"/>
      <c r="L572" s="337"/>
      <c r="M572" s="402"/>
      <c r="N572" s="337"/>
      <c r="O572" s="337"/>
      <c r="P572" s="337"/>
      <c r="Q572" s="337"/>
      <c r="R572" s="403">
        <f t="shared" ref="R572:R602" si="251">SUM(C572:Q572)</f>
        <v>0</v>
      </c>
    </row>
    <row r="573" spans="1:18" x14ac:dyDescent="0.3">
      <c r="A573" s="587" t="s">
        <v>53</v>
      </c>
      <c r="B573" s="401" t="s">
        <v>56</v>
      </c>
      <c r="C573" s="401">
        <f t="shared" ref="C573:M573" si="252">SUM(C574:C575)</f>
        <v>0</v>
      </c>
      <c r="D573" s="401">
        <f t="shared" si="252"/>
        <v>0</v>
      </c>
      <c r="E573" s="401">
        <f t="shared" si="252"/>
        <v>0</v>
      </c>
      <c r="F573" s="401">
        <f t="shared" si="252"/>
        <v>0</v>
      </c>
      <c r="G573" s="401">
        <f t="shared" si="252"/>
        <v>0</v>
      </c>
      <c r="H573" s="401">
        <f t="shared" si="252"/>
        <v>0</v>
      </c>
      <c r="I573" s="401">
        <f t="shared" si="252"/>
        <v>0</v>
      </c>
      <c r="J573" s="401">
        <f t="shared" si="252"/>
        <v>0</v>
      </c>
      <c r="K573" s="401">
        <f t="shared" si="252"/>
        <v>0</v>
      </c>
      <c r="L573" s="401">
        <f t="shared" si="252"/>
        <v>0</v>
      </c>
      <c r="M573" s="401">
        <f t="shared" si="252"/>
        <v>0</v>
      </c>
      <c r="N573" s="402"/>
      <c r="O573" s="401">
        <f>SUM(O574:O575)</f>
        <v>0</v>
      </c>
      <c r="P573" s="401">
        <f>SUM(P574:P575)</f>
        <v>0</v>
      </c>
      <c r="Q573" s="401">
        <f>SUM(Q574:Q575)</f>
        <v>0</v>
      </c>
      <c r="R573" s="401">
        <f t="shared" si="251"/>
        <v>0</v>
      </c>
    </row>
    <row r="574" spans="1:18" x14ac:dyDescent="0.3">
      <c r="A574" s="587"/>
      <c r="B574" s="168" t="s">
        <v>57</v>
      </c>
      <c r="C574" s="337"/>
      <c r="D574" s="337"/>
      <c r="E574" s="337"/>
      <c r="F574" s="337"/>
      <c r="G574" s="337"/>
      <c r="H574" s="337"/>
      <c r="I574" s="337"/>
      <c r="J574" s="337"/>
      <c r="K574" s="337"/>
      <c r="L574" s="337"/>
      <c r="M574" s="337"/>
      <c r="N574" s="402"/>
      <c r="O574" s="337"/>
      <c r="P574" s="337"/>
      <c r="Q574" s="337"/>
      <c r="R574" s="403">
        <f t="shared" si="251"/>
        <v>0</v>
      </c>
    </row>
    <row r="575" spans="1:18" x14ac:dyDescent="0.3">
      <c r="A575" s="587"/>
      <c r="B575" s="168" t="s">
        <v>58</v>
      </c>
      <c r="C575" s="337"/>
      <c r="D575" s="337"/>
      <c r="E575" s="337"/>
      <c r="F575" s="337"/>
      <c r="G575" s="337"/>
      <c r="H575" s="337"/>
      <c r="I575" s="337"/>
      <c r="J575" s="337"/>
      <c r="K575" s="337"/>
      <c r="L575" s="337"/>
      <c r="M575" s="337"/>
      <c r="N575" s="402"/>
      <c r="O575" s="337"/>
      <c r="P575" s="337"/>
      <c r="Q575" s="337"/>
      <c r="R575" s="403">
        <f t="shared" si="251"/>
        <v>0</v>
      </c>
    </row>
    <row r="576" spans="1:18" x14ac:dyDescent="0.3">
      <c r="A576" s="587"/>
      <c r="B576" s="401" t="s">
        <v>59</v>
      </c>
      <c r="C576" s="401">
        <f t="shared" ref="C576:M576" si="253">SUM(C577:C578)</f>
        <v>0</v>
      </c>
      <c r="D576" s="401">
        <f t="shared" si="253"/>
        <v>0</v>
      </c>
      <c r="E576" s="401">
        <f t="shared" si="253"/>
        <v>0</v>
      </c>
      <c r="F576" s="401">
        <f t="shared" si="253"/>
        <v>0</v>
      </c>
      <c r="G576" s="401">
        <f t="shared" si="253"/>
        <v>0</v>
      </c>
      <c r="H576" s="401">
        <f t="shared" si="253"/>
        <v>0</v>
      </c>
      <c r="I576" s="401">
        <f t="shared" si="253"/>
        <v>0</v>
      </c>
      <c r="J576" s="401">
        <f t="shared" si="253"/>
        <v>0</v>
      </c>
      <c r="K576" s="401">
        <f t="shared" si="253"/>
        <v>0</v>
      </c>
      <c r="L576" s="401">
        <f t="shared" si="253"/>
        <v>0</v>
      </c>
      <c r="M576" s="401">
        <f t="shared" si="253"/>
        <v>0</v>
      </c>
      <c r="N576" s="402"/>
      <c r="O576" s="401">
        <f>SUM(O577:O578)</f>
        <v>0</v>
      </c>
      <c r="P576" s="401">
        <f>SUM(P577:P578)</f>
        <v>0</v>
      </c>
      <c r="Q576" s="401">
        <f>SUM(Q577:Q578)</f>
        <v>0</v>
      </c>
      <c r="R576" s="401">
        <f t="shared" si="251"/>
        <v>0</v>
      </c>
    </row>
    <row r="577" spans="1:18" x14ac:dyDescent="0.3">
      <c r="A577" s="587"/>
      <c r="B577" s="168" t="s">
        <v>57</v>
      </c>
      <c r="C577" s="337"/>
      <c r="D577" s="337"/>
      <c r="E577" s="337"/>
      <c r="F577" s="337"/>
      <c r="G577" s="337"/>
      <c r="H577" s="337"/>
      <c r="I577" s="337"/>
      <c r="J577" s="337"/>
      <c r="K577" s="337"/>
      <c r="L577" s="337"/>
      <c r="M577" s="337"/>
      <c r="N577" s="402"/>
      <c r="O577" s="337"/>
      <c r="P577" s="337"/>
      <c r="Q577" s="337"/>
      <c r="R577" s="403">
        <f t="shared" si="251"/>
        <v>0</v>
      </c>
    </row>
    <row r="578" spans="1:18" x14ac:dyDescent="0.3">
      <c r="A578" s="587"/>
      <c r="B578" s="168" t="s">
        <v>58</v>
      </c>
      <c r="C578" s="337"/>
      <c r="D578" s="337"/>
      <c r="E578" s="337"/>
      <c r="F578" s="337"/>
      <c r="G578" s="337"/>
      <c r="H578" s="337"/>
      <c r="I578" s="337"/>
      <c r="J578" s="337"/>
      <c r="K578" s="337"/>
      <c r="L578" s="337"/>
      <c r="M578" s="337"/>
      <c r="N578" s="402"/>
      <c r="O578" s="337"/>
      <c r="P578" s="337"/>
      <c r="Q578" s="337"/>
      <c r="R578" s="403">
        <f t="shared" si="251"/>
        <v>0</v>
      </c>
    </row>
    <row r="579" spans="1:18" x14ac:dyDescent="0.3">
      <c r="A579" s="587" t="s">
        <v>475</v>
      </c>
      <c r="B579" s="401" t="s">
        <v>56</v>
      </c>
      <c r="C579" s="401">
        <f t="shared" ref="C579:N579" si="254">SUM(C580:C581)</f>
        <v>0</v>
      </c>
      <c r="D579" s="401">
        <f t="shared" si="254"/>
        <v>0</v>
      </c>
      <c r="E579" s="401">
        <f t="shared" si="254"/>
        <v>0</v>
      </c>
      <c r="F579" s="401">
        <f t="shared" si="254"/>
        <v>0</v>
      </c>
      <c r="G579" s="401">
        <f t="shared" si="254"/>
        <v>0</v>
      </c>
      <c r="H579" s="401">
        <f t="shared" si="254"/>
        <v>0</v>
      </c>
      <c r="I579" s="401">
        <f t="shared" si="254"/>
        <v>0</v>
      </c>
      <c r="J579" s="401">
        <f t="shared" si="254"/>
        <v>0</v>
      </c>
      <c r="K579" s="401">
        <f t="shared" si="254"/>
        <v>0</v>
      </c>
      <c r="L579" s="401">
        <f t="shared" si="254"/>
        <v>0</v>
      </c>
      <c r="M579" s="401">
        <f t="shared" si="254"/>
        <v>0</v>
      </c>
      <c r="N579" s="401">
        <f t="shared" si="254"/>
        <v>0</v>
      </c>
      <c r="O579" s="402"/>
      <c r="P579" s="401">
        <f>SUM(P580:P581)</f>
        <v>0</v>
      </c>
      <c r="Q579" s="401">
        <f>SUM(Q580:Q581)</f>
        <v>0</v>
      </c>
      <c r="R579" s="401">
        <f t="shared" si="251"/>
        <v>0</v>
      </c>
    </row>
    <row r="580" spans="1:18" x14ac:dyDescent="0.3">
      <c r="A580" s="587"/>
      <c r="B580" s="168" t="s">
        <v>57</v>
      </c>
      <c r="C580" s="337"/>
      <c r="D580" s="337"/>
      <c r="E580" s="337"/>
      <c r="F580" s="337"/>
      <c r="G580" s="337"/>
      <c r="H580" s="337"/>
      <c r="I580" s="337"/>
      <c r="J580" s="337"/>
      <c r="K580" s="337"/>
      <c r="L580" s="337"/>
      <c r="M580" s="337"/>
      <c r="N580" s="337"/>
      <c r="O580" s="402"/>
      <c r="P580" s="337"/>
      <c r="Q580" s="337"/>
      <c r="R580" s="403">
        <f t="shared" si="251"/>
        <v>0</v>
      </c>
    </row>
    <row r="581" spans="1:18" x14ac:dyDescent="0.3">
      <c r="A581" s="587"/>
      <c r="B581" s="168" t="s">
        <v>58</v>
      </c>
      <c r="C581" s="337"/>
      <c r="D581" s="337"/>
      <c r="E581" s="337"/>
      <c r="F581" s="337"/>
      <c r="G581" s="337"/>
      <c r="H581" s="337"/>
      <c r="I581" s="337"/>
      <c r="J581" s="337"/>
      <c r="K581" s="337"/>
      <c r="L581" s="337"/>
      <c r="M581" s="337"/>
      <c r="N581" s="337"/>
      <c r="O581" s="402"/>
      <c r="P581" s="337"/>
      <c r="Q581" s="337"/>
      <c r="R581" s="403">
        <f t="shared" si="251"/>
        <v>0</v>
      </c>
    </row>
    <row r="582" spans="1:18" x14ac:dyDescent="0.3">
      <c r="A582" s="587"/>
      <c r="B582" s="401" t="s">
        <v>59</v>
      </c>
      <c r="C582" s="401">
        <f t="shared" ref="C582:N582" si="255">SUM(C583:C584)</f>
        <v>0</v>
      </c>
      <c r="D582" s="401">
        <f t="shared" si="255"/>
        <v>0</v>
      </c>
      <c r="E582" s="401">
        <f t="shared" si="255"/>
        <v>0</v>
      </c>
      <c r="F582" s="401">
        <f t="shared" si="255"/>
        <v>0</v>
      </c>
      <c r="G582" s="401">
        <f t="shared" si="255"/>
        <v>0</v>
      </c>
      <c r="H582" s="401">
        <f t="shared" si="255"/>
        <v>0</v>
      </c>
      <c r="I582" s="401">
        <f t="shared" si="255"/>
        <v>0</v>
      </c>
      <c r="J582" s="401">
        <f t="shared" si="255"/>
        <v>0</v>
      </c>
      <c r="K582" s="401">
        <f t="shared" si="255"/>
        <v>0</v>
      </c>
      <c r="L582" s="401">
        <f t="shared" si="255"/>
        <v>0</v>
      </c>
      <c r="M582" s="401">
        <f t="shared" si="255"/>
        <v>0</v>
      </c>
      <c r="N582" s="401">
        <f t="shared" si="255"/>
        <v>0</v>
      </c>
      <c r="O582" s="402"/>
      <c r="P582" s="401">
        <f>SUM(P583:P584)</f>
        <v>0</v>
      </c>
      <c r="Q582" s="401">
        <f>SUM(Q583:Q584)</f>
        <v>0</v>
      </c>
      <c r="R582" s="401">
        <f t="shared" si="251"/>
        <v>0</v>
      </c>
    </row>
    <row r="583" spans="1:18" x14ac:dyDescent="0.3">
      <c r="A583" s="587"/>
      <c r="B583" s="168" t="s">
        <v>57</v>
      </c>
      <c r="C583" s="337"/>
      <c r="D583" s="337"/>
      <c r="E583" s="337"/>
      <c r="F583" s="337"/>
      <c r="G583" s="337"/>
      <c r="H583" s="337"/>
      <c r="I583" s="337"/>
      <c r="J583" s="337"/>
      <c r="K583" s="337"/>
      <c r="L583" s="337"/>
      <c r="M583" s="337"/>
      <c r="N583" s="337"/>
      <c r="O583" s="402"/>
      <c r="P583" s="337"/>
      <c r="Q583" s="337"/>
      <c r="R583" s="403">
        <f t="shared" si="251"/>
        <v>0</v>
      </c>
    </row>
    <row r="584" spans="1:18" x14ac:dyDescent="0.3">
      <c r="A584" s="587"/>
      <c r="B584" s="168" t="s">
        <v>58</v>
      </c>
      <c r="C584" s="337"/>
      <c r="D584" s="337"/>
      <c r="E584" s="337"/>
      <c r="F584" s="337"/>
      <c r="G584" s="337"/>
      <c r="H584" s="337"/>
      <c r="I584" s="337"/>
      <c r="J584" s="337"/>
      <c r="K584" s="337"/>
      <c r="L584" s="337"/>
      <c r="M584" s="337"/>
      <c r="N584" s="337"/>
      <c r="O584" s="402"/>
      <c r="P584" s="337"/>
      <c r="Q584" s="337"/>
      <c r="R584" s="403">
        <f t="shared" si="251"/>
        <v>0</v>
      </c>
    </row>
    <row r="585" spans="1:18" x14ac:dyDescent="0.3">
      <c r="A585" s="587" t="s">
        <v>54</v>
      </c>
      <c r="B585" s="401" t="s">
        <v>56</v>
      </c>
      <c r="C585" s="401">
        <f t="shared" ref="C585:O585" si="256">SUM(C586:C587)</f>
        <v>0</v>
      </c>
      <c r="D585" s="401">
        <f t="shared" si="256"/>
        <v>0</v>
      </c>
      <c r="E585" s="401">
        <f t="shared" si="256"/>
        <v>0</v>
      </c>
      <c r="F585" s="401">
        <f t="shared" si="256"/>
        <v>0</v>
      </c>
      <c r="G585" s="401">
        <f t="shared" si="256"/>
        <v>0</v>
      </c>
      <c r="H585" s="401">
        <f t="shared" si="256"/>
        <v>0</v>
      </c>
      <c r="I585" s="401">
        <f t="shared" si="256"/>
        <v>0</v>
      </c>
      <c r="J585" s="401">
        <f t="shared" si="256"/>
        <v>0</v>
      </c>
      <c r="K585" s="401">
        <f t="shared" si="256"/>
        <v>0</v>
      </c>
      <c r="L585" s="401">
        <f t="shared" si="256"/>
        <v>0</v>
      </c>
      <c r="M585" s="401">
        <f t="shared" si="256"/>
        <v>0</v>
      </c>
      <c r="N585" s="401">
        <f t="shared" si="256"/>
        <v>0</v>
      </c>
      <c r="O585" s="401">
        <f t="shared" si="256"/>
        <v>0</v>
      </c>
      <c r="P585" s="402"/>
      <c r="Q585" s="401">
        <f>SUM(Q586:Q587)</f>
        <v>0</v>
      </c>
      <c r="R585" s="401">
        <f t="shared" si="251"/>
        <v>0</v>
      </c>
    </row>
    <row r="586" spans="1:18" x14ac:dyDescent="0.3">
      <c r="A586" s="587"/>
      <c r="B586" s="168" t="s">
        <v>57</v>
      </c>
      <c r="C586" s="337"/>
      <c r="D586" s="337"/>
      <c r="E586" s="337"/>
      <c r="F586" s="337"/>
      <c r="G586" s="337"/>
      <c r="H586" s="337"/>
      <c r="I586" s="337"/>
      <c r="J586" s="337"/>
      <c r="K586" s="337"/>
      <c r="L586" s="337"/>
      <c r="M586" s="337"/>
      <c r="N586" s="337"/>
      <c r="O586" s="337"/>
      <c r="P586" s="402"/>
      <c r="Q586" s="337"/>
      <c r="R586" s="403">
        <f t="shared" si="251"/>
        <v>0</v>
      </c>
    </row>
    <row r="587" spans="1:18" x14ac:dyDescent="0.3">
      <c r="A587" s="587"/>
      <c r="B587" s="168" t="s">
        <v>58</v>
      </c>
      <c r="C587" s="337"/>
      <c r="D587" s="337"/>
      <c r="E587" s="337"/>
      <c r="F587" s="337"/>
      <c r="G587" s="337"/>
      <c r="H587" s="337"/>
      <c r="I587" s="337"/>
      <c r="J587" s="337"/>
      <c r="K587" s="337"/>
      <c r="L587" s="337"/>
      <c r="M587" s="337"/>
      <c r="N587" s="337"/>
      <c r="O587" s="337"/>
      <c r="P587" s="402"/>
      <c r="Q587" s="337"/>
      <c r="R587" s="403">
        <f t="shared" si="251"/>
        <v>0</v>
      </c>
    </row>
    <row r="588" spans="1:18" x14ac:dyDescent="0.3">
      <c r="A588" s="587"/>
      <c r="B588" s="401" t="s">
        <v>59</v>
      </c>
      <c r="C588" s="401">
        <f t="shared" ref="C588:O588" si="257">SUM(C589:C590)</f>
        <v>0</v>
      </c>
      <c r="D588" s="401">
        <f t="shared" si="257"/>
        <v>0</v>
      </c>
      <c r="E588" s="401">
        <f t="shared" si="257"/>
        <v>0</v>
      </c>
      <c r="F588" s="401">
        <f t="shared" si="257"/>
        <v>0</v>
      </c>
      <c r="G588" s="401">
        <f t="shared" si="257"/>
        <v>0</v>
      </c>
      <c r="H588" s="401">
        <f t="shared" si="257"/>
        <v>0</v>
      </c>
      <c r="I588" s="401">
        <f t="shared" si="257"/>
        <v>0</v>
      </c>
      <c r="J588" s="401">
        <f t="shared" si="257"/>
        <v>0</v>
      </c>
      <c r="K588" s="401">
        <f t="shared" si="257"/>
        <v>0</v>
      </c>
      <c r="L588" s="401">
        <f t="shared" si="257"/>
        <v>0</v>
      </c>
      <c r="M588" s="401">
        <f t="shared" si="257"/>
        <v>0</v>
      </c>
      <c r="N588" s="401">
        <f t="shared" si="257"/>
        <v>0</v>
      </c>
      <c r="O588" s="401">
        <f t="shared" si="257"/>
        <v>0</v>
      </c>
      <c r="P588" s="402"/>
      <c r="Q588" s="401">
        <f>SUM(Q589:Q590)</f>
        <v>0</v>
      </c>
      <c r="R588" s="401">
        <f t="shared" si="251"/>
        <v>0</v>
      </c>
    </row>
    <row r="589" spans="1:18" x14ac:dyDescent="0.3">
      <c r="A589" s="587"/>
      <c r="B589" s="168" t="s">
        <v>57</v>
      </c>
      <c r="C589" s="337"/>
      <c r="D589" s="337"/>
      <c r="E589" s="337"/>
      <c r="F589" s="337"/>
      <c r="G589" s="337"/>
      <c r="H589" s="337"/>
      <c r="I589" s="337"/>
      <c r="J589" s="337"/>
      <c r="K589" s="337"/>
      <c r="L589" s="337"/>
      <c r="M589" s="337"/>
      <c r="N589" s="337"/>
      <c r="O589" s="337"/>
      <c r="P589" s="402"/>
      <c r="Q589" s="337"/>
      <c r="R589" s="403">
        <f t="shared" si="251"/>
        <v>0</v>
      </c>
    </row>
    <row r="590" spans="1:18" x14ac:dyDescent="0.3">
      <c r="A590" s="587"/>
      <c r="B590" s="168" t="s">
        <v>58</v>
      </c>
      <c r="C590" s="337"/>
      <c r="D590" s="337"/>
      <c r="E590" s="337"/>
      <c r="F590" s="337"/>
      <c r="G590" s="337"/>
      <c r="H590" s="337"/>
      <c r="I590" s="337"/>
      <c r="J590" s="337"/>
      <c r="K590" s="337"/>
      <c r="L590" s="337"/>
      <c r="M590" s="337"/>
      <c r="N590" s="337"/>
      <c r="O590" s="337"/>
      <c r="P590" s="402"/>
      <c r="Q590" s="337"/>
      <c r="R590" s="403">
        <f t="shared" si="251"/>
        <v>0</v>
      </c>
    </row>
    <row r="591" spans="1:18" x14ac:dyDescent="0.3">
      <c r="A591" s="587" t="s">
        <v>55</v>
      </c>
      <c r="B591" s="401" t="s">
        <v>56</v>
      </c>
      <c r="C591" s="401">
        <f t="shared" ref="C591:O591" si="258">SUM(C592:C593)</f>
        <v>0</v>
      </c>
      <c r="D591" s="401">
        <f t="shared" si="258"/>
        <v>0</v>
      </c>
      <c r="E591" s="401">
        <f t="shared" si="258"/>
        <v>0</v>
      </c>
      <c r="F591" s="401">
        <f t="shared" si="258"/>
        <v>0</v>
      </c>
      <c r="G591" s="401">
        <f t="shared" si="258"/>
        <v>0</v>
      </c>
      <c r="H591" s="401">
        <f t="shared" si="258"/>
        <v>0</v>
      </c>
      <c r="I591" s="401">
        <f t="shared" si="258"/>
        <v>0</v>
      </c>
      <c r="J591" s="401">
        <f t="shared" si="258"/>
        <v>0</v>
      </c>
      <c r="K591" s="401">
        <f t="shared" si="258"/>
        <v>0</v>
      </c>
      <c r="L591" s="401">
        <f t="shared" si="258"/>
        <v>0</v>
      </c>
      <c r="M591" s="401">
        <f t="shared" si="258"/>
        <v>0</v>
      </c>
      <c r="N591" s="401">
        <f t="shared" si="258"/>
        <v>0</v>
      </c>
      <c r="O591" s="401">
        <f t="shared" si="258"/>
        <v>0</v>
      </c>
      <c r="P591" s="401">
        <f>SUM(P592:P593)</f>
        <v>0</v>
      </c>
      <c r="Q591" s="402"/>
      <c r="R591" s="401">
        <f t="shared" si="251"/>
        <v>0</v>
      </c>
    </row>
    <row r="592" spans="1:18" x14ac:dyDescent="0.3">
      <c r="A592" s="587"/>
      <c r="B592" s="168" t="s">
        <v>57</v>
      </c>
      <c r="C592" s="337"/>
      <c r="D592" s="337"/>
      <c r="E592" s="337"/>
      <c r="F592" s="337"/>
      <c r="G592" s="337"/>
      <c r="H592" s="337"/>
      <c r="I592" s="337"/>
      <c r="J592" s="337"/>
      <c r="K592" s="337"/>
      <c r="L592" s="337"/>
      <c r="M592" s="337"/>
      <c r="N592" s="337"/>
      <c r="O592" s="337"/>
      <c r="P592" s="337"/>
      <c r="Q592" s="402"/>
      <c r="R592" s="403">
        <f t="shared" si="251"/>
        <v>0</v>
      </c>
    </row>
    <row r="593" spans="1:18" x14ac:dyDescent="0.3">
      <c r="A593" s="587"/>
      <c r="B593" s="168" t="s">
        <v>58</v>
      </c>
      <c r="C593" s="337"/>
      <c r="D593" s="337"/>
      <c r="E593" s="337"/>
      <c r="F593" s="337"/>
      <c r="G593" s="337"/>
      <c r="H593" s="337"/>
      <c r="I593" s="337"/>
      <c r="J593" s="337"/>
      <c r="K593" s="337"/>
      <c r="L593" s="337"/>
      <c r="M593" s="337"/>
      <c r="N593" s="337"/>
      <c r="O593" s="337"/>
      <c r="P593" s="337"/>
      <c r="Q593" s="402"/>
      <c r="R593" s="403">
        <f t="shared" si="251"/>
        <v>0</v>
      </c>
    </row>
    <row r="594" spans="1:18" x14ac:dyDescent="0.3">
      <c r="A594" s="587"/>
      <c r="B594" s="401" t="s">
        <v>59</v>
      </c>
      <c r="C594" s="401">
        <f t="shared" ref="C594:O594" si="259">SUM(C595:C596)</f>
        <v>0</v>
      </c>
      <c r="D594" s="401">
        <f t="shared" si="259"/>
        <v>0</v>
      </c>
      <c r="E594" s="401">
        <f t="shared" si="259"/>
        <v>0</v>
      </c>
      <c r="F594" s="401">
        <f t="shared" si="259"/>
        <v>0</v>
      </c>
      <c r="G594" s="401">
        <f t="shared" si="259"/>
        <v>0</v>
      </c>
      <c r="H594" s="401">
        <f t="shared" si="259"/>
        <v>0</v>
      </c>
      <c r="I594" s="401">
        <f t="shared" si="259"/>
        <v>0</v>
      </c>
      <c r="J594" s="401">
        <f t="shared" si="259"/>
        <v>0</v>
      </c>
      <c r="K594" s="401">
        <f t="shared" si="259"/>
        <v>0</v>
      </c>
      <c r="L594" s="401">
        <f t="shared" si="259"/>
        <v>0</v>
      </c>
      <c r="M594" s="401">
        <f t="shared" si="259"/>
        <v>0</v>
      </c>
      <c r="N594" s="401">
        <f t="shared" si="259"/>
        <v>0</v>
      </c>
      <c r="O594" s="401">
        <f t="shared" si="259"/>
        <v>0</v>
      </c>
      <c r="P594" s="401">
        <f>SUM(P595:P596)</f>
        <v>0</v>
      </c>
      <c r="Q594" s="402"/>
      <c r="R594" s="401">
        <f t="shared" si="251"/>
        <v>0</v>
      </c>
    </row>
    <row r="595" spans="1:18" x14ac:dyDescent="0.3">
      <c r="A595" s="587"/>
      <c r="B595" s="168" t="s">
        <v>57</v>
      </c>
      <c r="C595" s="337"/>
      <c r="D595" s="337"/>
      <c r="E595" s="337"/>
      <c r="F595" s="337"/>
      <c r="G595" s="337"/>
      <c r="H595" s="337"/>
      <c r="I595" s="337"/>
      <c r="J595" s="337"/>
      <c r="K595" s="337"/>
      <c r="L595" s="337"/>
      <c r="M595" s="337"/>
      <c r="N595" s="337"/>
      <c r="O595" s="337"/>
      <c r="P595" s="337"/>
      <c r="Q595" s="402"/>
      <c r="R595" s="403">
        <f t="shared" si="251"/>
        <v>0</v>
      </c>
    </row>
    <row r="596" spans="1:18" x14ac:dyDescent="0.3">
      <c r="A596" s="588"/>
      <c r="B596" s="168" t="s">
        <v>58</v>
      </c>
      <c r="C596" s="337"/>
      <c r="D596" s="337"/>
      <c r="E596" s="337"/>
      <c r="F596" s="337"/>
      <c r="G596" s="337"/>
      <c r="H596" s="337"/>
      <c r="I596" s="337"/>
      <c r="J596" s="337"/>
      <c r="K596" s="337"/>
      <c r="L596" s="337"/>
      <c r="M596" s="337"/>
      <c r="N596" s="337"/>
      <c r="O596" s="337"/>
      <c r="P596" s="337"/>
      <c r="Q596" s="402"/>
      <c r="R596" s="403">
        <f t="shared" si="251"/>
        <v>0</v>
      </c>
    </row>
    <row r="597" spans="1:18" x14ac:dyDescent="0.3">
      <c r="A597" s="587" t="s">
        <v>900</v>
      </c>
      <c r="B597" s="404" t="s">
        <v>56</v>
      </c>
      <c r="C597" s="404">
        <f t="shared" ref="C597:Q597" si="260">SUM(C507,C513,C519,C525,C531,C537,C543,C549,C555,C561,C567,C573,C585,C591)</f>
        <v>0</v>
      </c>
      <c r="D597" s="404">
        <f t="shared" si="260"/>
        <v>0</v>
      </c>
      <c r="E597" s="404">
        <f t="shared" si="260"/>
        <v>0</v>
      </c>
      <c r="F597" s="404">
        <f t="shared" si="260"/>
        <v>0</v>
      </c>
      <c r="G597" s="404">
        <f t="shared" si="260"/>
        <v>0</v>
      </c>
      <c r="H597" s="404">
        <f t="shared" si="260"/>
        <v>0</v>
      </c>
      <c r="I597" s="404">
        <f t="shared" si="260"/>
        <v>0</v>
      </c>
      <c r="J597" s="404">
        <f t="shared" si="260"/>
        <v>0</v>
      </c>
      <c r="K597" s="404">
        <f t="shared" si="260"/>
        <v>0</v>
      </c>
      <c r="L597" s="404">
        <f t="shared" si="260"/>
        <v>0</v>
      </c>
      <c r="M597" s="404">
        <f t="shared" si="260"/>
        <v>0</v>
      </c>
      <c r="N597" s="404">
        <f t="shared" si="260"/>
        <v>0</v>
      </c>
      <c r="O597" s="404">
        <f t="shared" si="260"/>
        <v>0</v>
      </c>
      <c r="P597" s="404">
        <f t="shared" si="260"/>
        <v>0</v>
      </c>
      <c r="Q597" s="404">
        <f t="shared" si="260"/>
        <v>0</v>
      </c>
      <c r="R597" s="404">
        <f t="shared" si="251"/>
        <v>0</v>
      </c>
    </row>
    <row r="598" spans="1:18" x14ac:dyDescent="0.3">
      <c r="A598" s="587"/>
      <c r="B598" s="168" t="s">
        <v>57</v>
      </c>
      <c r="C598" s="403">
        <f t="shared" ref="C598:Q598" si="261">SUM(C508,C514,C520,C526,C532,C538,C544,C550,C556,C562,C568,C574,C586,C592)</f>
        <v>0</v>
      </c>
      <c r="D598" s="403">
        <f t="shared" si="261"/>
        <v>0</v>
      </c>
      <c r="E598" s="403">
        <f t="shared" si="261"/>
        <v>0</v>
      </c>
      <c r="F598" s="403">
        <f t="shared" si="261"/>
        <v>0</v>
      </c>
      <c r="G598" s="403">
        <f t="shared" si="261"/>
        <v>0</v>
      </c>
      <c r="H598" s="403">
        <f t="shared" si="261"/>
        <v>0</v>
      </c>
      <c r="I598" s="403">
        <f t="shared" si="261"/>
        <v>0</v>
      </c>
      <c r="J598" s="403">
        <f t="shared" si="261"/>
        <v>0</v>
      </c>
      <c r="K598" s="403">
        <f t="shared" si="261"/>
        <v>0</v>
      </c>
      <c r="L598" s="403">
        <f t="shared" si="261"/>
        <v>0</v>
      </c>
      <c r="M598" s="403">
        <f t="shared" si="261"/>
        <v>0</v>
      </c>
      <c r="N598" s="403">
        <f t="shared" si="261"/>
        <v>0</v>
      </c>
      <c r="O598" s="403">
        <f t="shared" si="261"/>
        <v>0</v>
      </c>
      <c r="P598" s="403">
        <f t="shared" si="261"/>
        <v>0</v>
      </c>
      <c r="Q598" s="403">
        <f t="shared" si="261"/>
        <v>0</v>
      </c>
      <c r="R598" s="403">
        <f t="shared" si="251"/>
        <v>0</v>
      </c>
    </row>
    <row r="599" spans="1:18" x14ac:dyDescent="0.3">
      <c r="A599" s="587"/>
      <c r="B599" s="168" t="s">
        <v>58</v>
      </c>
      <c r="C599" s="403">
        <f t="shared" ref="C599:Q599" si="262">SUM(C509,C515,C521,C527,C533,C539,C545,C551,C557,C563,C569,C575,C587,C593)</f>
        <v>0</v>
      </c>
      <c r="D599" s="403">
        <f t="shared" si="262"/>
        <v>0</v>
      </c>
      <c r="E599" s="403">
        <f t="shared" si="262"/>
        <v>0</v>
      </c>
      <c r="F599" s="403">
        <f t="shared" si="262"/>
        <v>0</v>
      </c>
      <c r="G599" s="403">
        <f t="shared" si="262"/>
        <v>0</v>
      </c>
      <c r="H599" s="403">
        <f t="shared" si="262"/>
        <v>0</v>
      </c>
      <c r="I599" s="403">
        <f t="shared" si="262"/>
        <v>0</v>
      </c>
      <c r="J599" s="403">
        <f t="shared" si="262"/>
        <v>0</v>
      </c>
      <c r="K599" s="403">
        <f t="shared" si="262"/>
        <v>0</v>
      </c>
      <c r="L599" s="403">
        <f t="shared" si="262"/>
        <v>0</v>
      </c>
      <c r="M599" s="403">
        <f t="shared" si="262"/>
        <v>0</v>
      </c>
      <c r="N599" s="403">
        <f t="shared" si="262"/>
        <v>0</v>
      </c>
      <c r="O599" s="403">
        <f t="shared" si="262"/>
        <v>0</v>
      </c>
      <c r="P599" s="403">
        <f t="shared" si="262"/>
        <v>0</v>
      </c>
      <c r="Q599" s="403">
        <f t="shared" si="262"/>
        <v>0</v>
      </c>
      <c r="R599" s="403">
        <f t="shared" si="251"/>
        <v>0</v>
      </c>
    </row>
    <row r="600" spans="1:18" x14ac:dyDescent="0.3">
      <c r="A600" s="587"/>
      <c r="B600" s="404" t="s">
        <v>59</v>
      </c>
      <c r="C600" s="404">
        <f t="shared" ref="C600:Q600" si="263">SUM(C510,C516,C522,C528,C534,C540,C546,C552,C558,C564,C570,C576,C588,C594)</f>
        <v>0</v>
      </c>
      <c r="D600" s="404">
        <f t="shared" si="263"/>
        <v>0</v>
      </c>
      <c r="E600" s="404">
        <f t="shared" si="263"/>
        <v>0</v>
      </c>
      <c r="F600" s="404">
        <f t="shared" si="263"/>
        <v>0</v>
      </c>
      <c r="G600" s="404">
        <f t="shared" si="263"/>
        <v>0</v>
      </c>
      <c r="H600" s="404">
        <f t="shared" si="263"/>
        <v>0</v>
      </c>
      <c r="I600" s="404">
        <f t="shared" si="263"/>
        <v>0</v>
      </c>
      <c r="J600" s="404">
        <f t="shared" si="263"/>
        <v>0</v>
      </c>
      <c r="K600" s="404">
        <f t="shared" si="263"/>
        <v>0</v>
      </c>
      <c r="L600" s="404">
        <f t="shared" si="263"/>
        <v>0</v>
      </c>
      <c r="M600" s="404">
        <f t="shared" si="263"/>
        <v>0</v>
      </c>
      <c r="N600" s="404">
        <f t="shared" si="263"/>
        <v>0</v>
      </c>
      <c r="O600" s="404">
        <f t="shared" si="263"/>
        <v>0</v>
      </c>
      <c r="P600" s="404">
        <f t="shared" si="263"/>
        <v>0</v>
      </c>
      <c r="Q600" s="404">
        <f t="shared" si="263"/>
        <v>0</v>
      </c>
      <c r="R600" s="404">
        <f t="shared" si="251"/>
        <v>0</v>
      </c>
    </row>
    <row r="601" spans="1:18" x14ac:dyDescent="0.3">
      <c r="A601" s="587"/>
      <c r="B601" s="168" t="s">
        <v>57</v>
      </c>
      <c r="C601" s="403">
        <f t="shared" ref="C601:Q601" si="264">SUM(C511,C517,C523,C529,C535,C541,C547,C553,C559,C565,C571,C577,C589,C595)</f>
        <v>0</v>
      </c>
      <c r="D601" s="403">
        <f t="shared" si="264"/>
        <v>0</v>
      </c>
      <c r="E601" s="403">
        <f t="shared" si="264"/>
        <v>0</v>
      </c>
      <c r="F601" s="403">
        <f t="shared" si="264"/>
        <v>0</v>
      </c>
      <c r="G601" s="403">
        <f t="shared" si="264"/>
        <v>0</v>
      </c>
      <c r="H601" s="403">
        <f t="shared" si="264"/>
        <v>0</v>
      </c>
      <c r="I601" s="403">
        <f t="shared" si="264"/>
        <v>0</v>
      </c>
      <c r="J601" s="403">
        <f t="shared" si="264"/>
        <v>0</v>
      </c>
      <c r="K601" s="403">
        <f t="shared" si="264"/>
        <v>0</v>
      </c>
      <c r="L601" s="403">
        <f t="shared" si="264"/>
        <v>0</v>
      </c>
      <c r="M601" s="403">
        <f t="shared" si="264"/>
        <v>0</v>
      </c>
      <c r="N601" s="403">
        <f t="shared" si="264"/>
        <v>0</v>
      </c>
      <c r="O601" s="403">
        <f t="shared" si="264"/>
        <v>0</v>
      </c>
      <c r="P601" s="403">
        <f t="shared" si="264"/>
        <v>0</v>
      </c>
      <c r="Q601" s="403">
        <f t="shared" si="264"/>
        <v>0</v>
      </c>
      <c r="R601" s="403">
        <f t="shared" si="251"/>
        <v>0</v>
      </c>
    </row>
    <row r="602" spans="1:18" x14ac:dyDescent="0.3">
      <c r="A602" s="588"/>
      <c r="B602" s="168" t="s">
        <v>58</v>
      </c>
      <c r="C602" s="403">
        <f t="shared" ref="C602:Q602" si="265">SUM(C512,C518,C524,C530,C536,C542,C548,C554,C560,C566,C572,C578,C590,C596)</f>
        <v>0</v>
      </c>
      <c r="D602" s="403">
        <f t="shared" si="265"/>
        <v>0</v>
      </c>
      <c r="E602" s="403">
        <f t="shared" si="265"/>
        <v>0</v>
      </c>
      <c r="F602" s="403">
        <f t="shared" si="265"/>
        <v>0</v>
      </c>
      <c r="G602" s="403">
        <f t="shared" si="265"/>
        <v>0</v>
      </c>
      <c r="H602" s="403">
        <f t="shared" si="265"/>
        <v>0</v>
      </c>
      <c r="I602" s="403">
        <f t="shared" si="265"/>
        <v>0</v>
      </c>
      <c r="J602" s="403">
        <f t="shared" si="265"/>
        <v>0</v>
      </c>
      <c r="K602" s="403">
        <f t="shared" si="265"/>
        <v>0</v>
      </c>
      <c r="L602" s="403">
        <f t="shared" si="265"/>
        <v>0</v>
      </c>
      <c r="M602" s="403">
        <f t="shared" si="265"/>
        <v>0</v>
      </c>
      <c r="N602" s="403">
        <f t="shared" si="265"/>
        <v>0</v>
      </c>
      <c r="O602" s="403">
        <f t="shared" si="265"/>
        <v>0</v>
      </c>
      <c r="P602" s="403">
        <f t="shared" si="265"/>
        <v>0</v>
      </c>
      <c r="Q602" s="403">
        <f t="shared" si="265"/>
        <v>0</v>
      </c>
      <c r="R602" s="403">
        <f t="shared" si="251"/>
        <v>0</v>
      </c>
    </row>
    <row r="603" spans="1:18" x14ac:dyDescent="0.3">
      <c r="A603" s="168"/>
    </row>
  </sheetData>
  <mergeCells count="105">
    <mergeCell ref="A96:A101"/>
    <mergeCell ref="A54:A59"/>
    <mergeCell ref="A60:A65"/>
    <mergeCell ref="A66:A71"/>
    <mergeCell ref="A72:A77"/>
    <mergeCell ref="A78:A83"/>
    <mergeCell ref="A90:A95"/>
    <mergeCell ref="A84:A89"/>
    <mergeCell ref="A171:A176"/>
    <mergeCell ref="A135:A140"/>
    <mergeCell ref="A141:A146"/>
    <mergeCell ref="A147:A152"/>
    <mergeCell ref="A153:A158"/>
    <mergeCell ref="A159:A164"/>
    <mergeCell ref="A165:A170"/>
    <mergeCell ref="A102:A107"/>
    <mergeCell ref="A48:A53"/>
    <mergeCell ref="I5:J5"/>
    <mergeCell ref="K5:L5"/>
    <mergeCell ref="A24:A29"/>
    <mergeCell ref="A36:A41"/>
    <mergeCell ref="M5:N5"/>
    <mergeCell ref="A12:A17"/>
    <mergeCell ref="A18:A23"/>
    <mergeCell ref="A30:A35"/>
    <mergeCell ref="A42:A47"/>
    <mergeCell ref="B10:R10"/>
    <mergeCell ref="A276:A281"/>
    <mergeCell ref="A288:A293"/>
    <mergeCell ref="A210:A215"/>
    <mergeCell ref="A216:A221"/>
    <mergeCell ref="A222:A227"/>
    <mergeCell ref="A228:A233"/>
    <mergeCell ref="A234:A239"/>
    <mergeCell ref="A240:A245"/>
    <mergeCell ref="A282:A287"/>
    <mergeCell ref="A309:A314"/>
    <mergeCell ref="A315:A320"/>
    <mergeCell ref="A246:A251"/>
    <mergeCell ref="A252:A257"/>
    <mergeCell ref="A369:A374"/>
    <mergeCell ref="A375:A380"/>
    <mergeCell ref="A585:A590"/>
    <mergeCell ref="A432:A437"/>
    <mergeCell ref="A438:A443"/>
    <mergeCell ref="A444:A449"/>
    <mergeCell ref="A450:A455"/>
    <mergeCell ref="A456:A461"/>
    <mergeCell ref="A525:A530"/>
    <mergeCell ref="A531:A536"/>
    <mergeCell ref="A474:A479"/>
    <mergeCell ref="A426:A431"/>
    <mergeCell ref="A393:A398"/>
    <mergeCell ref="A399:A404"/>
    <mergeCell ref="A408:A413"/>
    <mergeCell ref="A414:A419"/>
    <mergeCell ref="A420:A425"/>
    <mergeCell ref="A381:A386"/>
    <mergeCell ref="A258:A263"/>
    <mergeCell ref="A270:A275"/>
    <mergeCell ref="A591:A596"/>
    <mergeCell ref="A597:A602"/>
    <mergeCell ref="A537:A542"/>
    <mergeCell ref="A543:A548"/>
    <mergeCell ref="A549:A554"/>
    <mergeCell ref="A555:A560"/>
    <mergeCell ref="A561:A566"/>
    <mergeCell ref="A579:A584"/>
    <mergeCell ref="A573:A578"/>
    <mergeCell ref="B505:R505"/>
    <mergeCell ref="A567:A572"/>
    <mergeCell ref="B406:R406"/>
    <mergeCell ref="A486:A491"/>
    <mergeCell ref="A492:A497"/>
    <mergeCell ref="A498:A503"/>
    <mergeCell ref="A480:A485"/>
    <mergeCell ref="A462:A467"/>
    <mergeCell ref="A468:A473"/>
    <mergeCell ref="A507:A512"/>
    <mergeCell ref="A513:A518"/>
    <mergeCell ref="A519:A524"/>
    <mergeCell ref="B109:R109"/>
    <mergeCell ref="A201:A206"/>
    <mergeCell ref="B208:R208"/>
    <mergeCell ref="A294:A299"/>
    <mergeCell ref="A300:A305"/>
    <mergeCell ref="B307:R307"/>
    <mergeCell ref="A387:A392"/>
    <mergeCell ref="A345:A350"/>
    <mergeCell ref="A351:A356"/>
    <mergeCell ref="A357:A362"/>
    <mergeCell ref="A363:A368"/>
    <mergeCell ref="A111:A116"/>
    <mergeCell ref="A117:A122"/>
    <mergeCell ref="A123:A128"/>
    <mergeCell ref="A129:A134"/>
    <mergeCell ref="A189:A194"/>
    <mergeCell ref="A195:A200"/>
    <mergeCell ref="A264:A269"/>
    <mergeCell ref="A321:A326"/>
    <mergeCell ref="A327:A332"/>
    <mergeCell ref="A333:A338"/>
    <mergeCell ref="A339:A344"/>
    <mergeCell ref="A183:A188"/>
    <mergeCell ref="A177:A182"/>
  </mergeCells>
  <hyperlinks>
    <hyperlink ref="A1" location="TAB00!A1" display="Retour page de garde"/>
  </hyperlinks>
  <pageMargins left="0.70866141732283472" right="0.70866141732283472" top="0.74803149606299213" bottom="0.74803149606299213" header="0.31496062992125984" footer="0.31496062992125984"/>
  <pageSetup paperSize="8" scale="64" fitToWidth="0" fitToHeight="0" orientation="landscape" verticalDpi="300" r:id="rId1"/>
  <rowBreaks count="6" manualBreakCount="6">
    <brk id="9" max="17" man="1"/>
    <brk id="107" max="17" man="1"/>
    <brk id="206" max="17" man="1"/>
    <brk id="306" max="17" man="1"/>
    <brk id="405" max="17" man="1"/>
    <brk id="503" max="17" man="1"/>
  </rowBreaks>
  <colBreaks count="2" manualBreakCount="2">
    <brk id="18" max="601" man="1"/>
    <brk id="19" max="602" man="1"/>
  </colBreaks>
  <extLst>
    <ext xmlns:x14="http://schemas.microsoft.com/office/spreadsheetml/2009/9/main" uri="{78C0D931-6437-407d-A8EE-F0AAD7539E65}">
      <x14:conditionalFormattings>
        <x14:conditionalFormatting xmlns:xm="http://schemas.microsoft.com/office/excel/2006/main">
          <x14:cfRule type="expression" priority="1" id="{AFD432A0-5622-4054-98A1-2AF47D9FEE22}">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K1:M2</xm:sqref>
        </x14:conditionalFormatting>
        <x14:conditionalFormatting xmlns:xm="http://schemas.microsoft.com/office/excel/2006/main">
          <x14:cfRule type="expression" priority="3" id="{BCE36520-D94C-4B8F-8169-F1E01DB4072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F1:M2</xm:sqref>
        </x14:conditionalFormatting>
        <x14:conditionalFormatting xmlns:xm="http://schemas.microsoft.com/office/excel/2006/main">
          <x14:cfRule type="expression" priority="2" id="{E64177EE-3D65-42E8-BFE4-C1A426A5468A}">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I1:M2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85" zoomScaleNormal="85" workbookViewId="0">
      <selection activeCell="A37" sqref="A37:A38"/>
    </sheetView>
  </sheetViews>
  <sheetFormatPr baseColWidth="10" defaultColWidth="7.83203125" defaultRowHeight="13.5" x14ac:dyDescent="0.3"/>
  <cols>
    <col min="1" max="1" width="38.6640625" style="220" customWidth="1"/>
    <col min="2" max="3" width="19.5" style="220" customWidth="1"/>
    <col min="4" max="7" width="19.5" style="216" customWidth="1"/>
    <col min="8" max="8" width="25.5" style="216" customWidth="1"/>
    <col min="9" max="16384" width="7.83203125" style="216"/>
  </cols>
  <sheetData>
    <row r="1" spans="1:8" ht="15" x14ac:dyDescent="0.3">
      <c r="A1" s="228" t="s">
        <v>42</v>
      </c>
      <c r="B1" s="216"/>
      <c r="C1" s="216"/>
    </row>
    <row r="2" spans="1:8" s="173" customFormat="1" x14ac:dyDescent="0.3">
      <c r="A2" s="220"/>
      <c r="B2" s="220"/>
      <c r="C2" s="216"/>
      <c r="D2" s="216"/>
    </row>
    <row r="3" spans="1:8" s="343" customFormat="1" ht="69.599999999999994" customHeight="1" x14ac:dyDescent="0.3">
      <c r="A3" s="592" t="str">
        <f>TAB00!B73&amp;" : "&amp;TAB00!C73</f>
        <v xml:space="preserve">TAB6.2 : Ecart entre le budget et la réalité relatif aux charges émanant de factures d’achat d’électricité émises par un fournisseur commercial pour la couverture des pertes en réseau électrique </v>
      </c>
      <c r="B3" s="593"/>
      <c r="C3" s="593"/>
      <c r="D3" s="593"/>
      <c r="E3" s="593"/>
      <c r="F3" s="593"/>
      <c r="G3" s="593"/>
      <c r="H3" s="594"/>
    </row>
    <row r="4" spans="1:8" s="166" customFormat="1" ht="31.9" customHeight="1" x14ac:dyDescent="0.3">
      <c r="A4" s="347"/>
      <c r="B4" s="348"/>
      <c r="C4" s="347"/>
      <c r="D4" s="347"/>
      <c r="E4" s="285"/>
      <c r="F4" s="285"/>
      <c r="G4" s="285"/>
    </row>
    <row r="5" spans="1:8" s="166" customFormat="1" ht="24" customHeight="1" x14ac:dyDescent="0.3">
      <c r="A5" s="76" t="s">
        <v>62</v>
      </c>
      <c r="B5" s="44" t="str">
        <f>"REALITE "&amp;TAB00!E14-4</f>
        <v>REALITE 2017</v>
      </c>
      <c r="C5" s="37" t="str">
        <f>"REALITE "&amp;TAB00!E14-3</f>
        <v>REALITE 2018</v>
      </c>
      <c r="D5" s="37" t="str">
        <f>"REALITE "&amp;TAB00!E14-2</f>
        <v>REALITE 2019</v>
      </c>
      <c r="E5" s="37" t="str">
        <f>"REALITE "&amp;TAB00!E14-1</f>
        <v>REALITE 2020</v>
      </c>
      <c r="F5" s="37" t="str">
        <f>"BUDGET "&amp;TAB00!E14</f>
        <v>BUDGET 2021</v>
      </c>
      <c r="G5" s="37" t="str">
        <f>"REALITE "&amp;TAB00!E14</f>
        <v>REALITE 2021</v>
      </c>
      <c r="H5" s="203" t="str">
        <f>"ECART "&amp;F5&amp;" - "&amp;G5</f>
        <v>ECART BUDGET 2021 - REALITE 2021</v>
      </c>
    </row>
    <row r="6" spans="1:8" s="166" customFormat="1" ht="24.6" customHeight="1" x14ac:dyDescent="0.3">
      <c r="A6" s="398" t="s">
        <v>63</v>
      </c>
      <c r="B6" s="35"/>
      <c r="C6" s="35"/>
      <c r="D6" s="35"/>
      <c r="E6" s="35"/>
      <c r="F6" s="35"/>
      <c r="G6" s="35"/>
      <c r="H6" s="47">
        <f>F6-G6</f>
        <v>0</v>
      </c>
    </row>
    <row r="7" spans="1:8" s="166" customFormat="1" ht="24.6" customHeight="1" x14ac:dyDescent="0.3">
      <c r="A7" s="398" t="s">
        <v>64</v>
      </c>
      <c r="B7" s="35"/>
      <c r="C7" s="35"/>
      <c r="D7" s="35"/>
      <c r="E7" s="35"/>
      <c r="F7" s="35"/>
      <c r="G7" s="35"/>
      <c r="H7" s="47">
        <f>F7-G7</f>
        <v>0</v>
      </c>
    </row>
    <row r="8" spans="1:8" s="166" customFormat="1" ht="24.6" customHeight="1" x14ac:dyDescent="0.3">
      <c r="A8" s="398" t="s">
        <v>65</v>
      </c>
      <c r="B8" s="35"/>
      <c r="C8" s="35"/>
      <c r="D8" s="35"/>
      <c r="E8" s="35"/>
      <c r="F8" s="35"/>
      <c r="G8" s="35"/>
      <c r="H8" s="47">
        <f>F8-G8</f>
        <v>0</v>
      </c>
    </row>
    <row r="9" spans="1:8" s="166" customFormat="1" ht="24.6" customHeight="1" x14ac:dyDescent="0.3">
      <c r="A9" s="398" t="s">
        <v>66</v>
      </c>
      <c r="B9" s="35"/>
      <c r="C9" s="35"/>
      <c r="D9" s="35"/>
      <c r="E9" s="35"/>
      <c r="F9" s="35"/>
      <c r="G9" s="35"/>
      <c r="H9" s="47">
        <f>F9-G9</f>
        <v>0</v>
      </c>
    </row>
    <row r="10" spans="1:8" s="166" customFormat="1" ht="24.6" customHeight="1" x14ac:dyDescent="0.3">
      <c r="A10" s="13" t="s">
        <v>67</v>
      </c>
      <c r="B10" s="14">
        <f t="shared" ref="B10:H10" si="0">SUM(B6:B9)</f>
        <v>0</v>
      </c>
      <c r="C10" s="14">
        <f t="shared" si="0"/>
        <v>0</v>
      </c>
      <c r="D10" s="14">
        <f t="shared" si="0"/>
        <v>0</v>
      </c>
      <c r="E10" s="14">
        <f t="shared" si="0"/>
        <v>0</v>
      </c>
      <c r="F10" s="14">
        <f t="shared" si="0"/>
        <v>0</v>
      </c>
      <c r="G10" s="14">
        <f t="shared" si="0"/>
        <v>0</v>
      </c>
      <c r="H10" s="46">
        <f t="shared" si="0"/>
        <v>0</v>
      </c>
    </row>
    <row r="11" spans="1:8" s="166" customFormat="1" ht="24.6" customHeight="1" x14ac:dyDescent="0.3">
      <c r="A11" s="73" t="s">
        <v>68</v>
      </c>
      <c r="B11" s="35"/>
      <c r="C11" s="35"/>
      <c r="D11" s="35"/>
      <c r="E11" s="35"/>
      <c r="F11" s="35"/>
      <c r="G11" s="35"/>
      <c r="H11" s="47">
        <f>F11-G11</f>
        <v>0</v>
      </c>
    </row>
    <row r="12" spans="1:8" s="166" customFormat="1" ht="24.6" customHeight="1" x14ac:dyDescent="0.3">
      <c r="A12" s="13" t="s">
        <v>69</v>
      </c>
      <c r="B12" s="14">
        <f t="shared" ref="B12:G12" si="1">IFERROR(B10/B11,0)</f>
        <v>0</v>
      </c>
      <c r="C12" s="14">
        <f t="shared" si="1"/>
        <v>0</v>
      </c>
      <c r="D12" s="14">
        <f t="shared" si="1"/>
        <v>0</v>
      </c>
      <c r="E12" s="14">
        <f t="shared" si="1"/>
        <v>0</v>
      </c>
      <c r="F12" s="14">
        <f t="shared" si="1"/>
        <v>0</v>
      </c>
      <c r="G12" s="14">
        <f t="shared" si="1"/>
        <v>0</v>
      </c>
      <c r="H12" s="34">
        <f>F12-G12</f>
        <v>0</v>
      </c>
    </row>
    <row r="14" spans="1:8" ht="15" x14ac:dyDescent="0.3">
      <c r="A14" s="350" t="s">
        <v>431</v>
      </c>
      <c r="B14" s="351"/>
      <c r="C14" s="352"/>
      <c r="D14" s="352"/>
      <c r="E14" s="352"/>
      <c r="F14" s="352"/>
      <c r="G14" s="352"/>
      <c r="H14" s="352"/>
    </row>
    <row r="15" spans="1:8" s="166" customFormat="1" ht="12.6" customHeight="1" x14ac:dyDescent="0.3">
      <c r="A15" s="15"/>
      <c r="B15" s="16"/>
      <c r="C15" s="16"/>
      <c r="D15" s="16"/>
      <c r="E15" s="16"/>
      <c r="F15" s="16"/>
      <c r="G15" s="16"/>
      <c r="H15" s="16"/>
    </row>
    <row r="16" spans="1:8" s="166" customFormat="1" ht="24.6" customHeight="1" x14ac:dyDescent="0.3">
      <c r="A16" s="353" t="str">
        <f>TAB00!B40</f>
        <v>Prix minimum d'achat d'électricité pour les pertes en réseau</v>
      </c>
      <c r="B16" s="77">
        <f>INDEX(TAB00!$B$37:$M$48,VLOOKUP(TAB6.2!A16,TAB00!$B$37:$M$49,12,FALSE),HLOOKUP(RIGHT(TAB6.2!$G$5,4)*1,TAB00!$B$37:$H$358,2,FALSE))</f>
        <v>0</v>
      </c>
      <c r="C16" s="167"/>
      <c r="D16" s="167"/>
      <c r="E16" s="167"/>
      <c r="F16" s="167"/>
      <c r="G16" s="167"/>
      <c r="H16" s="167"/>
    </row>
    <row r="17" spans="1:8" s="166" customFormat="1" ht="24.6" customHeight="1" x14ac:dyDescent="0.3">
      <c r="A17" s="353" t="str">
        <f>TAB00!B41</f>
        <v>Prix maximum d'achat d'électricité pour l'achat des pertes en réseau</v>
      </c>
      <c r="B17" s="77">
        <f>INDEX(TAB00!$B$37:$M$48,VLOOKUP(TAB6.2!A17,TAB00!$B$37:$M$49,12,FALSE),HLOOKUP(RIGHT(TAB6.2!$G$5,4)*1,TAB00!$B$37:$H$358,2,FALSE))</f>
        <v>0</v>
      </c>
      <c r="C17" s="167"/>
      <c r="D17" s="167"/>
      <c r="E17" s="167"/>
      <c r="F17" s="167"/>
      <c r="G17" s="167"/>
      <c r="H17" s="167"/>
    </row>
    <row r="18" spans="1:8" s="166" customFormat="1" ht="24.6" customHeight="1" x14ac:dyDescent="0.3">
      <c r="A18" s="353" t="s">
        <v>16</v>
      </c>
      <c r="B18" s="167">
        <f>IF(AND(G12&lt;=B17,G12&gt;=B16),H10,IF(G12&lt;B16,F10-B16*G11,IF(G12&gt;B17,F10-B17*G11,"Error")))</f>
        <v>0</v>
      </c>
      <c r="C18" s="167"/>
      <c r="D18" s="167"/>
      <c r="E18" s="81"/>
      <c r="F18" s="167"/>
      <c r="G18" s="167"/>
      <c r="H18" s="167"/>
    </row>
    <row r="19" spans="1:8" s="166" customFormat="1" ht="24.6" customHeight="1" x14ac:dyDescent="0.3">
      <c r="A19" s="354" t="s">
        <v>568</v>
      </c>
      <c r="B19" s="167">
        <f>H10-B18</f>
        <v>0</v>
      </c>
      <c r="C19" s="167"/>
      <c r="D19" s="167"/>
      <c r="E19" s="167"/>
      <c r="F19" s="167"/>
      <c r="G19" s="167"/>
      <c r="H19" s="167"/>
    </row>
  </sheetData>
  <mergeCells count="1">
    <mergeCell ref="A3:H3"/>
  </mergeCells>
  <hyperlinks>
    <hyperlink ref="A1" location="TAB00!A1" display="Retour page de garde"/>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0D011CAE-385F-4488-BCD5-CC00526811A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2" id="{0A286548-F2DA-4479-AC92-F0D54E773970}">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zoomScaleNormal="100" workbookViewId="0">
      <selection activeCell="A37" sqref="A37:A38"/>
    </sheetView>
  </sheetViews>
  <sheetFormatPr baseColWidth="10" defaultColWidth="9.1640625" defaultRowHeight="13.5" x14ac:dyDescent="0.3"/>
  <cols>
    <col min="1" max="1" width="55.5" style="173" customWidth="1"/>
    <col min="2" max="7" width="16.5" style="173" customWidth="1"/>
    <col min="8" max="8" width="18.33203125" style="173" customWidth="1"/>
    <col min="9" max="16384" width="9.1640625" style="173"/>
  </cols>
  <sheetData>
    <row r="1" spans="1:17" s="216" customFormat="1" ht="15" x14ac:dyDescent="0.3">
      <c r="A1" s="228" t="s">
        <v>42</v>
      </c>
    </row>
    <row r="3" spans="1:17" s="343" customFormat="1" ht="42" customHeight="1" x14ac:dyDescent="0.3">
      <c r="A3" s="543" t="str">
        <f>TAB00!B74&amp;" : "&amp;TAB00!C74</f>
        <v xml:space="preserve">TAB6.3 : Ecart entre le budget et la réalité relatif aux charges émanant de factures émises par la société FeReSO dans le cadre du processus de réconciliation </v>
      </c>
      <c r="B3" s="543"/>
      <c r="C3" s="543"/>
      <c r="D3" s="543"/>
      <c r="E3" s="543"/>
      <c r="F3" s="543"/>
      <c r="G3" s="543"/>
      <c r="H3" s="543"/>
    </row>
    <row r="5" spans="1:17" ht="12.6" customHeight="1" thickBot="1" x14ac:dyDescent="0.35">
      <c r="A5" s="595" t="s">
        <v>540</v>
      </c>
      <c r="B5" s="596"/>
      <c r="C5" s="596"/>
      <c r="D5" s="596"/>
      <c r="E5" s="596"/>
      <c r="F5" s="596"/>
      <c r="G5" s="596"/>
      <c r="H5" s="596"/>
      <c r="I5" s="343"/>
      <c r="J5" s="343"/>
      <c r="K5" s="343"/>
      <c r="L5" s="343"/>
      <c r="M5" s="343"/>
      <c r="N5" s="343"/>
      <c r="O5" s="343"/>
      <c r="P5" s="343"/>
      <c r="Q5" s="343"/>
    </row>
    <row r="6" spans="1:17" s="166" customFormat="1" ht="35.450000000000003" customHeight="1" x14ac:dyDescent="0.3">
      <c r="A6" s="31" t="s">
        <v>18</v>
      </c>
      <c r="B6" s="22" t="str">
        <f>TAB6.2!B5</f>
        <v>REALITE 2017</v>
      </c>
      <c r="C6" s="22" t="str">
        <f>TAB6.2!C5</f>
        <v>REALITE 2018</v>
      </c>
      <c r="D6" s="22" t="str">
        <f>TAB6.2!D5</f>
        <v>REALITE 2019</v>
      </c>
      <c r="E6" s="22" t="str">
        <f>TAB6.2!E5</f>
        <v>REALITE 2020</v>
      </c>
      <c r="F6" s="22" t="str">
        <f>TAB6.2!F5</f>
        <v>BUDGET 2021</v>
      </c>
      <c r="G6" s="22" t="str">
        <f>TAB6.2!G5</f>
        <v>REALITE 2021</v>
      </c>
      <c r="H6" s="65" t="str">
        <f>TAB6.2!H5</f>
        <v>ECART BUDGET 2021 - REALITE 2021</v>
      </c>
      <c r="I6" s="343"/>
      <c r="J6" s="343"/>
      <c r="K6" s="343"/>
      <c r="L6" s="343"/>
      <c r="M6" s="343"/>
      <c r="N6" s="343"/>
      <c r="O6" s="343"/>
      <c r="P6" s="343"/>
      <c r="Q6" s="343"/>
    </row>
    <row r="7" spans="1:17" s="166" customFormat="1" ht="34.9" customHeight="1" x14ac:dyDescent="0.3">
      <c r="A7" s="40" t="str">
        <f>'TAB6'!A9</f>
        <v xml:space="preserve">Charges émanant de factures émises par la société FeReSO dans le cadre du processus de réconciliation </v>
      </c>
      <c r="B7" s="35"/>
      <c r="C7" s="35"/>
      <c r="D7" s="35"/>
      <c r="E7" s="35"/>
      <c r="F7" s="35"/>
      <c r="G7" s="35"/>
      <c r="H7" s="36">
        <f>F7-G7</f>
        <v>0</v>
      </c>
    </row>
    <row r="8" spans="1:17" s="166" customFormat="1" ht="24.6" customHeight="1" x14ac:dyDescent="0.3">
      <c r="A8" s="40" t="s">
        <v>537</v>
      </c>
      <c r="B8" s="35"/>
      <c r="C8" s="35"/>
      <c r="D8" s="35"/>
      <c r="E8" s="35"/>
      <c r="F8" s="35"/>
      <c r="G8" s="35"/>
      <c r="H8" s="36">
        <f>F8-G8</f>
        <v>0</v>
      </c>
    </row>
    <row r="9" spans="1:17" x14ac:dyDescent="0.3">
      <c r="A9" s="78" t="s">
        <v>538</v>
      </c>
      <c r="B9" s="172">
        <f>IFERROR(B7/B8,0)</f>
        <v>0</v>
      </c>
      <c r="C9" s="172">
        <f t="shared" ref="C9:H9" si="0">IFERROR(C7/C8,0)</f>
        <v>0</v>
      </c>
      <c r="D9" s="172">
        <f t="shared" si="0"/>
        <v>0</v>
      </c>
      <c r="E9" s="172">
        <f t="shared" si="0"/>
        <v>0</v>
      </c>
      <c r="F9" s="172">
        <f t="shared" si="0"/>
        <v>0</v>
      </c>
      <c r="G9" s="172">
        <f t="shared" si="0"/>
        <v>0</v>
      </c>
      <c r="H9" s="172">
        <f t="shared" si="0"/>
        <v>0</v>
      </c>
    </row>
    <row r="11" spans="1:17" ht="14.25" thickBot="1" x14ac:dyDescent="0.35">
      <c r="A11" s="595" t="s">
        <v>539</v>
      </c>
      <c r="B11" s="596"/>
      <c r="C11" s="596"/>
      <c r="D11" s="596"/>
      <c r="E11" s="596"/>
      <c r="F11" s="596"/>
      <c r="G11" s="596"/>
      <c r="H11" s="596"/>
    </row>
    <row r="12" spans="1:17" s="166" customFormat="1" ht="36.6" customHeight="1" x14ac:dyDescent="0.3">
      <c r="A12" s="31" t="s">
        <v>18</v>
      </c>
      <c r="B12" s="22" t="str">
        <f>B6</f>
        <v>REALITE 2017</v>
      </c>
      <c r="C12" s="22" t="str">
        <f t="shared" ref="C12:H12" si="1">C6</f>
        <v>REALITE 2018</v>
      </c>
      <c r="D12" s="22" t="str">
        <f t="shared" si="1"/>
        <v>REALITE 2019</v>
      </c>
      <c r="E12" s="22" t="str">
        <f t="shared" si="1"/>
        <v>REALITE 2020</v>
      </c>
      <c r="F12" s="22" t="str">
        <f t="shared" si="1"/>
        <v>BUDGET 2021</v>
      </c>
      <c r="G12" s="22" t="str">
        <f t="shared" si="1"/>
        <v>REALITE 2021</v>
      </c>
      <c r="H12" s="65" t="str">
        <f t="shared" si="1"/>
        <v>ECART BUDGET 2021 - REALITE 2021</v>
      </c>
      <c r="I12" s="343"/>
      <c r="J12" s="343"/>
      <c r="K12" s="343"/>
      <c r="L12" s="343"/>
      <c r="M12" s="343"/>
      <c r="N12" s="343"/>
      <c r="O12" s="343"/>
      <c r="P12" s="343"/>
      <c r="Q12" s="343"/>
    </row>
    <row r="13" spans="1:17" s="166" customFormat="1" ht="34.9" customHeight="1" x14ac:dyDescent="0.3">
      <c r="A13" s="40" t="str">
        <f>A7</f>
        <v xml:space="preserve">Charges émanant de factures émises par la société FeReSO dans le cadre du processus de réconciliation </v>
      </c>
      <c r="B13" s="35"/>
      <c r="C13" s="35"/>
      <c r="D13" s="35"/>
      <c r="E13" s="35"/>
      <c r="F13" s="35"/>
      <c r="G13" s="35"/>
      <c r="H13" s="36">
        <f>F13-G13</f>
        <v>0</v>
      </c>
    </row>
    <row r="14" spans="1:17" x14ac:dyDescent="0.3">
      <c r="A14" s="40" t="s">
        <v>537</v>
      </c>
      <c r="B14" s="35"/>
      <c r="C14" s="35"/>
      <c r="D14" s="35"/>
      <c r="E14" s="35"/>
      <c r="F14" s="35"/>
      <c r="G14" s="35"/>
      <c r="H14" s="36">
        <f>F14-G14</f>
        <v>0</v>
      </c>
    </row>
    <row r="15" spans="1:17" x14ac:dyDescent="0.3">
      <c r="A15" s="78" t="s">
        <v>538</v>
      </c>
      <c r="B15" s="172">
        <f t="shared" ref="B15:H15" si="2">IFERROR(B13/B14,0)</f>
        <v>0</v>
      </c>
      <c r="C15" s="172">
        <f t="shared" si="2"/>
        <v>0</v>
      </c>
      <c r="D15" s="172">
        <f t="shared" si="2"/>
        <v>0</v>
      </c>
      <c r="E15" s="172">
        <f t="shared" si="2"/>
        <v>0</v>
      </c>
      <c r="F15" s="172">
        <f t="shared" si="2"/>
        <v>0</v>
      </c>
      <c r="G15" s="172">
        <f t="shared" si="2"/>
        <v>0</v>
      </c>
      <c r="H15" s="172">
        <f t="shared" si="2"/>
        <v>0</v>
      </c>
    </row>
  </sheetData>
  <mergeCells count="3">
    <mergeCell ref="A11:H11"/>
    <mergeCell ref="A3:H3"/>
    <mergeCell ref="A5:H5"/>
  </mergeCells>
  <hyperlinks>
    <hyperlink ref="A1" location="TAB00!A1" display="Retour page de garde"/>
  </hyperlinks>
  <pageMargins left="0.7" right="0.7" top="0.75" bottom="0.75" header="0.3" footer="0.3"/>
  <pageSetup paperSize="9" scale="95"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Normal="100" workbookViewId="0">
      <selection activeCell="A37" sqref="A37:A38"/>
    </sheetView>
  </sheetViews>
  <sheetFormatPr baseColWidth="10" defaultColWidth="9.1640625" defaultRowHeight="13.5" x14ac:dyDescent="0.3"/>
  <cols>
    <col min="1" max="1" width="40.33203125" style="173" customWidth="1"/>
    <col min="2" max="7" width="16.6640625" style="173" customWidth="1"/>
    <col min="8" max="8" width="20.83203125" style="173" customWidth="1"/>
    <col min="9" max="16384" width="9.1640625" style="173"/>
  </cols>
  <sheetData>
    <row r="1" spans="1:8" s="216" customFormat="1" ht="15" x14ac:dyDescent="0.3">
      <c r="A1" s="228" t="s">
        <v>42</v>
      </c>
    </row>
    <row r="2" spans="1:8" x14ac:dyDescent="0.3">
      <c r="A2" s="220"/>
      <c r="B2" s="220"/>
      <c r="C2" s="216"/>
      <c r="D2" s="216"/>
    </row>
    <row r="3" spans="1:8" s="343" customFormat="1" ht="22.15" customHeight="1" x14ac:dyDescent="0.3">
      <c r="A3" s="543" t="str">
        <f>TAB00!B75&amp;" : "&amp;TAB00!C75</f>
        <v>TAB6.4 : Ecart entre le budget et la réalité relatif à la redevance de voirie</v>
      </c>
      <c r="B3" s="543"/>
      <c r="C3" s="543"/>
      <c r="D3" s="543"/>
      <c r="E3" s="543"/>
      <c r="F3" s="543"/>
      <c r="G3" s="543"/>
      <c r="H3" s="543"/>
    </row>
    <row r="4" spans="1:8" s="166" customFormat="1" ht="31.9" customHeight="1" x14ac:dyDescent="0.3">
      <c r="A4" s="347"/>
      <c r="B4" s="348"/>
      <c r="C4" s="347"/>
      <c r="D4" s="347"/>
      <c r="E4" s="285"/>
      <c r="F4" s="285"/>
      <c r="G4" s="285"/>
    </row>
    <row r="5" spans="1:8" s="166" customFormat="1" ht="24" customHeight="1" x14ac:dyDescent="0.3">
      <c r="A5" s="597" t="s">
        <v>18</v>
      </c>
      <c r="B5" s="44" t="str">
        <f>"REALITE "&amp;TAB00!E14-4</f>
        <v>REALITE 2017</v>
      </c>
      <c r="C5" s="37" t="str">
        <f>"REALITE "&amp;TAB00!E14-3</f>
        <v>REALITE 2018</v>
      </c>
      <c r="D5" s="37" t="str">
        <f>"REALITE "&amp;TAB00!E14-2</f>
        <v>REALITE 2019</v>
      </c>
      <c r="E5" s="37" t="str">
        <f>"REALITE "&amp;TAB00!E14-1</f>
        <v>REALITE 2020</v>
      </c>
      <c r="F5" s="37" t="str">
        <f>"BUDGET "&amp;TAB00!E14</f>
        <v>BUDGET 2021</v>
      </c>
      <c r="G5" s="37" t="str">
        <f>"REALITE "&amp;TAB00!E14</f>
        <v>REALITE 2021</v>
      </c>
      <c r="H5" s="203" t="str">
        <f>"ECART "&amp;F5&amp;" - "&amp;G5</f>
        <v>ECART BUDGET 2021 - REALITE 2021</v>
      </c>
    </row>
    <row r="6" spans="1:8" s="166" customFormat="1" x14ac:dyDescent="0.3">
      <c r="A6" s="597"/>
      <c r="B6" s="45" t="s">
        <v>43</v>
      </c>
      <c r="C6" s="1" t="s">
        <v>43</v>
      </c>
      <c r="D6" s="1" t="s">
        <v>43</v>
      </c>
      <c r="E6" s="1" t="s">
        <v>43</v>
      </c>
      <c r="F6" s="1" t="s">
        <v>43</v>
      </c>
      <c r="G6" s="1" t="s">
        <v>43</v>
      </c>
      <c r="H6" s="37" t="s">
        <v>43</v>
      </c>
    </row>
    <row r="7" spans="1:8" x14ac:dyDescent="0.3">
      <c r="A7" s="63" t="s">
        <v>567</v>
      </c>
      <c r="B7" s="333"/>
      <c r="C7" s="333"/>
      <c r="D7" s="333"/>
      <c r="E7" s="333"/>
      <c r="F7" s="333"/>
      <c r="G7" s="333"/>
      <c r="H7" s="47">
        <f>F7-G7</f>
        <v>0</v>
      </c>
    </row>
  </sheetData>
  <mergeCells count="2">
    <mergeCell ref="A5:A6"/>
    <mergeCell ref="A3:H3"/>
  </mergeCells>
  <hyperlinks>
    <hyperlink ref="A1" location="TAB00!A1" display="Retour page de garde"/>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Normal="100" workbookViewId="0">
      <selection activeCell="A37" sqref="A37:A38"/>
    </sheetView>
  </sheetViews>
  <sheetFormatPr baseColWidth="10" defaultColWidth="9.1640625" defaultRowHeight="13.5" x14ac:dyDescent="0.3"/>
  <cols>
    <col min="1" max="1" width="66.5" style="263" customWidth="1"/>
    <col min="2" max="2" width="17.5" style="263" customWidth="1"/>
    <col min="3" max="3" width="16.6640625" style="72" customWidth="1"/>
    <col min="4" max="4" width="16.6640625" style="263" customWidth="1"/>
    <col min="5" max="9" width="16.6640625" style="72" customWidth="1"/>
    <col min="10" max="16384" width="9.1640625" style="72"/>
  </cols>
  <sheetData>
    <row r="1" spans="1:10" s="216" customFormat="1" ht="15" x14ac:dyDescent="0.3">
      <c r="A1" s="228" t="s">
        <v>42</v>
      </c>
    </row>
    <row r="2" spans="1:10" ht="15" x14ac:dyDescent="0.3">
      <c r="A2" s="363"/>
      <c r="B2" s="378"/>
      <c r="C2" s="379"/>
      <c r="E2" s="378"/>
      <c r="G2" s="378"/>
      <c r="I2" s="378"/>
      <c r="J2" s="378"/>
    </row>
    <row r="4" spans="1:10" ht="22.15" customHeight="1" x14ac:dyDescent="0.3">
      <c r="A4" s="543" t="str">
        <f>TAB00!B76&amp;" : "&amp;TAB00!C76</f>
        <v>TAB6.5 : Ecart entre le budget et la réalité relatif à l'impôt des sociétés</v>
      </c>
      <c r="B4" s="543"/>
      <c r="C4" s="543"/>
      <c r="D4" s="543"/>
      <c r="E4" s="543"/>
      <c r="F4" s="543"/>
      <c r="G4" s="543"/>
      <c r="H4" s="543"/>
      <c r="I4" s="133"/>
    </row>
    <row r="5" spans="1:10" x14ac:dyDescent="0.3">
      <c r="H5" s="380"/>
      <c r="I5" s="380"/>
    </row>
    <row r="6" spans="1:10" s="380" customFormat="1" ht="24" customHeight="1" x14ac:dyDescent="0.3">
      <c r="A6" s="597" t="s">
        <v>18</v>
      </c>
      <c r="B6" s="597"/>
      <c r="C6" s="203" t="str">
        <f>"REALITE "&amp;TAB00!E14-4</f>
        <v>REALITE 2017</v>
      </c>
      <c r="D6" s="203" t="str">
        <f>"REALITE "&amp;TAB00!E14-3</f>
        <v>REALITE 2018</v>
      </c>
      <c r="E6" s="203" t="str">
        <f>"REALITE "&amp;TAB00!E14-2</f>
        <v>REALITE 2019</v>
      </c>
      <c r="F6" s="203" t="str">
        <f>"REALITE "&amp;TAB00!E14-1</f>
        <v>REALITE 2020</v>
      </c>
      <c r="G6" s="203" t="str">
        <f>"BUDGET "&amp;TAB00!E14</f>
        <v>BUDGET 2021</v>
      </c>
      <c r="H6" s="203" t="str">
        <f>"REALITE "&amp;TAB00!E14</f>
        <v>REALITE 2021</v>
      </c>
      <c r="I6" s="203" t="str">
        <f>"ECART "&amp;G6&amp;" - "&amp;H6</f>
        <v>ECART BUDGET 2021 - REALITE 2021</v>
      </c>
    </row>
    <row r="7" spans="1:10" x14ac:dyDescent="0.3">
      <c r="A7" s="263" t="s">
        <v>2</v>
      </c>
      <c r="B7" s="263" t="s">
        <v>327</v>
      </c>
      <c r="C7" s="381"/>
      <c r="D7" s="381"/>
      <c r="E7" s="381"/>
      <c r="F7" s="381"/>
      <c r="G7" s="382"/>
      <c r="H7" s="344"/>
      <c r="I7" s="378">
        <f t="shared" ref="I7:I9" si="0">G7-H7</f>
        <v>0</v>
      </c>
    </row>
    <row r="8" spans="1:10" x14ac:dyDescent="0.3">
      <c r="A8" s="263" t="s">
        <v>328</v>
      </c>
      <c r="B8" s="263" t="s">
        <v>329</v>
      </c>
      <c r="C8" s="381"/>
      <c r="D8" s="381"/>
      <c r="E8" s="381"/>
      <c r="F8" s="381"/>
      <c r="G8" s="270"/>
      <c r="H8" s="344"/>
      <c r="I8" s="378">
        <f t="shared" si="0"/>
        <v>0</v>
      </c>
    </row>
    <row r="9" spans="1:10" s="173" customFormat="1" x14ac:dyDescent="0.3">
      <c r="A9" s="173" t="s">
        <v>463</v>
      </c>
      <c r="C9" s="333"/>
      <c r="D9" s="35"/>
      <c r="E9" s="333"/>
      <c r="F9" s="333"/>
      <c r="G9" s="344"/>
      <c r="H9" s="383"/>
      <c r="I9" s="378">
        <f t="shared" si="0"/>
        <v>0</v>
      </c>
    </row>
    <row r="10" spans="1:10" x14ac:dyDescent="0.3">
      <c r="A10" s="263" t="s">
        <v>330</v>
      </c>
      <c r="C10" s="384">
        <v>0.33989999999999998</v>
      </c>
      <c r="D10" s="384">
        <v>0.33989999999999998</v>
      </c>
      <c r="E10" s="384">
        <v>0.33989999999999998</v>
      </c>
      <c r="F10" s="384">
        <v>0.33989999999999998</v>
      </c>
      <c r="G10" s="384">
        <v>0.33989999999999998</v>
      </c>
      <c r="H10" s="384">
        <v>0.33989999999999998</v>
      </c>
      <c r="I10" s="385">
        <f>G10-H10</f>
        <v>0</v>
      </c>
    </row>
    <row r="11" spans="1:10" ht="27" x14ac:dyDescent="0.3">
      <c r="A11" s="386" t="s">
        <v>331</v>
      </c>
      <c r="B11" s="263" t="s">
        <v>332</v>
      </c>
      <c r="C11" s="378">
        <f t="shared" ref="C11:H11" si="1">SUM(C7:C9)/(1-C10)</f>
        <v>0</v>
      </c>
      <c r="D11" s="378">
        <f t="shared" si="1"/>
        <v>0</v>
      </c>
      <c r="E11" s="378">
        <f t="shared" si="1"/>
        <v>0</v>
      </c>
      <c r="F11" s="378">
        <f t="shared" si="1"/>
        <v>0</v>
      </c>
      <c r="G11" s="378">
        <f t="shared" si="1"/>
        <v>0</v>
      </c>
      <c r="H11" s="378">
        <f t="shared" si="1"/>
        <v>0</v>
      </c>
      <c r="I11" s="378">
        <f>G11-H11</f>
        <v>0</v>
      </c>
    </row>
    <row r="12" spans="1:10" x14ac:dyDescent="0.3">
      <c r="A12" s="263" t="s">
        <v>333</v>
      </c>
      <c r="B12" s="263" t="s">
        <v>334</v>
      </c>
      <c r="C12" s="378">
        <f>C11-SUM(C7:C8)</f>
        <v>0</v>
      </c>
      <c r="D12" s="378">
        <f t="shared" ref="D12:H12" si="2">D11-SUM(D7:D8)</f>
        <v>0</v>
      </c>
      <c r="E12" s="378">
        <f t="shared" si="2"/>
        <v>0</v>
      </c>
      <c r="F12" s="378">
        <f t="shared" si="2"/>
        <v>0</v>
      </c>
      <c r="G12" s="378">
        <f t="shared" si="2"/>
        <v>0</v>
      </c>
      <c r="H12" s="378">
        <f t="shared" si="2"/>
        <v>0</v>
      </c>
      <c r="I12" s="378">
        <f>G12-H12</f>
        <v>0</v>
      </c>
    </row>
    <row r="13" spans="1:10" x14ac:dyDescent="0.3">
      <c r="D13" s="72"/>
      <c r="E13" s="263"/>
    </row>
    <row r="14" spans="1:10" x14ac:dyDescent="0.3">
      <c r="A14" s="387" t="s">
        <v>335</v>
      </c>
      <c r="B14" s="387" t="s">
        <v>336</v>
      </c>
      <c r="C14" s="388">
        <f>SUM(C15:C22)</f>
        <v>0</v>
      </c>
      <c r="D14" s="388">
        <f t="shared" ref="D14:H14" si="3">SUM(D15:D22)</f>
        <v>0</v>
      </c>
      <c r="E14" s="388">
        <f t="shared" si="3"/>
        <v>0</v>
      </c>
      <c r="F14" s="388">
        <f t="shared" si="3"/>
        <v>0</v>
      </c>
      <c r="G14" s="388">
        <f t="shared" si="3"/>
        <v>0</v>
      </c>
      <c r="H14" s="388">
        <f t="shared" si="3"/>
        <v>0</v>
      </c>
      <c r="I14" s="378">
        <f t="shared" ref="I14:I23" si="4">G14-H14</f>
        <v>0</v>
      </c>
    </row>
    <row r="15" spans="1:10" x14ac:dyDescent="0.3">
      <c r="A15" s="263" t="s">
        <v>337</v>
      </c>
      <c r="B15" s="263" t="s">
        <v>338</v>
      </c>
      <c r="C15" s="389"/>
      <c r="D15" s="389"/>
      <c r="E15" s="389"/>
      <c r="F15" s="389"/>
      <c r="G15" s="389"/>
      <c r="H15" s="389"/>
      <c r="I15" s="378">
        <f t="shared" si="4"/>
        <v>0</v>
      </c>
    </row>
    <row r="16" spans="1:10" x14ac:dyDescent="0.3">
      <c r="A16" s="263" t="s">
        <v>339</v>
      </c>
      <c r="B16" s="263" t="s">
        <v>340</v>
      </c>
      <c r="C16" s="389"/>
      <c r="D16" s="389"/>
      <c r="E16" s="389"/>
      <c r="F16" s="389"/>
      <c r="G16" s="389"/>
      <c r="H16" s="389"/>
      <c r="I16" s="378">
        <f t="shared" si="4"/>
        <v>0</v>
      </c>
    </row>
    <row r="17" spans="1:9" x14ac:dyDescent="0.3">
      <c r="A17" s="263" t="s">
        <v>341</v>
      </c>
      <c r="B17" s="263" t="s">
        <v>342</v>
      </c>
      <c r="C17" s="389"/>
      <c r="D17" s="389"/>
      <c r="E17" s="389"/>
      <c r="F17" s="389"/>
      <c r="G17" s="389"/>
      <c r="H17" s="389"/>
      <c r="I17" s="378">
        <f t="shared" si="4"/>
        <v>0</v>
      </c>
    </row>
    <row r="18" spans="1:9" x14ac:dyDescent="0.3">
      <c r="A18" s="263" t="s">
        <v>343</v>
      </c>
      <c r="B18" s="263" t="s">
        <v>344</v>
      </c>
      <c r="C18" s="389"/>
      <c r="D18" s="389"/>
      <c r="E18" s="389"/>
      <c r="F18" s="389"/>
      <c r="G18" s="389"/>
      <c r="H18" s="389"/>
      <c r="I18" s="378">
        <f t="shared" si="4"/>
        <v>0</v>
      </c>
    </row>
    <row r="19" spans="1:9" x14ac:dyDescent="0.3">
      <c r="A19" s="263" t="s">
        <v>345</v>
      </c>
      <c r="B19" s="263" t="s">
        <v>346</v>
      </c>
      <c r="C19" s="389"/>
      <c r="D19" s="389"/>
      <c r="E19" s="389"/>
      <c r="F19" s="389"/>
      <c r="G19" s="389"/>
      <c r="H19" s="389"/>
      <c r="I19" s="378">
        <f t="shared" si="4"/>
        <v>0</v>
      </c>
    </row>
    <row r="20" spans="1:9" x14ac:dyDescent="0.3">
      <c r="A20" s="263" t="s">
        <v>347</v>
      </c>
      <c r="B20" s="263" t="s">
        <v>348</v>
      </c>
      <c r="C20" s="389"/>
      <c r="D20" s="389"/>
      <c r="E20" s="389"/>
      <c r="F20" s="389"/>
      <c r="G20" s="389"/>
      <c r="H20" s="389"/>
      <c r="I20" s="378">
        <f t="shared" si="4"/>
        <v>0</v>
      </c>
    </row>
    <row r="21" spans="1:9" x14ac:dyDescent="0.3">
      <c r="A21" s="263" t="s">
        <v>349</v>
      </c>
      <c r="B21" s="263" t="s">
        <v>350</v>
      </c>
      <c r="C21" s="389"/>
      <c r="D21" s="389"/>
      <c r="E21" s="389"/>
      <c r="F21" s="389"/>
      <c r="G21" s="389"/>
      <c r="H21" s="389"/>
      <c r="I21" s="378">
        <f t="shared" si="4"/>
        <v>0</v>
      </c>
    </row>
    <row r="22" spans="1:9" x14ac:dyDescent="0.3">
      <c r="A22" s="263" t="s">
        <v>351</v>
      </c>
      <c r="B22" s="263" t="s">
        <v>352</v>
      </c>
      <c r="C22" s="389"/>
      <c r="D22" s="389"/>
      <c r="E22" s="389"/>
      <c r="F22" s="389"/>
      <c r="G22" s="389"/>
      <c r="H22" s="389"/>
      <c r="I22" s="378">
        <f t="shared" si="4"/>
        <v>0</v>
      </c>
    </row>
    <row r="23" spans="1:9" x14ac:dyDescent="0.3">
      <c r="A23" s="263" t="s">
        <v>330</v>
      </c>
      <c r="B23" s="390"/>
      <c r="C23" s="391">
        <v>0.33989999999999998</v>
      </c>
      <c r="D23" s="391">
        <v>0.33989999999999998</v>
      </c>
      <c r="E23" s="391">
        <v>0.33989999999999998</v>
      </c>
      <c r="F23" s="391">
        <v>0.33989999999999998</v>
      </c>
      <c r="G23" s="391">
        <v>0.33989999999999998</v>
      </c>
      <c r="H23" s="391">
        <v>0.33989999999999998</v>
      </c>
      <c r="I23" s="385">
        <f t="shared" si="4"/>
        <v>0</v>
      </c>
    </row>
    <row r="24" spans="1:9" ht="27" x14ac:dyDescent="0.3">
      <c r="A24" s="263" t="s">
        <v>353</v>
      </c>
      <c r="B24" s="263" t="s">
        <v>354</v>
      </c>
      <c r="C24" s="378">
        <f>C14*C23</f>
        <v>0</v>
      </c>
      <c r="D24" s="378">
        <f t="shared" ref="D24:H24" si="5">D14*D23</f>
        <v>0</v>
      </c>
      <c r="E24" s="378">
        <f t="shared" si="5"/>
        <v>0</v>
      </c>
      <c r="F24" s="378">
        <f t="shared" si="5"/>
        <v>0</v>
      </c>
      <c r="G24" s="378">
        <f t="shared" si="5"/>
        <v>0</v>
      </c>
      <c r="H24" s="378">
        <f t="shared" si="5"/>
        <v>0</v>
      </c>
      <c r="I24" s="378">
        <f>G24-H24</f>
        <v>0</v>
      </c>
    </row>
    <row r="25" spans="1:9" ht="27" x14ac:dyDescent="0.3">
      <c r="A25" s="386" t="s">
        <v>355</v>
      </c>
      <c r="B25" s="263" t="s">
        <v>356</v>
      </c>
      <c r="C25" s="378">
        <f>C24/(1-C23)</f>
        <v>0</v>
      </c>
      <c r="D25" s="378">
        <f t="shared" ref="D25:H25" si="6">D24/(1-D23)</f>
        <v>0</v>
      </c>
      <c r="E25" s="378">
        <f t="shared" si="6"/>
        <v>0</v>
      </c>
      <c r="F25" s="378">
        <f t="shared" si="6"/>
        <v>0</v>
      </c>
      <c r="G25" s="378">
        <f t="shared" si="6"/>
        <v>0</v>
      </c>
      <c r="H25" s="378">
        <f t="shared" si="6"/>
        <v>0</v>
      </c>
      <c r="I25" s="378">
        <f>G25-H25</f>
        <v>0</v>
      </c>
    </row>
    <row r="26" spans="1:9" x14ac:dyDescent="0.3">
      <c r="D26" s="72"/>
      <c r="E26" s="263"/>
    </row>
    <row r="27" spans="1:9" x14ac:dyDescent="0.3">
      <c r="A27" s="387" t="s">
        <v>357</v>
      </c>
      <c r="B27" s="392" t="s">
        <v>927</v>
      </c>
      <c r="C27" s="388">
        <f>-C31*C32</f>
        <v>0</v>
      </c>
      <c r="D27" s="388">
        <f t="shared" ref="D27:H27" si="7">-D31*D32</f>
        <v>0</v>
      </c>
      <c r="E27" s="388">
        <f t="shared" si="7"/>
        <v>0</v>
      </c>
      <c r="F27" s="388">
        <f t="shared" si="7"/>
        <v>0</v>
      </c>
      <c r="G27" s="388">
        <f t="shared" si="7"/>
        <v>0</v>
      </c>
      <c r="H27" s="388">
        <f t="shared" si="7"/>
        <v>0</v>
      </c>
      <c r="I27" s="378">
        <f>G27-H27</f>
        <v>0</v>
      </c>
    </row>
    <row r="28" spans="1:9" x14ac:dyDescent="0.3">
      <c r="A28" s="263" t="s">
        <v>358</v>
      </c>
      <c r="B28" s="263" t="s">
        <v>359</v>
      </c>
      <c r="C28" s="389"/>
      <c r="D28" s="389"/>
      <c r="E28" s="389"/>
      <c r="F28" s="389"/>
      <c r="G28" s="389"/>
      <c r="H28" s="389"/>
      <c r="I28" s="378">
        <f t="shared" ref="I28:I42" si="8">G28-H28</f>
        <v>0</v>
      </c>
    </row>
    <row r="29" spans="1:9" x14ac:dyDescent="0.3">
      <c r="A29" s="263" t="s">
        <v>360</v>
      </c>
      <c r="B29" s="263" t="s">
        <v>361</v>
      </c>
      <c r="C29" s="389"/>
      <c r="D29" s="389"/>
      <c r="E29" s="389"/>
      <c r="F29" s="389"/>
      <c r="G29" s="389"/>
      <c r="H29" s="389"/>
      <c r="I29" s="378">
        <f t="shared" si="8"/>
        <v>0</v>
      </c>
    </row>
    <row r="30" spans="1:9" x14ac:dyDescent="0.3">
      <c r="A30" s="263" t="s">
        <v>362</v>
      </c>
      <c r="B30" s="263" t="s">
        <v>363</v>
      </c>
      <c r="C30" s="389"/>
      <c r="D30" s="389"/>
      <c r="E30" s="389"/>
      <c r="F30" s="389"/>
      <c r="G30" s="389"/>
      <c r="H30" s="389"/>
      <c r="I30" s="378">
        <f t="shared" si="8"/>
        <v>0</v>
      </c>
    </row>
    <row r="31" spans="1:9" ht="27" x14ac:dyDescent="0.3">
      <c r="A31" s="263" t="s">
        <v>364</v>
      </c>
      <c r="B31" s="263" t="s">
        <v>365</v>
      </c>
      <c r="C31" s="378">
        <f>C28-C29-C30</f>
        <v>0</v>
      </c>
      <c r="D31" s="378">
        <f t="shared" ref="D31:H31" si="9">D28-D29-D30</f>
        <v>0</v>
      </c>
      <c r="E31" s="378">
        <f t="shared" si="9"/>
        <v>0</v>
      </c>
      <c r="F31" s="378">
        <f t="shared" si="9"/>
        <v>0</v>
      </c>
      <c r="G31" s="378">
        <f t="shared" si="9"/>
        <v>0</v>
      </c>
      <c r="H31" s="378">
        <f t="shared" si="9"/>
        <v>0</v>
      </c>
      <c r="I31" s="378">
        <f t="shared" si="8"/>
        <v>0</v>
      </c>
    </row>
    <row r="32" spans="1:9" x14ac:dyDescent="0.3">
      <c r="A32" s="393" t="s">
        <v>366</v>
      </c>
      <c r="B32" s="263" t="s">
        <v>367</v>
      </c>
      <c r="C32" s="394"/>
      <c r="D32" s="394"/>
      <c r="E32" s="394"/>
      <c r="F32" s="394"/>
      <c r="G32" s="394"/>
      <c r="H32" s="394"/>
      <c r="I32" s="378">
        <f t="shared" si="8"/>
        <v>0</v>
      </c>
    </row>
    <row r="33" spans="1:9" x14ac:dyDescent="0.3">
      <c r="A33" s="393" t="s">
        <v>330</v>
      </c>
      <c r="C33" s="395">
        <v>0.33989999999999998</v>
      </c>
      <c r="D33" s="395">
        <v>0.33989999999999998</v>
      </c>
      <c r="E33" s="395">
        <v>0.33989999999999998</v>
      </c>
      <c r="F33" s="395">
        <v>0.33989999999999998</v>
      </c>
      <c r="G33" s="395">
        <v>0.33989999999999998</v>
      </c>
      <c r="H33" s="395">
        <v>0.33989999999999998</v>
      </c>
      <c r="I33" s="385">
        <f t="shared" si="8"/>
        <v>0</v>
      </c>
    </row>
    <row r="34" spans="1:9" ht="27" x14ac:dyDescent="0.3">
      <c r="A34" s="393" t="s">
        <v>368</v>
      </c>
      <c r="B34" s="263" t="s">
        <v>369</v>
      </c>
      <c r="C34" s="378">
        <f>C27*C33</f>
        <v>0</v>
      </c>
      <c r="D34" s="378">
        <f t="shared" ref="D34:H34" si="10">D27*D33</f>
        <v>0</v>
      </c>
      <c r="E34" s="378">
        <f t="shared" si="10"/>
        <v>0</v>
      </c>
      <c r="F34" s="378">
        <f t="shared" si="10"/>
        <v>0</v>
      </c>
      <c r="G34" s="378">
        <f t="shared" si="10"/>
        <v>0</v>
      </c>
      <c r="H34" s="378">
        <f t="shared" si="10"/>
        <v>0</v>
      </c>
      <c r="I34" s="378">
        <f t="shared" si="8"/>
        <v>0</v>
      </c>
    </row>
    <row r="35" spans="1:9" ht="27" x14ac:dyDescent="0.3">
      <c r="A35" s="386" t="s">
        <v>370</v>
      </c>
      <c r="B35" s="263" t="s">
        <v>371</v>
      </c>
      <c r="C35" s="378">
        <f>C34/(1-C33)</f>
        <v>0</v>
      </c>
      <c r="D35" s="378">
        <f t="shared" ref="D35:H35" si="11">D34/(1-D33)</f>
        <v>0</v>
      </c>
      <c r="E35" s="378">
        <f t="shared" si="11"/>
        <v>0</v>
      </c>
      <c r="F35" s="378">
        <f t="shared" si="11"/>
        <v>0</v>
      </c>
      <c r="G35" s="378">
        <f t="shared" si="11"/>
        <v>0</v>
      </c>
      <c r="H35" s="378">
        <f t="shared" si="11"/>
        <v>0</v>
      </c>
      <c r="I35" s="378">
        <f t="shared" si="8"/>
        <v>0</v>
      </c>
    </row>
    <row r="36" spans="1:9" x14ac:dyDescent="0.3">
      <c r="C36" s="378"/>
      <c r="D36" s="378"/>
      <c r="E36" s="379"/>
      <c r="F36" s="378"/>
      <c r="G36" s="378"/>
      <c r="H36" s="378"/>
      <c r="I36" s="378">
        <f t="shared" si="8"/>
        <v>0</v>
      </c>
    </row>
    <row r="37" spans="1:9" s="266" customFormat="1" x14ac:dyDescent="0.3">
      <c r="A37" s="265" t="s">
        <v>372</v>
      </c>
      <c r="B37" s="265" t="s">
        <v>858</v>
      </c>
      <c r="C37" s="268">
        <f>SUM(C11,C25,C35)</f>
        <v>0</v>
      </c>
      <c r="D37" s="268">
        <f t="shared" ref="D37:H37" si="12">SUM(D11,D25,D35)</f>
        <v>0</v>
      </c>
      <c r="E37" s="268">
        <f t="shared" si="12"/>
        <v>0</v>
      </c>
      <c r="F37" s="268">
        <f t="shared" si="12"/>
        <v>0</v>
      </c>
      <c r="G37" s="268">
        <f t="shared" si="12"/>
        <v>0</v>
      </c>
      <c r="H37" s="268">
        <f t="shared" si="12"/>
        <v>0</v>
      </c>
      <c r="I37" s="378">
        <f t="shared" si="8"/>
        <v>0</v>
      </c>
    </row>
    <row r="38" spans="1:9" s="266" customFormat="1" x14ac:dyDescent="0.3">
      <c r="A38" s="265" t="s">
        <v>373</v>
      </c>
      <c r="B38" s="265" t="s">
        <v>374</v>
      </c>
      <c r="C38" s="268">
        <f>SUM(C37,C14,C27)</f>
        <v>0</v>
      </c>
      <c r="D38" s="268">
        <f t="shared" ref="D38:H38" si="13">SUM(D37,D14,D27)</f>
        <v>0</v>
      </c>
      <c r="E38" s="268">
        <f t="shared" si="13"/>
        <v>0</v>
      </c>
      <c r="F38" s="268">
        <f t="shared" si="13"/>
        <v>0</v>
      </c>
      <c r="G38" s="268">
        <f t="shared" si="13"/>
        <v>0</v>
      </c>
      <c r="H38" s="268">
        <f t="shared" si="13"/>
        <v>0</v>
      </c>
      <c r="I38" s="378">
        <f t="shared" si="8"/>
        <v>0</v>
      </c>
    </row>
    <row r="39" spans="1:9" s="266" customFormat="1" x14ac:dyDescent="0.3">
      <c r="A39" s="265" t="s">
        <v>330</v>
      </c>
      <c r="B39" s="265"/>
      <c r="C39" s="396">
        <v>0.33989999999999998</v>
      </c>
      <c r="D39" s="396">
        <v>0.33989999999999998</v>
      </c>
      <c r="E39" s="396">
        <v>0.33989999999999998</v>
      </c>
      <c r="F39" s="396">
        <v>0.33989999999999998</v>
      </c>
      <c r="G39" s="396">
        <v>0.33989999999999998</v>
      </c>
      <c r="H39" s="396">
        <v>0.33989999999999998</v>
      </c>
      <c r="I39" s="385">
        <f t="shared" si="8"/>
        <v>0</v>
      </c>
    </row>
    <row r="40" spans="1:9" s="266" customFormat="1" ht="27" x14ac:dyDescent="0.3">
      <c r="A40" s="265" t="s">
        <v>375</v>
      </c>
      <c r="B40" s="265" t="s">
        <v>376</v>
      </c>
      <c r="C40" s="268">
        <f>C38*C39</f>
        <v>0</v>
      </c>
      <c r="D40" s="268">
        <f t="shared" ref="D40:H40" si="14">D38*D39</f>
        <v>0</v>
      </c>
      <c r="E40" s="268">
        <f t="shared" si="14"/>
        <v>0</v>
      </c>
      <c r="F40" s="268">
        <f t="shared" si="14"/>
        <v>0</v>
      </c>
      <c r="G40" s="268">
        <f t="shared" si="14"/>
        <v>0</v>
      </c>
      <c r="H40" s="268">
        <f t="shared" si="14"/>
        <v>0</v>
      </c>
      <c r="I40" s="378">
        <f>G40-H40</f>
        <v>0</v>
      </c>
    </row>
    <row r="41" spans="1:9" s="266" customFormat="1" ht="27" x14ac:dyDescent="0.3">
      <c r="A41" s="265" t="s">
        <v>377</v>
      </c>
      <c r="B41" s="265" t="s">
        <v>378</v>
      </c>
      <c r="C41" s="397">
        <f>IFERROR(C40/C37,0)</f>
        <v>0</v>
      </c>
      <c r="D41" s="397">
        <f t="shared" ref="D41:H41" si="15">IFERROR(D40/D37,0)</f>
        <v>0</v>
      </c>
      <c r="E41" s="397">
        <f t="shared" si="15"/>
        <v>0</v>
      </c>
      <c r="F41" s="397">
        <f t="shared" si="15"/>
        <v>0</v>
      </c>
      <c r="G41" s="397">
        <f t="shared" si="15"/>
        <v>0</v>
      </c>
      <c r="H41" s="397">
        <f t="shared" si="15"/>
        <v>0</v>
      </c>
      <c r="I41" s="385">
        <f t="shared" si="8"/>
        <v>0</v>
      </c>
    </row>
    <row r="42" spans="1:9" s="266" customFormat="1" x14ac:dyDescent="0.3">
      <c r="A42" s="265" t="s">
        <v>379</v>
      </c>
      <c r="B42" s="265" t="s">
        <v>928</v>
      </c>
      <c r="C42" s="397">
        <f>IFERROR(C40/SUM(C7:C9),0)</f>
        <v>0</v>
      </c>
      <c r="D42" s="397">
        <f t="shared" ref="D42:H42" si="16">IFERROR(D40/SUM(D7:D9),0)</f>
        <v>0</v>
      </c>
      <c r="E42" s="397">
        <f t="shared" si="16"/>
        <v>0</v>
      </c>
      <c r="F42" s="397">
        <f t="shared" si="16"/>
        <v>0</v>
      </c>
      <c r="G42" s="397">
        <f t="shared" si="16"/>
        <v>0</v>
      </c>
      <c r="H42" s="397">
        <f t="shared" si="16"/>
        <v>0</v>
      </c>
      <c r="I42" s="385">
        <f t="shared" si="8"/>
        <v>0</v>
      </c>
    </row>
  </sheetData>
  <mergeCells count="2">
    <mergeCell ref="A4:H4"/>
    <mergeCell ref="A6:B6"/>
  </mergeCells>
  <hyperlinks>
    <hyperlink ref="A1" location="TAB00!A1" display="Retour page de garde"/>
  </hyperlinks>
  <pageMargins left="0.7" right="0.7" top="0.75" bottom="0.75" header="0.3" footer="0.3"/>
  <pageSetup paperSize="9" scale="87"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selection activeCell="A37" sqref="A37:A38"/>
    </sheetView>
  </sheetViews>
  <sheetFormatPr baseColWidth="10" defaultColWidth="9.1640625" defaultRowHeight="13.5" x14ac:dyDescent="0.3"/>
  <cols>
    <col min="1" max="1" width="40.33203125" style="173" customWidth="1"/>
    <col min="2" max="7" width="16.6640625" style="173" customWidth="1"/>
    <col min="8" max="8" width="22.5" style="173" customWidth="1"/>
    <col min="9" max="16384" width="9.1640625" style="173"/>
  </cols>
  <sheetData>
    <row r="1" spans="1:8" s="216" customFormat="1" ht="15" x14ac:dyDescent="0.3">
      <c r="A1" s="228" t="s">
        <v>42</v>
      </c>
    </row>
    <row r="2" spans="1:8" x14ac:dyDescent="0.3">
      <c r="A2" s="220"/>
      <c r="B2" s="220"/>
      <c r="C2" s="216"/>
      <c r="D2" s="216"/>
    </row>
    <row r="3" spans="1:8" s="343" customFormat="1" ht="45" customHeight="1" x14ac:dyDescent="0.3">
      <c r="A3" s="583" t="str">
        <f>TAB00!B77&amp;" : "&amp;TAB00!C77</f>
        <v>TAB6.6 : Ecart entre le budget et la réalité relatif aux autres impôts (Redevances, taxes, surcharges)</v>
      </c>
      <c r="B3" s="583"/>
      <c r="C3" s="583"/>
      <c r="D3" s="583"/>
      <c r="E3" s="583"/>
      <c r="F3" s="583"/>
      <c r="G3" s="583"/>
      <c r="H3" s="583"/>
    </row>
    <row r="4" spans="1:8" s="166" customFormat="1" ht="31.9" customHeight="1" x14ac:dyDescent="0.3">
      <c r="A4" s="347"/>
      <c r="B4" s="348"/>
      <c r="C4" s="347"/>
      <c r="D4" s="347"/>
      <c r="E4" s="285"/>
      <c r="F4" s="285"/>
      <c r="G4" s="285"/>
    </row>
    <row r="5" spans="1:8" s="166" customFormat="1" ht="24" customHeight="1" x14ac:dyDescent="0.3">
      <c r="A5" s="202" t="s">
        <v>18</v>
      </c>
      <c r="B5" s="44" t="str">
        <f>"REALITE "&amp;TAB00!E14-4</f>
        <v>REALITE 2017</v>
      </c>
      <c r="C5" s="37" t="str">
        <f>"REALITE "&amp;TAB00!E14-3</f>
        <v>REALITE 2018</v>
      </c>
      <c r="D5" s="37" t="str">
        <f>"REALITE "&amp;TAB00!E14-2</f>
        <v>REALITE 2019</v>
      </c>
      <c r="E5" s="37" t="str">
        <f>"REALITE "&amp;TAB00!E14-1</f>
        <v>REALITE 2020</v>
      </c>
      <c r="F5" s="37" t="str">
        <f>"BUDGET "&amp;TAB00!E14</f>
        <v>BUDGET 2021</v>
      </c>
      <c r="G5" s="37" t="str">
        <f>"REALITE "&amp;TAB00!E14</f>
        <v>REALITE 2021</v>
      </c>
      <c r="H5" s="203" t="str">
        <f>"ECART "&amp;F5&amp;" - "&amp;G5</f>
        <v>ECART BUDGET 2021 - REALITE 2021</v>
      </c>
    </row>
    <row r="6" spans="1:8" x14ac:dyDescent="0.3">
      <c r="A6" s="276" t="s">
        <v>37</v>
      </c>
      <c r="B6" s="333"/>
      <c r="C6" s="333"/>
      <c r="D6" s="333"/>
      <c r="E6" s="333"/>
      <c r="F6" s="333"/>
      <c r="G6" s="333"/>
      <c r="H6" s="47">
        <f>F6-G6</f>
        <v>0</v>
      </c>
    </row>
    <row r="7" spans="1:8" x14ac:dyDescent="0.3">
      <c r="A7" s="276" t="s">
        <v>115</v>
      </c>
      <c r="B7" s="333"/>
      <c r="C7" s="333"/>
      <c r="D7" s="333"/>
      <c r="E7" s="333"/>
      <c r="F7" s="333"/>
      <c r="G7" s="333"/>
      <c r="H7" s="47">
        <f t="shared" ref="H7:H15" si="0">F7-G7</f>
        <v>0</v>
      </c>
    </row>
    <row r="8" spans="1:8" x14ac:dyDescent="0.3">
      <c r="A8" s="276" t="s">
        <v>116</v>
      </c>
      <c r="B8" s="333"/>
      <c r="C8" s="333"/>
      <c r="D8" s="333"/>
      <c r="E8" s="333"/>
      <c r="F8" s="333"/>
      <c r="G8" s="333"/>
      <c r="H8" s="47">
        <f t="shared" si="0"/>
        <v>0</v>
      </c>
    </row>
    <row r="9" spans="1:8" x14ac:dyDescent="0.3">
      <c r="A9" s="276" t="s">
        <v>117</v>
      </c>
      <c r="B9" s="333"/>
      <c r="C9" s="333"/>
      <c r="D9" s="333"/>
      <c r="E9" s="333"/>
      <c r="F9" s="333"/>
      <c r="G9" s="333"/>
      <c r="H9" s="47">
        <f t="shared" si="0"/>
        <v>0</v>
      </c>
    </row>
    <row r="10" spans="1:8" x14ac:dyDescent="0.3">
      <c r="A10" s="276" t="s">
        <v>118</v>
      </c>
      <c r="B10" s="333"/>
      <c r="C10" s="333"/>
      <c r="D10" s="333"/>
      <c r="E10" s="333"/>
      <c r="F10" s="333"/>
      <c r="G10" s="333"/>
      <c r="H10" s="47">
        <f t="shared" si="0"/>
        <v>0</v>
      </c>
    </row>
    <row r="11" spans="1:8" x14ac:dyDescent="0.3">
      <c r="A11" s="276" t="s">
        <v>321</v>
      </c>
      <c r="B11" s="333"/>
      <c r="C11" s="333"/>
      <c r="D11" s="333"/>
      <c r="E11" s="333"/>
      <c r="F11" s="333"/>
      <c r="G11" s="333"/>
      <c r="H11" s="47">
        <f t="shared" si="0"/>
        <v>0</v>
      </c>
    </row>
    <row r="12" spans="1:8" x14ac:dyDescent="0.3">
      <c r="A12" s="276" t="s">
        <v>322</v>
      </c>
      <c r="B12" s="333"/>
      <c r="C12" s="333"/>
      <c r="D12" s="333"/>
      <c r="E12" s="333"/>
      <c r="F12" s="333"/>
      <c r="G12" s="333"/>
      <c r="H12" s="47">
        <f t="shared" si="0"/>
        <v>0</v>
      </c>
    </row>
    <row r="13" spans="1:8" x14ac:dyDescent="0.3">
      <c r="A13" s="276" t="s">
        <v>323</v>
      </c>
      <c r="B13" s="333"/>
      <c r="C13" s="333"/>
      <c r="D13" s="333"/>
      <c r="E13" s="333"/>
      <c r="F13" s="333"/>
      <c r="G13" s="333"/>
      <c r="H13" s="47">
        <f t="shared" si="0"/>
        <v>0</v>
      </c>
    </row>
    <row r="14" spans="1:8" x14ac:dyDescent="0.3">
      <c r="A14" s="276" t="s">
        <v>324</v>
      </c>
      <c r="B14" s="333"/>
      <c r="C14" s="333"/>
      <c r="D14" s="333"/>
      <c r="E14" s="333"/>
      <c r="F14" s="333"/>
      <c r="G14" s="333"/>
      <c r="H14" s="47">
        <f t="shared" si="0"/>
        <v>0</v>
      </c>
    </row>
    <row r="15" spans="1:8" x14ac:dyDescent="0.3">
      <c r="A15" s="374" t="s">
        <v>325</v>
      </c>
      <c r="B15" s="375"/>
      <c r="C15" s="375"/>
      <c r="D15" s="375"/>
      <c r="E15" s="375"/>
      <c r="F15" s="375"/>
      <c r="G15" s="375"/>
      <c r="H15" s="50">
        <f t="shared" si="0"/>
        <v>0</v>
      </c>
    </row>
    <row r="16" spans="1:8" x14ac:dyDescent="0.3">
      <c r="A16" s="376" t="s">
        <v>22</v>
      </c>
      <c r="B16" s="377">
        <f t="shared" ref="B16:G16" si="1">SUM(B6:B15)</f>
        <v>0</v>
      </c>
      <c r="C16" s="377">
        <f t="shared" si="1"/>
        <v>0</v>
      </c>
      <c r="D16" s="377">
        <f t="shared" si="1"/>
        <v>0</v>
      </c>
      <c r="E16" s="377">
        <f t="shared" si="1"/>
        <v>0</v>
      </c>
      <c r="F16" s="377">
        <f t="shared" si="1"/>
        <v>0</v>
      </c>
      <c r="G16" s="377">
        <f t="shared" si="1"/>
        <v>0</v>
      </c>
      <c r="H16" s="64">
        <f>F16-G16</f>
        <v>0</v>
      </c>
    </row>
  </sheetData>
  <mergeCells count="1">
    <mergeCell ref="A3:H3"/>
  </mergeCells>
  <hyperlinks>
    <hyperlink ref="A1" location="TAB00!A1" display="Retour page de garde"/>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zoomScale="115" zoomScaleNormal="115" workbookViewId="0">
      <selection activeCell="A37" sqref="A37:A38"/>
    </sheetView>
  </sheetViews>
  <sheetFormatPr baseColWidth="10" defaultColWidth="9.1640625" defaultRowHeight="13.5" x14ac:dyDescent="0.3"/>
  <cols>
    <col min="1" max="1" width="60" style="33" customWidth="1"/>
    <col min="2" max="7" width="14.6640625" style="33"/>
    <col min="8" max="8" width="18.6640625" style="33" customWidth="1"/>
    <col min="9" max="16384" width="9.1640625" style="33"/>
  </cols>
  <sheetData>
    <row r="1" spans="1:8" s="216" customFormat="1" ht="15" x14ac:dyDescent="0.3">
      <c r="A1" s="228" t="s">
        <v>42</v>
      </c>
    </row>
    <row r="2" spans="1:8" ht="15" x14ac:dyDescent="0.3">
      <c r="A2" s="363"/>
    </row>
    <row r="4" spans="1:8" ht="48.6" customHeight="1" x14ac:dyDescent="0.3">
      <c r="A4" s="543" t="str">
        <f>TAB00!B78&amp;" : "&amp;TAB00!C78</f>
        <v>TAB6.7 : Ecart entre le budget et la réalité relatif aux cotisations de responsabilisation de l’ONSSAPL</v>
      </c>
      <c r="B4" s="543"/>
      <c r="C4" s="543"/>
      <c r="D4" s="543"/>
      <c r="E4" s="543"/>
      <c r="F4" s="543"/>
      <c r="G4" s="543"/>
      <c r="H4" s="543"/>
    </row>
    <row r="6" spans="1:8" x14ac:dyDescent="0.3">
      <c r="A6" s="364" t="s">
        <v>435</v>
      </c>
      <c r="B6" s="364"/>
      <c r="C6" s="364"/>
      <c r="D6" s="364"/>
      <c r="E6" s="364"/>
      <c r="F6" s="364"/>
      <c r="G6" s="364"/>
      <c r="H6" s="364"/>
    </row>
    <row r="8" spans="1:8" ht="24" customHeight="1" x14ac:dyDescent="0.3">
      <c r="B8" s="205" t="str">
        <f>"REALITE "&amp;TAB00!E14-4</f>
        <v>REALITE 2017</v>
      </c>
      <c r="C8" s="203" t="str">
        <f>"REALITE "&amp;TAB00!E14-3</f>
        <v>REALITE 2018</v>
      </c>
      <c r="D8" s="203" t="str">
        <f>"REALITE "&amp;TAB00!E14-2</f>
        <v>REALITE 2019</v>
      </c>
      <c r="E8" s="203" t="str">
        <f>"REALITE "&amp;TAB00!E14-1</f>
        <v>REALITE 2020</v>
      </c>
      <c r="F8" s="203" t="str">
        <f>"BUDGET "&amp;TAB00!E14</f>
        <v>BUDGET 2021</v>
      </c>
      <c r="G8" s="203" t="str">
        <f>"REALITE "&amp;TAB00!E14</f>
        <v>REALITE 2021</v>
      </c>
      <c r="H8" s="203" t="str">
        <f>"ECART "&amp;F8&amp;" - "&amp;G8</f>
        <v>ECART BUDGET 2021 - REALITE 2021</v>
      </c>
    </row>
    <row r="9" spans="1:8" x14ac:dyDescent="0.3">
      <c r="A9" s="33" t="s">
        <v>436</v>
      </c>
      <c r="B9" s="35"/>
      <c r="C9" s="35"/>
      <c r="D9" s="35"/>
      <c r="E9" s="35"/>
      <c r="F9" s="35"/>
      <c r="G9" s="35"/>
      <c r="H9" s="47">
        <f>F9-G9</f>
        <v>0</v>
      </c>
    </row>
    <row r="10" spans="1:8" x14ac:dyDescent="0.3">
      <c r="A10" s="33" t="s">
        <v>437</v>
      </c>
      <c r="B10" s="35"/>
      <c r="C10" s="35"/>
      <c r="D10" s="35"/>
      <c r="E10" s="35"/>
      <c r="F10" s="35"/>
      <c r="G10" s="35"/>
      <c r="H10" s="47">
        <f>F10-G10</f>
        <v>0</v>
      </c>
    </row>
    <row r="11" spans="1:8" x14ac:dyDescent="0.3">
      <c r="A11" s="33" t="s">
        <v>438</v>
      </c>
      <c r="B11" s="365">
        <f t="shared" ref="B11:G11" si="0">B9+B10</f>
        <v>0</v>
      </c>
      <c r="C11" s="365">
        <f t="shared" si="0"/>
        <v>0</v>
      </c>
      <c r="D11" s="365">
        <f t="shared" si="0"/>
        <v>0</v>
      </c>
      <c r="E11" s="365">
        <f t="shared" si="0"/>
        <v>0</v>
      </c>
      <c r="F11" s="365">
        <f t="shared" si="0"/>
        <v>0</v>
      </c>
      <c r="G11" s="365">
        <f t="shared" si="0"/>
        <v>0</v>
      </c>
      <c r="H11" s="47">
        <f>F11-G11</f>
        <v>0</v>
      </c>
    </row>
    <row r="12" spans="1:8" ht="15" x14ac:dyDescent="0.3">
      <c r="A12" s="366" t="s">
        <v>439</v>
      </c>
      <c r="B12" s="367">
        <f>IFERROR(B9/B11,0)</f>
        <v>0</v>
      </c>
      <c r="C12" s="367">
        <f t="shared" ref="C12:G12" si="1">IFERROR(C9/C11,0)</f>
        <v>0</v>
      </c>
      <c r="D12" s="367">
        <f t="shared" si="1"/>
        <v>0</v>
      </c>
      <c r="E12" s="367">
        <f t="shared" si="1"/>
        <v>0</v>
      </c>
      <c r="F12" s="367">
        <f t="shared" si="1"/>
        <v>0</v>
      </c>
      <c r="G12" s="367">
        <f t="shared" si="1"/>
        <v>0</v>
      </c>
      <c r="H12" s="367">
        <f>F12-G12</f>
        <v>0</v>
      </c>
    </row>
    <row r="14" spans="1:8" ht="38.25" x14ac:dyDescent="0.3">
      <c r="A14" s="33" t="s">
        <v>440</v>
      </c>
      <c r="B14" s="35"/>
      <c r="C14" s="35"/>
      <c r="D14" s="35"/>
      <c r="E14" s="35"/>
      <c r="F14" s="35"/>
      <c r="G14" s="35"/>
      <c r="H14" s="47">
        <f>F14-G14</f>
        <v>0</v>
      </c>
    </row>
    <row r="15" spans="1:8" x14ac:dyDescent="0.3">
      <c r="A15" s="33" t="s">
        <v>441</v>
      </c>
      <c r="B15" s="56">
        <f t="shared" ref="B15:G15" si="2">B16*B17</f>
        <v>0</v>
      </c>
      <c r="C15" s="56">
        <f t="shared" si="2"/>
        <v>0</v>
      </c>
      <c r="D15" s="56">
        <f t="shared" si="2"/>
        <v>0</v>
      </c>
      <c r="E15" s="56">
        <f t="shared" si="2"/>
        <v>0</v>
      </c>
      <c r="F15" s="56">
        <f t="shared" si="2"/>
        <v>0</v>
      </c>
      <c r="G15" s="59">
        <f t="shared" si="2"/>
        <v>0</v>
      </c>
      <c r="H15" s="58">
        <f>F15-G15</f>
        <v>0</v>
      </c>
    </row>
    <row r="16" spans="1:8" x14ac:dyDescent="0.3">
      <c r="A16" s="368" t="s">
        <v>442</v>
      </c>
      <c r="B16" s="57">
        <f t="shared" ref="B16:G16" si="3">B14</f>
        <v>0</v>
      </c>
      <c r="C16" s="57">
        <f t="shared" si="3"/>
        <v>0</v>
      </c>
      <c r="D16" s="57">
        <f t="shared" si="3"/>
        <v>0</v>
      </c>
      <c r="E16" s="57">
        <f t="shared" si="3"/>
        <v>0</v>
      </c>
      <c r="F16" s="57">
        <f t="shared" si="3"/>
        <v>0</v>
      </c>
      <c r="G16" s="60">
        <f t="shared" si="3"/>
        <v>0</v>
      </c>
      <c r="H16" s="58">
        <f>F16-G16</f>
        <v>0</v>
      </c>
    </row>
    <row r="17" spans="1:8" x14ac:dyDescent="0.3">
      <c r="A17" s="368" t="s">
        <v>443</v>
      </c>
      <c r="B17" s="53"/>
      <c r="C17" s="53"/>
      <c r="D17" s="53"/>
      <c r="E17" s="53"/>
      <c r="F17" s="53"/>
      <c r="G17" s="53"/>
      <c r="H17" s="54">
        <f>F17-G17</f>
        <v>0</v>
      </c>
    </row>
    <row r="19" spans="1:8" x14ac:dyDescent="0.3">
      <c r="A19" s="364" t="s">
        <v>444</v>
      </c>
      <c r="B19" s="364"/>
      <c r="C19" s="364"/>
      <c r="D19" s="364"/>
      <c r="E19" s="364"/>
      <c r="F19" s="364"/>
      <c r="G19" s="364"/>
      <c r="H19" s="364"/>
    </row>
    <row r="21" spans="1:8" ht="23.45" customHeight="1" x14ac:dyDescent="0.3">
      <c r="B21" s="205" t="str">
        <f t="shared" ref="B21:H21" si="4">B8</f>
        <v>REALITE 2017</v>
      </c>
      <c r="C21" s="205" t="str">
        <f t="shared" si="4"/>
        <v>REALITE 2018</v>
      </c>
      <c r="D21" s="205" t="str">
        <f t="shared" si="4"/>
        <v>REALITE 2019</v>
      </c>
      <c r="E21" s="205" t="str">
        <f t="shared" si="4"/>
        <v>REALITE 2020</v>
      </c>
      <c r="F21" s="205" t="str">
        <f t="shared" si="4"/>
        <v>BUDGET 2021</v>
      </c>
      <c r="G21" s="205" t="str">
        <f t="shared" si="4"/>
        <v>REALITE 2021</v>
      </c>
      <c r="H21" s="204" t="str">
        <f t="shared" si="4"/>
        <v>ECART BUDGET 2021 - REALITE 2021</v>
      </c>
    </row>
    <row r="22" spans="1:8" ht="49.5" x14ac:dyDescent="0.3">
      <c r="A22" s="33" t="s">
        <v>445</v>
      </c>
      <c r="B22" s="35"/>
      <c r="C22" s="35"/>
      <c r="D22" s="35"/>
      <c r="E22" s="35"/>
      <c r="F22" s="35"/>
      <c r="G22" s="35"/>
      <c r="H22" s="50">
        <f>F22-G22</f>
        <v>0</v>
      </c>
    </row>
    <row r="23" spans="1:8" ht="38.25" x14ac:dyDescent="0.3">
      <c r="A23" s="33" t="s">
        <v>446</v>
      </c>
      <c r="B23" s="56">
        <f t="shared" ref="B23:G23" si="5">B14</f>
        <v>0</v>
      </c>
      <c r="C23" s="56">
        <f t="shared" si="5"/>
        <v>0</v>
      </c>
      <c r="D23" s="56">
        <f t="shared" si="5"/>
        <v>0</v>
      </c>
      <c r="E23" s="56">
        <f t="shared" si="5"/>
        <v>0</v>
      </c>
      <c r="F23" s="56">
        <f t="shared" si="5"/>
        <v>0</v>
      </c>
      <c r="G23" s="56">
        <f t="shared" si="5"/>
        <v>0</v>
      </c>
      <c r="H23" s="167">
        <f>F23-G23</f>
        <v>0</v>
      </c>
    </row>
    <row r="24" spans="1:8" ht="15" x14ac:dyDescent="0.3">
      <c r="A24" s="366" t="s">
        <v>447</v>
      </c>
      <c r="B24" s="367">
        <f t="shared" ref="B24:G24" si="6">IFERROR(B22/B23,0)</f>
        <v>0</v>
      </c>
      <c r="C24" s="367">
        <f t="shared" si="6"/>
        <v>0</v>
      </c>
      <c r="D24" s="367">
        <f t="shared" si="6"/>
        <v>0</v>
      </c>
      <c r="E24" s="367">
        <f t="shared" si="6"/>
        <v>0</v>
      </c>
      <c r="F24" s="367">
        <f t="shared" si="6"/>
        <v>0</v>
      </c>
      <c r="G24" s="367">
        <f t="shared" si="6"/>
        <v>0</v>
      </c>
      <c r="H24" s="367">
        <f>F24-G24</f>
        <v>0</v>
      </c>
    </row>
    <row r="26" spans="1:8" x14ac:dyDescent="0.3">
      <c r="A26" s="364" t="s">
        <v>448</v>
      </c>
      <c r="B26" s="364"/>
      <c r="C26" s="364"/>
      <c r="D26" s="364"/>
      <c r="E26" s="364"/>
      <c r="F26" s="364"/>
      <c r="G26" s="364"/>
      <c r="H26" s="364"/>
    </row>
    <row r="28" spans="1:8" ht="27" customHeight="1" x14ac:dyDescent="0.3">
      <c r="B28" s="205" t="str">
        <f t="shared" ref="B28:H28" si="7">B21</f>
        <v>REALITE 2017</v>
      </c>
      <c r="C28" s="205" t="str">
        <f t="shared" si="7"/>
        <v>REALITE 2018</v>
      </c>
      <c r="D28" s="205" t="str">
        <f t="shared" si="7"/>
        <v>REALITE 2019</v>
      </c>
      <c r="E28" s="205" t="str">
        <f t="shared" si="7"/>
        <v>REALITE 2020</v>
      </c>
      <c r="F28" s="205" t="str">
        <f t="shared" si="7"/>
        <v>BUDGET 2021</v>
      </c>
      <c r="G28" s="205" t="str">
        <f t="shared" si="7"/>
        <v>REALITE 2021</v>
      </c>
      <c r="H28" s="204" t="str">
        <f t="shared" si="7"/>
        <v>ECART BUDGET 2021 - REALITE 2021</v>
      </c>
    </row>
    <row r="29" spans="1:8" x14ac:dyDescent="0.3">
      <c r="A29" s="33" t="s">
        <v>449</v>
      </c>
      <c r="B29" s="53"/>
      <c r="C29" s="53"/>
      <c r="D29" s="53"/>
      <c r="E29" s="53"/>
      <c r="F29" s="53"/>
      <c r="G29" s="53"/>
      <c r="H29" s="55">
        <f>F29-G29</f>
        <v>0</v>
      </c>
    </row>
    <row r="30" spans="1:8" ht="22.5" x14ac:dyDescent="0.3">
      <c r="A30" s="369" t="s">
        <v>450</v>
      </c>
    </row>
    <row r="31" spans="1:8" x14ac:dyDescent="0.3">
      <c r="A31" s="364" t="s">
        <v>451</v>
      </c>
      <c r="B31" s="364"/>
      <c r="C31" s="364"/>
      <c r="D31" s="364"/>
      <c r="E31" s="364"/>
      <c r="F31" s="364"/>
      <c r="G31" s="364"/>
      <c r="H31" s="364"/>
    </row>
    <row r="33" spans="1:8" ht="26.45" customHeight="1" x14ac:dyDescent="0.3">
      <c r="B33" s="205" t="str">
        <f t="shared" ref="B33:H33" si="8">B28</f>
        <v>REALITE 2017</v>
      </c>
      <c r="C33" s="205" t="str">
        <f t="shared" si="8"/>
        <v>REALITE 2018</v>
      </c>
      <c r="D33" s="205" t="str">
        <f t="shared" si="8"/>
        <v>REALITE 2019</v>
      </c>
      <c r="E33" s="205" t="str">
        <f t="shared" si="8"/>
        <v>REALITE 2020</v>
      </c>
      <c r="F33" s="205" t="str">
        <f t="shared" si="8"/>
        <v>BUDGET 2021</v>
      </c>
      <c r="G33" s="205" t="str">
        <f t="shared" si="8"/>
        <v>REALITE 2021</v>
      </c>
      <c r="H33" s="204" t="str">
        <f t="shared" si="8"/>
        <v>ECART BUDGET 2021 - REALITE 2021</v>
      </c>
    </row>
    <row r="34" spans="1:8" x14ac:dyDescent="0.3">
      <c r="A34" s="33" t="s">
        <v>452</v>
      </c>
      <c r="B34" s="56">
        <f t="shared" ref="B34:G34" si="9">B22</f>
        <v>0</v>
      </c>
      <c r="C34" s="56">
        <f t="shared" si="9"/>
        <v>0</v>
      </c>
      <c r="D34" s="56">
        <f t="shared" si="9"/>
        <v>0</v>
      </c>
      <c r="E34" s="56">
        <f t="shared" si="9"/>
        <v>0</v>
      </c>
      <c r="F34" s="56">
        <f t="shared" si="9"/>
        <v>0</v>
      </c>
      <c r="G34" s="365">
        <f t="shared" si="9"/>
        <v>0</v>
      </c>
      <c r="H34" s="61">
        <f>F34-G34</f>
        <v>0</v>
      </c>
    </row>
    <row r="35" spans="1:8" x14ac:dyDescent="0.3">
      <c r="A35" s="33" t="s">
        <v>453</v>
      </c>
      <c r="B35" s="56">
        <f t="shared" ref="B35:G35" si="10">B15</f>
        <v>0</v>
      </c>
      <c r="C35" s="56">
        <f t="shared" si="10"/>
        <v>0</v>
      </c>
      <c r="D35" s="56">
        <f t="shared" si="10"/>
        <v>0</v>
      </c>
      <c r="E35" s="56">
        <f t="shared" si="10"/>
        <v>0</v>
      </c>
      <c r="F35" s="56">
        <f t="shared" si="10"/>
        <v>0</v>
      </c>
      <c r="G35" s="365">
        <f t="shared" si="10"/>
        <v>0</v>
      </c>
      <c r="H35" s="61">
        <f>F35-G35</f>
        <v>0</v>
      </c>
    </row>
    <row r="36" spans="1:8" ht="18" x14ac:dyDescent="0.3">
      <c r="A36" s="33" t="s">
        <v>454</v>
      </c>
      <c r="B36" s="56">
        <f t="shared" ref="B36:G36" si="11">B34-B35</f>
        <v>0</v>
      </c>
      <c r="C36" s="56">
        <f t="shared" si="11"/>
        <v>0</v>
      </c>
      <c r="D36" s="56">
        <f t="shared" si="11"/>
        <v>0</v>
      </c>
      <c r="E36" s="56">
        <f t="shared" si="11"/>
        <v>0</v>
      </c>
      <c r="F36" s="56">
        <f t="shared" si="11"/>
        <v>0</v>
      </c>
      <c r="G36" s="365">
        <f t="shared" si="11"/>
        <v>0</v>
      </c>
      <c r="H36" s="61">
        <f>F36-G36</f>
        <v>0</v>
      </c>
    </row>
    <row r="37" spans="1:8" x14ac:dyDescent="0.3">
      <c r="A37" s="33" t="s">
        <v>455</v>
      </c>
      <c r="B37" s="370">
        <f t="shared" ref="B37:G37" si="12">B29</f>
        <v>0</v>
      </c>
      <c r="C37" s="370">
        <f t="shared" si="12"/>
        <v>0</v>
      </c>
      <c r="D37" s="370">
        <f t="shared" si="12"/>
        <v>0</v>
      </c>
      <c r="E37" s="370">
        <f t="shared" si="12"/>
        <v>0</v>
      </c>
      <c r="F37" s="370">
        <f t="shared" si="12"/>
        <v>0</v>
      </c>
      <c r="G37" s="371">
        <f t="shared" si="12"/>
        <v>0</v>
      </c>
      <c r="H37" s="62">
        <f>F37-G37</f>
        <v>0</v>
      </c>
    </row>
    <row r="38" spans="1:8" ht="18" x14ac:dyDescent="0.3">
      <c r="A38" s="366" t="s">
        <v>456</v>
      </c>
      <c r="B38" s="372">
        <f t="shared" ref="B38:G38" si="13">IF(B36&gt;0,B36*B37,0)</f>
        <v>0</v>
      </c>
      <c r="C38" s="372">
        <f t="shared" si="13"/>
        <v>0</v>
      </c>
      <c r="D38" s="372">
        <f t="shared" si="13"/>
        <v>0</v>
      </c>
      <c r="E38" s="372">
        <f t="shared" si="13"/>
        <v>0</v>
      </c>
      <c r="F38" s="372">
        <f t="shared" si="13"/>
        <v>0</v>
      </c>
      <c r="G38" s="372">
        <f t="shared" si="13"/>
        <v>0</v>
      </c>
      <c r="H38" s="372"/>
    </row>
    <row r="40" spans="1:8" ht="27" x14ac:dyDescent="0.3">
      <c r="A40" s="364" t="s">
        <v>457</v>
      </c>
      <c r="B40" s="364"/>
      <c r="C40" s="364"/>
      <c r="D40" s="364"/>
      <c r="E40" s="364"/>
      <c r="F40" s="364"/>
      <c r="G40" s="364"/>
      <c r="H40" s="364"/>
    </row>
    <row r="42" spans="1:8" ht="24" customHeight="1" x14ac:dyDescent="0.3">
      <c r="A42" s="373" t="s">
        <v>458</v>
      </c>
      <c r="B42" s="205" t="str">
        <f t="shared" ref="B42:H42" si="14">B33</f>
        <v>REALITE 2017</v>
      </c>
      <c r="C42" s="205" t="str">
        <f t="shared" si="14"/>
        <v>REALITE 2018</v>
      </c>
      <c r="D42" s="205" t="str">
        <f t="shared" si="14"/>
        <v>REALITE 2019</v>
      </c>
      <c r="E42" s="205" t="str">
        <f t="shared" si="14"/>
        <v>REALITE 2020</v>
      </c>
      <c r="F42" s="205" t="str">
        <f t="shared" si="14"/>
        <v>BUDGET 2021</v>
      </c>
      <c r="G42" s="205" t="str">
        <f t="shared" si="14"/>
        <v>REALITE 2021</v>
      </c>
      <c r="H42" s="204" t="str">
        <f t="shared" si="14"/>
        <v>ECART BUDGET 2021 - REALITE 2021</v>
      </c>
    </row>
    <row r="43" spans="1:8" x14ac:dyDescent="0.3">
      <c r="A43" s="33" t="s">
        <v>459</v>
      </c>
      <c r="B43" s="35"/>
      <c r="C43" s="35"/>
      <c r="D43" s="35"/>
      <c r="E43" s="35"/>
      <c r="F43" s="35"/>
      <c r="G43" s="35"/>
      <c r="H43" s="61">
        <f t="shared" ref="H43:H45" si="15">F43-G43</f>
        <v>0</v>
      </c>
    </row>
    <row r="44" spans="1:8" x14ac:dyDescent="0.3">
      <c r="A44" s="33" t="s">
        <v>460</v>
      </c>
      <c r="B44" s="35"/>
      <c r="C44" s="35"/>
      <c r="D44" s="35"/>
      <c r="E44" s="35"/>
      <c r="F44" s="35"/>
      <c r="G44" s="35"/>
      <c r="H44" s="61">
        <f t="shared" si="15"/>
        <v>0</v>
      </c>
    </row>
    <row r="45" spans="1:8" x14ac:dyDescent="0.3">
      <c r="A45" s="33" t="s">
        <v>461</v>
      </c>
      <c r="B45" s="35"/>
      <c r="C45" s="35"/>
      <c r="D45" s="35"/>
      <c r="E45" s="35"/>
      <c r="F45" s="35"/>
      <c r="G45" s="35"/>
      <c r="H45" s="61">
        <f t="shared" si="15"/>
        <v>0</v>
      </c>
    </row>
    <row r="46" spans="1:8" x14ac:dyDescent="0.3">
      <c r="A46" s="33" t="s">
        <v>462</v>
      </c>
      <c r="B46" s="56">
        <f>SUM(B43:B45)</f>
        <v>0</v>
      </c>
      <c r="C46" s="56">
        <f t="shared" ref="C46:H46" si="16">SUM(C43:C45)</f>
        <v>0</v>
      </c>
      <c r="D46" s="56">
        <f t="shared" si="16"/>
        <v>0</v>
      </c>
      <c r="E46" s="56">
        <f t="shared" si="16"/>
        <v>0</v>
      </c>
      <c r="F46" s="56">
        <f t="shared" si="16"/>
        <v>0</v>
      </c>
      <c r="G46" s="56">
        <f t="shared" si="16"/>
        <v>0</v>
      </c>
      <c r="H46" s="56">
        <f t="shared" si="16"/>
        <v>0</v>
      </c>
    </row>
  </sheetData>
  <mergeCells count="1">
    <mergeCell ref="A4:H4"/>
  </mergeCells>
  <hyperlinks>
    <hyperlink ref="A1" location="TAB00!A1" display="Retour page de garde"/>
  </hyperlinks>
  <pageMargins left="0.7" right="0.7" top="0.75" bottom="0.75" header="0.3" footer="0.3"/>
  <pageSetup paperSize="9" scale="95" orientation="landscape" verticalDpi="300" r:id="rId1"/>
  <rowBreaks count="1" manualBreakCount="1">
    <brk id="30"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Normal="100" workbookViewId="0">
      <selection activeCell="A37" sqref="A37:A38"/>
    </sheetView>
  </sheetViews>
  <sheetFormatPr baseColWidth="10" defaultColWidth="7.83203125" defaultRowHeight="13.5" x14ac:dyDescent="0.3"/>
  <cols>
    <col min="1" max="1" width="34" style="220" customWidth="1"/>
    <col min="2" max="3" width="19.5" style="220" customWidth="1"/>
    <col min="4" max="7" width="19.5" style="216" customWidth="1"/>
    <col min="8" max="8" width="19" style="216" customWidth="1"/>
    <col min="9" max="9" width="16.6640625" style="216" customWidth="1"/>
    <col min="10" max="10" width="14.5" style="216" customWidth="1"/>
    <col min="11" max="16384" width="7.83203125" style="216"/>
  </cols>
  <sheetData>
    <row r="1" spans="1:10" ht="15" x14ac:dyDescent="0.3">
      <c r="A1" s="228" t="s">
        <v>42</v>
      </c>
      <c r="B1" s="216"/>
      <c r="C1" s="216"/>
    </row>
    <row r="2" spans="1:10" s="173" customFormat="1" x14ac:dyDescent="0.3">
      <c r="A2" s="220"/>
      <c r="B2" s="220"/>
      <c r="C2" s="216"/>
      <c r="D2" s="216"/>
    </row>
    <row r="3" spans="1:10" s="343" customFormat="1" ht="22.15" customHeight="1" x14ac:dyDescent="0.3">
      <c r="A3" s="583" t="str">
        <f>TAB00!B79&amp;" : "&amp;TAB00!C79</f>
        <v>TAB6.8 : Ecart entre le budget et la réalité relatif aux charges de pension non-capitalisées</v>
      </c>
      <c r="B3" s="583"/>
      <c r="C3" s="583"/>
      <c r="D3" s="583"/>
      <c r="E3" s="583"/>
      <c r="F3" s="583"/>
      <c r="G3" s="583"/>
      <c r="H3" s="583"/>
      <c r="I3" s="583"/>
      <c r="J3" s="583"/>
    </row>
    <row r="4" spans="1:10" s="166" customFormat="1" ht="31.9" customHeight="1" x14ac:dyDescent="0.3">
      <c r="A4" s="347"/>
      <c r="B4" s="348"/>
      <c r="C4" s="347"/>
      <c r="D4" s="347"/>
      <c r="E4" s="285"/>
      <c r="F4" s="285"/>
      <c r="G4" s="285"/>
    </row>
    <row r="5" spans="1:10" s="166" customFormat="1" ht="31.9" customHeight="1" x14ac:dyDescent="0.3">
      <c r="A5" s="71"/>
      <c r="B5" s="79" t="s">
        <v>541</v>
      </c>
      <c r="C5" s="79" t="s">
        <v>542</v>
      </c>
      <c r="D5" s="79" t="s">
        <v>49</v>
      </c>
      <c r="E5" s="79" t="s">
        <v>543</v>
      </c>
      <c r="F5" s="79" t="s">
        <v>544</v>
      </c>
      <c r="G5" s="79" t="s">
        <v>51</v>
      </c>
      <c r="H5" s="79" t="s">
        <v>53</v>
      </c>
      <c r="I5" s="79" t="s">
        <v>883</v>
      </c>
      <c r="J5" s="79" t="s">
        <v>22</v>
      </c>
    </row>
    <row r="6" spans="1:10" s="166" customFormat="1" x14ac:dyDescent="0.3">
      <c r="A6" s="361" t="s">
        <v>545</v>
      </c>
      <c r="B6" s="35"/>
      <c r="C6" s="35"/>
      <c r="D6" s="35"/>
      <c r="E6" s="35"/>
      <c r="F6" s="35"/>
      <c r="G6" s="35"/>
      <c r="H6" s="35"/>
      <c r="I6" s="35"/>
      <c r="J6" s="362">
        <f>SUM(B6:I6)</f>
        <v>0</v>
      </c>
    </row>
    <row r="7" spans="1:10" s="166" customFormat="1" x14ac:dyDescent="0.3">
      <c r="A7" s="361" t="s">
        <v>546</v>
      </c>
      <c r="B7" s="35"/>
      <c r="C7" s="35"/>
      <c r="D7" s="35"/>
      <c r="E7" s="35"/>
      <c r="F7" s="35"/>
      <c r="G7" s="35"/>
      <c r="H7" s="35"/>
      <c r="I7" s="35"/>
      <c r="J7" s="362">
        <f t="shared" ref="J7:J28" si="0">SUM(B7:I7)</f>
        <v>0</v>
      </c>
    </row>
    <row r="8" spans="1:10" s="166" customFormat="1" x14ac:dyDescent="0.3">
      <c r="A8" s="361" t="s">
        <v>547</v>
      </c>
      <c r="B8" s="35"/>
      <c r="C8" s="35"/>
      <c r="D8" s="35"/>
      <c r="E8" s="35"/>
      <c r="F8" s="35"/>
      <c r="G8" s="35"/>
      <c r="H8" s="35"/>
      <c r="I8" s="35"/>
      <c r="J8" s="362">
        <f t="shared" si="0"/>
        <v>0</v>
      </c>
    </row>
    <row r="9" spans="1:10" s="166" customFormat="1" x14ac:dyDescent="0.3">
      <c r="A9" s="361" t="s">
        <v>548</v>
      </c>
      <c r="B9" s="35"/>
      <c r="C9" s="35"/>
      <c r="D9" s="35"/>
      <c r="E9" s="35"/>
      <c r="F9" s="35"/>
      <c r="G9" s="35"/>
      <c r="H9" s="35"/>
      <c r="I9" s="35"/>
      <c r="J9" s="362">
        <f t="shared" si="0"/>
        <v>0</v>
      </c>
    </row>
    <row r="10" spans="1:10" s="166" customFormat="1" x14ac:dyDescent="0.3">
      <c r="A10" s="361" t="s">
        <v>549</v>
      </c>
      <c r="B10" s="35"/>
      <c r="C10" s="35"/>
      <c r="D10" s="35"/>
      <c r="E10" s="35"/>
      <c r="F10" s="35"/>
      <c r="G10" s="35"/>
      <c r="H10" s="35"/>
      <c r="I10" s="35"/>
      <c r="J10" s="362">
        <f t="shared" si="0"/>
        <v>0</v>
      </c>
    </row>
    <row r="11" spans="1:10" s="166" customFormat="1" x14ac:dyDescent="0.3">
      <c r="A11" s="361" t="s">
        <v>550</v>
      </c>
      <c r="B11" s="35"/>
      <c r="C11" s="35"/>
      <c r="D11" s="35"/>
      <c r="E11" s="35"/>
      <c r="F11" s="35"/>
      <c r="G11" s="35"/>
      <c r="H11" s="35"/>
      <c r="I11" s="35"/>
      <c r="J11" s="362">
        <f t="shared" si="0"/>
        <v>0</v>
      </c>
    </row>
    <row r="12" spans="1:10" s="166" customFormat="1" x14ac:dyDescent="0.3">
      <c r="A12" s="361" t="s">
        <v>551</v>
      </c>
      <c r="B12" s="35"/>
      <c r="C12" s="35"/>
      <c r="D12" s="35"/>
      <c r="E12" s="35"/>
      <c r="F12" s="35"/>
      <c r="G12" s="35"/>
      <c r="H12" s="35"/>
      <c r="I12" s="35"/>
      <c r="J12" s="362">
        <f t="shared" si="0"/>
        <v>0</v>
      </c>
    </row>
    <row r="13" spans="1:10" s="166" customFormat="1" x14ac:dyDescent="0.3">
      <c r="A13" s="361" t="s">
        <v>552</v>
      </c>
      <c r="B13" s="35"/>
      <c r="C13" s="35"/>
      <c r="D13" s="35"/>
      <c r="E13" s="35"/>
      <c r="F13" s="35"/>
      <c r="G13" s="35"/>
      <c r="H13" s="35"/>
      <c r="I13" s="35"/>
      <c r="J13" s="362">
        <f t="shared" si="0"/>
        <v>0</v>
      </c>
    </row>
    <row r="14" spans="1:10" s="166" customFormat="1" x14ac:dyDescent="0.3">
      <c r="A14" s="361" t="s">
        <v>553</v>
      </c>
      <c r="B14" s="35"/>
      <c r="C14" s="35"/>
      <c r="D14" s="35"/>
      <c r="E14" s="35"/>
      <c r="F14" s="35"/>
      <c r="G14" s="35"/>
      <c r="H14" s="35"/>
      <c r="I14" s="35"/>
      <c r="J14" s="362">
        <f t="shared" si="0"/>
        <v>0</v>
      </c>
    </row>
    <row r="15" spans="1:10" s="166" customFormat="1" x14ac:dyDescent="0.3">
      <c r="A15" s="361" t="s">
        <v>554</v>
      </c>
      <c r="B15" s="35"/>
      <c r="C15" s="35"/>
      <c r="D15" s="35"/>
      <c r="E15" s="35"/>
      <c r="F15" s="35"/>
      <c r="G15" s="35"/>
      <c r="H15" s="35"/>
      <c r="I15" s="35"/>
      <c r="J15" s="362">
        <f t="shared" si="0"/>
        <v>0</v>
      </c>
    </row>
    <row r="16" spans="1:10" s="166" customFormat="1" x14ac:dyDescent="0.3">
      <c r="A16" s="361" t="s">
        <v>555</v>
      </c>
      <c r="B16" s="35"/>
      <c r="C16" s="35"/>
      <c r="D16" s="35"/>
      <c r="E16" s="35"/>
      <c r="F16" s="35"/>
      <c r="G16" s="35"/>
      <c r="H16" s="35"/>
      <c r="I16" s="35"/>
      <c r="J16" s="362">
        <f t="shared" si="0"/>
        <v>0</v>
      </c>
    </row>
    <row r="17" spans="1:10" s="166" customFormat="1" x14ac:dyDescent="0.3">
      <c r="A17" s="361" t="s">
        <v>556</v>
      </c>
      <c r="B17" s="35"/>
      <c r="C17" s="35"/>
      <c r="D17" s="35"/>
      <c r="E17" s="35"/>
      <c r="F17" s="35"/>
      <c r="G17" s="35"/>
      <c r="H17" s="35"/>
      <c r="I17" s="35"/>
      <c r="J17" s="362">
        <f t="shared" si="0"/>
        <v>0</v>
      </c>
    </row>
    <row r="18" spans="1:10" s="166" customFormat="1" x14ac:dyDescent="0.3">
      <c r="A18" s="361" t="s">
        <v>557</v>
      </c>
      <c r="B18" s="35"/>
      <c r="C18" s="35"/>
      <c r="D18" s="35"/>
      <c r="E18" s="35"/>
      <c r="F18" s="35"/>
      <c r="G18" s="35"/>
      <c r="H18" s="35"/>
      <c r="I18" s="35"/>
      <c r="J18" s="362">
        <f t="shared" si="0"/>
        <v>0</v>
      </c>
    </row>
    <row r="19" spans="1:10" s="166" customFormat="1" x14ac:dyDescent="0.3">
      <c r="A19" s="361" t="s">
        <v>558</v>
      </c>
      <c r="B19" s="35"/>
      <c r="C19" s="35"/>
      <c r="D19" s="35"/>
      <c r="E19" s="35"/>
      <c r="F19" s="35"/>
      <c r="G19" s="35"/>
      <c r="H19" s="35"/>
      <c r="I19" s="35"/>
      <c r="J19" s="362">
        <f t="shared" si="0"/>
        <v>0</v>
      </c>
    </row>
    <row r="20" spans="1:10" s="166" customFormat="1" x14ac:dyDescent="0.3">
      <c r="A20" s="361" t="s">
        <v>559</v>
      </c>
      <c r="B20" s="35"/>
      <c r="C20" s="35"/>
      <c r="D20" s="35"/>
      <c r="E20" s="35"/>
      <c r="F20" s="35"/>
      <c r="G20" s="35"/>
      <c r="H20" s="35"/>
      <c r="I20" s="35"/>
      <c r="J20" s="362">
        <f t="shared" si="0"/>
        <v>0</v>
      </c>
    </row>
    <row r="21" spans="1:10" s="166" customFormat="1" x14ac:dyDescent="0.3">
      <c r="A21" s="361" t="s">
        <v>560</v>
      </c>
      <c r="B21" s="35"/>
      <c r="C21" s="35"/>
      <c r="D21" s="35"/>
      <c r="E21" s="35"/>
      <c r="F21" s="35"/>
      <c r="G21" s="35"/>
      <c r="H21" s="35"/>
      <c r="I21" s="35"/>
      <c r="J21" s="362">
        <f t="shared" si="0"/>
        <v>0</v>
      </c>
    </row>
    <row r="22" spans="1:10" s="166" customFormat="1" x14ac:dyDescent="0.3">
      <c r="A22" s="361" t="s">
        <v>561</v>
      </c>
      <c r="B22" s="35"/>
      <c r="C22" s="35"/>
      <c r="D22" s="35"/>
      <c r="E22" s="35"/>
      <c r="F22" s="35"/>
      <c r="G22" s="35"/>
      <c r="H22" s="35"/>
      <c r="I22" s="35"/>
      <c r="J22" s="362">
        <f t="shared" si="0"/>
        <v>0</v>
      </c>
    </row>
    <row r="23" spans="1:10" s="166" customFormat="1" x14ac:dyDescent="0.3">
      <c r="A23" s="361" t="s">
        <v>562</v>
      </c>
      <c r="B23" s="35"/>
      <c r="C23" s="35"/>
      <c r="D23" s="35"/>
      <c r="E23" s="35"/>
      <c r="F23" s="35"/>
      <c r="G23" s="35"/>
      <c r="H23" s="35"/>
      <c r="I23" s="35"/>
      <c r="J23" s="362">
        <f t="shared" si="0"/>
        <v>0</v>
      </c>
    </row>
    <row r="24" spans="1:10" s="166" customFormat="1" x14ac:dyDescent="0.3">
      <c r="A24" s="361" t="s">
        <v>563</v>
      </c>
      <c r="B24" s="35"/>
      <c r="C24" s="35"/>
      <c r="D24" s="35"/>
      <c r="E24" s="35"/>
      <c r="F24" s="35"/>
      <c r="G24" s="35"/>
      <c r="H24" s="35"/>
      <c r="I24" s="35"/>
      <c r="J24" s="362">
        <f t="shared" si="0"/>
        <v>0</v>
      </c>
    </row>
    <row r="25" spans="1:10" s="166" customFormat="1" x14ac:dyDescent="0.3">
      <c r="A25" s="361" t="s">
        <v>564</v>
      </c>
      <c r="B25" s="35"/>
      <c r="C25" s="35"/>
      <c r="D25" s="35"/>
      <c r="E25" s="35"/>
      <c r="F25" s="35"/>
      <c r="G25" s="35"/>
      <c r="H25" s="35"/>
      <c r="I25" s="35"/>
      <c r="J25" s="362">
        <f t="shared" si="0"/>
        <v>0</v>
      </c>
    </row>
    <row r="26" spans="1:10" s="166" customFormat="1" x14ac:dyDescent="0.3">
      <c r="A26" s="361" t="s">
        <v>565</v>
      </c>
      <c r="B26" s="35"/>
      <c r="C26" s="35"/>
      <c r="D26" s="35"/>
      <c r="E26" s="35"/>
      <c r="F26" s="35"/>
      <c r="G26" s="35"/>
      <c r="H26" s="35"/>
      <c r="I26" s="35"/>
      <c r="J26" s="362">
        <f t="shared" si="0"/>
        <v>0</v>
      </c>
    </row>
    <row r="27" spans="1:10" s="166" customFormat="1" x14ac:dyDescent="0.3">
      <c r="A27" s="361" t="s">
        <v>566</v>
      </c>
      <c r="B27" s="35"/>
      <c r="C27" s="35"/>
      <c r="D27" s="35"/>
      <c r="E27" s="35"/>
      <c r="F27" s="35"/>
      <c r="G27" s="35"/>
      <c r="H27" s="35"/>
      <c r="I27" s="35"/>
      <c r="J27" s="362">
        <f t="shared" si="0"/>
        <v>0</v>
      </c>
    </row>
    <row r="28" spans="1:10" s="166" customFormat="1" x14ac:dyDescent="0.3">
      <c r="A28" s="71" t="s">
        <v>22</v>
      </c>
      <c r="B28" s="80">
        <f t="shared" ref="B28:I28" si="1">SUM(B6:B27)</f>
        <v>0</v>
      </c>
      <c r="C28" s="80">
        <f t="shared" si="1"/>
        <v>0</v>
      </c>
      <c r="D28" s="80">
        <f t="shared" si="1"/>
        <v>0</v>
      </c>
      <c r="E28" s="80">
        <f t="shared" si="1"/>
        <v>0</v>
      </c>
      <c r="F28" s="80">
        <f t="shared" si="1"/>
        <v>0</v>
      </c>
      <c r="G28" s="80">
        <f t="shared" si="1"/>
        <v>0</v>
      </c>
      <c r="H28" s="80">
        <f t="shared" si="1"/>
        <v>0</v>
      </c>
      <c r="I28" s="80">
        <f t="shared" si="1"/>
        <v>0</v>
      </c>
      <c r="J28" s="80">
        <f t="shared" si="0"/>
        <v>0</v>
      </c>
    </row>
    <row r="29" spans="1:10" s="166" customFormat="1" ht="31.9" customHeight="1" x14ac:dyDescent="0.3">
      <c r="A29" s="347"/>
      <c r="B29" s="348"/>
      <c r="C29" s="347"/>
      <c r="D29" s="347"/>
      <c r="E29" s="285"/>
      <c r="F29" s="285"/>
      <c r="G29" s="285"/>
    </row>
    <row r="30" spans="1:10" s="166" customFormat="1" ht="31.9" customHeight="1" x14ac:dyDescent="0.3">
      <c r="A30" s="347"/>
      <c r="B30" s="348"/>
      <c r="C30" s="347"/>
      <c r="D30" s="347"/>
      <c r="E30" s="285"/>
      <c r="F30" s="285"/>
      <c r="G30" s="285"/>
    </row>
    <row r="31" spans="1:10" s="166" customFormat="1" ht="24" customHeight="1" x14ac:dyDescent="0.3">
      <c r="A31" s="202" t="s">
        <v>18</v>
      </c>
      <c r="B31" s="44" t="str">
        <f>"REALITE "&amp;TAB00!E14-4</f>
        <v>REALITE 2017</v>
      </c>
      <c r="C31" s="37" t="str">
        <f>"REALITE "&amp;TAB00!E14-3</f>
        <v>REALITE 2018</v>
      </c>
      <c r="D31" s="37" t="str">
        <f>"REALITE "&amp;TAB00!E14-2</f>
        <v>REALITE 2019</v>
      </c>
      <c r="E31" s="37" t="str">
        <f>"REALITE "&amp;TAB00!E14-1</f>
        <v>REALITE 2020</v>
      </c>
      <c r="F31" s="37" t="str">
        <f>"BUDGET "&amp;TAB00!E14</f>
        <v>BUDGET 2021</v>
      </c>
      <c r="G31" s="37" t="str">
        <f>"REALITE "&amp;TAB00!E14</f>
        <v>REALITE 2021</v>
      </c>
      <c r="H31" s="203" t="str">
        <f>"ECART "&amp;F31&amp;" - "&amp;G31</f>
        <v>ECART BUDGET 2021 - REALITE 2021</v>
      </c>
    </row>
    <row r="32" spans="1:10" s="166" customFormat="1" ht="24.6" customHeight="1" x14ac:dyDescent="0.3">
      <c r="A32" s="263" t="s">
        <v>432</v>
      </c>
      <c r="B32" s="35"/>
      <c r="C32" s="35"/>
      <c r="D32" s="35"/>
      <c r="E32" s="35"/>
      <c r="F32" s="35"/>
      <c r="G32" s="35"/>
      <c r="H32" s="47">
        <f>F32-G32</f>
        <v>0</v>
      </c>
    </row>
    <row r="33" spans="1:8" s="166" customFormat="1" ht="24.6" customHeight="1" x14ac:dyDescent="0.3">
      <c r="A33" s="263" t="s">
        <v>433</v>
      </c>
      <c r="B33" s="35"/>
      <c r="C33" s="35"/>
      <c r="D33" s="35"/>
      <c r="E33" s="35"/>
      <c r="F33" s="35"/>
      <c r="G33" s="35"/>
      <c r="H33" s="47">
        <f>F33-G33</f>
        <v>0</v>
      </c>
    </row>
    <row r="34" spans="1:8" s="166" customFormat="1" ht="24.6" customHeight="1" x14ac:dyDescent="0.3">
      <c r="A34" s="263" t="s">
        <v>434</v>
      </c>
      <c r="B34" s="35"/>
      <c r="C34" s="35"/>
      <c r="D34" s="35"/>
      <c r="E34" s="35"/>
      <c r="F34" s="35"/>
      <c r="G34" s="35"/>
      <c r="H34" s="47">
        <f>F34-G34</f>
        <v>0</v>
      </c>
    </row>
    <row r="35" spans="1:8" s="166" customFormat="1" x14ac:dyDescent="0.3">
      <c r="A35" s="51" t="s">
        <v>22</v>
      </c>
      <c r="B35" s="52">
        <f>SUM(B33:B34)</f>
        <v>0</v>
      </c>
      <c r="C35" s="52">
        <f t="shared" ref="C35:H35" si="2">SUM(C33:C34)</f>
        <v>0</v>
      </c>
      <c r="D35" s="52">
        <f t="shared" si="2"/>
        <v>0</v>
      </c>
      <c r="E35" s="52">
        <f t="shared" si="2"/>
        <v>0</v>
      </c>
      <c r="F35" s="52">
        <f t="shared" si="2"/>
        <v>0</v>
      </c>
      <c r="G35" s="52">
        <f t="shared" si="2"/>
        <v>0</v>
      </c>
      <c r="H35" s="52">
        <f t="shared" si="2"/>
        <v>0</v>
      </c>
    </row>
    <row r="36" spans="1:8" s="166" customFormat="1" x14ac:dyDescent="0.3">
      <c r="A36" s="15"/>
      <c r="B36" s="16"/>
      <c r="C36" s="16"/>
      <c r="D36" s="16"/>
      <c r="E36" s="16"/>
      <c r="F36" s="16"/>
      <c r="G36" s="16"/>
      <c r="H36" s="16"/>
    </row>
  </sheetData>
  <mergeCells count="1">
    <mergeCell ref="A3:J3"/>
  </mergeCells>
  <hyperlinks>
    <hyperlink ref="A1" location="TAB00!A1" display="Retour page de garde"/>
  </hyperlinks>
  <pageMargins left="0.7" right="0.7" top="0.75" bottom="0.75" header="0.3" footer="0.3"/>
  <pageSetup paperSize="9" scale="87"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zoomScaleNormal="100" workbookViewId="0">
      <selection activeCell="A37" sqref="A37:A38"/>
    </sheetView>
  </sheetViews>
  <sheetFormatPr baseColWidth="10" defaultColWidth="9.1640625" defaultRowHeight="13.5" x14ac:dyDescent="0.3"/>
  <cols>
    <col min="1" max="1" width="65.6640625" style="220" customWidth="1"/>
    <col min="2" max="2" width="16.6640625" style="219" customWidth="1"/>
    <col min="3" max="4" width="16.6640625" style="220" customWidth="1"/>
    <col min="5" max="5" width="16.6640625" style="216" customWidth="1"/>
    <col min="6" max="6" width="16.6640625" style="173" customWidth="1"/>
    <col min="7" max="7" width="9.1640625" style="134"/>
    <col min="8" max="16384" width="9.1640625" style="173"/>
  </cols>
  <sheetData>
    <row r="1" spans="1:8" s="216" customFormat="1" ht="15" x14ac:dyDescent="0.3">
      <c r="A1" s="228" t="s">
        <v>42</v>
      </c>
    </row>
    <row r="3" spans="1:8" ht="45.6" customHeight="1" x14ac:dyDescent="0.3">
      <c r="A3" s="543" t="str">
        <f>TAB00!B80&amp;" : "&amp;TAB00!C80</f>
        <v>TAB7 : Synthèse des écarts de l'année N relatifs aux charges et produits non-contrôlables - OSP</v>
      </c>
      <c r="B3" s="543"/>
      <c r="C3" s="543"/>
      <c r="D3" s="543"/>
      <c r="E3" s="543"/>
      <c r="F3" s="543"/>
      <c r="G3" s="543"/>
    </row>
    <row r="6" spans="1:8" s="111" customFormat="1" ht="27" x14ac:dyDescent="0.3">
      <c r="A6" s="224"/>
      <c r="B6" s="27" t="str">
        <f>"BUDGET "&amp;TAB00!E14</f>
        <v>BUDGET 2021</v>
      </c>
      <c r="C6" s="27" t="str">
        <f>"REALITE "&amp;TAB00!E14</f>
        <v>REALITE 2021</v>
      </c>
      <c r="D6" s="27" t="s">
        <v>8</v>
      </c>
      <c r="E6" s="28" t="s">
        <v>9</v>
      </c>
      <c r="F6" s="27" t="s">
        <v>10</v>
      </c>
      <c r="G6" s="27" t="s">
        <v>707</v>
      </c>
    </row>
    <row r="7" spans="1:8" s="84" customFormat="1" ht="27" x14ac:dyDescent="0.3">
      <c r="A7" s="358" t="s">
        <v>723</v>
      </c>
      <c r="B7" s="83">
        <f>TAB7.1!F8</f>
        <v>0</v>
      </c>
      <c r="C7" s="83">
        <f>TAB7.1!G8</f>
        <v>0</v>
      </c>
      <c r="D7" s="89">
        <f t="shared" ref="D7:D14" si="0">B7-C7</f>
        <v>0</v>
      </c>
      <c r="E7" s="83">
        <f>TAB7.1!B18</f>
        <v>0</v>
      </c>
      <c r="F7" s="90">
        <f>TAB7.1!B19</f>
        <v>0</v>
      </c>
      <c r="G7" s="200" t="s">
        <v>576</v>
      </c>
      <c r="H7" s="111"/>
    </row>
    <row r="8" spans="1:8" s="84" customFormat="1" ht="27" x14ac:dyDescent="0.3">
      <c r="A8" s="358" t="s">
        <v>724</v>
      </c>
      <c r="B8" s="83">
        <f>TAB7.2!F8</f>
        <v>0</v>
      </c>
      <c r="C8" s="83">
        <f>TAB7.2!G8</f>
        <v>0</v>
      </c>
      <c r="D8" s="89">
        <f t="shared" si="0"/>
        <v>0</v>
      </c>
      <c r="E8" s="83">
        <f>D8</f>
        <v>0</v>
      </c>
      <c r="F8" s="94"/>
      <c r="G8" s="200" t="s">
        <v>577</v>
      </c>
      <c r="H8" s="111"/>
    </row>
    <row r="9" spans="1:8" s="84" customFormat="1" ht="27" x14ac:dyDescent="0.3">
      <c r="A9" s="359" t="s">
        <v>725</v>
      </c>
      <c r="B9" s="83">
        <f>TAB7.3!F8</f>
        <v>0</v>
      </c>
      <c r="C9" s="83">
        <f>TAB7.3!G8</f>
        <v>0</v>
      </c>
      <c r="D9" s="89">
        <f t="shared" si="0"/>
        <v>0</v>
      </c>
      <c r="E9" s="83">
        <f>D9</f>
        <v>0</v>
      </c>
      <c r="F9" s="94"/>
      <c r="G9" s="200" t="s">
        <v>578</v>
      </c>
      <c r="H9" s="111"/>
    </row>
    <row r="10" spans="1:8" s="84" customFormat="1" ht="40.5" x14ac:dyDescent="0.3">
      <c r="A10" s="358" t="s">
        <v>726</v>
      </c>
      <c r="B10" s="83">
        <f>SUM(TAB7.4!F7,TAB7.4!F16,TAB7.4!F10,TAB7.4!F19,TAB7.4!F25)</f>
        <v>0</v>
      </c>
      <c r="C10" s="83">
        <f>SUM(TAB7.4!G7,TAB7.4!G16,TAB7.4!G10,TAB7.4!G19,TAB7.4!G25)</f>
        <v>0</v>
      </c>
      <c r="D10" s="89">
        <f>B10-C10</f>
        <v>0</v>
      </c>
      <c r="E10" s="83">
        <f>D10</f>
        <v>0</v>
      </c>
      <c r="F10" s="94"/>
      <c r="G10" s="200" t="s">
        <v>579</v>
      </c>
      <c r="H10" s="111"/>
    </row>
    <row r="11" spans="1:8" s="84" customFormat="1" ht="15" x14ac:dyDescent="0.3">
      <c r="A11" s="359" t="s">
        <v>727</v>
      </c>
      <c r="B11" s="83">
        <f>TAB7.5!F6</f>
        <v>0</v>
      </c>
      <c r="C11" s="83">
        <f>TAB7.5!G6</f>
        <v>0</v>
      </c>
      <c r="D11" s="89">
        <f t="shared" si="0"/>
        <v>0</v>
      </c>
      <c r="E11" s="83">
        <f>TAB7.5!B14</f>
        <v>0</v>
      </c>
      <c r="F11" s="90">
        <f>TAB7.5!B15</f>
        <v>0</v>
      </c>
      <c r="G11" s="200" t="s">
        <v>580</v>
      </c>
      <c r="H11" s="111"/>
    </row>
    <row r="12" spans="1:8" s="84" customFormat="1" ht="15" x14ac:dyDescent="0.3">
      <c r="A12" s="359" t="s">
        <v>728</v>
      </c>
      <c r="B12" s="83">
        <f>TAB7.6!F6</f>
        <v>0</v>
      </c>
      <c r="C12" s="83">
        <f>TAB7.6!G6</f>
        <v>0</v>
      </c>
      <c r="D12" s="89">
        <f t="shared" si="0"/>
        <v>0</v>
      </c>
      <c r="E12" s="83">
        <f>D12</f>
        <v>0</v>
      </c>
      <c r="F12" s="94"/>
      <c r="G12" s="200" t="s">
        <v>581</v>
      </c>
      <c r="H12" s="111"/>
    </row>
    <row r="13" spans="1:8" s="84" customFormat="1" ht="27" x14ac:dyDescent="0.3">
      <c r="A13" s="359" t="s">
        <v>718</v>
      </c>
      <c r="B13" s="83">
        <f>TAB6.3!F13</f>
        <v>0</v>
      </c>
      <c r="C13" s="83">
        <f>TAB6.3!G13</f>
        <v>0</v>
      </c>
      <c r="D13" s="89">
        <f t="shared" si="0"/>
        <v>0</v>
      </c>
      <c r="E13" s="83">
        <f>D13</f>
        <v>0</v>
      </c>
      <c r="F13" s="94"/>
      <c r="G13" s="200" t="s">
        <v>525</v>
      </c>
    </row>
    <row r="14" spans="1:8" s="84" customFormat="1" ht="27" x14ac:dyDescent="0.3">
      <c r="A14" s="359" t="s">
        <v>729</v>
      </c>
      <c r="B14" s="83">
        <f>TAB7.7!F6</f>
        <v>0</v>
      </c>
      <c r="C14" s="83">
        <f>TAB7.7!G6</f>
        <v>0</v>
      </c>
      <c r="D14" s="89">
        <f t="shared" si="0"/>
        <v>0</v>
      </c>
      <c r="E14" s="83">
        <f>TAB7.7!B14</f>
        <v>0</v>
      </c>
      <c r="F14" s="90">
        <f>TAB7.7!B15</f>
        <v>0</v>
      </c>
      <c r="G14" s="200" t="s">
        <v>582</v>
      </c>
    </row>
    <row r="15" spans="1:8" s="106" customFormat="1" x14ac:dyDescent="0.3">
      <c r="A15" s="104" t="s">
        <v>22</v>
      </c>
      <c r="B15" s="105">
        <f>SUM(B7:B14)</f>
        <v>0</v>
      </c>
      <c r="C15" s="105">
        <f>SUM(C7:C14)</f>
        <v>0</v>
      </c>
      <c r="D15" s="105">
        <f>SUM(D7:D14)</f>
        <v>0</v>
      </c>
      <c r="E15" s="105">
        <f>SUM(E7:E14)</f>
        <v>0</v>
      </c>
      <c r="F15" s="105">
        <f>SUM(F7:F14)</f>
        <v>0</v>
      </c>
      <c r="G15" s="68"/>
    </row>
    <row r="16" spans="1:8" s="84" customFormat="1" x14ac:dyDescent="0.3">
      <c r="A16" s="360"/>
      <c r="B16" s="83"/>
      <c r="C16" s="89"/>
      <c r="D16" s="89"/>
      <c r="E16" s="83"/>
      <c r="F16" s="92"/>
      <c r="G16" s="48"/>
    </row>
    <row r="17" spans="1:7" s="84" customFormat="1" x14ac:dyDescent="0.3">
      <c r="A17" s="224"/>
      <c r="B17" s="281"/>
      <c r="C17" s="222"/>
      <c r="D17" s="222"/>
      <c r="E17" s="281"/>
      <c r="F17" s="282"/>
      <c r="G17" s="48"/>
    </row>
    <row r="18" spans="1:7" s="84" customFormat="1" x14ac:dyDescent="0.3">
      <c r="A18" s="224"/>
      <c r="B18" s="281"/>
      <c r="C18" s="222"/>
      <c r="D18" s="222"/>
      <c r="E18" s="281"/>
      <c r="F18" s="282"/>
      <c r="G18" s="48"/>
    </row>
    <row r="19" spans="1:7" s="84" customFormat="1" x14ac:dyDescent="0.3">
      <c r="A19" s="224"/>
      <c r="B19" s="281"/>
      <c r="C19" s="222"/>
      <c r="D19" s="222"/>
      <c r="E19" s="281"/>
      <c r="F19" s="282"/>
      <c r="G19" s="48"/>
    </row>
    <row r="20" spans="1:7" s="84" customFormat="1" x14ac:dyDescent="0.3">
      <c r="A20" s="224"/>
      <c r="B20" s="281"/>
      <c r="C20" s="222"/>
      <c r="D20" s="222"/>
      <c r="E20" s="281"/>
      <c r="F20" s="282"/>
      <c r="G20" s="48"/>
    </row>
    <row r="21" spans="1:7" s="84" customFormat="1" x14ac:dyDescent="0.3">
      <c r="A21" s="224"/>
      <c r="B21" s="281"/>
      <c r="C21" s="222"/>
      <c r="D21" s="222"/>
      <c r="E21" s="281"/>
      <c r="F21" s="282"/>
      <c r="G21" s="48"/>
    </row>
    <row r="22" spans="1:7" s="84" customFormat="1" x14ac:dyDescent="0.3">
      <c r="A22" s="224"/>
      <c r="B22" s="281"/>
      <c r="C22" s="222"/>
      <c r="D22" s="222"/>
      <c r="E22" s="281"/>
      <c r="F22" s="282"/>
      <c r="G22" s="48"/>
    </row>
    <row r="23" spans="1:7" s="84" customFormat="1" x14ac:dyDescent="0.3">
      <c r="A23" s="224"/>
      <c r="B23" s="281"/>
      <c r="C23" s="222"/>
      <c r="D23" s="222"/>
      <c r="E23" s="281"/>
      <c r="F23" s="282"/>
      <c r="G23" s="48"/>
    </row>
    <row r="24" spans="1:7" s="84" customFormat="1" x14ac:dyDescent="0.3">
      <c r="A24" s="224"/>
      <c r="B24" s="281"/>
      <c r="C24" s="222"/>
      <c r="D24" s="222"/>
      <c r="E24" s="281"/>
      <c r="F24" s="282"/>
      <c r="G24" s="48"/>
    </row>
    <row r="25" spans="1:7" s="84" customFormat="1" x14ac:dyDescent="0.3">
      <c r="A25" s="224"/>
      <c r="B25" s="281"/>
      <c r="C25" s="222"/>
      <c r="D25" s="222"/>
      <c r="E25" s="281"/>
      <c r="F25" s="282"/>
      <c r="G25" s="48"/>
    </row>
    <row r="26" spans="1:7" s="84" customFormat="1" x14ac:dyDescent="0.3">
      <c r="A26" s="224"/>
      <c r="B26" s="281"/>
      <c r="C26" s="222"/>
      <c r="D26" s="222"/>
      <c r="E26" s="281"/>
      <c r="F26" s="282"/>
      <c r="G26" s="48"/>
    </row>
    <row r="27" spans="1:7" s="84" customFormat="1" x14ac:dyDescent="0.3">
      <c r="A27" s="224"/>
      <c r="B27" s="281"/>
      <c r="C27" s="222"/>
      <c r="D27" s="222"/>
      <c r="E27" s="281"/>
      <c r="F27" s="282"/>
      <c r="G27" s="48"/>
    </row>
    <row r="28" spans="1:7" s="84" customFormat="1" x14ac:dyDescent="0.3">
      <c r="A28" s="224"/>
      <c r="B28" s="281"/>
      <c r="C28" s="222"/>
      <c r="D28" s="222"/>
      <c r="E28" s="281"/>
      <c r="F28" s="282"/>
      <c r="G28" s="48"/>
    </row>
    <row r="29" spans="1:7" s="84" customFormat="1" x14ac:dyDescent="0.3">
      <c r="A29" s="224"/>
      <c r="B29" s="281"/>
      <c r="C29" s="222"/>
      <c r="D29" s="222"/>
      <c r="E29" s="281"/>
      <c r="F29" s="282"/>
      <c r="G29" s="48"/>
    </row>
    <row r="30" spans="1:7" s="84" customFormat="1" x14ac:dyDescent="0.3">
      <c r="A30" s="224"/>
      <c r="B30" s="281"/>
      <c r="C30" s="222"/>
      <c r="D30" s="222"/>
      <c r="E30" s="281"/>
      <c r="F30" s="282"/>
      <c r="G30" s="48"/>
    </row>
    <row r="31" spans="1:7" s="84" customFormat="1" x14ac:dyDescent="0.3">
      <c r="A31" s="224"/>
      <c r="B31" s="281"/>
      <c r="C31" s="222"/>
      <c r="D31" s="222"/>
      <c r="E31" s="281"/>
      <c r="F31" s="282"/>
      <c r="G31" s="48"/>
    </row>
    <row r="32" spans="1:7" s="84" customFormat="1" x14ac:dyDescent="0.3">
      <c r="A32" s="224"/>
      <c r="B32" s="281"/>
      <c r="C32" s="222"/>
      <c r="D32" s="222"/>
      <c r="E32" s="281"/>
      <c r="F32" s="282"/>
      <c r="G32" s="48"/>
    </row>
    <row r="33" spans="1:7" s="84" customFormat="1" x14ac:dyDescent="0.3">
      <c r="A33" s="224"/>
      <c r="B33" s="281"/>
      <c r="C33" s="222"/>
      <c r="D33" s="222"/>
      <c r="E33" s="281"/>
      <c r="F33" s="282"/>
      <c r="G33" s="48"/>
    </row>
    <row r="34" spans="1:7" s="84" customFormat="1" x14ac:dyDescent="0.3">
      <c r="A34" s="224"/>
      <c r="B34" s="281"/>
      <c r="C34" s="222"/>
      <c r="D34" s="222"/>
      <c r="E34" s="281"/>
      <c r="F34" s="282"/>
      <c r="G34" s="48"/>
    </row>
    <row r="35" spans="1:7" s="84" customFormat="1" x14ac:dyDescent="0.3">
      <c r="A35" s="224"/>
      <c r="B35" s="281"/>
      <c r="C35" s="222"/>
      <c r="D35" s="222"/>
      <c r="E35" s="281"/>
      <c r="F35" s="282"/>
      <c r="G35" s="48"/>
    </row>
    <row r="36" spans="1:7" s="84" customFormat="1" x14ac:dyDescent="0.3">
      <c r="A36" s="224"/>
      <c r="B36" s="281"/>
      <c r="C36" s="222"/>
      <c r="D36" s="222"/>
      <c r="E36" s="281"/>
      <c r="F36" s="282"/>
      <c r="G36" s="48"/>
    </row>
    <row r="37" spans="1:7" s="84" customFormat="1" x14ac:dyDescent="0.3">
      <c r="A37" s="224"/>
      <c r="B37" s="281"/>
      <c r="C37" s="222"/>
      <c r="D37" s="222"/>
      <c r="E37" s="281"/>
      <c r="F37" s="282"/>
      <c r="G37" s="48"/>
    </row>
    <row r="38" spans="1:7" s="84" customFormat="1" x14ac:dyDescent="0.3">
      <c r="A38" s="224"/>
      <c r="B38" s="281"/>
      <c r="C38" s="222"/>
      <c r="D38" s="222"/>
      <c r="E38" s="281"/>
      <c r="F38" s="282"/>
      <c r="G38" s="48"/>
    </row>
    <row r="39" spans="1:7" s="84" customFormat="1" x14ac:dyDescent="0.3">
      <c r="A39" s="224"/>
      <c r="B39" s="281"/>
      <c r="C39" s="222"/>
      <c r="D39" s="222"/>
      <c r="E39" s="281"/>
      <c r="F39" s="282"/>
      <c r="G39" s="48"/>
    </row>
    <row r="40" spans="1:7" s="84" customFormat="1" x14ac:dyDescent="0.3">
      <c r="A40" s="224"/>
      <c r="B40" s="281"/>
      <c r="C40" s="222"/>
      <c r="D40" s="222"/>
      <c r="E40" s="281"/>
      <c r="F40" s="282"/>
      <c r="G40" s="48"/>
    </row>
    <row r="41" spans="1:7" s="84" customFormat="1" x14ac:dyDescent="0.3">
      <c r="A41" s="224"/>
      <c r="B41" s="281"/>
      <c r="C41" s="222"/>
      <c r="D41" s="222"/>
      <c r="E41" s="281"/>
      <c r="F41" s="282"/>
      <c r="G41" s="48"/>
    </row>
    <row r="42" spans="1:7" s="84" customFormat="1" x14ac:dyDescent="0.3">
      <c r="A42" s="224"/>
      <c r="B42" s="281"/>
      <c r="C42" s="222"/>
      <c r="D42" s="222"/>
      <c r="E42" s="281"/>
      <c r="F42" s="282"/>
      <c r="G42" s="48"/>
    </row>
    <row r="43" spans="1:7" s="84" customFormat="1" x14ac:dyDescent="0.3">
      <c r="A43" s="224"/>
      <c r="B43" s="281"/>
      <c r="C43" s="222"/>
      <c r="D43" s="222"/>
      <c r="E43" s="281"/>
      <c r="F43" s="282"/>
      <c r="G43" s="48"/>
    </row>
    <row r="44" spans="1:7" s="84" customFormat="1" x14ac:dyDescent="0.3">
      <c r="A44" s="224"/>
      <c r="B44" s="281"/>
      <c r="C44" s="222"/>
      <c r="D44" s="222"/>
      <c r="E44" s="281"/>
      <c r="F44" s="282"/>
      <c r="G44" s="48"/>
    </row>
    <row r="45" spans="1:7" s="84" customFormat="1" x14ac:dyDescent="0.3">
      <c r="A45" s="224"/>
      <c r="B45" s="281"/>
      <c r="C45" s="222"/>
      <c r="D45" s="222"/>
      <c r="E45" s="281"/>
      <c r="F45" s="282"/>
      <c r="G45" s="48"/>
    </row>
    <row r="46" spans="1:7" s="84" customFormat="1" x14ac:dyDescent="0.3">
      <c r="A46" s="224"/>
      <c r="B46" s="281"/>
      <c r="C46" s="222"/>
      <c r="D46" s="222"/>
      <c r="E46" s="281"/>
      <c r="F46" s="282"/>
      <c r="G46" s="48"/>
    </row>
    <row r="47" spans="1:7" s="84" customFormat="1" x14ac:dyDescent="0.3">
      <c r="A47" s="224"/>
      <c r="B47" s="281"/>
      <c r="C47" s="222"/>
      <c r="D47" s="222"/>
      <c r="E47" s="281"/>
      <c r="F47" s="282"/>
      <c r="G47" s="48"/>
    </row>
    <row r="48" spans="1:7" s="84" customFormat="1" x14ac:dyDescent="0.3">
      <c r="A48" s="224"/>
      <c r="B48" s="223"/>
      <c r="C48" s="224"/>
      <c r="D48" s="224"/>
      <c r="E48" s="166"/>
      <c r="G48" s="48"/>
    </row>
    <row r="49" spans="1:7" s="84" customFormat="1" x14ac:dyDescent="0.3">
      <c r="A49" s="224"/>
      <c r="B49" s="223"/>
      <c r="C49" s="224"/>
      <c r="D49" s="224"/>
      <c r="E49" s="166"/>
      <c r="G49" s="48"/>
    </row>
    <row r="50" spans="1:7" s="84" customFormat="1" x14ac:dyDescent="0.3">
      <c r="A50" s="224"/>
      <c r="B50" s="223"/>
      <c r="C50" s="224"/>
      <c r="D50" s="224"/>
      <c r="E50" s="166"/>
      <c r="G50" s="48"/>
    </row>
    <row r="51" spans="1:7" s="84" customFormat="1" x14ac:dyDescent="0.3">
      <c r="A51" s="224"/>
      <c r="B51" s="223"/>
      <c r="C51" s="224"/>
      <c r="D51" s="224"/>
      <c r="E51" s="166"/>
      <c r="G51" s="48"/>
    </row>
    <row r="52" spans="1:7" s="84" customFormat="1" x14ac:dyDescent="0.3">
      <c r="A52" s="224"/>
      <c r="B52" s="223"/>
      <c r="C52" s="224"/>
      <c r="D52" s="224"/>
      <c r="E52" s="166"/>
      <c r="G52" s="48"/>
    </row>
    <row r="53" spans="1:7" s="84" customFormat="1" x14ac:dyDescent="0.3">
      <c r="A53" s="224"/>
      <c r="B53" s="223"/>
      <c r="C53" s="224"/>
      <c r="D53" s="224"/>
      <c r="E53" s="166"/>
      <c r="G53" s="48"/>
    </row>
    <row r="54" spans="1:7" s="84" customFormat="1" x14ac:dyDescent="0.3">
      <c r="A54" s="224"/>
      <c r="B54" s="223"/>
      <c r="C54" s="224"/>
      <c r="D54" s="224"/>
      <c r="E54" s="166"/>
      <c r="G54" s="48"/>
    </row>
    <row r="55" spans="1:7" s="84" customFormat="1" x14ac:dyDescent="0.3">
      <c r="A55" s="224"/>
      <c r="B55" s="223"/>
      <c r="C55" s="224"/>
      <c r="D55" s="224"/>
      <c r="E55" s="166"/>
      <c r="G55" s="48"/>
    </row>
    <row r="56" spans="1:7" s="84" customFormat="1" x14ac:dyDescent="0.3">
      <c r="A56" s="224"/>
      <c r="B56" s="223"/>
      <c r="C56" s="224"/>
      <c r="D56" s="224"/>
      <c r="E56" s="166"/>
      <c r="G56" s="48"/>
    </row>
    <row r="57" spans="1:7" s="84" customFormat="1" x14ac:dyDescent="0.3">
      <c r="A57" s="224"/>
      <c r="B57" s="223"/>
      <c r="C57" s="224"/>
      <c r="D57" s="224"/>
      <c r="E57" s="166"/>
      <c r="G57" s="48"/>
    </row>
    <row r="58" spans="1:7" s="84" customFormat="1" x14ac:dyDescent="0.3">
      <c r="A58" s="224"/>
      <c r="B58" s="223"/>
      <c r="C58" s="224"/>
      <c r="D58" s="224"/>
      <c r="E58" s="166"/>
      <c r="G58" s="48"/>
    </row>
    <row r="59" spans="1:7" s="84" customFormat="1" x14ac:dyDescent="0.3">
      <c r="A59" s="224"/>
      <c r="B59" s="223"/>
      <c r="C59" s="224"/>
      <c r="D59" s="224"/>
      <c r="E59" s="166"/>
      <c r="G59" s="48"/>
    </row>
    <row r="60" spans="1:7" s="84" customFormat="1" x14ac:dyDescent="0.3">
      <c r="A60" s="224"/>
      <c r="B60" s="223"/>
      <c r="C60" s="224"/>
      <c r="D60" s="224"/>
      <c r="E60" s="166"/>
      <c r="G60" s="48"/>
    </row>
    <row r="61" spans="1:7" s="84" customFormat="1" x14ac:dyDescent="0.3">
      <c r="A61" s="224"/>
      <c r="B61" s="223"/>
      <c r="C61" s="224"/>
      <c r="D61" s="224"/>
      <c r="E61" s="166"/>
      <c r="G61" s="48"/>
    </row>
    <row r="62" spans="1:7" s="84" customFormat="1" x14ac:dyDescent="0.3">
      <c r="A62" s="224"/>
      <c r="B62" s="223"/>
      <c r="C62" s="224"/>
      <c r="D62" s="224"/>
      <c r="E62" s="166"/>
      <c r="G62" s="48"/>
    </row>
    <row r="63" spans="1:7" s="84" customFormat="1" x14ac:dyDescent="0.3">
      <c r="A63" s="224"/>
      <c r="B63" s="223"/>
      <c r="C63" s="224"/>
      <c r="D63" s="224"/>
      <c r="E63" s="166"/>
      <c r="G63" s="48"/>
    </row>
    <row r="64" spans="1:7" s="84" customFormat="1" x14ac:dyDescent="0.3">
      <c r="A64" s="224"/>
      <c r="B64" s="223"/>
      <c r="C64" s="224"/>
      <c r="D64" s="224"/>
      <c r="E64" s="166"/>
      <c r="G64" s="48"/>
    </row>
    <row r="65" spans="1:7" s="84" customFormat="1" x14ac:dyDescent="0.3">
      <c r="A65" s="224"/>
      <c r="B65" s="223"/>
      <c r="C65" s="224"/>
      <c r="D65" s="224"/>
      <c r="E65" s="166"/>
      <c r="G65" s="48"/>
    </row>
    <row r="66" spans="1:7" s="84" customFormat="1" x14ac:dyDescent="0.3">
      <c r="A66" s="224"/>
      <c r="B66" s="223"/>
      <c r="C66" s="224"/>
      <c r="D66" s="224"/>
      <c r="E66" s="166"/>
      <c r="G66" s="48"/>
    </row>
    <row r="67" spans="1:7" s="84" customFormat="1" x14ac:dyDescent="0.3">
      <c r="A67" s="224"/>
      <c r="B67" s="223"/>
      <c r="C67" s="224"/>
      <c r="D67" s="224"/>
      <c r="E67" s="166"/>
      <c r="G67" s="48"/>
    </row>
    <row r="68" spans="1:7" s="84" customFormat="1" x14ac:dyDescent="0.3">
      <c r="A68" s="224"/>
      <c r="B68" s="223"/>
      <c r="C68" s="224"/>
      <c r="D68" s="224"/>
      <c r="E68" s="166"/>
      <c r="G68" s="48"/>
    </row>
    <row r="69" spans="1:7" s="84" customFormat="1" x14ac:dyDescent="0.3">
      <c r="A69" s="224"/>
      <c r="B69" s="223"/>
      <c r="C69" s="224"/>
      <c r="D69" s="224"/>
      <c r="E69" s="166"/>
      <c r="G69" s="48"/>
    </row>
    <row r="70" spans="1:7" s="84" customFormat="1" x14ac:dyDescent="0.3">
      <c r="A70" s="224"/>
      <c r="B70" s="223"/>
      <c r="C70" s="224"/>
      <c r="D70" s="224"/>
      <c r="E70" s="166"/>
      <c r="G70" s="48"/>
    </row>
    <row r="71" spans="1:7" s="84" customFormat="1" x14ac:dyDescent="0.3">
      <c r="A71" s="224"/>
      <c r="B71" s="223"/>
      <c r="C71" s="224"/>
      <c r="D71" s="224"/>
      <c r="E71" s="166"/>
      <c r="G71" s="48"/>
    </row>
    <row r="72" spans="1:7" s="84" customFormat="1" x14ac:dyDescent="0.3">
      <c r="A72" s="224"/>
      <c r="B72" s="223"/>
      <c r="C72" s="224"/>
      <c r="D72" s="224"/>
      <c r="E72" s="166"/>
      <c r="G72" s="48"/>
    </row>
    <row r="73" spans="1:7" s="84" customFormat="1" x14ac:dyDescent="0.3">
      <c r="A73" s="224"/>
      <c r="B73" s="223"/>
      <c r="C73" s="224"/>
      <c r="D73" s="224"/>
      <c r="E73" s="166"/>
      <c r="G73" s="48"/>
    </row>
    <row r="74" spans="1:7" s="84" customFormat="1" x14ac:dyDescent="0.3">
      <c r="A74" s="224"/>
      <c r="B74" s="223"/>
      <c r="C74" s="224"/>
      <c r="D74" s="224"/>
      <c r="E74" s="166"/>
      <c r="G74" s="48"/>
    </row>
    <row r="75" spans="1:7" s="84" customFormat="1" x14ac:dyDescent="0.3">
      <c r="A75" s="224"/>
      <c r="B75" s="223"/>
      <c r="C75" s="224"/>
      <c r="D75" s="224"/>
      <c r="E75" s="166"/>
      <c r="G75" s="48"/>
    </row>
    <row r="76" spans="1:7" s="84" customFormat="1" x14ac:dyDescent="0.3">
      <c r="A76" s="224"/>
      <c r="B76" s="223"/>
      <c r="C76" s="224"/>
      <c r="D76" s="224"/>
      <c r="E76" s="166"/>
      <c r="G76" s="48"/>
    </row>
    <row r="77" spans="1:7" s="84" customFormat="1" x14ac:dyDescent="0.3">
      <c r="A77" s="224"/>
      <c r="B77" s="223"/>
      <c r="C77" s="224"/>
      <c r="D77" s="224"/>
      <c r="E77" s="166"/>
      <c r="G77" s="48"/>
    </row>
    <row r="78" spans="1:7" s="84" customFormat="1" x14ac:dyDescent="0.3">
      <c r="A78" s="224"/>
      <c r="B78" s="223"/>
      <c r="C78" s="224"/>
      <c r="D78" s="224"/>
      <c r="E78" s="166"/>
      <c r="G78" s="48"/>
    </row>
    <row r="79" spans="1:7" s="84" customFormat="1" x14ac:dyDescent="0.3">
      <c r="A79" s="224"/>
      <c r="B79" s="223"/>
      <c r="C79" s="224"/>
      <c r="D79" s="224"/>
      <c r="E79" s="166"/>
      <c r="G79" s="48"/>
    </row>
    <row r="80" spans="1:7" s="84" customFormat="1" x14ac:dyDescent="0.3">
      <c r="A80" s="224"/>
      <c r="B80" s="223"/>
      <c r="C80" s="224"/>
      <c r="D80" s="224"/>
      <c r="E80" s="166"/>
      <c r="G80" s="48"/>
    </row>
    <row r="81" spans="1:7" s="84" customFormat="1" x14ac:dyDescent="0.3">
      <c r="A81" s="224"/>
      <c r="B81" s="223"/>
      <c r="C81" s="224"/>
      <c r="D81" s="224"/>
      <c r="E81" s="166"/>
      <c r="G81" s="48"/>
    </row>
    <row r="82" spans="1:7" s="84" customFormat="1" x14ac:dyDescent="0.3">
      <c r="A82" s="224"/>
      <c r="B82" s="223"/>
      <c r="C82" s="224"/>
      <c r="D82" s="224"/>
      <c r="E82" s="166"/>
      <c r="G82" s="48"/>
    </row>
    <row r="83" spans="1:7" s="84" customFormat="1" x14ac:dyDescent="0.3">
      <c r="A83" s="224"/>
      <c r="B83" s="223"/>
      <c r="C83" s="224"/>
      <c r="D83" s="224"/>
      <c r="E83" s="166"/>
      <c r="G83" s="48"/>
    </row>
    <row r="84" spans="1:7" s="84" customFormat="1" x14ac:dyDescent="0.3">
      <c r="A84" s="224"/>
      <c r="B84" s="223"/>
      <c r="C84" s="224"/>
      <c r="D84" s="224"/>
      <c r="E84" s="166"/>
      <c r="G84" s="48"/>
    </row>
    <row r="85" spans="1:7" s="84" customFormat="1" x14ac:dyDescent="0.3">
      <c r="A85" s="224"/>
      <c r="B85" s="223"/>
      <c r="C85" s="224"/>
      <c r="D85" s="224"/>
      <c r="E85" s="166"/>
      <c r="G85" s="48"/>
    </row>
    <row r="86" spans="1:7" s="84" customFormat="1" x14ac:dyDescent="0.3">
      <c r="A86" s="224"/>
      <c r="B86" s="223"/>
      <c r="C86" s="224"/>
      <c r="D86" s="224"/>
      <c r="E86" s="166"/>
      <c r="G86" s="48"/>
    </row>
    <row r="87" spans="1:7" s="84" customFormat="1" x14ac:dyDescent="0.3">
      <c r="A87" s="224"/>
      <c r="B87" s="223"/>
      <c r="C87" s="224"/>
      <c r="D87" s="224"/>
      <c r="E87" s="166"/>
      <c r="G87" s="48"/>
    </row>
    <row r="88" spans="1:7" s="84" customFormat="1" x14ac:dyDescent="0.3">
      <c r="A88" s="224"/>
      <c r="B88" s="223"/>
      <c r="C88" s="224"/>
      <c r="D88" s="224"/>
      <c r="E88" s="166"/>
      <c r="G88" s="48"/>
    </row>
    <row r="89" spans="1:7" s="84" customFormat="1" x14ac:dyDescent="0.3">
      <c r="A89" s="224"/>
      <c r="B89" s="223"/>
      <c r="C89" s="224"/>
      <c r="D89" s="224"/>
      <c r="E89" s="166"/>
      <c r="G89" s="48"/>
    </row>
    <row r="90" spans="1:7" s="84" customFormat="1" x14ac:dyDescent="0.3">
      <c r="A90" s="224"/>
      <c r="B90" s="223"/>
      <c r="C90" s="224"/>
      <c r="D90" s="224"/>
      <c r="E90" s="166"/>
      <c r="G90" s="48"/>
    </row>
    <row r="91" spans="1:7" s="84" customFormat="1" x14ac:dyDescent="0.3">
      <c r="A91" s="224"/>
      <c r="B91" s="223"/>
      <c r="C91" s="224"/>
      <c r="D91" s="224"/>
      <c r="E91" s="166"/>
      <c r="G91" s="48"/>
    </row>
    <row r="92" spans="1:7" s="84" customFormat="1" x14ac:dyDescent="0.3">
      <c r="A92" s="224"/>
      <c r="B92" s="223"/>
      <c r="C92" s="224"/>
      <c r="D92" s="224"/>
      <c r="E92" s="166"/>
      <c r="G92" s="48"/>
    </row>
    <row r="93" spans="1:7" s="84" customFormat="1" x14ac:dyDescent="0.3">
      <c r="A93" s="224"/>
      <c r="B93" s="223"/>
      <c r="C93" s="224"/>
      <c r="D93" s="224"/>
      <c r="E93" s="166"/>
      <c r="G93" s="48"/>
    </row>
    <row r="94" spans="1:7" s="84" customFormat="1" x14ac:dyDescent="0.3">
      <c r="A94" s="224"/>
      <c r="B94" s="223"/>
      <c r="C94" s="224"/>
      <c r="D94" s="224"/>
      <c r="E94" s="166"/>
      <c r="G94" s="48"/>
    </row>
    <row r="95" spans="1:7" s="84" customFormat="1" x14ac:dyDescent="0.3">
      <c r="A95" s="224"/>
      <c r="B95" s="223"/>
      <c r="C95" s="224"/>
      <c r="D95" s="224"/>
      <c r="E95" s="166"/>
      <c r="G95" s="48"/>
    </row>
    <row r="96" spans="1:7" s="84" customFormat="1" x14ac:dyDescent="0.3">
      <c r="A96" s="224"/>
      <c r="B96" s="223"/>
      <c r="C96" s="224"/>
      <c r="D96" s="224"/>
      <c r="E96" s="166"/>
      <c r="G96" s="48"/>
    </row>
    <row r="97" spans="1:7" s="84" customFormat="1" x14ac:dyDescent="0.3">
      <c r="A97" s="224"/>
      <c r="B97" s="223"/>
      <c r="C97" s="224"/>
      <c r="D97" s="224"/>
      <c r="E97" s="166"/>
      <c r="G97" s="48"/>
    </row>
    <row r="98" spans="1:7" s="84" customFormat="1" x14ac:dyDescent="0.3">
      <c r="A98" s="224"/>
      <c r="B98" s="223"/>
      <c r="C98" s="224"/>
      <c r="D98" s="224"/>
      <c r="E98" s="166"/>
      <c r="G98" s="48"/>
    </row>
    <row r="99" spans="1:7" s="84" customFormat="1" x14ac:dyDescent="0.3">
      <c r="A99" s="224"/>
      <c r="B99" s="223"/>
      <c r="C99" s="224"/>
      <c r="D99" s="224"/>
      <c r="E99" s="166"/>
      <c r="G99" s="48"/>
    </row>
    <row r="100" spans="1:7" s="84" customFormat="1" x14ac:dyDescent="0.3">
      <c r="A100" s="224"/>
      <c r="B100" s="223"/>
      <c r="C100" s="224"/>
      <c r="D100" s="224"/>
      <c r="E100" s="166"/>
      <c r="G100" s="48"/>
    </row>
    <row r="101" spans="1:7" s="84" customFormat="1" x14ac:dyDescent="0.3">
      <c r="A101" s="224"/>
      <c r="B101" s="223"/>
      <c r="C101" s="224"/>
      <c r="D101" s="224"/>
      <c r="E101" s="166"/>
      <c r="G101" s="48"/>
    </row>
    <row r="102" spans="1:7" s="84" customFormat="1" x14ac:dyDescent="0.3">
      <c r="A102" s="224"/>
      <c r="B102" s="223"/>
      <c r="C102" s="224"/>
      <c r="D102" s="224"/>
      <c r="E102" s="166"/>
      <c r="G102" s="48"/>
    </row>
    <row r="103" spans="1:7" s="84" customFormat="1" x14ac:dyDescent="0.3">
      <c r="A103" s="224"/>
      <c r="B103" s="223"/>
      <c r="C103" s="224"/>
      <c r="D103" s="224"/>
      <c r="E103" s="166"/>
      <c r="G103" s="48"/>
    </row>
    <row r="104" spans="1:7" s="84" customFormat="1" x14ac:dyDescent="0.3">
      <c r="A104" s="224"/>
      <c r="B104" s="223"/>
      <c r="C104" s="224"/>
      <c r="D104" s="224"/>
      <c r="E104" s="166"/>
      <c r="G104" s="48"/>
    </row>
    <row r="105" spans="1:7" s="84" customFormat="1" x14ac:dyDescent="0.3">
      <c r="A105" s="224"/>
      <c r="B105" s="223"/>
      <c r="C105" s="224"/>
      <c r="D105" s="224"/>
      <c r="E105" s="166"/>
      <c r="G105" s="48"/>
    </row>
    <row r="106" spans="1:7" s="84" customFormat="1" x14ac:dyDescent="0.3">
      <c r="A106" s="224"/>
      <c r="B106" s="223"/>
      <c r="C106" s="224"/>
      <c r="D106" s="224"/>
      <c r="E106" s="166"/>
      <c r="G106" s="48"/>
    </row>
    <row r="107" spans="1:7" s="84" customFormat="1" x14ac:dyDescent="0.3">
      <c r="A107" s="224"/>
      <c r="B107" s="223"/>
      <c r="C107" s="224"/>
      <c r="D107" s="224"/>
      <c r="E107" s="166"/>
      <c r="G107" s="48"/>
    </row>
    <row r="108" spans="1:7" s="84" customFormat="1" x14ac:dyDescent="0.3">
      <c r="A108" s="224"/>
      <c r="B108" s="223"/>
      <c r="C108" s="224"/>
      <c r="D108" s="224"/>
      <c r="E108" s="166"/>
      <c r="G108" s="48"/>
    </row>
    <row r="109" spans="1:7" s="84" customFormat="1" x14ac:dyDescent="0.3">
      <c r="A109" s="224"/>
      <c r="B109" s="223"/>
      <c r="C109" s="224"/>
      <c r="D109" s="224"/>
      <c r="E109" s="166"/>
      <c r="G109" s="48"/>
    </row>
    <row r="110" spans="1:7" s="84" customFormat="1" x14ac:dyDescent="0.3">
      <c r="A110" s="224"/>
      <c r="B110" s="223"/>
      <c r="C110" s="224"/>
      <c r="D110" s="224"/>
      <c r="E110" s="166"/>
      <c r="G110" s="48"/>
    </row>
    <row r="111" spans="1:7" s="84" customFormat="1" x14ac:dyDescent="0.3">
      <c r="A111" s="224"/>
      <c r="B111" s="223"/>
      <c r="C111" s="224"/>
      <c r="D111" s="224"/>
      <c r="E111" s="166"/>
      <c r="G111" s="48"/>
    </row>
    <row r="112" spans="1:7" s="84" customFormat="1" x14ac:dyDescent="0.3">
      <c r="A112" s="224"/>
      <c r="B112" s="223"/>
      <c r="C112" s="224"/>
      <c r="D112" s="224"/>
      <c r="E112" s="166"/>
      <c r="G112" s="48"/>
    </row>
    <row r="113" spans="1:7" s="84" customFormat="1" x14ac:dyDescent="0.3">
      <c r="A113" s="224"/>
      <c r="B113" s="223"/>
      <c r="C113" s="224"/>
      <c r="D113" s="224"/>
      <c r="E113" s="166"/>
      <c r="G113" s="48"/>
    </row>
    <row r="114" spans="1:7" s="84" customFormat="1" x14ac:dyDescent="0.3">
      <c r="A114" s="224"/>
      <c r="B114" s="223"/>
      <c r="C114" s="224"/>
      <c r="D114" s="224"/>
      <c r="E114" s="166"/>
      <c r="G114" s="48"/>
    </row>
    <row r="115" spans="1:7" s="84" customFormat="1" x14ac:dyDescent="0.3">
      <c r="A115" s="224"/>
      <c r="B115" s="223"/>
      <c r="C115" s="224"/>
      <c r="D115" s="224"/>
      <c r="E115" s="166"/>
      <c r="G115" s="48"/>
    </row>
    <row r="116" spans="1:7" s="84" customFormat="1" x14ac:dyDescent="0.3">
      <c r="A116" s="224"/>
      <c r="B116" s="223"/>
      <c r="C116" s="224"/>
      <c r="D116" s="224"/>
      <c r="E116" s="166"/>
      <c r="G116" s="48"/>
    </row>
    <row r="117" spans="1:7" s="84" customFormat="1" x14ac:dyDescent="0.3">
      <c r="A117" s="224"/>
      <c r="B117" s="223"/>
      <c r="C117" s="224"/>
      <c r="D117" s="224"/>
      <c r="E117" s="166"/>
      <c r="G117" s="48"/>
    </row>
    <row r="118" spans="1:7" s="84" customFormat="1" x14ac:dyDescent="0.3">
      <c r="A118" s="224"/>
      <c r="B118" s="223"/>
      <c r="C118" s="224"/>
      <c r="D118" s="224"/>
      <c r="E118" s="166"/>
      <c r="G118" s="48"/>
    </row>
    <row r="119" spans="1:7" s="84" customFormat="1" x14ac:dyDescent="0.3">
      <c r="A119" s="224"/>
      <c r="B119" s="223"/>
      <c r="C119" s="224"/>
      <c r="D119" s="224"/>
      <c r="E119" s="166"/>
      <c r="G119" s="48"/>
    </row>
    <row r="120" spans="1:7" s="84" customFormat="1" x14ac:dyDescent="0.3">
      <c r="A120" s="224"/>
      <c r="B120" s="223"/>
      <c r="C120" s="224"/>
      <c r="D120" s="224"/>
      <c r="E120" s="166"/>
      <c r="G120" s="48"/>
    </row>
    <row r="121" spans="1:7" s="84" customFormat="1" x14ac:dyDescent="0.3">
      <c r="A121" s="224"/>
      <c r="B121" s="223"/>
      <c r="C121" s="224"/>
      <c r="D121" s="224"/>
      <c r="E121" s="166"/>
      <c r="G121" s="48"/>
    </row>
    <row r="122" spans="1:7" s="84" customFormat="1" x14ac:dyDescent="0.3">
      <c r="A122" s="224"/>
      <c r="B122" s="223"/>
      <c r="C122" s="224"/>
      <c r="D122" s="224"/>
      <c r="E122" s="166"/>
      <c r="G122" s="48"/>
    </row>
    <row r="123" spans="1:7" s="84" customFormat="1" x14ac:dyDescent="0.3">
      <c r="A123" s="224"/>
      <c r="B123" s="223"/>
      <c r="C123" s="224"/>
      <c r="D123" s="224"/>
      <c r="E123" s="166"/>
      <c r="G123" s="48"/>
    </row>
    <row r="124" spans="1:7" s="84" customFormat="1" x14ac:dyDescent="0.3">
      <c r="A124" s="224"/>
      <c r="B124" s="223"/>
      <c r="C124" s="224"/>
      <c r="D124" s="224"/>
      <c r="E124" s="166"/>
      <c r="G124" s="48"/>
    </row>
    <row r="125" spans="1:7" s="84" customFormat="1" x14ac:dyDescent="0.3">
      <c r="A125" s="224"/>
      <c r="B125" s="223"/>
      <c r="C125" s="224"/>
      <c r="D125" s="224"/>
      <c r="E125" s="166"/>
      <c r="G125" s="48"/>
    </row>
    <row r="126" spans="1:7" s="84" customFormat="1" x14ac:dyDescent="0.3">
      <c r="A126" s="224"/>
      <c r="B126" s="223"/>
      <c r="C126" s="224"/>
      <c r="D126" s="224"/>
      <c r="E126" s="166"/>
      <c r="G126" s="48"/>
    </row>
    <row r="127" spans="1:7" s="84" customFormat="1" x14ac:dyDescent="0.3">
      <c r="A127" s="224"/>
      <c r="B127" s="223"/>
      <c r="C127" s="224"/>
      <c r="D127" s="224"/>
      <c r="E127" s="166"/>
      <c r="G127" s="48"/>
    </row>
    <row r="128" spans="1:7" s="84" customFormat="1" x14ac:dyDescent="0.3">
      <c r="A128" s="224"/>
      <c r="B128" s="223"/>
      <c r="C128" s="224"/>
      <c r="D128" s="224"/>
      <c r="E128" s="166"/>
      <c r="G128" s="48"/>
    </row>
    <row r="129" spans="1:7" s="84" customFormat="1" x14ac:dyDescent="0.3">
      <c r="A129" s="224"/>
      <c r="B129" s="223"/>
      <c r="C129" s="224"/>
      <c r="D129" s="224"/>
      <c r="E129" s="166"/>
      <c r="G129" s="48"/>
    </row>
    <row r="130" spans="1:7" s="84" customFormat="1" x14ac:dyDescent="0.3">
      <c r="A130" s="224"/>
      <c r="B130" s="223"/>
      <c r="C130" s="224"/>
      <c r="D130" s="224"/>
      <c r="E130" s="166"/>
      <c r="G130" s="48"/>
    </row>
    <row r="131" spans="1:7" s="84" customFormat="1" x14ac:dyDescent="0.3">
      <c r="A131" s="224"/>
      <c r="B131" s="223"/>
      <c r="C131" s="224"/>
      <c r="D131" s="224"/>
      <c r="E131" s="166"/>
      <c r="G131" s="48"/>
    </row>
    <row r="132" spans="1:7" s="84" customFormat="1" x14ac:dyDescent="0.3">
      <c r="A132" s="224"/>
      <c r="B132" s="223"/>
      <c r="C132" s="224"/>
      <c r="D132" s="224"/>
      <c r="E132" s="166"/>
      <c r="G132" s="48"/>
    </row>
    <row r="133" spans="1:7" s="84" customFormat="1" x14ac:dyDescent="0.3">
      <c r="A133" s="224"/>
      <c r="B133" s="223"/>
      <c r="C133" s="224"/>
      <c r="D133" s="224"/>
      <c r="E133" s="166"/>
      <c r="G133" s="48"/>
    </row>
    <row r="134" spans="1:7" s="84" customFormat="1" x14ac:dyDescent="0.3">
      <c r="A134" s="224"/>
      <c r="B134" s="223"/>
      <c r="C134" s="224"/>
      <c r="D134" s="224"/>
      <c r="E134" s="166"/>
      <c r="G134" s="48"/>
    </row>
    <row r="135" spans="1:7" s="84" customFormat="1" x14ac:dyDescent="0.3">
      <c r="A135" s="224"/>
      <c r="B135" s="223"/>
      <c r="C135" s="224"/>
      <c r="D135" s="224"/>
      <c r="E135" s="166"/>
      <c r="G135" s="48"/>
    </row>
    <row r="136" spans="1:7" s="84" customFormat="1" x14ac:dyDescent="0.3">
      <c r="A136" s="224"/>
      <c r="B136" s="223"/>
      <c r="C136" s="224"/>
      <c r="D136" s="224"/>
      <c r="E136" s="166"/>
      <c r="G136" s="48"/>
    </row>
    <row r="137" spans="1:7" s="84" customFormat="1" x14ac:dyDescent="0.3">
      <c r="A137" s="224"/>
      <c r="B137" s="223"/>
      <c r="C137" s="224"/>
      <c r="D137" s="224"/>
      <c r="E137" s="166"/>
      <c r="G137" s="48"/>
    </row>
    <row r="138" spans="1:7" s="84" customFormat="1" x14ac:dyDescent="0.3">
      <c r="A138" s="224"/>
      <c r="B138" s="223"/>
      <c r="C138" s="224"/>
      <c r="D138" s="224"/>
      <c r="E138" s="166"/>
      <c r="G138" s="48"/>
    </row>
    <row r="139" spans="1:7" s="84" customFormat="1" x14ac:dyDescent="0.3">
      <c r="A139" s="224"/>
      <c r="B139" s="223"/>
      <c r="C139" s="224"/>
      <c r="D139" s="224"/>
      <c r="E139" s="166"/>
      <c r="G139" s="48"/>
    </row>
    <row r="140" spans="1:7" s="84" customFormat="1" x14ac:dyDescent="0.3">
      <c r="A140" s="224"/>
      <c r="B140" s="223"/>
      <c r="C140" s="224"/>
      <c r="D140" s="224"/>
      <c r="E140" s="166"/>
      <c r="G140" s="48"/>
    </row>
  </sheetData>
  <mergeCells count="1">
    <mergeCell ref="A3:G3"/>
  </mergeCells>
  <hyperlinks>
    <hyperlink ref="A1" location="TAB00!A1" display="Retour page de garde"/>
    <hyperlink ref="G7" location="TAB7.1!A1" display="TAB7.1!A1"/>
    <hyperlink ref="G8" location="TAB7.2!A1" display="TAB7.2!A1"/>
    <hyperlink ref="G9" location="TAB7.3!A1" display="TAB7.3!A1"/>
    <hyperlink ref="G10" location="TAB7.4!A1" display="TAB7.4!A1"/>
    <hyperlink ref="G11" location="TAB7.5!A1" display="TAB7.5!A1"/>
    <hyperlink ref="G12" location="TAB7.6!A1" display="TAB7.6"/>
    <hyperlink ref="G13" location="TAB6.3!A1" display="TAB6.3!A1"/>
    <hyperlink ref="G14" location="TAB7.7!A1" display="TAB7.7!A1"/>
  </hyperlinks>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zoomScaleNormal="100" zoomScaleSheetLayoutView="100" workbookViewId="0">
      <selection activeCell="A37" sqref="A37:A38"/>
    </sheetView>
  </sheetViews>
  <sheetFormatPr baseColWidth="10" defaultColWidth="9.1640625" defaultRowHeight="13.5" x14ac:dyDescent="0.3"/>
  <cols>
    <col min="1" max="1" width="26.83203125" style="134" customWidth="1"/>
    <col min="2" max="2" width="88.6640625" style="173" customWidth="1"/>
    <col min="3" max="3" width="123.6640625" style="173" customWidth="1"/>
    <col min="4" max="4" width="0.5" style="173" customWidth="1"/>
    <col min="5" max="16384" width="9.1640625" style="173"/>
  </cols>
  <sheetData>
    <row r="1" spans="1:4" s="72" customFormat="1" ht="15" x14ac:dyDescent="0.3">
      <c r="A1" s="114" t="s">
        <v>42</v>
      </c>
      <c r="B1" s="228"/>
    </row>
    <row r="2" spans="1:4" s="72" customFormat="1" x14ac:dyDescent="0.3">
      <c r="A2" s="508"/>
      <c r="B2" s="263"/>
    </row>
    <row r="3" spans="1:4" s="72" customFormat="1" ht="21" x14ac:dyDescent="0.3">
      <c r="A3" s="543" t="s">
        <v>868</v>
      </c>
      <c r="B3" s="543"/>
      <c r="C3" s="543"/>
    </row>
    <row r="4" spans="1:4" s="72" customFormat="1" ht="21.75" thickBot="1" x14ac:dyDescent="0.35">
      <c r="A4" s="509"/>
      <c r="B4" s="510"/>
      <c r="C4" s="511"/>
    </row>
    <row r="5" spans="1:4" s="72" customFormat="1" ht="54.75" customHeight="1" thickBot="1" x14ac:dyDescent="0.35">
      <c r="A5" s="544" t="s">
        <v>837</v>
      </c>
      <c r="B5" s="545"/>
      <c r="C5" s="546"/>
      <c r="D5" s="512"/>
    </row>
    <row r="6" spans="1:4" s="72" customFormat="1" ht="21.75" thickBot="1" x14ac:dyDescent="0.35">
      <c r="A6" s="509"/>
      <c r="B6" s="510"/>
      <c r="C6" s="513"/>
    </row>
    <row r="7" spans="1:4" s="72" customFormat="1" ht="33" customHeight="1" thickBot="1" x14ac:dyDescent="0.35">
      <c r="A7" s="547" t="s">
        <v>937</v>
      </c>
      <c r="B7" s="548"/>
      <c r="C7" s="549"/>
    </row>
    <row r="8" spans="1:4" x14ac:dyDescent="0.3">
      <c r="C8" s="123"/>
    </row>
    <row r="9" spans="1:4" x14ac:dyDescent="0.3">
      <c r="A9" s="124" t="s">
        <v>681</v>
      </c>
      <c r="B9" s="132"/>
      <c r="C9" s="125" t="s">
        <v>682</v>
      </c>
    </row>
    <row r="11" spans="1:4" ht="40.5" x14ac:dyDescent="0.3">
      <c r="A11" s="126" t="str">
        <f>TAB00!B54</f>
        <v xml:space="preserve">TAB1 </v>
      </c>
      <c r="B11" s="128" t="str">
        <f>TAB00!C54</f>
        <v>Compte de résultats de l'année N-4 à l'année N</v>
      </c>
      <c r="C11" s="127" t="s">
        <v>851</v>
      </c>
    </row>
    <row r="12" spans="1:4" ht="27" x14ac:dyDescent="0.3">
      <c r="A12" s="126" t="str">
        <f>TAB00!B55</f>
        <v>TAB1.1</v>
      </c>
      <c r="B12" s="128" t="str">
        <f>TAB00!C55</f>
        <v>Synthèse du compte de résultats de l'année concernée par activité</v>
      </c>
      <c r="C12" s="127" t="s">
        <v>704</v>
      </c>
    </row>
    <row r="13" spans="1:4" ht="67.5" x14ac:dyDescent="0.3">
      <c r="A13" s="126" t="str">
        <f>TAB00!B56</f>
        <v>TAB2</v>
      </c>
      <c r="B13" s="128" t="str">
        <f>TAB00!C56</f>
        <v>Réconciliation tarifaire</v>
      </c>
      <c r="C13" s="127" t="s">
        <v>706</v>
      </c>
    </row>
    <row r="14" spans="1:4" ht="27" x14ac:dyDescent="0.3">
      <c r="A14" s="126" t="str">
        <f>TAB00!B57</f>
        <v>TAB3</v>
      </c>
      <c r="B14" s="128" t="str">
        <f>TAB00!C57</f>
        <v>Récapitulatif des soldes régulatoires et bonus/malus</v>
      </c>
      <c r="C14" s="127" t="s">
        <v>806</v>
      </c>
    </row>
    <row r="15" spans="1:4" ht="135" x14ac:dyDescent="0.3">
      <c r="A15" s="126" t="str">
        <f>TAB00!B58</f>
        <v>TAB3.1</v>
      </c>
      <c r="B15" s="128" t="str">
        <f>TAB00!C58</f>
        <v>Récapitulatif des soldes régulatoires et bonus/malus par secteur</v>
      </c>
      <c r="C15" s="127" t="s">
        <v>945</v>
      </c>
    </row>
    <row r="16" spans="1:4" ht="70.5" customHeight="1" x14ac:dyDescent="0.3">
      <c r="A16" s="126" t="str">
        <f>TAB00!B59</f>
        <v>TAB3.2</v>
      </c>
      <c r="B16" s="128" t="str">
        <f>TAB00!C59</f>
        <v>Proposition d'affectation du solde régulatoire de l'année N et des soldes régulatoires des années précédentes non-affecté</v>
      </c>
      <c r="C16" s="127" t="s">
        <v>935</v>
      </c>
    </row>
    <row r="17" spans="1:3" ht="45.75" customHeight="1" x14ac:dyDescent="0.3">
      <c r="A17" s="126" t="str">
        <f>TAB00!B60</f>
        <v>TAB3.2.1</v>
      </c>
      <c r="B17" s="128" t="str">
        <f>TAB00!C60</f>
        <v>Réconciliation charges/produits issus du tarif pour les soldes régulatoires</v>
      </c>
      <c r="C17" s="127" t="s">
        <v>936</v>
      </c>
    </row>
    <row r="18" spans="1:3" ht="40.5" x14ac:dyDescent="0.3">
      <c r="A18" s="126" t="str">
        <f>TAB00!B61</f>
        <v>TAB3.3</v>
      </c>
      <c r="B18" s="128" t="str">
        <f>TAB00!C61</f>
        <v xml:space="preserve">Budget 2019-2023 des charges nettes contrôlables </v>
      </c>
      <c r="C18" s="127" t="s">
        <v>873</v>
      </c>
    </row>
    <row r="19" spans="1:3" ht="40.5" x14ac:dyDescent="0.3">
      <c r="A19" s="126" t="str">
        <f>TAB00!B62</f>
        <v>TAB4</v>
      </c>
      <c r="B19" s="128" t="str">
        <f>TAB00!C62</f>
        <v>Evolution des charges nettes contrôlables hors OSP réelles au cours de la période régulatoire</v>
      </c>
      <c r="C19" s="127" t="s">
        <v>811</v>
      </c>
    </row>
    <row r="20" spans="1:3" ht="40.5" x14ac:dyDescent="0.3">
      <c r="A20" s="126" t="str">
        <f>TAB00!B63</f>
        <v>TAB5</v>
      </c>
      <c r="B20" s="128" t="str">
        <f>TAB00!C63</f>
        <v>Synthèse des écarts de l'année N relatifs aux charges nettes contrôlables OSP</v>
      </c>
      <c r="C20" s="127" t="s">
        <v>812</v>
      </c>
    </row>
    <row r="21" spans="1:3" ht="54" x14ac:dyDescent="0.3">
      <c r="A21" s="126" t="str">
        <f>TAB00!B64</f>
        <v>TAB5.1</v>
      </c>
      <c r="B21" s="128" t="str">
        <f>TAB00!C64</f>
        <v>Evolution des charges nettes réelles liées à la gestion des compteurs à budget au cours de la période régulatoire</v>
      </c>
      <c r="C21" s="127" t="s">
        <v>813</v>
      </c>
    </row>
    <row r="22" spans="1:3" ht="54" x14ac:dyDescent="0.3">
      <c r="A22" s="126" t="str">
        <f>TAB00!B65</f>
        <v>TAB5.2</v>
      </c>
      <c r="B22" s="128" t="str">
        <f>TAB00!C65</f>
        <v>Evolution des charges nettes réelles liées au rechargement des compteurs à budget au cours de la période régulatoire</v>
      </c>
      <c r="C22" s="127" t="s">
        <v>814</v>
      </c>
    </row>
    <row r="23" spans="1:3" ht="40.5" x14ac:dyDescent="0.3">
      <c r="A23" s="126" t="str">
        <f>TAB00!B66</f>
        <v>TAB5.3</v>
      </c>
      <c r="B23" s="128" t="str">
        <f>TAB00!C66</f>
        <v>Evolution des charges nettes réelles liées à la gestion de la clientèle propre au cours de la période régulatoire</v>
      </c>
      <c r="C23" s="127" t="s">
        <v>815</v>
      </c>
    </row>
    <row r="24" spans="1:3" ht="40.5" x14ac:dyDescent="0.3">
      <c r="A24" s="126" t="str">
        <f>TAB00!B67</f>
        <v>TAB5.4</v>
      </c>
      <c r="B24" s="128" t="str">
        <f>TAB00!C67</f>
        <v>Evolution des charges nettes réelles liées à la gestion des MOZA et EOC au cours de la période régulatoire</v>
      </c>
      <c r="C24" s="127" t="s">
        <v>816</v>
      </c>
    </row>
    <row r="25" spans="1:3" ht="54" x14ac:dyDescent="0.3">
      <c r="A25" s="126" t="str">
        <f>TAB00!B68</f>
        <v>TAB5.5</v>
      </c>
      <c r="B25" s="128" t="str">
        <f>TAB00!C68</f>
        <v>Evolution des charges nettes réelles liées à la promotion des énergies renouvelables au cours de la période régulatoire</v>
      </c>
      <c r="C25" s="127" t="s">
        <v>817</v>
      </c>
    </row>
    <row r="26" spans="1:3" ht="27" x14ac:dyDescent="0.3">
      <c r="A26" s="126" t="str">
        <f>TAB00!B69</f>
        <v>TAB5.6</v>
      </c>
      <c r="B26" s="128" t="str">
        <f>TAB00!C69</f>
        <v>Evolution des charges nettes réelles liées à l'éclairage public au cours de la période régulatoire</v>
      </c>
      <c r="C26" s="127" t="s">
        <v>818</v>
      </c>
    </row>
    <row r="27" spans="1:3" ht="40.5" x14ac:dyDescent="0.3">
      <c r="A27" s="126" t="str">
        <f>TAB00!B71</f>
        <v>TAB6</v>
      </c>
      <c r="B27" s="128" t="str">
        <f>TAB00!C71</f>
        <v>Synthèse des écarts de l'année N relatifs aux charges et produits non-contrôlables - hors OSP</v>
      </c>
      <c r="C27" s="127" t="s">
        <v>828</v>
      </c>
    </row>
    <row r="28" spans="1:3" ht="81" x14ac:dyDescent="0.3">
      <c r="A28" s="126" t="str">
        <f>TAB00!B72</f>
        <v>TAB6.1</v>
      </c>
      <c r="B28" s="128" t="str">
        <f>TAB00!C72</f>
        <v xml:space="preserve">Ecart entre le budget et la réalité relatif aux charges et produits émanant de factures de transit émises ou reçues par le GRD </v>
      </c>
      <c r="C28" s="127" t="s">
        <v>821</v>
      </c>
    </row>
    <row r="29" spans="1:3" ht="67.5" x14ac:dyDescent="0.3">
      <c r="A29" s="126" t="str">
        <f>TAB00!B73</f>
        <v>TAB6.2</v>
      </c>
      <c r="B29" s="128" t="str">
        <f>TAB00!C73</f>
        <v xml:space="preserve">Ecart entre le budget et la réalité relatif aux charges émanant de factures d’achat d’électricité émises par un fournisseur commercial pour la couverture des pertes en réseau électrique </v>
      </c>
      <c r="C29" s="127" t="s">
        <v>829</v>
      </c>
    </row>
    <row r="30" spans="1:3" ht="40.5" x14ac:dyDescent="0.3">
      <c r="A30" s="126" t="str">
        <f>TAB00!B74</f>
        <v>TAB6.3</v>
      </c>
      <c r="B30" s="128" t="str">
        <f>TAB00!C74</f>
        <v xml:space="preserve">Ecart entre le budget et la réalité relatif aux charges émanant de factures émises par la société FeReSO dans le cadre du processus de réconciliation </v>
      </c>
      <c r="C30" s="127" t="s">
        <v>822</v>
      </c>
    </row>
    <row r="31" spans="1:3" ht="27" x14ac:dyDescent="0.3">
      <c r="A31" s="126" t="str">
        <f>TAB00!B75</f>
        <v>TAB6.4</v>
      </c>
      <c r="B31" s="128" t="str">
        <f>TAB00!C75</f>
        <v>Ecart entre le budget et la réalité relatif à la redevance de voirie</v>
      </c>
      <c r="C31" s="127" t="s">
        <v>823</v>
      </c>
    </row>
    <row r="32" spans="1:3" ht="40.5" x14ac:dyDescent="0.3">
      <c r="A32" s="126" t="str">
        <f>TAB00!B76</f>
        <v>TAB6.5</v>
      </c>
      <c r="B32" s="128" t="str">
        <f>TAB00!C76</f>
        <v>Ecart entre le budget et la réalité relatif à l'impôt des sociétés</v>
      </c>
      <c r="C32" s="127" t="s">
        <v>824</v>
      </c>
    </row>
    <row r="33" spans="1:3" ht="27" x14ac:dyDescent="0.3">
      <c r="A33" s="126" t="str">
        <f>TAB00!B77</f>
        <v>TAB6.6</v>
      </c>
      <c r="B33" s="128" t="str">
        <f>TAB00!C77</f>
        <v>Ecart entre le budget et la réalité relatif aux autres impôts (Redevances, taxes, surcharges)</v>
      </c>
      <c r="C33" s="127" t="s">
        <v>825</v>
      </c>
    </row>
    <row r="34" spans="1:3" ht="40.5" x14ac:dyDescent="0.3">
      <c r="A34" s="126" t="str">
        <f>TAB00!B78</f>
        <v>TAB6.7</v>
      </c>
      <c r="B34" s="128" t="str">
        <f>TAB00!C78</f>
        <v>Ecart entre le budget et la réalité relatif aux cotisations de responsabilisation de l’ONSSAPL</v>
      </c>
      <c r="C34" s="127" t="s">
        <v>826</v>
      </c>
    </row>
    <row r="35" spans="1:3" ht="40.5" x14ac:dyDescent="0.3">
      <c r="A35" s="126" t="str">
        <f>TAB00!B79</f>
        <v>TAB6.8</v>
      </c>
      <c r="B35" s="128" t="str">
        <f>TAB00!C79</f>
        <v>Ecart entre le budget et la réalité relatif aux charges de pension non-capitalisées</v>
      </c>
      <c r="C35" s="128" t="s">
        <v>827</v>
      </c>
    </row>
    <row r="36" spans="1:3" ht="40.5" x14ac:dyDescent="0.3">
      <c r="A36" s="126" t="str">
        <f>TAB00!B80</f>
        <v>TAB7</v>
      </c>
      <c r="B36" s="128" t="str">
        <f>TAB00!C80</f>
        <v>Synthèse des écarts de l'année N relatifs aux charges et produits non-contrôlables - OSP</v>
      </c>
      <c r="C36" s="127" t="s">
        <v>874</v>
      </c>
    </row>
    <row r="37" spans="1:3" ht="67.5" x14ac:dyDescent="0.3">
      <c r="A37" s="126" t="str">
        <f>TAB00!B81</f>
        <v>TAB7.1</v>
      </c>
      <c r="B37" s="128" t="str">
        <f>TAB00!C81</f>
        <v>Ecart entre budget et réalité relatif aux charges émanant de factures d’achat d'électricité émises par un fournisseur commercial pour l'alimentation de la clientèle propre du GRD</v>
      </c>
      <c r="C37" s="127" t="s">
        <v>830</v>
      </c>
    </row>
    <row r="38" spans="1:3" ht="40.5" x14ac:dyDescent="0.3">
      <c r="A38" s="126" t="str">
        <f>TAB00!B82</f>
        <v>TAB7.2</v>
      </c>
      <c r="B38" s="128" t="str">
        <f>TAB00!C82</f>
        <v>Ecart entre budget et réalité relatif aux charges de distribution supportées par le GRD pour l'alimentation de la clientèle propre</v>
      </c>
      <c r="C38" s="127" t="s">
        <v>831</v>
      </c>
    </row>
    <row r="39" spans="1:3" ht="40.5" x14ac:dyDescent="0.3">
      <c r="A39" s="126" t="str">
        <f>TAB00!B83</f>
        <v>TAB7.3</v>
      </c>
      <c r="B39" s="128" t="str">
        <f>TAB00!C83</f>
        <v>Ecart entre budget et réalité relatif aux charges de transport supportées par le GRD pour l'alimentation de la clientèle propre</v>
      </c>
      <c r="C39" s="127" t="s">
        <v>832</v>
      </c>
    </row>
    <row r="40" spans="1:3" ht="40.5" x14ac:dyDescent="0.3">
      <c r="A40" s="126" t="str">
        <f>TAB00!B84</f>
        <v>TAB7.4</v>
      </c>
      <c r="B40" s="128" t="str">
        <f>TAB00!C84</f>
        <v xml:space="preserve">Ecart entre budget et réalité relatif aux produits issus de la facturation de la fourniture d’électricité à la clientèle propre du GRD ainsi qu'au montant de la compensation versée par la CREG </v>
      </c>
      <c r="C40" s="127" t="s">
        <v>857</v>
      </c>
    </row>
    <row r="41" spans="1:3" ht="54" x14ac:dyDescent="0.3">
      <c r="A41" s="126" t="str">
        <f>TAB00!B85</f>
        <v>TAB7.5</v>
      </c>
      <c r="B41" s="128" t="str">
        <f>TAB00!C85</f>
        <v>Ecart entre budget et réalité relatif aux charges d’achat des certificats verts</v>
      </c>
      <c r="C41" s="127" t="s">
        <v>833</v>
      </c>
    </row>
    <row r="42" spans="1:3" ht="27" x14ac:dyDescent="0.3">
      <c r="A42" s="126" t="str">
        <f>TAB00!B86</f>
        <v>TAB7.6</v>
      </c>
      <c r="B42" s="128" t="str">
        <f>TAB00!C86</f>
        <v>Ecart entre budget et réalité relatif aux primes « Qualiwatt » versées aux utilisateurs de réseau</v>
      </c>
      <c r="C42" s="127" t="s">
        <v>834</v>
      </c>
    </row>
    <row r="43" spans="1:3" ht="54" x14ac:dyDescent="0.3">
      <c r="A43" s="126" t="str">
        <f>TAB00!B87</f>
        <v>TAB7.7</v>
      </c>
      <c r="B43" s="128" t="str">
        <f>TAB00!C87</f>
        <v xml:space="preserve">Ecart entre budget et réalité relatif aux indemnités versées aux fournisseurs d’électricité résultant du retard de placement des compteurs à budget </v>
      </c>
      <c r="C43" s="127" t="s">
        <v>836</v>
      </c>
    </row>
    <row r="44" spans="1:3" x14ac:dyDescent="0.3">
      <c r="A44" s="126" t="str">
        <f>TAB00!B88</f>
        <v>TAB7.8</v>
      </c>
      <c r="B44" s="128" t="str">
        <f>TAB00!C88</f>
        <v>N/A</v>
      </c>
      <c r="C44" s="127"/>
    </row>
    <row r="45" spans="1:3" ht="40.5" x14ac:dyDescent="0.3">
      <c r="A45" s="126" t="str">
        <f>TAB00!B89</f>
        <v>TAB8</v>
      </c>
      <c r="B45" s="128" t="str">
        <f>TAB00!C89</f>
        <v>Ecart entre budget et réalité relatif aux charges nettes des projets spécifiques</v>
      </c>
      <c r="C45" s="127" t="s">
        <v>838</v>
      </c>
    </row>
    <row r="46" spans="1:3" ht="67.5" x14ac:dyDescent="0.3">
      <c r="A46" s="126" t="str">
        <f>TAB00!B90</f>
        <v>TAB9</v>
      </c>
      <c r="B46" s="128" t="str">
        <f>TAB00!C90</f>
        <v>Ecart entre budget et réalité relatif à la marge équitable</v>
      </c>
      <c r="C46" s="128" t="s">
        <v>839</v>
      </c>
    </row>
    <row r="47" spans="1:3" ht="40.5" x14ac:dyDescent="0.3">
      <c r="A47" s="126" t="str">
        <f>TAB00!B91</f>
        <v>TAB9.1</v>
      </c>
      <c r="B47" s="128" t="str">
        <f>TAB00!C91</f>
        <v>Comparaison de l'actif régulé budgété et réel de l'année 2021</v>
      </c>
      <c r="C47" s="127" t="s">
        <v>840</v>
      </c>
    </row>
    <row r="48" spans="1:3" ht="40.5" x14ac:dyDescent="0.3">
      <c r="A48" s="126" t="str">
        <f>TAB00!B92</f>
        <v>TAB10</v>
      </c>
      <c r="B48" s="128" t="str">
        <f>TAB00!C92</f>
        <v>Ecart entre budget et réalité relatif aux produits issus des tarifs périodiques de distribution</v>
      </c>
      <c r="C48" s="127" t="s">
        <v>843</v>
      </c>
    </row>
    <row r="49" spans="1:3" ht="135" x14ac:dyDescent="0.3">
      <c r="A49" s="126" t="str">
        <f>TAB00!B93</f>
        <v>TAB10.1</v>
      </c>
      <c r="B49" s="128" t="str">
        <f>TAB00!C93</f>
        <v xml:space="preserve">Evolution des volumes et des puissances </v>
      </c>
      <c r="C49" s="127" t="s">
        <v>944</v>
      </c>
    </row>
    <row r="50" spans="1:3" ht="40.5" x14ac:dyDescent="0.3">
      <c r="A50" s="126" t="str">
        <f>TAB00!B94</f>
        <v>TAB11</v>
      </c>
      <c r="B50" s="128" t="str">
        <f>TAB00!C94</f>
        <v>Evolution bilancielle</v>
      </c>
      <c r="C50" s="128" t="s">
        <v>852</v>
      </c>
    </row>
    <row r="51" spans="1:3" x14ac:dyDescent="0.3">
      <c r="A51" s="126" t="str">
        <f>TAB00!B95</f>
        <v>TAB11.1</v>
      </c>
      <c r="B51" s="128" t="str">
        <f>TAB00!C95</f>
        <v>Détail des créances à un an au plus</v>
      </c>
      <c r="C51" s="128" t="s">
        <v>854</v>
      </c>
    </row>
    <row r="52" spans="1:3" x14ac:dyDescent="0.3">
      <c r="A52" s="126" t="str">
        <f>TAB00!B96</f>
        <v>TAB11.2</v>
      </c>
      <c r="B52" s="128" t="str">
        <f>TAB00!C96</f>
        <v xml:space="preserve">Détail des comptes de régularisation </v>
      </c>
      <c r="C52" s="128" t="s">
        <v>853</v>
      </c>
    </row>
    <row r="53" spans="1:3" x14ac:dyDescent="0.3">
      <c r="A53" s="126" t="str">
        <f>TAB00!B97</f>
        <v>TAB11.3</v>
      </c>
      <c r="B53" s="128" t="str">
        <f>TAB00!C97</f>
        <v>Variation des capitaux propres</v>
      </c>
      <c r="C53" s="173" t="s">
        <v>856</v>
      </c>
    </row>
    <row r="54" spans="1:3" x14ac:dyDescent="0.3">
      <c r="A54" s="126" t="str">
        <f>TAB00!B98</f>
        <v>TAB11.4</v>
      </c>
      <c r="B54" s="128" t="str">
        <f>TAB00!C98</f>
        <v>Variation des provisions</v>
      </c>
      <c r="C54" s="128" t="s">
        <v>855</v>
      </c>
    </row>
  </sheetData>
  <mergeCells count="3">
    <mergeCell ref="A3:C3"/>
    <mergeCell ref="A5:C5"/>
    <mergeCell ref="A7:C7"/>
  </mergeCells>
  <hyperlinks>
    <hyperlink ref="A1" location="TAB00!A1" display="Retour page de garde"/>
  </hyperlinks>
  <pageMargins left="0.7" right="0.7" top="0.75" bottom="0.75" header="0.3" footer="0.3"/>
  <pageSetup paperSize="9" scale="63" orientation="landscape" r:id="rId1"/>
  <rowBreaks count="2" manualBreakCount="2">
    <brk id="22" max="3" man="1"/>
    <brk id="43"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workbookViewId="0">
      <selection activeCell="A37" sqref="A37:A38"/>
    </sheetView>
  </sheetViews>
  <sheetFormatPr baseColWidth="10" defaultColWidth="9.1640625" defaultRowHeight="13.5" x14ac:dyDescent="0.3"/>
  <cols>
    <col min="1" max="1" width="45.83203125" style="220" customWidth="1"/>
    <col min="2" max="3" width="19.5" style="220" customWidth="1"/>
    <col min="4" max="7" width="19.5" style="216" customWidth="1"/>
    <col min="8" max="8" width="20" style="216" bestFit="1" customWidth="1"/>
    <col min="9" max="10" width="7.83203125" style="216"/>
    <col min="11" max="11" width="9.1640625" style="216"/>
    <col min="12" max="16384" width="9.1640625" style="173"/>
  </cols>
  <sheetData>
    <row r="1" spans="1:11" s="216" customFormat="1" ht="15" x14ac:dyDescent="0.3">
      <c r="A1" s="228" t="s">
        <v>42</v>
      </c>
    </row>
    <row r="2" spans="1:11" x14ac:dyDescent="0.3">
      <c r="C2" s="216"/>
      <c r="E2" s="173"/>
      <c r="F2" s="173"/>
      <c r="G2" s="173"/>
      <c r="H2" s="173"/>
      <c r="I2" s="173"/>
      <c r="J2" s="173"/>
      <c r="K2" s="173"/>
    </row>
    <row r="3" spans="1:11" ht="64.900000000000006" customHeight="1" x14ac:dyDescent="0.3">
      <c r="A3" s="543" t="str">
        <f>TAB00!B81&amp;" : "&amp;TAB00!C81</f>
        <v>TAB7.1 : Ecart entre budget et réalité relatif aux charges émanant de factures d’achat d'électricité émises par un fournisseur commercial pour l'alimentation de la clientèle propre du GRD</v>
      </c>
      <c r="B3" s="543"/>
      <c r="C3" s="543"/>
      <c r="D3" s="543"/>
      <c r="E3" s="543"/>
      <c r="F3" s="543"/>
      <c r="G3" s="543"/>
      <c r="H3" s="543"/>
      <c r="I3" s="343"/>
      <c r="J3" s="343"/>
      <c r="K3" s="343"/>
    </row>
    <row r="4" spans="1:11" x14ac:dyDescent="0.3">
      <c r="A4" s="347"/>
      <c r="B4" s="348"/>
      <c r="C4" s="347"/>
      <c r="D4" s="347"/>
      <c r="E4" s="285"/>
      <c r="F4" s="285"/>
      <c r="G4" s="285"/>
      <c r="H4" s="166"/>
      <c r="I4" s="166"/>
      <c r="J4" s="166"/>
      <c r="K4" s="166"/>
    </row>
    <row r="5" spans="1:11" ht="27" x14ac:dyDescent="0.3">
      <c r="A5" s="202" t="s">
        <v>18</v>
      </c>
      <c r="B5" s="44" t="str">
        <f>"REALITE "&amp;TAB00!E14-4</f>
        <v>REALITE 2017</v>
      </c>
      <c r="C5" s="37" t="str">
        <f>"REALITE "&amp;TAB00!E14-3</f>
        <v>REALITE 2018</v>
      </c>
      <c r="D5" s="37" t="str">
        <f>"REALITE "&amp;TAB00!E14-2</f>
        <v>REALITE 2019</v>
      </c>
      <c r="E5" s="37" t="str">
        <f>"REALITE "&amp;TAB00!E14-1</f>
        <v>REALITE 2020</v>
      </c>
      <c r="F5" s="37" t="str">
        <f>"BUDGET "&amp;TAB00!E14</f>
        <v>BUDGET 2021</v>
      </c>
      <c r="G5" s="37" t="str">
        <f>"REALITE "&amp;TAB00!E14</f>
        <v>REALITE 2021</v>
      </c>
      <c r="H5" s="203" t="str">
        <f>"ECART "&amp;F5&amp;" - "&amp;G5</f>
        <v>ECART BUDGET 2021 - REALITE 2021</v>
      </c>
      <c r="I5" s="166"/>
      <c r="J5" s="166"/>
      <c r="K5" s="166"/>
    </row>
    <row r="6" spans="1:11" ht="27" x14ac:dyDescent="0.3">
      <c r="A6" s="40" t="s">
        <v>571</v>
      </c>
      <c r="B6" s="35"/>
      <c r="C6" s="35"/>
      <c r="D6" s="35"/>
      <c r="E6" s="35"/>
      <c r="F6" s="35"/>
      <c r="G6" s="35"/>
      <c r="H6" s="47">
        <f>F6-G6</f>
        <v>0</v>
      </c>
      <c r="I6" s="166"/>
      <c r="J6" s="166"/>
      <c r="K6" s="166"/>
    </row>
    <row r="7" spans="1:11" ht="27" x14ac:dyDescent="0.3">
      <c r="A7" s="40" t="s">
        <v>572</v>
      </c>
      <c r="B7" s="35"/>
      <c r="C7" s="35"/>
      <c r="D7" s="35"/>
      <c r="E7" s="35"/>
      <c r="F7" s="35"/>
      <c r="G7" s="35"/>
      <c r="H7" s="47">
        <f>F7-G7</f>
        <v>0</v>
      </c>
      <c r="I7" s="166"/>
      <c r="J7" s="166"/>
      <c r="K7" s="166"/>
    </row>
    <row r="8" spans="1:11" x14ac:dyDescent="0.3">
      <c r="A8" s="356" t="s">
        <v>588</v>
      </c>
      <c r="B8" s="168">
        <f>SUM(B6:B7)</f>
        <v>0</v>
      </c>
      <c r="C8" s="168">
        <f t="shared" ref="C8:H8" si="0">SUM(C6:C7)</f>
        <v>0</v>
      </c>
      <c r="D8" s="168">
        <f t="shared" si="0"/>
        <v>0</v>
      </c>
      <c r="E8" s="168">
        <f t="shared" si="0"/>
        <v>0</v>
      </c>
      <c r="F8" s="168">
        <f t="shared" si="0"/>
        <v>0</v>
      </c>
      <c r="G8" s="168">
        <f t="shared" si="0"/>
        <v>0</v>
      </c>
      <c r="H8" s="168">
        <f t="shared" si="0"/>
        <v>0</v>
      </c>
    </row>
    <row r="9" spans="1:11" x14ac:dyDescent="0.3">
      <c r="A9" s="40" t="s">
        <v>573</v>
      </c>
      <c r="B9" s="35"/>
      <c r="C9" s="35"/>
      <c r="D9" s="35"/>
      <c r="E9" s="35"/>
      <c r="F9" s="35"/>
      <c r="G9" s="35"/>
      <c r="H9" s="47">
        <f>F9-G9</f>
        <v>0</v>
      </c>
      <c r="I9" s="166"/>
      <c r="J9" s="166"/>
      <c r="K9" s="166"/>
    </row>
    <row r="10" spans="1:11" x14ac:dyDescent="0.3">
      <c r="A10" s="40" t="s">
        <v>574</v>
      </c>
      <c r="B10" s="35"/>
      <c r="C10" s="35"/>
      <c r="D10" s="35"/>
      <c r="E10" s="35"/>
      <c r="F10" s="35"/>
      <c r="G10" s="35"/>
      <c r="H10" s="47">
        <f>F10-G10</f>
        <v>0</v>
      </c>
      <c r="I10" s="166"/>
      <c r="J10" s="166"/>
      <c r="K10" s="166"/>
    </row>
    <row r="11" spans="1:11" x14ac:dyDescent="0.3">
      <c r="A11" s="356" t="s">
        <v>589</v>
      </c>
      <c r="B11" s="168">
        <f t="shared" ref="B11:H11" si="1">SUM(B9:B10)</f>
        <v>0</v>
      </c>
      <c r="C11" s="168">
        <f t="shared" si="1"/>
        <v>0</v>
      </c>
      <c r="D11" s="168">
        <f t="shared" si="1"/>
        <v>0</v>
      </c>
      <c r="E11" s="168">
        <f t="shared" si="1"/>
        <v>0</v>
      </c>
      <c r="F11" s="168">
        <f t="shared" si="1"/>
        <v>0</v>
      </c>
      <c r="G11" s="168">
        <f t="shared" si="1"/>
        <v>0</v>
      </c>
      <c r="H11" s="168">
        <f t="shared" si="1"/>
        <v>0</v>
      </c>
    </row>
    <row r="12" spans="1:11" x14ac:dyDescent="0.3">
      <c r="A12" s="288" t="s">
        <v>575</v>
      </c>
      <c r="B12" s="357">
        <f t="shared" ref="B12:G12" si="2">IFERROR(B8/B11,)</f>
        <v>0</v>
      </c>
      <c r="C12" s="357">
        <f t="shared" si="2"/>
        <v>0</v>
      </c>
      <c r="D12" s="357">
        <f t="shared" si="2"/>
        <v>0</v>
      </c>
      <c r="E12" s="357">
        <f t="shared" si="2"/>
        <v>0</v>
      </c>
      <c r="F12" s="357">
        <f t="shared" si="2"/>
        <v>0</v>
      </c>
      <c r="G12" s="357">
        <f t="shared" si="2"/>
        <v>0</v>
      </c>
      <c r="H12" s="357">
        <f>F12-G12</f>
        <v>0</v>
      </c>
    </row>
    <row r="14" spans="1:11" s="216" customFormat="1" ht="15" x14ac:dyDescent="0.3">
      <c r="A14" s="350" t="s">
        <v>431</v>
      </c>
      <c r="B14" s="351"/>
      <c r="C14" s="352"/>
      <c r="D14" s="352"/>
      <c r="E14" s="352"/>
      <c r="F14" s="352"/>
      <c r="G14" s="352"/>
      <c r="H14" s="352"/>
    </row>
    <row r="15" spans="1:11" s="166" customFormat="1" ht="12.6" customHeight="1" x14ac:dyDescent="0.3">
      <c r="A15" s="15"/>
      <c r="B15" s="16"/>
      <c r="C15" s="16"/>
      <c r="D15" s="16"/>
      <c r="E15" s="16"/>
      <c r="F15" s="16"/>
      <c r="G15" s="16"/>
      <c r="H15" s="16"/>
    </row>
    <row r="16" spans="1:11" s="166" customFormat="1" ht="33.6" customHeight="1" x14ac:dyDescent="0.3">
      <c r="A16" s="353" t="str">
        <f>TAB00!B42</f>
        <v xml:space="preserve">Prix minimum d'achat d'électricité pour l'alimentation de la clientèle </v>
      </c>
      <c r="B16" s="77">
        <f>INDEX(TAB00!$B$37:$M$48,VLOOKUP(A16,TAB00!$B$37:$M$49,12,FALSE),HLOOKUP(RIGHT(G5,4)*1,TAB00!$B$37:$H$358,2,FALSE))</f>
        <v>0</v>
      </c>
      <c r="C16" s="167"/>
      <c r="D16" s="167"/>
      <c r="E16" s="167"/>
      <c r="F16" s="167"/>
      <c r="G16" s="167"/>
      <c r="H16" s="167"/>
    </row>
    <row r="17" spans="1:8" s="166" customFormat="1" ht="36" customHeight="1" x14ac:dyDescent="0.3">
      <c r="A17" s="353" t="str">
        <f>TAB00!B43</f>
        <v xml:space="preserve">Prix maximum d'achat d'électricité pour l'alimentation de la clientèle </v>
      </c>
      <c r="B17" s="77">
        <f>INDEX(TAB00!$B$37:$M$48,VLOOKUP(A17,TAB00!$B$37:$M$49,12,FALSE),HLOOKUP(RIGHT(G5,4)*1,TAB00!$B$37:$H$358,2,FALSE))</f>
        <v>0</v>
      </c>
      <c r="C17" s="167"/>
      <c r="D17" s="167"/>
      <c r="E17" s="167"/>
      <c r="F17" s="167"/>
      <c r="G17" s="167"/>
      <c r="H17" s="167"/>
    </row>
    <row r="18" spans="1:8" s="166" customFormat="1" ht="24.6" customHeight="1" x14ac:dyDescent="0.3">
      <c r="A18" s="353" t="s">
        <v>16</v>
      </c>
      <c r="B18" s="167">
        <f>IF(AND(G12&lt;=B17,G12&gt;=B16),H8,IF(G12&gt;B17,F8-(G11*B17),IF(G12&lt;B17,F8-(G11*B16))))</f>
        <v>0</v>
      </c>
      <c r="C18" s="167"/>
      <c r="D18" s="167"/>
      <c r="E18" s="81"/>
      <c r="F18" s="167"/>
      <c r="G18" s="167"/>
      <c r="H18" s="167"/>
    </row>
    <row r="19" spans="1:8" s="166" customFormat="1" ht="24.6" customHeight="1" x14ac:dyDescent="0.3">
      <c r="A19" s="354" t="s">
        <v>568</v>
      </c>
      <c r="B19" s="167">
        <f>H8-B18</f>
        <v>0</v>
      </c>
      <c r="C19" s="167"/>
      <c r="D19" s="167"/>
      <c r="E19" s="167"/>
      <c r="F19" s="167"/>
      <c r="G19" s="167"/>
      <c r="H19" s="167"/>
    </row>
  </sheetData>
  <mergeCells count="1">
    <mergeCell ref="A3:H3"/>
  </mergeCells>
  <hyperlinks>
    <hyperlink ref="A1" location="TAB00!A1" display="Retour page de garde"/>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workbookViewId="0">
      <selection activeCell="A37" sqref="A37:A38"/>
    </sheetView>
  </sheetViews>
  <sheetFormatPr baseColWidth="10" defaultColWidth="9.1640625" defaultRowHeight="13.5" x14ac:dyDescent="0.3"/>
  <cols>
    <col min="1" max="1" width="45.83203125" style="220" customWidth="1"/>
    <col min="2" max="3" width="19.5" style="220" customWidth="1"/>
    <col min="4" max="7" width="19.5" style="216" customWidth="1"/>
    <col min="8" max="8" width="25.5" style="216" customWidth="1"/>
    <col min="9" max="11" width="9.1640625" style="216"/>
    <col min="12" max="16384" width="9.1640625" style="173"/>
  </cols>
  <sheetData>
    <row r="1" spans="1:11" s="216" customFormat="1" ht="15" x14ac:dyDescent="0.3">
      <c r="A1" s="228" t="s">
        <v>42</v>
      </c>
    </row>
    <row r="2" spans="1:11" x14ac:dyDescent="0.3">
      <c r="C2" s="216"/>
      <c r="E2" s="173"/>
      <c r="F2" s="173"/>
      <c r="G2" s="173"/>
      <c r="H2" s="173"/>
      <c r="I2" s="173"/>
      <c r="J2" s="173"/>
      <c r="K2" s="173"/>
    </row>
    <row r="3" spans="1:11" ht="42" customHeight="1" x14ac:dyDescent="0.3">
      <c r="A3" s="598" t="str">
        <f>TAB00!B82&amp;" : "&amp;TAB00!C82</f>
        <v>TAB7.2 : Ecart entre budget et réalité relatif aux charges de distribution supportées par le GRD pour l'alimentation de la clientèle propre</v>
      </c>
      <c r="B3" s="599"/>
      <c r="C3" s="599"/>
      <c r="D3" s="599"/>
      <c r="E3" s="599"/>
      <c r="F3" s="599"/>
      <c r="G3" s="599"/>
      <c r="H3" s="600"/>
      <c r="I3" s="343"/>
      <c r="J3" s="343"/>
      <c r="K3" s="343"/>
    </row>
    <row r="4" spans="1:11" x14ac:dyDescent="0.3">
      <c r="A4" s="347"/>
      <c r="B4" s="348"/>
      <c r="C4" s="347"/>
      <c r="D4" s="347"/>
      <c r="E4" s="285"/>
      <c r="F4" s="285"/>
      <c r="G4" s="285"/>
      <c r="H4" s="166"/>
      <c r="I4" s="166"/>
      <c r="J4" s="166"/>
      <c r="K4" s="166"/>
    </row>
    <row r="5" spans="1:11" ht="27" x14ac:dyDescent="0.3">
      <c r="A5" s="202" t="s">
        <v>18</v>
      </c>
      <c r="B5" s="44" t="str">
        <f>"REALITE "&amp;TAB00!E14-4</f>
        <v>REALITE 2017</v>
      </c>
      <c r="C5" s="37" t="str">
        <f>"REALITE "&amp;TAB00!E14-3</f>
        <v>REALITE 2018</v>
      </c>
      <c r="D5" s="37" t="str">
        <f>"REALITE "&amp;TAB00!E14-2</f>
        <v>REALITE 2019</v>
      </c>
      <c r="E5" s="37" t="str">
        <f>"REALITE "&amp;TAB00!E14-1</f>
        <v>REALITE 2020</v>
      </c>
      <c r="F5" s="37" t="str">
        <f>"BUDGET "&amp;TAB00!E14</f>
        <v>BUDGET 2021</v>
      </c>
      <c r="G5" s="37" t="str">
        <f>"REALITE "&amp;TAB00!E14</f>
        <v>REALITE 2021</v>
      </c>
      <c r="H5" s="203" t="str">
        <f>"ECART "&amp;F5&amp;" - "&amp;G5</f>
        <v>ECART BUDGET 2021 - REALITE 2021</v>
      </c>
      <c r="I5" s="166"/>
      <c r="J5" s="166"/>
      <c r="K5" s="166"/>
    </row>
    <row r="6" spans="1:11" ht="27" x14ac:dyDescent="0.3">
      <c r="A6" s="40" t="s">
        <v>584</v>
      </c>
      <c r="B6" s="35"/>
      <c r="C6" s="35"/>
      <c r="D6" s="35"/>
      <c r="E6" s="35"/>
      <c r="F6" s="35"/>
      <c r="G6" s="35"/>
      <c r="H6" s="47">
        <f>F6-G6</f>
        <v>0</v>
      </c>
      <c r="I6" s="166"/>
      <c r="J6" s="166"/>
      <c r="K6" s="166"/>
    </row>
    <row r="7" spans="1:11" ht="27" x14ac:dyDescent="0.3">
      <c r="A7" s="40" t="s">
        <v>585</v>
      </c>
      <c r="B7" s="35"/>
      <c r="C7" s="35"/>
      <c r="D7" s="35"/>
      <c r="E7" s="35"/>
      <c r="F7" s="35"/>
      <c r="G7" s="35"/>
      <c r="H7" s="47">
        <f>F7-G7</f>
        <v>0</v>
      </c>
      <c r="I7" s="166"/>
      <c r="J7" s="166"/>
      <c r="K7" s="166"/>
    </row>
    <row r="8" spans="1:11" x14ac:dyDescent="0.3">
      <c r="A8" s="356" t="s">
        <v>586</v>
      </c>
      <c r="B8" s="168">
        <f>SUM(B6:B7)</f>
        <v>0</v>
      </c>
      <c r="C8" s="168">
        <f t="shared" ref="C8:H8" si="0">SUM(C6:C7)</f>
        <v>0</v>
      </c>
      <c r="D8" s="168">
        <f t="shared" si="0"/>
        <v>0</v>
      </c>
      <c r="E8" s="168">
        <f t="shared" si="0"/>
        <v>0</v>
      </c>
      <c r="F8" s="168">
        <f t="shared" si="0"/>
        <v>0</v>
      </c>
      <c r="G8" s="168">
        <f t="shared" si="0"/>
        <v>0</v>
      </c>
      <c r="H8" s="168">
        <f t="shared" si="0"/>
        <v>0</v>
      </c>
    </row>
    <row r="9" spans="1:11" ht="27" x14ac:dyDescent="0.3">
      <c r="A9" s="40" t="s">
        <v>596</v>
      </c>
      <c r="B9" s="35"/>
      <c r="C9" s="35"/>
      <c r="D9" s="35"/>
      <c r="E9" s="35"/>
      <c r="F9" s="35"/>
      <c r="G9" s="35"/>
      <c r="H9" s="47">
        <f>F9-G9</f>
        <v>0</v>
      </c>
      <c r="I9" s="166"/>
      <c r="J9" s="166"/>
      <c r="K9" s="166"/>
    </row>
    <row r="10" spans="1:11" x14ac:dyDescent="0.3">
      <c r="A10" s="40" t="s">
        <v>597</v>
      </c>
      <c r="B10" s="35"/>
      <c r="C10" s="35"/>
      <c r="D10" s="35"/>
      <c r="E10" s="35"/>
      <c r="F10" s="35"/>
      <c r="G10" s="35"/>
      <c r="H10" s="47">
        <f>F10-G10</f>
        <v>0</v>
      </c>
      <c r="I10" s="166"/>
      <c r="J10" s="166"/>
      <c r="K10" s="166"/>
    </row>
    <row r="11" spans="1:11" x14ac:dyDescent="0.3">
      <c r="A11" s="356" t="s">
        <v>587</v>
      </c>
      <c r="B11" s="168">
        <f>SUM(B9:B10)</f>
        <v>0</v>
      </c>
      <c r="C11" s="168">
        <f t="shared" ref="C11:H11" si="1">SUM(C9:C10)</f>
        <v>0</v>
      </c>
      <c r="D11" s="168">
        <f t="shared" si="1"/>
        <v>0</v>
      </c>
      <c r="E11" s="168">
        <f t="shared" si="1"/>
        <v>0</v>
      </c>
      <c r="F11" s="168">
        <f t="shared" si="1"/>
        <v>0</v>
      </c>
      <c r="G11" s="168">
        <f t="shared" si="1"/>
        <v>0</v>
      </c>
      <c r="H11" s="168">
        <f t="shared" si="1"/>
        <v>0</v>
      </c>
    </row>
    <row r="12" spans="1:11" x14ac:dyDescent="0.3">
      <c r="A12" s="288" t="s">
        <v>575</v>
      </c>
      <c r="B12" s="357">
        <f t="shared" ref="B12:G12" si="2">IFERROR(B8/B11,)</f>
        <v>0</v>
      </c>
      <c r="C12" s="357">
        <f t="shared" si="2"/>
        <v>0</v>
      </c>
      <c r="D12" s="357">
        <f t="shared" si="2"/>
        <v>0</v>
      </c>
      <c r="E12" s="357">
        <f t="shared" si="2"/>
        <v>0</v>
      </c>
      <c r="F12" s="357">
        <f t="shared" si="2"/>
        <v>0</v>
      </c>
      <c r="G12" s="357">
        <f t="shared" si="2"/>
        <v>0</v>
      </c>
      <c r="H12" s="357">
        <f>F12-G12</f>
        <v>0</v>
      </c>
    </row>
    <row r="15" spans="1:11" ht="14.25" thickBot="1" x14ac:dyDescent="0.35"/>
    <row r="16" spans="1:11" x14ac:dyDescent="0.3">
      <c r="A16" s="165" t="s">
        <v>859</v>
      </c>
      <c r="B16" s="159"/>
    </row>
    <row r="17" spans="1:2" ht="14.25" thickBot="1" x14ac:dyDescent="0.35">
      <c r="A17" s="160" t="s">
        <v>860</v>
      </c>
      <c r="B17" s="163"/>
    </row>
  </sheetData>
  <mergeCells count="1">
    <mergeCell ref="A3:H3"/>
  </mergeCells>
  <hyperlinks>
    <hyperlink ref="A1" location="TAB00!A1" display="Retour page de garde"/>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workbookViewId="0">
      <selection activeCell="A37" sqref="A37:A38"/>
    </sheetView>
  </sheetViews>
  <sheetFormatPr baseColWidth="10" defaultColWidth="9.1640625" defaultRowHeight="13.5" x14ac:dyDescent="0.3"/>
  <cols>
    <col min="1" max="1" width="45.83203125" style="220" customWidth="1"/>
    <col min="2" max="3" width="19.5" style="220" customWidth="1"/>
    <col min="4" max="7" width="19.5" style="216" customWidth="1"/>
    <col min="8" max="8" width="25.5" style="216" customWidth="1"/>
    <col min="9" max="11" width="9.1640625" style="216"/>
    <col min="12" max="16384" width="9.1640625" style="173"/>
  </cols>
  <sheetData>
    <row r="1" spans="1:11" s="216" customFormat="1" ht="15" x14ac:dyDescent="0.3">
      <c r="A1" s="228" t="s">
        <v>42</v>
      </c>
    </row>
    <row r="2" spans="1:11" x14ac:dyDescent="0.3">
      <c r="C2" s="216"/>
      <c r="E2" s="173"/>
      <c r="F2" s="173"/>
      <c r="G2" s="173"/>
      <c r="H2" s="173"/>
      <c r="I2" s="173"/>
      <c r="J2" s="173"/>
      <c r="K2" s="173"/>
    </row>
    <row r="3" spans="1:11" ht="47.45" customHeight="1" x14ac:dyDescent="0.3">
      <c r="A3" s="592" t="str">
        <f>TAB00!B83&amp;" : "&amp;TAB00!C83</f>
        <v>TAB7.3 : Ecart entre budget et réalité relatif aux charges de transport supportées par le GRD pour l'alimentation de la clientèle propre</v>
      </c>
      <c r="B3" s="593"/>
      <c r="C3" s="593"/>
      <c r="D3" s="593"/>
      <c r="E3" s="593"/>
      <c r="F3" s="593"/>
      <c r="G3" s="593"/>
      <c r="H3" s="594"/>
      <c r="I3" s="343"/>
      <c r="J3" s="343"/>
      <c r="K3" s="343"/>
    </row>
    <row r="4" spans="1:11" x14ac:dyDescent="0.3">
      <c r="A4" s="347"/>
      <c r="B4" s="348"/>
      <c r="C4" s="347"/>
      <c r="D4" s="347"/>
      <c r="E4" s="285"/>
      <c r="F4" s="285"/>
      <c r="G4" s="285"/>
      <c r="H4" s="166"/>
      <c r="I4" s="166"/>
      <c r="J4" s="166"/>
      <c r="K4" s="166"/>
    </row>
    <row r="5" spans="1:11" ht="27" x14ac:dyDescent="0.3">
      <c r="A5" s="202" t="s">
        <v>18</v>
      </c>
      <c r="B5" s="44" t="str">
        <f>"REALITE "&amp;TAB00!E14-4</f>
        <v>REALITE 2017</v>
      </c>
      <c r="C5" s="37" t="str">
        <f>"REALITE "&amp;TAB00!E14-3</f>
        <v>REALITE 2018</v>
      </c>
      <c r="D5" s="37" t="str">
        <f>"REALITE "&amp;TAB00!E14-2</f>
        <v>REALITE 2019</v>
      </c>
      <c r="E5" s="37" t="str">
        <f>"REALITE "&amp;TAB00!E14-1</f>
        <v>REALITE 2020</v>
      </c>
      <c r="F5" s="37" t="str">
        <f>"BUDGET "&amp;TAB00!E14</f>
        <v>BUDGET 2021</v>
      </c>
      <c r="G5" s="37" t="str">
        <f>"REALITE "&amp;TAB00!E14</f>
        <v>REALITE 2021</v>
      </c>
      <c r="H5" s="203" t="str">
        <f>"ECART "&amp;F5&amp;" - "&amp;G5</f>
        <v>ECART BUDGET 2021 - REALITE 2021</v>
      </c>
      <c r="I5" s="166"/>
      <c r="J5" s="166"/>
      <c r="K5" s="166"/>
    </row>
    <row r="6" spans="1:11" ht="27" x14ac:dyDescent="0.3">
      <c r="A6" s="40" t="s">
        <v>590</v>
      </c>
      <c r="B6" s="35"/>
      <c r="C6" s="35"/>
      <c r="D6" s="35"/>
      <c r="E6" s="35"/>
      <c r="F6" s="35"/>
      <c r="G6" s="35"/>
      <c r="H6" s="47">
        <f>F6-G6</f>
        <v>0</v>
      </c>
      <c r="I6" s="166"/>
      <c r="J6" s="166"/>
      <c r="K6" s="166"/>
    </row>
    <row r="7" spans="1:11" ht="27" x14ac:dyDescent="0.3">
      <c r="A7" s="40" t="s">
        <v>591</v>
      </c>
      <c r="B7" s="35"/>
      <c r="C7" s="35"/>
      <c r="D7" s="35"/>
      <c r="E7" s="35"/>
      <c r="F7" s="35"/>
      <c r="G7" s="35"/>
      <c r="H7" s="47">
        <f>F7-G7</f>
        <v>0</v>
      </c>
      <c r="I7" s="166"/>
      <c r="J7" s="166"/>
      <c r="K7" s="166"/>
    </row>
    <row r="8" spans="1:11" x14ac:dyDescent="0.3">
      <c r="A8" s="356" t="s">
        <v>592</v>
      </c>
      <c r="B8" s="168">
        <f>SUM(B6:B7)</f>
        <v>0</v>
      </c>
      <c r="C8" s="168">
        <f t="shared" ref="C8:H8" si="0">SUM(C6:C7)</f>
        <v>0</v>
      </c>
      <c r="D8" s="168">
        <f t="shared" si="0"/>
        <v>0</v>
      </c>
      <c r="E8" s="168">
        <f t="shared" si="0"/>
        <v>0</v>
      </c>
      <c r="F8" s="168">
        <f t="shared" si="0"/>
        <v>0</v>
      </c>
      <c r="G8" s="168">
        <f t="shared" si="0"/>
        <v>0</v>
      </c>
      <c r="H8" s="168">
        <f t="shared" si="0"/>
        <v>0</v>
      </c>
    </row>
    <row r="9" spans="1:11" ht="27" x14ac:dyDescent="0.3">
      <c r="A9" s="40" t="s">
        <v>594</v>
      </c>
      <c r="B9" s="35"/>
      <c r="C9" s="35"/>
      <c r="D9" s="35"/>
      <c r="E9" s="35"/>
      <c r="F9" s="35"/>
      <c r="G9" s="35"/>
      <c r="H9" s="47">
        <f>F9-G9</f>
        <v>0</v>
      </c>
      <c r="I9" s="166"/>
      <c r="J9" s="166"/>
      <c r="K9" s="166"/>
    </row>
    <row r="10" spans="1:11" x14ac:dyDescent="0.3">
      <c r="A10" s="40" t="s">
        <v>595</v>
      </c>
      <c r="B10" s="35"/>
      <c r="C10" s="35"/>
      <c r="D10" s="35"/>
      <c r="E10" s="35"/>
      <c r="F10" s="35"/>
      <c r="G10" s="35"/>
      <c r="H10" s="47">
        <f>F10-G10</f>
        <v>0</v>
      </c>
      <c r="I10" s="166"/>
      <c r="J10" s="166"/>
      <c r="K10" s="166"/>
    </row>
    <row r="11" spans="1:11" x14ac:dyDescent="0.3">
      <c r="A11" s="356" t="s">
        <v>593</v>
      </c>
      <c r="B11" s="168">
        <f>SUM(B9:B10)</f>
        <v>0</v>
      </c>
      <c r="C11" s="168">
        <f t="shared" ref="C11:H11" si="1">SUM(C9:C10)</f>
        <v>0</v>
      </c>
      <c r="D11" s="168">
        <f t="shared" si="1"/>
        <v>0</v>
      </c>
      <c r="E11" s="168">
        <f t="shared" si="1"/>
        <v>0</v>
      </c>
      <c r="F11" s="168">
        <f t="shared" si="1"/>
        <v>0</v>
      </c>
      <c r="G11" s="168">
        <f t="shared" si="1"/>
        <v>0</v>
      </c>
      <c r="H11" s="168">
        <f t="shared" si="1"/>
        <v>0</v>
      </c>
    </row>
    <row r="12" spans="1:11" x14ac:dyDescent="0.3">
      <c r="A12" s="288" t="s">
        <v>575</v>
      </c>
      <c r="B12" s="357">
        <f t="shared" ref="B12:G12" si="2">IFERROR(B8/B11,)</f>
        <v>0</v>
      </c>
      <c r="C12" s="357">
        <f t="shared" si="2"/>
        <v>0</v>
      </c>
      <c r="D12" s="357">
        <f t="shared" si="2"/>
        <v>0</v>
      </c>
      <c r="E12" s="357">
        <f t="shared" si="2"/>
        <v>0</v>
      </c>
      <c r="F12" s="357">
        <f t="shared" si="2"/>
        <v>0</v>
      </c>
      <c r="G12" s="357">
        <f t="shared" si="2"/>
        <v>0</v>
      </c>
      <c r="H12" s="357">
        <f>F12-G12</f>
        <v>0</v>
      </c>
    </row>
    <row r="14" spans="1:11" x14ac:dyDescent="0.3">
      <c r="A14" s="349" t="s">
        <v>16</v>
      </c>
      <c r="B14" s="229">
        <f>H8</f>
        <v>0</v>
      </c>
    </row>
    <row r="15" spans="1:11" ht="14.25" thickBot="1" x14ac:dyDescent="0.35"/>
    <row r="16" spans="1:11" x14ac:dyDescent="0.3">
      <c r="A16" s="165" t="s">
        <v>859</v>
      </c>
      <c r="B16" s="159"/>
    </row>
    <row r="17" spans="1:2" ht="14.25" thickBot="1" x14ac:dyDescent="0.35">
      <c r="A17" s="160" t="s">
        <v>860</v>
      </c>
      <c r="B17" s="163"/>
    </row>
  </sheetData>
  <mergeCells count="1">
    <mergeCell ref="A3:H3"/>
  </mergeCells>
  <hyperlinks>
    <hyperlink ref="A1" location="TAB00!A1" display="Retour page de garde"/>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397DE3AC-121F-4B22-92F9-C2C20EC5CF0D}">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1FA78F3-9E27-4128-8EA3-CDEB23AB863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Normal="100" workbookViewId="0">
      <selection activeCell="A37" sqref="A37:A38"/>
    </sheetView>
  </sheetViews>
  <sheetFormatPr baseColWidth="10" defaultColWidth="9.1640625" defaultRowHeight="13.5" x14ac:dyDescent="0.3"/>
  <cols>
    <col min="1" max="1" width="45.83203125" style="220" customWidth="1"/>
    <col min="2" max="3" width="19.5" style="220" customWidth="1"/>
    <col min="4" max="7" width="19.5" style="216" customWidth="1"/>
    <col min="8" max="8" width="25.5" style="216" customWidth="1"/>
    <col min="9" max="11" width="9.1640625" style="216"/>
    <col min="12" max="16384" width="9.1640625" style="173"/>
  </cols>
  <sheetData>
    <row r="1" spans="1:11" s="216" customFormat="1" ht="15" x14ac:dyDescent="0.3">
      <c r="A1" s="228" t="s">
        <v>42</v>
      </c>
    </row>
    <row r="2" spans="1:11" x14ac:dyDescent="0.3">
      <c r="C2" s="216"/>
      <c r="E2" s="173"/>
      <c r="F2" s="173"/>
      <c r="G2" s="173"/>
      <c r="H2" s="173"/>
      <c r="I2" s="173"/>
      <c r="J2" s="173"/>
      <c r="K2" s="173"/>
    </row>
    <row r="3" spans="1:11" ht="68.45" customHeight="1" x14ac:dyDescent="0.3">
      <c r="A3" s="592" t="str">
        <f>TAB00!B84&amp;" : "&amp;TAB00!C84</f>
        <v xml:space="preserve">TAB7.4 : Ecart entre budget et réalité relatif aux produits issus de la facturation de la fourniture d’électricité à la clientèle propre du GRD ainsi qu'au montant de la compensation versée par la CREG </v>
      </c>
      <c r="B3" s="593"/>
      <c r="C3" s="593"/>
      <c r="D3" s="593"/>
      <c r="E3" s="593"/>
      <c r="F3" s="593"/>
      <c r="G3" s="593"/>
      <c r="H3" s="593"/>
      <c r="I3" s="343"/>
      <c r="J3" s="343"/>
      <c r="K3" s="343"/>
    </row>
    <row r="4" spans="1:11" x14ac:dyDescent="0.3">
      <c r="A4" s="347"/>
      <c r="B4" s="348"/>
      <c r="C4" s="347"/>
      <c r="D4" s="347"/>
      <c r="E4" s="285"/>
      <c r="F4" s="285"/>
      <c r="G4" s="285"/>
      <c r="H4" s="166"/>
      <c r="I4" s="166"/>
      <c r="J4" s="166"/>
      <c r="K4" s="166"/>
    </row>
    <row r="5" spans="1:11" x14ac:dyDescent="0.3">
      <c r="A5" s="601" t="s">
        <v>468</v>
      </c>
      <c r="B5" s="602"/>
      <c r="C5" s="602"/>
      <c r="D5" s="602"/>
      <c r="E5" s="602"/>
      <c r="F5" s="602"/>
      <c r="G5" s="602"/>
      <c r="H5" s="602"/>
      <c r="I5" s="166"/>
      <c r="J5" s="166"/>
      <c r="K5" s="166"/>
    </row>
    <row r="6" spans="1:11" ht="27" x14ac:dyDescent="0.3">
      <c r="A6" s="202" t="s">
        <v>18</v>
      </c>
      <c r="B6" s="44" t="str">
        <f>"REALITE "&amp;TAB00!E14-4</f>
        <v>REALITE 2017</v>
      </c>
      <c r="C6" s="37" t="str">
        <f>"REALITE "&amp;TAB00!E14-3</f>
        <v>REALITE 2018</v>
      </c>
      <c r="D6" s="37" t="str">
        <f>"REALITE "&amp;TAB00!E14-2</f>
        <v>REALITE 2019</v>
      </c>
      <c r="E6" s="37" t="str">
        <f>"REALITE "&amp;TAB00!E14-1</f>
        <v>REALITE 2020</v>
      </c>
      <c r="F6" s="37" t="str">
        <f>"BUDGET "&amp;TAB00!E14</f>
        <v>BUDGET 2021</v>
      </c>
      <c r="G6" s="37" t="str">
        <f>"REALITE "&amp;TAB00!E14</f>
        <v>REALITE 2021</v>
      </c>
      <c r="H6" s="203" t="str">
        <f>"ECART "&amp;F6&amp;" - "&amp;G6</f>
        <v>ECART BUDGET 2021 - REALITE 2021</v>
      </c>
      <c r="I6" s="166"/>
      <c r="J6" s="166"/>
      <c r="K6" s="166"/>
    </row>
    <row r="7" spans="1:11" ht="27" x14ac:dyDescent="0.3">
      <c r="A7" s="40" t="s">
        <v>599</v>
      </c>
      <c r="B7" s="35"/>
      <c r="C7" s="35"/>
      <c r="D7" s="35"/>
      <c r="E7" s="35"/>
      <c r="F7" s="35"/>
      <c r="G7" s="35"/>
      <c r="H7" s="47">
        <f t="shared" ref="H7:H11" si="0">F7-G7</f>
        <v>0</v>
      </c>
      <c r="I7" s="166"/>
      <c r="J7" s="166"/>
      <c r="K7" s="166"/>
    </row>
    <row r="8" spans="1:11" x14ac:dyDescent="0.3">
      <c r="A8" s="40" t="s">
        <v>469</v>
      </c>
      <c r="B8" s="35"/>
      <c r="C8" s="35"/>
      <c r="D8" s="35"/>
      <c r="E8" s="35"/>
      <c r="F8" s="35"/>
      <c r="G8" s="35"/>
      <c r="H8" s="47">
        <f t="shared" si="0"/>
        <v>0</v>
      </c>
      <c r="I8" s="166"/>
      <c r="J8" s="166"/>
      <c r="K8" s="166"/>
    </row>
    <row r="9" spans="1:11" x14ac:dyDescent="0.3">
      <c r="A9" s="13" t="s">
        <v>470</v>
      </c>
      <c r="B9" s="196">
        <f>IFERROR(B7/B8,0)*-1</f>
        <v>0</v>
      </c>
      <c r="C9" s="196">
        <f t="shared" ref="C9:G9" si="1">IFERROR(C7/C8,0)*-1</f>
        <v>0</v>
      </c>
      <c r="D9" s="196">
        <f t="shared" si="1"/>
        <v>0</v>
      </c>
      <c r="E9" s="196">
        <f t="shared" si="1"/>
        <v>0</v>
      </c>
      <c r="F9" s="196">
        <f t="shared" si="1"/>
        <v>0</v>
      </c>
      <c r="G9" s="196">
        <f t="shared" si="1"/>
        <v>0</v>
      </c>
      <c r="H9" s="197">
        <f t="shared" si="0"/>
        <v>0</v>
      </c>
      <c r="I9" s="166"/>
      <c r="J9" s="166"/>
      <c r="K9" s="166"/>
    </row>
    <row r="10" spans="1:11" ht="27" x14ac:dyDescent="0.3">
      <c r="A10" s="40" t="s">
        <v>600</v>
      </c>
      <c r="B10" s="35"/>
      <c r="C10" s="35"/>
      <c r="D10" s="35"/>
      <c r="E10" s="35"/>
      <c r="F10" s="35"/>
      <c r="G10" s="35"/>
      <c r="H10" s="47">
        <f t="shared" si="0"/>
        <v>0</v>
      </c>
      <c r="I10" s="166"/>
      <c r="J10" s="166"/>
      <c r="K10" s="166"/>
    </row>
    <row r="11" spans="1:11" x14ac:dyDescent="0.3">
      <c r="A11" s="40" t="s">
        <v>569</v>
      </c>
      <c r="B11" s="35"/>
      <c r="C11" s="35"/>
      <c r="D11" s="35"/>
      <c r="E11" s="35"/>
      <c r="F11" s="35"/>
      <c r="G11" s="35"/>
      <c r="H11" s="47">
        <f t="shared" si="0"/>
        <v>0</v>
      </c>
      <c r="I11" s="166"/>
      <c r="J11" s="166"/>
      <c r="K11" s="166"/>
    </row>
    <row r="12" spans="1:11" ht="27" x14ac:dyDescent="0.3">
      <c r="A12" s="108" t="s">
        <v>598</v>
      </c>
      <c r="B12" s="196">
        <f>IFERROR(B10/B11,0)*-1</f>
        <v>0</v>
      </c>
      <c r="C12" s="196">
        <f t="shared" ref="C12" si="2">IFERROR(C10/C11,0)*-1</f>
        <v>0</v>
      </c>
      <c r="D12" s="196">
        <f t="shared" ref="D12" si="3">IFERROR(D10/D11,0)*-1</f>
        <v>0</v>
      </c>
      <c r="E12" s="196">
        <f t="shared" ref="E12" si="4">IFERROR(E10/E11,0)*-1</f>
        <v>0</v>
      </c>
      <c r="F12" s="196">
        <f t="shared" ref="F12" si="5">IFERROR(F10/F11,0)*-1</f>
        <v>0</v>
      </c>
      <c r="G12" s="196">
        <f t="shared" ref="G12" si="6">IFERROR(G10/G11,0)*-1</f>
        <v>0</v>
      </c>
      <c r="H12" s="197">
        <f t="shared" ref="H12" si="7">F12-G12</f>
        <v>0</v>
      </c>
      <c r="I12" s="166"/>
      <c r="J12" s="166"/>
      <c r="K12" s="166"/>
    </row>
    <row r="14" spans="1:11" x14ac:dyDescent="0.3">
      <c r="A14" s="601" t="s">
        <v>465</v>
      </c>
      <c r="B14" s="602"/>
      <c r="C14" s="602"/>
      <c r="D14" s="602"/>
      <c r="E14" s="602"/>
      <c r="F14" s="602"/>
      <c r="G14" s="602"/>
      <c r="H14" s="602"/>
    </row>
    <row r="15" spans="1:11" ht="24" customHeight="1" x14ac:dyDescent="0.3">
      <c r="A15" s="202" t="s">
        <v>18</v>
      </c>
      <c r="B15" s="44" t="str">
        <f t="shared" ref="B15:H15" si="8">B6</f>
        <v>REALITE 2017</v>
      </c>
      <c r="C15" s="37" t="str">
        <f t="shared" si="8"/>
        <v>REALITE 2018</v>
      </c>
      <c r="D15" s="37" t="str">
        <f t="shared" si="8"/>
        <v>REALITE 2019</v>
      </c>
      <c r="E15" s="37" t="str">
        <f t="shared" si="8"/>
        <v>REALITE 2020</v>
      </c>
      <c r="F15" s="37" t="str">
        <f t="shared" si="8"/>
        <v>BUDGET 2021</v>
      </c>
      <c r="G15" s="37" t="str">
        <f t="shared" si="8"/>
        <v>REALITE 2021</v>
      </c>
      <c r="H15" s="203" t="str">
        <f t="shared" si="8"/>
        <v>ECART BUDGET 2021 - REALITE 2021</v>
      </c>
      <c r="I15" s="166"/>
      <c r="J15" s="166"/>
      <c r="K15" s="166"/>
    </row>
    <row r="16" spans="1:11" ht="27" x14ac:dyDescent="0.3">
      <c r="A16" s="40" t="s">
        <v>599</v>
      </c>
      <c r="B16" s="35"/>
      <c r="C16" s="35"/>
      <c r="D16" s="35"/>
      <c r="E16" s="35"/>
      <c r="F16" s="35"/>
      <c r="G16" s="35"/>
      <c r="H16" s="47">
        <f t="shared" ref="H16:H21" si="9">F16-G16</f>
        <v>0</v>
      </c>
      <c r="I16" s="166"/>
      <c r="J16" s="166"/>
      <c r="K16" s="166"/>
    </row>
    <row r="17" spans="1:11" x14ac:dyDescent="0.3">
      <c r="A17" s="40" t="s">
        <v>469</v>
      </c>
      <c r="B17" s="35"/>
      <c r="C17" s="35"/>
      <c r="D17" s="35"/>
      <c r="E17" s="35"/>
      <c r="F17" s="35"/>
      <c r="G17" s="35"/>
      <c r="H17" s="47">
        <f t="shared" si="9"/>
        <v>0</v>
      </c>
      <c r="I17" s="166"/>
      <c r="J17" s="166"/>
      <c r="K17" s="166"/>
    </row>
    <row r="18" spans="1:11" x14ac:dyDescent="0.3">
      <c r="A18" s="13" t="s">
        <v>470</v>
      </c>
      <c r="B18" s="196">
        <f>IFERROR(B16/B17,0)*-1</f>
        <v>0</v>
      </c>
      <c r="C18" s="196">
        <f t="shared" ref="C18" si="10">IFERROR(C16/C17,0)*-1</f>
        <v>0</v>
      </c>
      <c r="D18" s="196">
        <f t="shared" ref="D18" si="11">IFERROR(D16/D17,0)*-1</f>
        <v>0</v>
      </c>
      <c r="E18" s="196">
        <f t="shared" ref="E18" si="12">IFERROR(E16/E17,0)*-1</f>
        <v>0</v>
      </c>
      <c r="F18" s="196">
        <f t="shared" ref="F18" si="13">IFERROR(F16/F17,0)*-1</f>
        <v>0</v>
      </c>
      <c r="G18" s="196">
        <f t="shared" ref="G18" si="14">IFERROR(G16/G17,0)*-1</f>
        <v>0</v>
      </c>
      <c r="H18" s="197">
        <f t="shared" si="9"/>
        <v>0</v>
      </c>
      <c r="I18" s="166"/>
      <c r="J18" s="166"/>
      <c r="K18" s="166"/>
    </row>
    <row r="19" spans="1:11" ht="27" x14ac:dyDescent="0.3">
      <c r="A19" s="40" t="s">
        <v>600</v>
      </c>
      <c r="B19" s="35"/>
      <c r="C19" s="35"/>
      <c r="D19" s="35"/>
      <c r="E19" s="35"/>
      <c r="F19" s="35"/>
      <c r="G19" s="35"/>
      <c r="H19" s="47">
        <f t="shared" si="9"/>
        <v>0</v>
      </c>
      <c r="I19" s="166"/>
      <c r="J19" s="166"/>
      <c r="K19" s="166"/>
    </row>
    <row r="20" spans="1:11" x14ac:dyDescent="0.3">
      <c r="A20" s="40" t="s">
        <v>569</v>
      </c>
      <c r="B20" s="35"/>
      <c r="C20" s="35"/>
      <c r="D20" s="35"/>
      <c r="E20" s="35"/>
      <c r="F20" s="35"/>
      <c r="G20" s="35"/>
      <c r="H20" s="47">
        <f t="shared" si="9"/>
        <v>0</v>
      </c>
      <c r="I20" s="166"/>
      <c r="J20" s="166"/>
      <c r="K20" s="166"/>
    </row>
    <row r="21" spans="1:11" ht="27" x14ac:dyDescent="0.3">
      <c r="A21" s="108" t="s">
        <v>598</v>
      </c>
      <c r="B21" s="196">
        <f>IFERROR(B19/B20,0)*-1</f>
        <v>0</v>
      </c>
      <c r="C21" s="196">
        <f t="shared" ref="C21" si="15">IFERROR(C19/C20,0)*-1</f>
        <v>0</v>
      </c>
      <c r="D21" s="196">
        <f t="shared" ref="D21" si="16">IFERROR(D19/D20,0)*-1</f>
        <v>0</v>
      </c>
      <c r="E21" s="196">
        <f t="shared" ref="E21" si="17">IFERROR(E19/E20,0)*-1</f>
        <v>0</v>
      </c>
      <c r="F21" s="196">
        <f t="shared" ref="F21" si="18">IFERROR(F19/F20,0)*-1</f>
        <v>0</v>
      </c>
      <c r="G21" s="196">
        <f t="shared" ref="G21" si="19">IFERROR(G19/G20,0)*-1</f>
        <v>0</v>
      </c>
      <c r="H21" s="197">
        <f t="shared" si="9"/>
        <v>0</v>
      </c>
      <c r="I21" s="166"/>
      <c r="J21" s="166"/>
      <c r="K21" s="166"/>
    </row>
    <row r="22" spans="1:11" x14ac:dyDescent="0.3">
      <c r="A22" s="167"/>
      <c r="B22" s="167"/>
      <c r="C22" s="167"/>
      <c r="D22" s="167"/>
      <c r="E22" s="167"/>
      <c r="F22" s="167"/>
      <c r="G22" s="167"/>
      <c r="H22" s="167"/>
      <c r="I22" s="166"/>
      <c r="J22" s="166"/>
      <c r="K22" s="166"/>
    </row>
    <row r="23" spans="1:11" x14ac:dyDescent="0.3">
      <c r="A23" s="601" t="s">
        <v>466</v>
      </c>
      <c r="B23" s="602"/>
      <c r="C23" s="602"/>
      <c r="D23" s="602"/>
      <c r="E23" s="602"/>
      <c r="F23" s="602"/>
      <c r="G23" s="602"/>
      <c r="H23" s="602"/>
    </row>
    <row r="24" spans="1:11" ht="25.15" customHeight="1" x14ac:dyDescent="0.3">
      <c r="A24" s="202" t="s">
        <v>18</v>
      </c>
      <c r="B24" s="44" t="str">
        <f>B15</f>
        <v>REALITE 2017</v>
      </c>
      <c r="C24" s="37" t="str">
        <f t="shared" ref="C24:H24" si="20">C15</f>
        <v>REALITE 2018</v>
      </c>
      <c r="D24" s="37" t="str">
        <f t="shared" si="20"/>
        <v>REALITE 2019</v>
      </c>
      <c r="E24" s="37" t="str">
        <f t="shared" si="20"/>
        <v>REALITE 2020</v>
      </c>
      <c r="F24" s="37" t="str">
        <f t="shared" si="20"/>
        <v>BUDGET 2021</v>
      </c>
      <c r="G24" s="37" t="str">
        <f t="shared" si="20"/>
        <v>REALITE 2021</v>
      </c>
      <c r="H24" s="203" t="str">
        <f t="shared" si="20"/>
        <v>ECART BUDGET 2021 - REALITE 2021</v>
      </c>
      <c r="I24" s="166"/>
      <c r="J24" s="166"/>
      <c r="K24" s="166"/>
    </row>
    <row r="25" spans="1:11" x14ac:dyDescent="0.3">
      <c r="A25" s="40" t="s">
        <v>601</v>
      </c>
      <c r="B25" s="35"/>
      <c r="C25" s="35"/>
      <c r="D25" s="35"/>
      <c r="E25" s="35"/>
      <c r="F25" s="35"/>
      <c r="G25" s="35"/>
      <c r="H25" s="47">
        <f>F25-G25</f>
        <v>0</v>
      </c>
      <c r="I25" s="166"/>
      <c r="J25" s="166"/>
      <c r="K25" s="166"/>
    </row>
  </sheetData>
  <mergeCells count="4">
    <mergeCell ref="A5:H5"/>
    <mergeCell ref="A14:H14"/>
    <mergeCell ref="A23:H23"/>
    <mergeCell ref="A3:H3"/>
  </mergeCells>
  <hyperlinks>
    <hyperlink ref="A1" location="TAB00!A1" display="Retour page de garde"/>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zoomScaleNormal="100" workbookViewId="0">
      <selection activeCell="A37" sqref="A37:A38"/>
    </sheetView>
  </sheetViews>
  <sheetFormatPr baseColWidth="10" defaultColWidth="9.1640625" defaultRowHeight="13.5" x14ac:dyDescent="0.3"/>
  <cols>
    <col min="1" max="1" width="45.83203125" style="220" customWidth="1"/>
    <col min="2" max="3" width="19.5" style="220" customWidth="1"/>
    <col min="4" max="7" width="19.5" style="216" customWidth="1"/>
    <col min="8" max="8" width="25.5" style="216" customWidth="1"/>
    <col min="9" max="11" width="9.1640625" style="216"/>
    <col min="12" max="16384" width="9.1640625" style="173"/>
  </cols>
  <sheetData>
    <row r="1" spans="1:11" s="216" customFormat="1" ht="15" x14ac:dyDescent="0.3">
      <c r="A1" s="228" t="s">
        <v>42</v>
      </c>
    </row>
    <row r="2" spans="1:11" x14ac:dyDescent="0.3">
      <c r="C2" s="216"/>
      <c r="E2" s="173"/>
      <c r="F2" s="173"/>
      <c r="G2" s="173"/>
      <c r="H2" s="173"/>
      <c r="I2" s="173"/>
      <c r="J2" s="173"/>
      <c r="K2" s="173"/>
    </row>
    <row r="3" spans="1:11" ht="43.9" customHeight="1" x14ac:dyDescent="0.3">
      <c r="A3" s="592" t="str">
        <f>TAB00!B85&amp;" : "&amp;TAB00!C85</f>
        <v>TAB7.5 : Ecart entre budget et réalité relatif aux charges d’achat des certificats verts</v>
      </c>
      <c r="B3" s="593"/>
      <c r="C3" s="593"/>
      <c r="D3" s="593"/>
      <c r="E3" s="593"/>
      <c r="F3" s="593"/>
      <c r="G3" s="593"/>
      <c r="H3" s="593"/>
      <c r="I3" s="343"/>
      <c r="J3" s="343"/>
      <c r="K3" s="343"/>
    </row>
    <row r="4" spans="1:11" x14ac:dyDescent="0.3">
      <c r="A4" s="347"/>
      <c r="B4" s="348"/>
      <c r="C4" s="347"/>
      <c r="D4" s="347"/>
      <c r="E4" s="285"/>
      <c r="F4" s="285"/>
      <c r="G4" s="285"/>
      <c r="H4" s="166"/>
      <c r="I4" s="166"/>
      <c r="J4" s="166"/>
      <c r="K4" s="166"/>
    </row>
    <row r="5" spans="1:11" ht="27" x14ac:dyDescent="0.3">
      <c r="A5" s="202" t="s">
        <v>18</v>
      </c>
      <c r="B5" s="44" t="str">
        <f>"REALITE "&amp;TAB00!E14-4</f>
        <v>REALITE 2017</v>
      </c>
      <c r="C5" s="37" t="str">
        <f>"REALITE "&amp;TAB00!E14-3</f>
        <v>REALITE 2018</v>
      </c>
      <c r="D5" s="37" t="str">
        <f>"REALITE "&amp;TAB00!E14-2</f>
        <v>REALITE 2019</v>
      </c>
      <c r="E5" s="37" t="str">
        <f>"REALITE "&amp;TAB00!E14-1</f>
        <v>REALITE 2020</v>
      </c>
      <c r="F5" s="37" t="str">
        <f>"BUDGET "&amp;TAB00!E14</f>
        <v>BUDGET 2021</v>
      </c>
      <c r="G5" s="37" t="str">
        <f>"REALITE "&amp;TAB00!E14</f>
        <v>REALITE 2021</v>
      </c>
      <c r="H5" s="203" t="str">
        <f>"ECART "&amp;F5&amp;" - "&amp;G5</f>
        <v>ECART BUDGET 2021 - REALITE 2021</v>
      </c>
      <c r="I5" s="166"/>
      <c r="J5" s="166"/>
      <c r="K5" s="166"/>
    </row>
    <row r="6" spans="1:11" x14ac:dyDescent="0.3">
      <c r="A6" s="40" t="s">
        <v>602</v>
      </c>
      <c r="B6" s="35"/>
      <c r="C6" s="35"/>
      <c r="D6" s="35"/>
      <c r="E6" s="35"/>
      <c r="F6" s="35"/>
      <c r="G6" s="35"/>
      <c r="H6" s="47">
        <f>F6-G6</f>
        <v>0</v>
      </c>
      <c r="I6" s="166"/>
      <c r="J6" s="166"/>
      <c r="K6" s="166"/>
    </row>
    <row r="7" spans="1:11" x14ac:dyDescent="0.3">
      <c r="A7" s="40" t="s">
        <v>471</v>
      </c>
      <c r="B7" s="35"/>
      <c r="C7" s="35"/>
      <c r="D7" s="35"/>
      <c r="E7" s="35"/>
      <c r="F7" s="35"/>
      <c r="G7" s="35"/>
      <c r="H7" s="47">
        <f>F7-G7</f>
        <v>0</v>
      </c>
      <c r="I7" s="166"/>
      <c r="J7" s="166"/>
      <c r="K7" s="166"/>
    </row>
    <row r="8" spans="1:11" x14ac:dyDescent="0.3">
      <c r="A8" s="13" t="s">
        <v>69</v>
      </c>
      <c r="B8" s="196">
        <f t="shared" ref="B8:G8" si="0">IFERROR(B6/B7,0)</f>
        <v>0</v>
      </c>
      <c r="C8" s="196">
        <f t="shared" si="0"/>
        <v>0</v>
      </c>
      <c r="D8" s="196">
        <f t="shared" si="0"/>
        <v>0</v>
      </c>
      <c r="E8" s="196">
        <f t="shared" si="0"/>
        <v>0</v>
      </c>
      <c r="F8" s="196">
        <f t="shared" si="0"/>
        <v>0</v>
      </c>
      <c r="G8" s="196">
        <f t="shared" si="0"/>
        <v>0</v>
      </c>
      <c r="H8" s="197">
        <f>F8-G8</f>
        <v>0</v>
      </c>
      <c r="I8" s="166"/>
      <c r="J8" s="166"/>
      <c r="K8" s="166"/>
    </row>
    <row r="10" spans="1:11" s="216" customFormat="1" ht="15" x14ac:dyDescent="0.3">
      <c r="A10" s="350" t="s">
        <v>431</v>
      </c>
      <c r="B10" s="351"/>
      <c r="C10" s="352"/>
      <c r="D10" s="352"/>
      <c r="E10" s="352"/>
      <c r="F10" s="352"/>
      <c r="G10" s="352"/>
      <c r="H10" s="352"/>
    </row>
    <row r="11" spans="1:11" s="166" customFormat="1" ht="12.6" customHeight="1" x14ac:dyDescent="0.3">
      <c r="A11" s="15"/>
      <c r="B11" s="16"/>
      <c r="C11" s="16"/>
      <c r="D11" s="16"/>
      <c r="E11" s="16"/>
      <c r="F11" s="16"/>
      <c r="G11" s="16"/>
      <c r="H11" s="16"/>
    </row>
    <row r="12" spans="1:11" s="166" customFormat="1" ht="33.6" customHeight="1" x14ac:dyDescent="0.3">
      <c r="A12" s="353" t="str">
        <f>TAB00!B44</f>
        <v>Prix minimum d'achat des certificats verts</v>
      </c>
      <c r="B12" s="77">
        <f>INDEX(TAB00!$B$37:$M$48,VLOOKUP(A12,TAB00!$B$37:$M$49,12,FALSE),HLOOKUP(RIGHT(G5,4)*1,TAB00!$B$37:$H$358,2,FALSE))</f>
        <v>0</v>
      </c>
      <c r="C12" s="167"/>
      <c r="D12" s="167"/>
      <c r="E12" s="167"/>
      <c r="F12" s="167"/>
      <c r="G12" s="167"/>
      <c r="H12" s="167"/>
    </row>
    <row r="13" spans="1:11" s="166" customFormat="1" ht="36" customHeight="1" x14ac:dyDescent="0.3">
      <c r="A13" s="353" t="str">
        <f>TAB00!B45</f>
        <v>Prix maximum d'achat des certificats verts</v>
      </c>
      <c r="B13" s="77">
        <f>INDEX(TAB00!$B$37:$M$48,VLOOKUP(A13,TAB00!$B$37:$M$49,12,FALSE),HLOOKUP(RIGHT(G5,4)*1,TAB00!$B$37:$H$358,2,FALSE))</f>
        <v>0</v>
      </c>
      <c r="C13" s="167"/>
      <c r="D13" s="167"/>
      <c r="E13" s="167"/>
      <c r="F13" s="167"/>
      <c r="G13" s="167"/>
      <c r="H13" s="167"/>
    </row>
    <row r="14" spans="1:11" s="166" customFormat="1" ht="24.6" customHeight="1" x14ac:dyDescent="0.3">
      <c r="A14" s="353" t="s">
        <v>16</v>
      </c>
      <c r="B14" s="167">
        <f>IF(AND(G8&lt;=B13,G8&gt;=B12),H6,IF(G8&lt;B12,F6-B12*G7,IF(G8&gt;B13,F6-B13*G7,"Error")))</f>
        <v>0</v>
      </c>
      <c r="C14" s="167"/>
      <c r="D14" s="167"/>
      <c r="E14" s="81"/>
      <c r="F14" s="167"/>
      <c r="G14" s="167"/>
      <c r="H14" s="167"/>
    </row>
    <row r="15" spans="1:11" s="166" customFormat="1" ht="24.6" customHeight="1" x14ac:dyDescent="0.3">
      <c r="A15" s="354" t="s">
        <v>568</v>
      </c>
      <c r="B15" s="167">
        <f>H6-B14</f>
        <v>0</v>
      </c>
      <c r="C15" s="167"/>
      <c r="D15" s="167"/>
      <c r="E15" s="167"/>
      <c r="F15" s="167"/>
      <c r="G15" s="167"/>
      <c r="H15" s="167"/>
    </row>
  </sheetData>
  <mergeCells count="1">
    <mergeCell ref="A3:H3"/>
  </mergeCells>
  <hyperlinks>
    <hyperlink ref="A1" location="TAB00!A1" display="Retour page de garde"/>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851CD3F3-4BD4-46E5-9DAC-192B9557A06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EFDF0EC3-08C2-446F-B4E1-15F40367528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zoomScaleNormal="100" workbookViewId="0">
      <selection activeCell="A37" sqref="A37:A38"/>
    </sheetView>
  </sheetViews>
  <sheetFormatPr baseColWidth="10" defaultColWidth="9.1640625" defaultRowHeight="13.5" x14ac:dyDescent="0.3"/>
  <cols>
    <col min="1" max="1" width="45.83203125" style="220" customWidth="1"/>
    <col min="2" max="3" width="19.5" style="220" customWidth="1"/>
    <col min="4" max="7" width="19.5" style="216" customWidth="1"/>
    <col min="8" max="8" width="25.5" style="216" customWidth="1"/>
    <col min="9" max="11" width="9.1640625" style="216"/>
    <col min="12" max="16384" width="9.1640625" style="173"/>
  </cols>
  <sheetData>
    <row r="1" spans="1:11" s="216" customFormat="1" ht="15" x14ac:dyDescent="0.3">
      <c r="A1" s="228" t="s">
        <v>42</v>
      </c>
    </row>
    <row r="2" spans="1:11" x14ac:dyDescent="0.3">
      <c r="C2" s="216"/>
      <c r="E2" s="173"/>
      <c r="F2" s="173"/>
      <c r="G2" s="173"/>
      <c r="H2" s="173"/>
      <c r="I2" s="173"/>
      <c r="J2" s="173"/>
      <c r="K2" s="173"/>
    </row>
    <row r="3" spans="1:11" ht="44.45" customHeight="1" x14ac:dyDescent="0.3">
      <c r="A3" s="592" t="str">
        <f>TAB00!B86&amp;" : "&amp;TAB00!C86</f>
        <v>TAB7.6 : Ecart entre budget et réalité relatif aux primes « Qualiwatt » versées aux utilisateurs de réseau</v>
      </c>
      <c r="B3" s="593"/>
      <c r="C3" s="593"/>
      <c r="D3" s="593"/>
      <c r="E3" s="593"/>
      <c r="F3" s="593"/>
      <c r="G3" s="593"/>
      <c r="H3" s="593"/>
      <c r="I3" s="343"/>
      <c r="J3" s="343"/>
      <c r="K3" s="343"/>
    </row>
    <row r="4" spans="1:11" x14ac:dyDescent="0.3">
      <c r="A4" s="347"/>
      <c r="B4" s="348"/>
      <c r="C4" s="347"/>
      <c r="D4" s="347"/>
      <c r="E4" s="285"/>
      <c r="F4" s="285"/>
      <c r="G4" s="285"/>
      <c r="H4" s="166"/>
      <c r="I4" s="166"/>
      <c r="J4" s="166"/>
      <c r="K4" s="166"/>
    </row>
    <row r="5" spans="1:11" ht="27" x14ac:dyDescent="0.3">
      <c r="A5" s="202" t="s">
        <v>18</v>
      </c>
      <c r="B5" s="44" t="str">
        <f>"REALITE "&amp;TAB00!E14-4</f>
        <v>REALITE 2017</v>
      </c>
      <c r="C5" s="37" t="str">
        <f>"REALITE "&amp;TAB00!E14-3</f>
        <v>REALITE 2018</v>
      </c>
      <c r="D5" s="37" t="str">
        <f>"REALITE "&amp;TAB00!E14-2</f>
        <v>REALITE 2019</v>
      </c>
      <c r="E5" s="37" t="str">
        <f>"REALITE "&amp;TAB00!E14-1</f>
        <v>REALITE 2020</v>
      </c>
      <c r="F5" s="37" t="str">
        <f>"BUDGET "&amp;TAB00!E14</f>
        <v>BUDGET 2021</v>
      </c>
      <c r="G5" s="37" t="str">
        <f>"REALITE "&amp;TAB00!E14</f>
        <v>REALITE 2021</v>
      </c>
      <c r="H5" s="203" t="str">
        <f>"ECART "&amp;F5&amp;" - "&amp;G5</f>
        <v>ECART BUDGET 2021 - REALITE 2021</v>
      </c>
      <c r="I5" s="166"/>
      <c r="J5" s="166"/>
      <c r="K5" s="166"/>
    </row>
    <row r="6" spans="1:11" ht="27" x14ac:dyDescent="0.3">
      <c r="A6" s="32" t="s">
        <v>605</v>
      </c>
      <c r="B6" s="35"/>
      <c r="C6" s="35"/>
      <c r="D6" s="35"/>
      <c r="E6" s="35"/>
      <c r="F6" s="35"/>
      <c r="G6" s="35"/>
      <c r="H6" s="47">
        <f>F6-G6</f>
        <v>0</v>
      </c>
      <c r="I6" s="166"/>
      <c r="J6" s="166"/>
      <c r="K6" s="166"/>
    </row>
    <row r="7" spans="1:11" ht="14.25" thickBot="1" x14ac:dyDescent="0.35">
      <c r="A7" s="32" t="s">
        <v>603</v>
      </c>
      <c r="B7" s="35"/>
      <c r="C7" s="35"/>
      <c r="D7" s="35"/>
      <c r="E7" s="35"/>
      <c r="F7" s="35"/>
      <c r="G7" s="35"/>
      <c r="H7" s="47">
        <f>F7-G7</f>
        <v>0</v>
      </c>
      <c r="I7" s="166"/>
      <c r="J7" s="166"/>
      <c r="K7" s="166"/>
    </row>
    <row r="8" spans="1:11" ht="14.25" thickBot="1" x14ac:dyDescent="0.35">
      <c r="A8" s="5" t="s">
        <v>604</v>
      </c>
      <c r="B8" s="14">
        <f t="shared" ref="B8:G8" si="0">IFERROR(B6/B7,0)</f>
        <v>0</v>
      </c>
      <c r="C8" s="14">
        <f t="shared" si="0"/>
        <v>0</v>
      </c>
      <c r="D8" s="14">
        <f t="shared" si="0"/>
        <v>0</v>
      </c>
      <c r="E8" s="14">
        <f t="shared" si="0"/>
        <v>0</v>
      </c>
      <c r="F8" s="14">
        <f t="shared" si="0"/>
        <v>0</v>
      </c>
      <c r="G8" s="14">
        <f t="shared" si="0"/>
        <v>0</v>
      </c>
      <c r="H8" s="34">
        <f>F8-G8</f>
        <v>0</v>
      </c>
      <c r="I8" s="166"/>
      <c r="J8" s="166"/>
      <c r="K8" s="166"/>
    </row>
  </sheetData>
  <mergeCells count="1">
    <mergeCell ref="A3:H3"/>
  </mergeCells>
  <hyperlinks>
    <hyperlink ref="A1" location="TAB00!A1" display="Retour page de garde"/>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2E92B029-53DD-44EB-A238-66D60EA4EAB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02768CB3-4B23-4D27-B1FD-D4EB923C9D5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zoomScaleNormal="100" workbookViewId="0">
      <selection activeCell="A37" sqref="A37:A38"/>
    </sheetView>
  </sheetViews>
  <sheetFormatPr baseColWidth="10" defaultColWidth="9.1640625" defaultRowHeight="13.5" x14ac:dyDescent="0.3"/>
  <cols>
    <col min="1" max="1" width="45.83203125" style="220" customWidth="1"/>
    <col min="2" max="3" width="19.5" style="220" customWidth="1"/>
    <col min="4" max="7" width="19.5" style="216" customWidth="1"/>
    <col min="8" max="8" width="25.5" style="216" customWidth="1"/>
    <col min="9" max="11" width="9.1640625" style="216"/>
    <col min="12" max="16384" width="9.1640625" style="173"/>
  </cols>
  <sheetData>
    <row r="1" spans="1:11" s="216" customFormat="1" ht="15" x14ac:dyDescent="0.3">
      <c r="A1" s="228" t="s">
        <v>42</v>
      </c>
    </row>
    <row r="2" spans="1:11" x14ac:dyDescent="0.3">
      <c r="C2" s="216"/>
      <c r="E2" s="173"/>
      <c r="F2" s="173"/>
      <c r="G2" s="173"/>
      <c r="H2" s="173"/>
      <c r="I2" s="173"/>
      <c r="J2" s="173"/>
      <c r="K2" s="173"/>
    </row>
    <row r="3" spans="1:11" ht="48" customHeight="1" x14ac:dyDescent="0.3">
      <c r="A3" s="592" t="str">
        <f>TAB00!B87&amp;" : "&amp;TAB00!C87</f>
        <v xml:space="preserve">TAB7.7 : Ecart entre budget et réalité relatif aux indemnités versées aux fournisseurs d’électricité résultant du retard de placement des compteurs à budget </v>
      </c>
      <c r="B3" s="593"/>
      <c r="C3" s="593"/>
      <c r="D3" s="593"/>
      <c r="E3" s="593"/>
      <c r="F3" s="593"/>
      <c r="G3" s="593"/>
      <c r="H3" s="593"/>
      <c r="I3" s="343"/>
      <c r="J3" s="343"/>
      <c r="K3" s="343"/>
    </row>
    <row r="4" spans="1:11" x14ac:dyDescent="0.3">
      <c r="A4" s="347"/>
      <c r="B4" s="348"/>
      <c r="C4" s="347"/>
      <c r="D4" s="347"/>
      <c r="E4" s="285"/>
      <c r="F4" s="285"/>
      <c r="G4" s="285"/>
      <c r="H4" s="166"/>
      <c r="I4" s="166"/>
      <c r="J4" s="166"/>
      <c r="K4" s="166"/>
    </row>
    <row r="5" spans="1:11" ht="27" x14ac:dyDescent="0.3">
      <c r="A5" s="202" t="s">
        <v>18</v>
      </c>
      <c r="B5" s="44" t="str">
        <f>"REALITE "&amp;TAB00!$E$14-4</f>
        <v>REALITE 2017</v>
      </c>
      <c r="C5" s="37" t="str">
        <f>"REALITE "&amp;TAB00!$E$14-3</f>
        <v>REALITE 2018</v>
      </c>
      <c r="D5" s="37" t="str">
        <f>"REALITE "&amp;TAB00!$E$14-2</f>
        <v>REALITE 2019</v>
      </c>
      <c r="E5" s="37" t="str">
        <f>"REALITE "&amp;TAB00!$E$14-1</f>
        <v>REALITE 2020</v>
      </c>
      <c r="F5" s="37" t="str">
        <f>"BUDGET "&amp;TAB00!$E$14</f>
        <v>BUDGET 2021</v>
      </c>
      <c r="G5" s="37" t="str">
        <f>"REALITE "&amp;TAB00!$E$14</f>
        <v>REALITE 2021</v>
      </c>
      <c r="H5" s="203" t="str">
        <f>"ECART "&amp;F5&amp;" - "&amp;G5</f>
        <v>ECART BUDGET 2021 - REALITE 2021</v>
      </c>
      <c r="I5" s="166"/>
      <c r="J5" s="166"/>
      <c r="K5" s="166"/>
    </row>
    <row r="6" spans="1:11" ht="27" x14ac:dyDescent="0.3">
      <c r="A6" s="32" t="s">
        <v>472</v>
      </c>
      <c r="B6" s="35"/>
      <c r="C6" s="35"/>
      <c r="D6" s="35"/>
      <c r="E6" s="35"/>
      <c r="F6" s="35"/>
      <c r="G6" s="35"/>
      <c r="H6" s="47">
        <f>F6-G6</f>
        <v>0</v>
      </c>
      <c r="I6" s="166"/>
      <c r="J6" s="166"/>
      <c r="K6" s="166"/>
    </row>
    <row r="7" spans="1:11" x14ac:dyDescent="0.3">
      <c r="A7" s="32" t="s">
        <v>489</v>
      </c>
      <c r="B7" s="35"/>
      <c r="C7" s="35"/>
      <c r="D7" s="35"/>
      <c r="E7" s="35"/>
      <c r="F7" s="35"/>
      <c r="G7" s="35"/>
      <c r="H7" s="47">
        <f>F7-G7</f>
        <v>0</v>
      </c>
      <c r="I7" s="166"/>
      <c r="J7" s="166"/>
      <c r="K7" s="166"/>
    </row>
    <row r="8" spans="1:11" ht="27" x14ac:dyDescent="0.3">
      <c r="A8" s="109" t="str">
        <f>TAB00!B46</f>
        <v>Délai moyen maximum de placement des compteurs à budget</v>
      </c>
      <c r="D8" s="220"/>
      <c r="E8" s="220"/>
      <c r="F8" s="220"/>
      <c r="G8" s="220">
        <f>INDEX(TAB00!$B$37:$M$48,VLOOKUP(A8,TAB00!$B$37:$M$49,12,FALSE),HLOOKUP(RIGHT(G5,4)*1,TAB00!$B$37:$H$358,2,FALSE))</f>
        <v>0</v>
      </c>
      <c r="H8" s="164" t="s">
        <v>862</v>
      </c>
      <c r="I8" s="166"/>
      <c r="J8" s="166"/>
      <c r="K8" s="166"/>
    </row>
    <row r="9" spans="1:11" ht="27" x14ac:dyDescent="0.3">
      <c r="A9" s="109" t="str">
        <f>TAB00!B47</f>
        <v>Délai  réglementaire de placement des compteurs à budget</v>
      </c>
      <c r="D9" s="220"/>
      <c r="E9" s="220"/>
      <c r="F9" s="220"/>
      <c r="G9" s="220">
        <f>INDEX(TAB00!$B$37:$M$48,VLOOKUP(A9,TAB00!$B$37:$M$49,12,FALSE),HLOOKUP(RIGHT(G5,4)*1,TAB00!$B$37:$H$358,2,FALSE))</f>
        <v>0</v>
      </c>
      <c r="H9" s="164" t="s">
        <v>862</v>
      </c>
      <c r="I9" s="166"/>
      <c r="J9" s="166"/>
      <c r="K9" s="166"/>
    </row>
    <row r="10" spans="1:11" x14ac:dyDescent="0.3">
      <c r="A10" s="109" t="s">
        <v>861</v>
      </c>
      <c r="D10" s="220"/>
      <c r="E10" s="220"/>
      <c r="F10" s="220"/>
      <c r="G10" s="168">
        <f>IFERROR(G6*(G8-G9)/(G7-G9),0)</f>
        <v>0</v>
      </c>
      <c r="H10" s="164"/>
      <c r="I10" s="166"/>
      <c r="J10" s="166"/>
      <c r="K10" s="166"/>
    </row>
    <row r="11" spans="1:11" x14ac:dyDescent="0.3">
      <c r="A11" s="349"/>
      <c r="D11" s="220"/>
      <c r="E11" s="220"/>
      <c r="F11" s="220"/>
      <c r="G11" s="220"/>
    </row>
    <row r="12" spans="1:11" s="216" customFormat="1" ht="15" x14ac:dyDescent="0.3">
      <c r="A12" s="350" t="s">
        <v>431</v>
      </c>
      <c r="B12" s="351"/>
      <c r="C12" s="352"/>
      <c r="D12" s="352"/>
      <c r="E12" s="352"/>
      <c r="F12" s="352"/>
      <c r="G12" s="352"/>
      <c r="H12" s="352"/>
    </row>
    <row r="13" spans="1:11" s="166" customFormat="1" ht="12.6" customHeight="1" thickBot="1" x14ac:dyDescent="0.35">
      <c r="A13" s="15"/>
      <c r="B13" s="16"/>
      <c r="C13" s="16"/>
      <c r="D13" s="16"/>
      <c r="E13" s="16"/>
      <c r="F13" s="16"/>
      <c r="G13" s="16"/>
      <c r="H13" s="16"/>
    </row>
    <row r="14" spans="1:11" s="166" customFormat="1" ht="24.6" customHeight="1" x14ac:dyDescent="0.3">
      <c r="A14" s="353" t="s">
        <v>16</v>
      </c>
      <c r="B14" s="167">
        <f>IFERROR(IF(G7&lt;=G8,H6,G6-G10),0)</f>
        <v>0</v>
      </c>
      <c r="C14" s="167"/>
      <c r="D14" s="167"/>
      <c r="E14" s="162" t="s">
        <v>759</v>
      </c>
      <c r="F14" s="159"/>
      <c r="G14" s="167"/>
      <c r="H14" s="167"/>
    </row>
    <row r="15" spans="1:11" s="166" customFormat="1" ht="24.6" customHeight="1" thickBot="1" x14ac:dyDescent="0.35">
      <c r="A15" s="354" t="s">
        <v>568</v>
      </c>
      <c r="B15" s="167">
        <f>H6-B14</f>
        <v>0</v>
      </c>
      <c r="C15" s="167"/>
      <c r="D15" s="167"/>
      <c r="E15" s="161" t="s">
        <v>760</v>
      </c>
      <c r="F15" s="163"/>
      <c r="G15" s="167"/>
      <c r="H15" s="167"/>
    </row>
    <row r="17" spans="3:3" x14ac:dyDescent="0.3">
      <c r="C17" s="355"/>
    </row>
    <row r="20" spans="3:3" x14ac:dyDescent="0.3">
      <c r="C20" s="349"/>
    </row>
  </sheetData>
  <mergeCells count="1">
    <mergeCell ref="A3:H3"/>
  </mergeCells>
  <hyperlinks>
    <hyperlink ref="A1" location="TAB00!A1" display="Retour page de garde"/>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64DC972D-9488-4FB5-B79D-3B0932D818D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9E937312-FA0C-422C-8183-4692B5D3F1D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activeCell="A37" sqref="A37:A38"/>
    </sheetView>
  </sheetViews>
  <sheetFormatPr baseColWidth="10" defaultColWidth="9.1640625" defaultRowHeight="13.5" x14ac:dyDescent="0.3"/>
  <cols>
    <col min="1" max="1" width="64.33203125" style="220" customWidth="1"/>
    <col min="2" max="2" width="16.6640625" style="219" customWidth="1"/>
    <col min="3" max="3" width="16.6640625" style="220" customWidth="1"/>
    <col min="4" max="4" width="16.6640625" style="216" customWidth="1"/>
    <col min="5" max="5" width="16.6640625" style="173" customWidth="1"/>
    <col min="6" max="6" width="16.5" style="173" customWidth="1"/>
    <col min="7" max="7" width="8.5" style="173" customWidth="1"/>
    <col min="8" max="8" width="1.6640625" style="173" customWidth="1"/>
    <col min="9" max="16384" width="9.1640625" style="173"/>
  </cols>
  <sheetData>
    <row r="1" spans="1:8" s="216" customFormat="1" ht="15" x14ac:dyDescent="0.3">
      <c r="A1" s="228" t="s">
        <v>42</v>
      </c>
    </row>
    <row r="3" spans="1:8" s="343" customFormat="1" ht="43.15" customHeight="1" x14ac:dyDescent="0.3">
      <c r="A3" s="592" t="str">
        <f>TAB00!B89&amp;" : "&amp;TAB00!C89</f>
        <v>TAB8 : Ecart entre budget et réalité relatif aux charges nettes des projets spécifiques</v>
      </c>
      <c r="B3" s="593"/>
      <c r="C3" s="593"/>
      <c r="D3" s="593"/>
      <c r="E3" s="593"/>
      <c r="F3" s="593"/>
      <c r="G3" s="593"/>
      <c r="H3" s="593"/>
    </row>
    <row r="6" spans="1:8" ht="40.5" x14ac:dyDescent="0.3">
      <c r="B6" s="37" t="str">
        <f>"BUDGET "&amp;TAB00!E14</f>
        <v>BUDGET 2021</v>
      </c>
      <c r="C6" s="37" t="str">
        <f>"REALITE "&amp;TAB00!E14</f>
        <v>REALITE 2021</v>
      </c>
      <c r="D6" s="203" t="str">
        <f>"ECART "&amp;B6&amp;" - "&amp;C6</f>
        <v>ECART BUDGET 2021 - REALITE 2021</v>
      </c>
      <c r="E6" s="28" t="s">
        <v>9</v>
      </c>
      <c r="F6" s="27" t="s">
        <v>10</v>
      </c>
    </row>
    <row r="7" spans="1:8" x14ac:dyDescent="0.3">
      <c r="A7" s="226" t="s">
        <v>13</v>
      </c>
      <c r="B7" s="227">
        <f>SUM(B8:B17)</f>
        <v>0</v>
      </c>
      <c r="C7" s="227">
        <f>SUM(C8:C17)</f>
        <v>0</v>
      </c>
      <c r="D7" s="227">
        <f>SUM(D8:D17)</f>
        <v>0</v>
      </c>
      <c r="E7" s="167">
        <f>(B19-C19)*B21</f>
        <v>0</v>
      </c>
      <c r="F7" s="344"/>
    </row>
    <row r="8" spans="1:8" x14ac:dyDescent="0.3">
      <c r="A8" s="335" t="s">
        <v>205</v>
      </c>
      <c r="B8" s="221"/>
      <c r="C8" s="221"/>
      <c r="D8" s="229">
        <f t="shared" ref="D8:D17" si="0">B8-C8</f>
        <v>0</v>
      </c>
      <c r="E8" s="344"/>
      <c r="F8" s="344"/>
    </row>
    <row r="9" spans="1:8" x14ac:dyDescent="0.3">
      <c r="A9" s="335" t="s">
        <v>206</v>
      </c>
      <c r="B9" s="221"/>
      <c r="C9" s="221"/>
      <c r="D9" s="229">
        <f t="shared" si="0"/>
        <v>0</v>
      </c>
      <c r="E9" s="344"/>
      <c r="F9" s="344"/>
    </row>
    <row r="10" spans="1:8" x14ac:dyDescent="0.3">
      <c r="A10" s="335" t="s">
        <v>207</v>
      </c>
      <c r="B10" s="221"/>
      <c r="C10" s="221"/>
      <c r="D10" s="229">
        <f t="shared" si="0"/>
        <v>0</v>
      </c>
      <c r="E10" s="344"/>
      <c r="F10" s="344"/>
    </row>
    <row r="11" spans="1:8" x14ac:dyDescent="0.3">
      <c r="A11" s="335" t="s">
        <v>208</v>
      </c>
      <c r="B11" s="221"/>
      <c r="C11" s="221"/>
      <c r="D11" s="229">
        <f t="shared" si="0"/>
        <v>0</v>
      </c>
      <c r="E11" s="344"/>
      <c r="F11" s="344"/>
    </row>
    <row r="12" spans="1:8" x14ac:dyDescent="0.3">
      <c r="A12" s="335" t="s">
        <v>209</v>
      </c>
      <c r="B12" s="221"/>
      <c r="C12" s="221"/>
      <c r="D12" s="229">
        <f t="shared" si="0"/>
        <v>0</v>
      </c>
      <c r="E12" s="344"/>
      <c r="F12" s="344"/>
    </row>
    <row r="13" spans="1:8" x14ac:dyDescent="0.3">
      <c r="A13" s="335" t="s">
        <v>248</v>
      </c>
      <c r="B13" s="221"/>
      <c r="C13" s="221"/>
      <c r="D13" s="229">
        <f t="shared" si="0"/>
        <v>0</v>
      </c>
      <c r="E13" s="344"/>
      <c r="F13" s="344"/>
    </row>
    <row r="14" spans="1:8" x14ac:dyDescent="0.3">
      <c r="A14" s="335" t="s">
        <v>249</v>
      </c>
      <c r="B14" s="221"/>
      <c r="C14" s="221"/>
      <c r="D14" s="229">
        <f t="shared" si="0"/>
        <v>0</v>
      </c>
      <c r="E14" s="344"/>
      <c r="F14" s="344"/>
    </row>
    <row r="15" spans="1:8" x14ac:dyDescent="0.3">
      <c r="A15" s="335" t="s">
        <v>250</v>
      </c>
      <c r="B15" s="221"/>
      <c r="C15" s="221"/>
      <c r="D15" s="229">
        <f t="shared" si="0"/>
        <v>0</v>
      </c>
      <c r="E15" s="344"/>
      <c r="F15" s="344"/>
    </row>
    <row r="16" spans="1:8" x14ac:dyDescent="0.3">
      <c r="A16" s="335" t="s">
        <v>251</v>
      </c>
      <c r="B16" s="221"/>
      <c r="C16" s="221"/>
      <c r="D16" s="229">
        <f t="shared" si="0"/>
        <v>0</v>
      </c>
      <c r="E16" s="344"/>
      <c r="F16" s="344"/>
    </row>
    <row r="17" spans="1:6" x14ac:dyDescent="0.3">
      <c r="A17" s="335" t="s">
        <v>252</v>
      </c>
      <c r="B17" s="221"/>
      <c r="C17" s="221"/>
      <c r="D17" s="229">
        <f t="shared" si="0"/>
        <v>0</v>
      </c>
      <c r="E17" s="344"/>
      <c r="F17" s="344"/>
    </row>
    <row r="19" spans="1:6" x14ac:dyDescent="0.3">
      <c r="A19" s="345" t="s">
        <v>479</v>
      </c>
      <c r="B19" s="221"/>
      <c r="C19" s="221"/>
      <c r="D19" s="229">
        <f>B19-C19</f>
        <v>0</v>
      </c>
      <c r="E19" s="344"/>
      <c r="F19" s="344"/>
    </row>
    <row r="21" spans="1:6" x14ac:dyDescent="0.3">
      <c r="A21" s="226" t="s">
        <v>17</v>
      </c>
      <c r="B21" s="346">
        <f>IFERROR(B7/B19,0)</f>
        <v>0</v>
      </c>
      <c r="C21" s="346">
        <f>IFERROR(C7/C19,0)</f>
        <v>0</v>
      </c>
      <c r="D21" s="346">
        <f>B21-C21</f>
        <v>0</v>
      </c>
      <c r="E21" s="344"/>
      <c r="F21" s="328">
        <f>(B21-C21)*C19</f>
        <v>0</v>
      </c>
    </row>
    <row r="22" spans="1:6" s="84" customFormat="1" x14ac:dyDescent="0.3">
      <c r="A22" s="224"/>
      <c r="B22" s="223"/>
      <c r="C22" s="224"/>
      <c r="D22" s="166"/>
    </row>
    <row r="23" spans="1:6" x14ac:dyDescent="0.3">
      <c r="A23" s="226" t="s">
        <v>12</v>
      </c>
      <c r="B23" s="227">
        <f>SUM(B24:B33)</f>
        <v>0</v>
      </c>
      <c r="C23" s="227">
        <f>SUM(C24:C33)</f>
        <v>0</v>
      </c>
      <c r="D23" s="227">
        <f>SUM(D24:D33)</f>
        <v>0</v>
      </c>
      <c r="E23" s="344"/>
      <c r="F23" s="172">
        <f>D23</f>
        <v>0</v>
      </c>
    </row>
    <row r="24" spans="1:6" x14ac:dyDescent="0.3">
      <c r="A24" s="335" t="s">
        <v>205</v>
      </c>
      <c r="B24" s="221"/>
      <c r="C24" s="221"/>
      <c r="D24" s="229">
        <f t="shared" ref="D24:D33" si="1">B24-C24</f>
        <v>0</v>
      </c>
      <c r="E24" s="344"/>
      <c r="F24" s="344"/>
    </row>
    <row r="25" spans="1:6" x14ac:dyDescent="0.3">
      <c r="A25" s="335" t="s">
        <v>206</v>
      </c>
      <c r="B25" s="221"/>
      <c r="C25" s="221"/>
      <c r="D25" s="229">
        <f t="shared" si="1"/>
        <v>0</v>
      </c>
      <c r="E25" s="344"/>
      <c r="F25" s="344"/>
    </row>
    <row r="26" spans="1:6" x14ac:dyDescent="0.3">
      <c r="A26" s="335" t="s">
        <v>207</v>
      </c>
      <c r="B26" s="221"/>
      <c r="C26" s="221"/>
      <c r="D26" s="229">
        <f t="shared" si="1"/>
        <v>0</v>
      </c>
      <c r="E26" s="344"/>
      <c r="F26" s="344"/>
    </row>
    <row r="27" spans="1:6" x14ac:dyDescent="0.3">
      <c r="A27" s="335" t="s">
        <v>208</v>
      </c>
      <c r="B27" s="221"/>
      <c r="C27" s="221"/>
      <c r="D27" s="229">
        <f t="shared" si="1"/>
        <v>0</v>
      </c>
      <c r="E27" s="344"/>
      <c r="F27" s="344"/>
    </row>
    <row r="28" spans="1:6" x14ac:dyDescent="0.3">
      <c r="A28" s="335" t="s">
        <v>209</v>
      </c>
      <c r="B28" s="221"/>
      <c r="C28" s="221"/>
      <c r="D28" s="229">
        <f t="shared" si="1"/>
        <v>0</v>
      </c>
      <c r="E28" s="344"/>
      <c r="F28" s="344"/>
    </row>
    <row r="29" spans="1:6" x14ac:dyDescent="0.3">
      <c r="A29" s="335" t="s">
        <v>248</v>
      </c>
      <c r="B29" s="221"/>
      <c r="C29" s="221"/>
      <c r="D29" s="229">
        <f t="shared" si="1"/>
        <v>0</v>
      </c>
      <c r="E29" s="344"/>
      <c r="F29" s="344"/>
    </row>
    <row r="30" spans="1:6" x14ac:dyDescent="0.3">
      <c r="A30" s="335" t="s">
        <v>249</v>
      </c>
      <c r="B30" s="221"/>
      <c r="C30" s="221"/>
      <c r="D30" s="229">
        <f t="shared" si="1"/>
        <v>0</v>
      </c>
      <c r="E30" s="344"/>
      <c r="F30" s="344"/>
    </row>
    <row r="31" spans="1:6" x14ac:dyDescent="0.3">
      <c r="A31" s="335" t="s">
        <v>250</v>
      </c>
      <c r="B31" s="221"/>
      <c r="C31" s="221"/>
      <c r="D31" s="229">
        <f t="shared" si="1"/>
        <v>0</v>
      </c>
      <c r="E31" s="344"/>
      <c r="F31" s="344"/>
    </row>
    <row r="32" spans="1:6" x14ac:dyDescent="0.3">
      <c r="A32" s="335" t="s">
        <v>251</v>
      </c>
      <c r="B32" s="221"/>
      <c r="C32" s="221"/>
      <c r="D32" s="229">
        <f t="shared" si="1"/>
        <v>0</v>
      </c>
      <c r="E32" s="344"/>
      <c r="F32" s="344"/>
    </row>
    <row r="33" spans="1:6" x14ac:dyDescent="0.3">
      <c r="A33" s="335" t="s">
        <v>252</v>
      </c>
      <c r="B33" s="221"/>
      <c r="C33" s="221"/>
      <c r="D33" s="229">
        <f t="shared" si="1"/>
        <v>0</v>
      </c>
      <c r="E33" s="344"/>
      <c r="F33" s="344"/>
    </row>
    <row r="35" spans="1:6" s="84" customFormat="1" x14ac:dyDescent="0.3">
      <c r="A35" s="191" t="s">
        <v>22</v>
      </c>
      <c r="B35" s="105">
        <f>SUM(B7,B23)</f>
        <v>0</v>
      </c>
      <c r="C35" s="105">
        <f>SUM(C7,C23)</f>
        <v>0</v>
      </c>
      <c r="D35" s="105">
        <f>SUM(D7,D23)</f>
        <v>0</v>
      </c>
      <c r="E35" s="105">
        <f>E7</f>
        <v>0</v>
      </c>
      <c r="F35" s="105">
        <f>F21+F23</f>
        <v>0</v>
      </c>
    </row>
    <row r="36" spans="1:6" s="84" customFormat="1" x14ac:dyDescent="0.3">
      <c r="A36" s="224"/>
      <c r="B36" s="223"/>
      <c r="C36" s="224"/>
      <c r="D36" s="166"/>
    </row>
    <row r="37" spans="1:6" s="84" customFormat="1" x14ac:dyDescent="0.3">
      <c r="A37" s="224"/>
      <c r="B37" s="223"/>
      <c r="C37" s="224"/>
      <c r="D37" s="166"/>
    </row>
    <row r="38" spans="1:6" s="84" customFormat="1" x14ac:dyDescent="0.3">
      <c r="A38" s="224"/>
      <c r="B38" s="223"/>
      <c r="C38" s="224"/>
      <c r="D38" s="166"/>
    </row>
    <row r="39" spans="1:6" s="84" customFormat="1" x14ac:dyDescent="0.3">
      <c r="A39" s="224"/>
      <c r="B39" s="223"/>
      <c r="C39" s="224"/>
      <c r="D39" s="166"/>
    </row>
    <row r="40" spans="1:6" s="84" customFormat="1" x14ac:dyDescent="0.3">
      <c r="A40" s="224"/>
      <c r="B40" s="223"/>
      <c r="C40" s="224"/>
      <c r="D40" s="166"/>
    </row>
    <row r="41" spans="1:6" s="84" customFormat="1" x14ac:dyDescent="0.3">
      <c r="A41" s="224"/>
      <c r="B41" s="223"/>
      <c r="C41" s="224"/>
      <c r="D41" s="166"/>
    </row>
    <row r="42" spans="1:6" s="84" customFormat="1" x14ac:dyDescent="0.3">
      <c r="A42" s="224"/>
      <c r="B42" s="223"/>
      <c r="C42" s="224"/>
      <c r="D42" s="166"/>
    </row>
    <row r="43" spans="1:6" s="84" customFormat="1" x14ac:dyDescent="0.3">
      <c r="A43" s="224"/>
      <c r="B43" s="223"/>
      <c r="C43" s="224"/>
      <c r="D43" s="166"/>
    </row>
    <row r="44" spans="1:6" s="84" customFormat="1" x14ac:dyDescent="0.3">
      <c r="A44" s="224"/>
      <c r="B44" s="223"/>
      <c r="C44" s="224"/>
      <c r="D44" s="166"/>
    </row>
    <row r="45" spans="1:6" s="84" customFormat="1" x14ac:dyDescent="0.3">
      <c r="A45" s="224"/>
      <c r="B45" s="223"/>
      <c r="C45" s="224"/>
      <c r="D45" s="166"/>
    </row>
    <row r="46" spans="1:6" s="84" customFormat="1" x14ac:dyDescent="0.3">
      <c r="A46" s="224"/>
      <c r="B46" s="223"/>
      <c r="C46" s="224"/>
      <c r="D46" s="166"/>
    </row>
    <row r="47" spans="1:6" s="84" customFormat="1" x14ac:dyDescent="0.3">
      <c r="A47" s="224"/>
      <c r="B47" s="223"/>
      <c r="C47" s="224"/>
      <c r="D47" s="166"/>
    </row>
    <row r="48" spans="1:6" s="84" customFormat="1" x14ac:dyDescent="0.3">
      <c r="A48" s="224"/>
      <c r="B48" s="223"/>
      <c r="C48" s="224"/>
      <c r="D48" s="166"/>
    </row>
    <row r="49" spans="1:4" s="84" customFormat="1" x14ac:dyDescent="0.3">
      <c r="A49" s="224"/>
      <c r="B49" s="223"/>
      <c r="C49" s="224"/>
      <c r="D49" s="166"/>
    </row>
    <row r="50" spans="1:4" s="84" customFormat="1" x14ac:dyDescent="0.3">
      <c r="A50" s="224"/>
      <c r="B50" s="223"/>
      <c r="C50" s="224"/>
      <c r="D50" s="166"/>
    </row>
    <row r="51" spans="1:4" s="84" customFormat="1" x14ac:dyDescent="0.3">
      <c r="A51" s="224"/>
      <c r="B51" s="223"/>
      <c r="C51" s="224"/>
      <c r="D51" s="166"/>
    </row>
    <row r="52" spans="1:4" s="84" customFormat="1" x14ac:dyDescent="0.3">
      <c r="A52" s="224"/>
      <c r="B52" s="223"/>
      <c r="C52" s="224"/>
      <c r="D52" s="166"/>
    </row>
    <row r="53" spans="1:4" s="84" customFormat="1" x14ac:dyDescent="0.3">
      <c r="A53" s="224"/>
      <c r="B53" s="223"/>
      <c r="C53" s="224"/>
      <c r="D53" s="166"/>
    </row>
    <row r="54" spans="1:4" s="84" customFormat="1" x14ac:dyDescent="0.3">
      <c r="A54" s="224"/>
      <c r="B54" s="223"/>
      <c r="C54" s="224"/>
      <c r="D54" s="166"/>
    </row>
  </sheetData>
  <mergeCells count="1">
    <mergeCell ref="A3:H3"/>
  </mergeCells>
  <hyperlinks>
    <hyperlink ref="A1" location="TAB00!A1" display="Retour page de garde"/>
  </hyperlinks>
  <pageMargins left="0.7" right="0.7" top="0.75" bottom="0.75" header="0.3" footer="0.3"/>
  <pageSetup paperSize="9" scale="95" orientation="landscape"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1"/>
  <sheetViews>
    <sheetView zoomScaleNormal="100" workbookViewId="0">
      <selection activeCell="A37" sqref="A37:A38"/>
    </sheetView>
  </sheetViews>
  <sheetFormatPr baseColWidth="10" defaultColWidth="7.83203125" defaultRowHeight="13.5" x14ac:dyDescent="0.3"/>
  <cols>
    <col min="1" max="1" width="51.5" style="216" bestFit="1" customWidth="1"/>
    <col min="2" max="8" width="16.6640625" style="216" customWidth="1"/>
    <col min="9" max="16384" width="7.83203125" style="216"/>
  </cols>
  <sheetData>
    <row r="1" spans="1:19" ht="15" x14ac:dyDescent="0.3">
      <c r="A1" s="228" t="s">
        <v>42</v>
      </c>
    </row>
    <row r="3" spans="1:19" s="173" customFormat="1" ht="22.15" customHeight="1" x14ac:dyDescent="0.3">
      <c r="A3" s="230" t="str">
        <f>TAB00!B90&amp;" : "&amp;TAB00!C90</f>
        <v>TAB9 : Ecart entre budget et réalité relatif à la marge équitable</v>
      </c>
      <c r="B3" s="133"/>
      <c r="C3" s="133"/>
      <c r="D3" s="133"/>
      <c r="E3" s="192"/>
      <c r="F3" s="192"/>
      <c r="G3" s="192"/>
      <c r="H3" s="192"/>
      <c r="I3" s="192"/>
      <c r="J3" s="192"/>
      <c r="K3" s="192"/>
      <c r="L3" s="192"/>
      <c r="M3" s="192"/>
      <c r="N3" s="192"/>
      <c r="O3" s="192"/>
      <c r="P3" s="192"/>
      <c r="Q3" s="192"/>
      <c r="R3" s="192"/>
      <c r="S3" s="192"/>
    </row>
    <row r="5" spans="1:19" ht="40.5" x14ac:dyDescent="0.3">
      <c r="A5" s="202" t="s">
        <v>18</v>
      </c>
      <c r="B5" s="37" t="str">
        <f>"BUDGET "&amp;TAB00!E14</f>
        <v>BUDGET 2021</v>
      </c>
      <c r="C5" s="37" t="str">
        <f>"REALITE "&amp;TAB00!E14</f>
        <v>REALITE 2021</v>
      </c>
      <c r="D5" s="203" t="str">
        <f>"ECART "&amp;B5&amp;" - "&amp;C5</f>
        <v>ECART BUDGET 2021 - REALITE 2021</v>
      </c>
    </row>
    <row r="6" spans="1:19" x14ac:dyDescent="0.3">
      <c r="A6" s="277" t="s">
        <v>2</v>
      </c>
      <c r="B6" s="337"/>
      <c r="C6" s="229">
        <f>SUM(G61,G78)/2*HLOOKUP(RIGHT(C5,4)*1,TAB00!$B$37:$J$39,3,FALSE)</f>
        <v>0</v>
      </c>
      <c r="D6" s="338">
        <f>B6-C6</f>
        <v>0</v>
      </c>
    </row>
    <row r="7" spans="1:19" x14ac:dyDescent="0.3">
      <c r="A7" s="277" t="s">
        <v>70</v>
      </c>
      <c r="B7" s="337"/>
      <c r="C7" s="337"/>
      <c r="D7" s="338">
        <f>B7-C7</f>
        <v>0</v>
      </c>
    </row>
    <row r="8" spans="1:19" x14ac:dyDescent="0.3">
      <c r="A8" s="277" t="s">
        <v>71</v>
      </c>
      <c r="B8" s="337"/>
      <c r="C8" s="337"/>
      <c r="D8" s="338">
        <f>B8-C8</f>
        <v>0</v>
      </c>
    </row>
    <row r="9" spans="1:19" x14ac:dyDescent="0.3">
      <c r="A9" s="277" t="s">
        <v>72</v>
      </c>
      <c r="B9" s="66">
        <f>B6-SUM(B7:B8)</f>
        <v>0</v>
      </c>
      <c r="C9" s="66">
        <f>C6-SUM(C7:C8)</f>
        <v>0</v>
      </c>
      <c r="D9" s="66">
        <f>D6-SUM(D7:D8)</f>
        <v>0</v>
      </c>
    </row>
    <row r="11" spans="1:19" x14ac:dyDescent="0.3">
      <c r="A11" s="603" t="s">
        <v>21</v>
      </c>
      <c r="B11" s="604"/>
      <c r="C11" s="604"/>
      <c r="D11" s="604"/>
      <c r="E11" s="604"/>
      <c r="F11" s="604"/>
      <c r="G11" s="604"/>
      <c r="H11" s="604"/>
    </row>
    <row r="12" spans="1:19" ht="40.5" x14ac:dyDescent="0.3">
      <c r="A12" s="202" t="s">
        <v>18</v>
      </c>
      <c r="B12" s="44" t="str">
        <f>"REALITE "&amp;TAB00!$E$14-4</f>
        <v>REALITE 2017</v>
      </c>
      <c r="C12" s="37" t="str">
        <f>"REALITE "&amp;TAB00!$E$14-3</f>
        <v>REALITE 2018</v>
      </c>
      <c r="D12" s="37" t="str">
        <f>"REALITE "&amp;TAB00!$E$14-2</f>
        <v>REALITE 2019</v>
      </c>
      <c r="E12" s="37" t="str">
        <f>"REALITE "&amp;TAB00!$E$14-1</f>
        <v>REALITE 2020</v>
      </c>
      <c r="F12" s="37" t="str">
        <f>"BUDGET "&amp;TAB00!$E$14</f>
        <v>BUDGET 2021</v>
      </c>
      <c r="G12" s="37" t="str">
        <f>"REALITE "&amp;TAB00!$E$14</f>
        <v>REALITE 2021</v>
      </c>
      <c r="H12" s="203" t="str">
        <f>"ECART "&amp;F12&amp;" - "&amp;G12</f>
        <v>ECART BUDGET 2021 - REALITE 2021</v>
      </c>
    </row>
    <row r="13" spans="1:19" x14ac:dyDescent="0.3">
      <c r="A13" s="339" t="s">
        <v>484</v>
      </c>
      <c r="B13" s="338">
        <f t="shared" ref="B13:G13" si="0">SUM(B14:B16)</f>
        <v>0</v>
      </c>
      <c r="C13" s="338">
        <f t="shared" si="0"/>
        <v>0</v>
      </c>
      <c r="D13" s="338">
        <f t="shared" si="0"/>
        <v>0</v>
      </c>
      <c r="E13" s="338">
        <f t="shared" si="0"/>
        <v>0</v>
      </c>
      <c r="F13" s="338">
        <f t="shared" si="0"/>
        <v>0</v>
      </c>
      <c r="G13" s="338">
        <f t="shared" si="0"/>
        <v>0</v>
      </c>
      <c r="H13" s="338">
        <f>F13-G13</f>
        <v>0</v>
      </c>
    </row>
    <row r="14" spans="1:19" x14ac:dyDescent="0.3">
      <c r="A14" s="340" t="s">
        <v>73</v>
      </c>
      <c r="B14" s="337"/>
      <c r="C14" s="229">
        <f t="shared" ref="C14:E16" si="1">B31</f>
        <v>0</v>
      </c>
      <c r="D14" s="229">
        <f t="shared" si="1"/>
        <v>0</v>
      </c>
      <c r="E14" s="229">
        <f t="shared" si="1"/>
        <v>0</v>
      </c>
      <c r="F14" s="338">
        <f>TAB9.1!$C$29</f>
        <v>0</v>
      </c>
      <c r="G14" s="338">
        <f>TAB9.1!$C$68</f>
        <v>0</v>
      </c>
      <c r="H14" s="338">
        <f t="shared" ref="H14:H30" si="2">F14-G14</f>
        <v>0</v>
      </c>
    </row>
    <row r="15" spans="1:19" x14ac:dyDescent="0.3">
      <c r="A15" s="340" t="s">
        <v>74</v>
      </c>
      <c r="B15" s="337"/>
      <c r="C15" s="229">
        <f t="shared" si="1"/>
        <v>0</v>
      </c>
      <c r="D15" s="229">
        <f t="shared" si="1"/>
        <v>0</v>
      </c>
      <c r="E15" s="229">
        <f t="shared" si="1"/>
        <v>0</v>
      </c>
      <c r="F15" s="338">
        <f>TAB9.1!$D$29</f>
        <v>0</v>
      </c>
      <c r="G15" s="338">
        <f>TAB9.1!$D$68</f>
        <v>0</v>
      </c>
      <c r="H15" s="338">
        <f t="shared" si="2"/>
        <v>0</v>
      </c>
    </row>
    <row r="16" spans="1:19" x14ac:dyDescent="0.3">
      <c r="A16" s="340" t="s">
        <v>75</v>
      </c>
      <c r="B16" s="337"/>
      <c r="C16" s="229">
        <f t="shared" si="1"/>
        <v>0</v>
      </c>
      <c r="D16" s="229">
        <f t="shared" si="1"/>
        <v>0</v>
      </c>
      <c r="E16" s="229">
        <f t="shared" si="1"/>
        <v>0</v>
      </c>
      <c r="F16" s="338">
        <f>TAB9.1!$E$29</f>
        <v>0</v>
      </c>
      <c r="G16" s="338">
        <f>TAB9.1!$E$68</f>
        <v>0</v>
      </c>
      <c r="H16" s="338">
        <f t="shared" si="2"/>
        <v>0</v>
      </c>
    </row>
    <row r="17" spans="1:8" x14ac:dyDescent="0.3">
      <c r="A17" s="341" t="s">
        <v>76</v>
      </c>
      <c r="B17" s="337"/>
      <c r="C17" s="337"/>
      <c r="D17" s="337"/>
      <c r="E17" s="337"/>
      <c r="F17" s="338">
        <f>TAB9.1!$F$29</f>
        <v>0</v>
      </c>
      <c r="G17" s="338">
        <f>TAB9.1!$F$68</f>
        <v>0</v>
      </c>
      <c r="H17" s="338">
        <f t="shared" si="2"/>
        <v>0</v>
      </c>
    </row>
    <row r="18" spans="1:8" x14ac:dyDescent="0.3">
      <c r="A18" s="341" t="s">
        <v>77</v>
      </c>
      <c r="B18" s="337"/>
      <c r="C18" s="337"/>
      <c r="D18" s="337"/>
      <c r="E18" s="337"/>
      <c r="F18" s="338">
        <f>TAB9.1!$G$29</f>
        <v>0</v>
      </c>
      <c r="G18" s="338">
        <f>TAB9.1!$G$68</f>
        <v>0</v>
      </c>
      <c r="H18" s="338">
        <f t="shared" si="2"/>
        <v>0</v>
      </c>
    </row>
    <row r="19" spans="1:8" x14ac:dyDescent="0.3">
      <c r="A19" s="341" t="s">
        <v>78</v>
      </c>
      <c r="B19" s="337"/>
      <c r="C19" s="337"/>
      <c r="D19" s="337"/>
      <c r="E19" s="337"/>
      <c r="F19" s="338">
        <f>TAB9.1!$H$29</f>
        <v>0</v>
      </c>
      <c r="G19" s="338">
        <f>TAB9.1!$H$68</f>
        <v>0</v>
      </c>
      <c r="H19" s="338">
        <f t="shared" si="2"/>
        <v>0</v>
      </c>
    </row>
    <row r="20" spans="1:8" x14ac:dyDescent="0.3">
      <c r="A20" s="341" t="s">
        <v>79</v>
      </c>
      <c r="B20" s="337"/>
      <c r="C20" s="337"/>
      <c r="D20" s="337"/>
      <c r="E20" s="337"/>
      <c r="F20" s="338">
        <f>TAB9.1!$I$29</f>
        <v>0</v>
      </c>
      <c r="G20" s="338">
        <f>TAB9.1!$I$68</f>
        <v>0</v>
      </c>
      <c r="H20" s="338">
        <f t="shared" si="2"/>
        <v>0</v>
      </c>
    </row>
    <row r="21" spans="1:8" x14ac:dyDescent="0.3">
      <c r="A21" s="341" t="s">
        <v>80</v>
      </c>
      <c r="B21" s="338">
        <f t="shared" ref="B21:G21" si="3">SUM(B22:B24)</f>
        <v>0</v>
      </c>
      <c r="C21" s="338">
        <f t="shared" si="3"/>
        <v>0</v>
      </c>
      <c r="D21" s="338">
        <f t="shared" si="3"/>
        <v>0</v>
      </c>
      <c r="E21" s="338">
        <f t="shared" si="3"/>
        <v>0</v>
      </c>
      <c r="F21" s="338">
        <f t="shared" si="3"/>
        <v>0</v>
      </c>
      <c r="G21" s="338">
        <f t="shared" si="3"/>
        <v>0</v>
      </c>
      <c r="H21" s="338">
        <f t="shared" si="2"/>
        <v>0</v>
      </c>
    </row>
    <row r="22" spans="1:8" x14ac:dyDescent="0.3">
      <c r="A22" s="342" t="s">
        <v>929</v>
      </c>
      <c r="B22" s="337"/>
      <c r="C22" s="337"/>
      <c r="D22" s="337"/>
      <c r="E22" s="337"/>
      <c r="F22" s="338">
        <f>TAB9.1!$J$29</f>
        <v>0</v>
      </c>
      <c r="G22" s="338">
        <f>TAB9.1!$J$68</f>
        <v>0</v>
      </c>
      <c r="H22" s="338">
        <f t="shared" si="2"/>
        <v>0</v>
      </c>
    </row>
    <row r="23" spans="1:8" x14ac:dyDescent="0.3">
      <c r="A23" s="342" t="s">
        <v>84</v>
      </c>
      <c r="B23" s="337"/>
      <c r="C23" s="337"/>
      <c r="D23" s="337"/>
      <c r="E23" s="337"/>
      <c r="F23" s="338">
        <f>TAB9.1!$K$29</f>
        <v>0</v>
      </c>
      <c r="G23" s="338">
        <f>TAB9.1!$K$68</f>
        <v>0</v>
      </c>
      <c r="H23" s="338">
        <f t="shared" si="2"/>
        <v>0</v>
      </c>
    </row>
    <row r="24" spans="1:8" x14ac:dyDescent="0.3">
      <c r="A24" s="342" t="s">
        <v>85</v>
      </c>
      <c r="B24" s="337"/>
      <c r="C24" s="337"/>
      <c r="D24" s="337"/>
      <c r="E24" s="337"/>
      <c r="F24" s="338">
        <f>TAB9.1!$L$29</f>
        <v>0</v>
      </c>
      <c r="G24" s="338">
        <f>TAB9.1!$L$68</f>
        <v>0</v>
      </c>
      <c r="H24" s="338">
        <f t="shared" si="2"/>
        <v>0</v>
      </c>
    </row>
    <row r="25" spans="1:8" x14ac:dyDescent="0.3">
      <c r="A25" s="341" t="s">
        <v>81</v>
      </c>
      <c r="B25" s="338">
        <f t="shared" ref="B25:G25" si="4">SUM(B26:B29)</f>
        <v>0</v>
      </c>
      <c r="C25" s="338">
        <f t="shared" si="4"/>
        <v>0</v>
      </c>
      <c r="D25" s="338">
        <f t="shared" si="4"/>
        <v>0</v>
      </c>
      <c r="E25" s="338">
        <f t="shared" si="4"/>
        <v>0</v>
      </c>
      <c r="F25" s="338">
        <f t="shared" si="4"/>
        <v>0</v>
      </c>
      <c r="G25" s="338">
        <f t="shared" si="4"/>
        <v>0</v>
      </c>
      <c r="H25" s="338">
        <f t="shared" si="2"/>
        <v>0</v>
      </c>
    </row>
    <row r="26" spans="1:8" x14ac:dyDescent="0.3">
      <c r="A26" s="340" t="s">
        <v>82</v>
      </c>
      <c r="B26" s="337"/>
      <c r="C26" s="337"/>
      <c r="D26" s="337"/>
      <c r="E26" s="337"/>
      <c r="F26" s="338">
        <f>TAB9.1!$M$29</f>
        <v>0</v>
      </c>
      <c r="G26" s="338">
        <f>TAB9.1!$M$68</f>
        <v>0</v>
      </c>
      <c r="H26" s="338">
        <f t="shared" si="2"/>
        <v>0</v>
      </c>
    </row>
    <row r="27" spans="1:8" x14ac:dyDescent="0.3">
      <c r="A27" s="340" t="s">
        <v>83</v>
      </c>
      <c r="B27" s="337"/>
      <c r="C27" s="337"/>
      <c r="D27" s="337"/>
      <c r="E27" s="337"/>
      <c r="F27" s="338">
        <f>TAB9.1!$N$29</f>
        <v>0</v>
      </c>
      <c r="G27" s="338">
        <f>TAB9.1!$N$68</f>
        <v>0</v>
      </c>
      <c r="H27" s="338">
        <f t="shared" si="2"/>
        <v>0</v>
      </c>
    </row>
    <row r="28" spans="1:8" x14ac:dyDescent="0.3">
      <c r="A28" s="340" t="s">
        <v>84</v>
      </c>
      <c r="B28" s="337"/>
      <c r="C28" s="337"/>
      <c r="D28" s="337"/>
      <c r="E28" s="337"/>
      <c r="F28" s="338">
        <f>TAB9.1!$O$29</f>
        <v>0</v>
      </c>
      <c r="G28" s="338">
        <f>TAB9.1!$O$68</f>
        <v>0</v>
      </c>
      <c r="H28" s="338">
        <f t="shared" si="2"/>
        <v>0</v>
      </c>
    </row>
    <row r="29" spans="1:8" x14ac:dyDescent="0.3">
      <c r="A29" s="340" t="s">
        <v>85</v>
      </c>
      <c r="B29" s="337"/>
      <c r="C29" s="337"/>
      <c r="D29" s="337"/>
      <c r="E29" s="337"/>
      <c r="F29" s="338">
        <f>TAB9.1!$P$29</f>
        <v>0</v>
      </c>
      <c r="G29" s="338">
        <f>TAB9.1!$P$68</f>
        <v>0</v>
      </c>
      <c r="H29" s="338">
        <f t="shared" si="2"/>
        <v>0</v>
      </c>
    </row>
    <row r="30" spans="1:8" x14ac:dyDescent="0.3">
      <c r="A30" s="339" t="s">
        <v>483</v>
      </c>
      <c r="B30" s="338">
        <f t="shared" ref="B30:G30" si="5">SUM(B31:B33)</f>
        <v>0</v>
      </c>
      <c r="C30" s="338">
        <f t="shared" si="5"/>
        <v>0</v>
      </c>
      <c r="D30" s="338">
        <f t="shared" si="5"/>
        <v>0</v>
      </c>
      <c r="E30" s="338">
        <f t="shared" si="5"/>
        <v>0</v>
      </c>
      <c r="F30" s="338">
        <f t="shared" si="5"/>
        <v>0</v>
      </c>
      <c r="G30" s="338">
        <f t="shared" si="5"/>
        <v>0</v>
      </c>
      <c r="H30" s="338">
        <f t="shared" si="2"/>
        <v>0</v>
      </c>
    </row>
    <row r="31" spans="1:8" ht="12" customHeight="1" x14ac:dyDescent="0.3">
      <c r="A31" s="340" t="s">
        <v>73</v>
      </c>
      <c r="B31" s="229">
        <f>SUM(B14,B17:B20,B22,B26:B27)</f>
        <v>0</v>
      </c>
      <c r="C31" s="229">
        <f t="shared" ref="C31:H31" si="6">SUM(C14,C17:C20,C22,C26:C27)</f>
        <v>0</v>
      </c>
      <c r="D31" s="229">
        <f t="shared" si="6"/>
        <v>0</v>
      </c>
      <c r="E31" s="229">
        <f t="shared" si="6"/>
        <v>0</v>
      </c>
      <c r="F31" s="229">
        <f t="shared" si="6"/>
        <v>0</v>
      </c>
      <c r="G31" s="229">
        <f t="shared" si="6"/>
        <v>0</v>
      </c>
      <c r="H31" s="338">
        <f t="shared" si="6"/>
        <v>0</v>
      </c>
    </row>
    <row r="32" spans="1:8" x14ac:dyDescent="0.3">
      <c r="A32" s="340" t="s">
        <v>74</v>
      </c>
      <c r="B32" s="229">
        <f>SUM(B15,B23,B28)</f>
        <v>0</v>
      </c>
      <c r="C32" s="229">
        <f t="shared" ref="C32:H32" si="7">SUM(C15,C23,C28)</f>
        <v>0</v>
      </c>
      <c r="D32" s="229">
        <f t="shared" si="7"/>
        <v>0</v>
      </c>
      <c r="E32" s="229">
        <f t="shared" si="7"/>
        <v>0</v>
      </c>
      <c r="F32" s="229">
        <f t="shared" si="7"/>
        <v>0</v>
      </c>
      <c r="G32" s="229">
        <f t="shared" si="7"/>
        <v>0</v>
      </c>
      <c r="H32" s="338">
        <f t="shared" si="7"/>
        <v>0</v>
      </c>
    </row>
    <row r="33" spans="1:8" x14ac:dyDescent="0.3">
      <c r="A33" s="340" t="s">
        <v>75</v>
      </c>
      <c r="B33" s="229">
        <f t="shared" ref="B33" si="8">SUM(B16,B24,B29)</f>
        <v>0</v>
      </c>
      <c r="C33" s="229">
        <f t="shared" ref="C33:H33" si="9">SUM(C16,C24,C29)</f>
        <v>0</v>
      </c>
      <c r="D33" s="229">
        <f t="shared" si="9"/>
        <v>0</v>
      </c>
      <c r="E33" s="229">
        <f t="shared" si="9"/>
        <v>0</v>
      </c>
      <c r="F33" s="229">
        <f t="shared" si="9"/>
        <v>0</v>
      </c>
      <c r="G33" s="229">
        <f t="shared" si="9"/>
        <v>0</v>
      </c>
      <c r="H33" s="338">
        <f t="shared" si="9"/>
        <v>0</v>
      </c>
    </row>
    <row r="35" spans="1:8" x14ac:dyDescent="0.3">
      <c r="A35" s="603" t="s">
        <v>482</v>
      </c>
      <c r="B35" s="604"/>
      <c r="C35" s="604"/>
      <c r="D35" s="604"/>
      <c r="E35" s="604"/>
      <c r="F35" s="604"/>
      <c r="G35" s="604"/>
      <c r="H35" s="604"/>
    </row>
    <row r="36" spans="1:8" ht="40.5" x14ac:dyDescent="0.3">
      <c r="A36" s="202" t="s">
        <v>18</v>
      </c>
      <c r="B36" s="44" t="str">
        <f>B12</f>
        <v>REALITE 2017</v>
      </c>
      <c r="C36" s="37" t="str">
        <f t="shared" ref="C36:H36" si="10">C12</f>
        <v>REALITE 2018</v>
      </c>
      <c r="D36" s="37" t="str">
        <f t="shared" si="10"/>
        <v>REALITE 2019</v>
      </c>
      <c r="E36" s="37" t="str">
        <f t="shared" si="10"/>
        <v>REALITE 2020</v>
      </c>
      <c r="F36" s="37" t="str">
        <f t="shared" si="10"/>
        <v>BUDGET 2021</v>
      </c>
      <c r="G36" s="37" t="str">
        <f t="shared" si="10"/>
        <v>REALITE 2021</v>
      </c>
      <c r="H36" s="203" t="str">
        <f t="shared" si="10"/>
        <v>ECART BUDGET 2021 - REALITE 2021</v>
      </c>
    </row>
    <row r="37" spans="1:8" x14ac:dyDescent="0.3">
      <c r="A37" s="339" t="s">
        <v>484</v>
      </c>
      <c r="B37" s="338">
        <f t="shared" ref="B37:G37" si="11">SUM(B38:B40)</f>
        <v>0</v>
      </c>
      <c r="C37" s="338">
        <f t="shared" si="11"/>
        <v>0</v>
      </c>
      <c r="D37" s="338">
        <f t="shared" si="11"/>
        <v>0</v>
      </c>
      <c r="E37" s="338">
        <f t="shared" si="11"/>
        <v>0</v>
      </c>
      <c r="F37" s="338">
        <f t="shared" si="11"/>
        <v>0</v>
      </c>
      <c r="G37" s="338">
        <f t="shared" si="11"/>
        <v>0</v>
      </c>
      <c r="H37" s="338">
        <f>F37-G37</f>
        <v>0</v>
      </c>
    </row>
    <row r="38" spans="1:8" x14ac:dyDescent="0.3">
      <c r="A38" s="340" t="s">
        <v>73</v>
      </c>
      <c r="B38" s="337"/>
      <c r="C38" s="229">
        <f t="shared" ref="C38:E40" si="12">B55</f>
        <v>0</v>
      </c>
      <c r="D38" s="229">
        <f t="shared" si="12"/>
        <v>0</v>
      </c>
      <c r="E38" s="229">
        <f t="shared" si="12"/>
        <v>0</v>
      </c>
      <c r="F38" s="338">
        <f>TAB9.1!$C$43</f>
        <v>0</v>
      </c>
      <c r="G38" s="338">
        <f>TAB9.1!$C$82</f>
        <v>0</v>
      </c>
      <c r="H38" s="338">
        <f t="shared" ref="H38:H54" si="13">F38-G38</f>
        <v>0</v>
      </c>
    </row>
    <row r="39" spans="1:8" x14ac:dyDescent="0.3">
      <c r="A39" s="340" t="s">
        <v>74</v>
      </c>
      <c r="B39" s="337"/>
      <c r="C39" s="229">
        <f t="shared" si="12"/>
        <v>0</v>
      </c>
      <c r="D39" s="229">
        <f t="shared" si="12"/>
        <v>0</v>
      </c>
      <c r="E39" s="229">
        <f t="shared" si="12"/>
        <v>0</v>
      </c>
      <c r="F39" s="338">
        <f>TAB9.1!$D$43</f>
        <v>0</v>
      </c>
      <c r="G39" s="338">
        <f>TAB9.1!$D$82</f>
        <v>0</v>
      </c>
      <c r="H39" s="338">
        <f t="shared" si="13"/>
        <v>0</v>
      </c>
    </row>
    <row r="40" spans="1:8" x14ac:dyDescent="0.3">
      <c r="A40" s="340" t="s">
        <v>75</v>
      </c>
      <c r="B40" s="337"/>
      <c r="C40" s="229">
        <f t="shared" si="12"/>
        <v>0</v>
      </c>
      <c r="D40" s="229">
        <f t="shared" si="12"/>
        <v>0</v>
      </c>
      <c r="E40" s="229">
        <f t="shared" si="12"/>
        <v>0</v>
      </c>
      <c r="F40" s="338">
        <f>TAB9.1!$E$43</f>
        <v>0</v>
      </c>
      <c r="G40" s="338">
        <f>TAB9.1!$E$82</f>
        <v>0</v>
      </c>
      <c r="H40" s="338">
        <f t="shared" si="13"/>
        <v>0</v>
      </c>
    </row>
    <row r="41" spans="1:8" x14ac:dyDescent="0.3">
      <c r="A41" s="341" t="s">
        <v>76</v>
      </c>
      <c r="B41" s="337"/>
      <c r="C41" s="337"/>
      <c r="D41" s="337"/>
      <c r="E41" s="337"/>
      <c r="F41" s="338">
        <f>TAB9.1!$F$43</f>
        <v>0</v>
      </c>
      <c r="G41" s="338">
        <f>TAB9.1!$F$82</f>
        <v>0</v>
      </c>
      <c r="H41" s="338">
        <f t="shared" si="13"/>
        <v>0</v>
      </c>
    </row>
    <row r="42" spans="1:8" x14ac:dyDescent="0.3">
      <c r="A42" s="341" t="s">
        <v>77</v>
      </c>
      <c r="B42" s="337"/>
      <c r="C42" s="337"/>
      <c r="D42" s="337"/>
      <c r="E42" s="337"/>
      <c r="F42" s="338">
        <f>TAB9.1!$G$43</f>
        <v>0</v>
      </c>
      <c r="G42" s="338">
        <f>TAB9.1!$G$82</f>
        <v>0</v>
      </c>
      <c r="H42" s="338">
        <f t="shared" si="13"/>
        <v>0</v>
      </c>
    </row>
    <row r="43" spans="1:8" x14ac:dyDescent="0.3">
      <c r="A43" s="341" t="s">
        <v>78</v>
      </c>
      <c r="B43" s="337"/>
      <c r="C43" s="337"/>
      <c r="D43" s="337"/>
      <c r="E43" s="337"/>
      <c r="F43" s="338">
        <f>TAB9.1!$H$43</f>
        <v>0</v>
      </c>
      <c r="G43" s="338">
        <f>TAB9.1!$H$82</f>
        <v>0</v>
      </c>
      <c r="H43" s="338">
        <f t="shared" si="13"/>
        <v>0</v>
      </c>
    </row>
    <row r="44" spans="1:8" x14ac:dyDescent="0.3">
      <c r="A44" s="341" t="s">
        <v>79</v>
      </c>
      <c r="B44" s="337"/>
      <c r="C44" s="337"/>
      <c r="D44" s="337"/>
      <c r="E44" s="337"/>
      <c r="F44" s="338">
        <f>TAB9.1!$I$43</f>
        <v>0</v>
      </c>
      <c r="G44" s="338">
        <f>TAB9.1!$I$82</f>
        <v>0</v>
      </c>
      <c r="H44" s="338">
        <f t="shared" si="13"/>
        <v>0</v>
      </c>
    </row>
    <row r="45" spans="1:8" x14ac:dyDescent="0.3">
      <c r="A45" s="341" t="s">
        <v>80</v>
      </c>
      <c r="B45" s="338">
        <f t="shared" ref="B45:G45" si="14">SUM(B46:B48)</f>
        <v>0</v>
      </c>
      <c r="C45" s="338">
        <f t="shared" si="14"/>
        <v>0</v>
      </c>
      <c r="D45" s="338">
        <f t="shared" si="14"/>
        <v>0</v>
      </c>
      <c r="E45" s="338">
        <f t="shared" si="14"/>
        <v>0</v>
      </c>
      <c r="F45" s="338">
        <f t="shared" si="14"/>
        <v>0</v>
      </c>
      <c r="G45" s="338">
        <f t="shared" si="14"/>
        <v>0</v>
      </c>
      <c r="H45" s="338">
        <f t="shared" si="13"/>
        <v>0</v>
      </c>
    </row>
    <row r="46" spans="1:8" x14ac:dyDescent="0.3">
      <c r="A46" s="340" t="s">
        <v>73</v>
      </c>
      <c r="B46" s="337"/>
      <c r="C46" s="337"/>
      <c r="D46" s="337"/>
      <c r="E46" s="337"/>
      <c r="F46" s="338">
        <f>TAB9.1!$J$43</f>
        <v>0</v>
      </c>
      <c r="G46" s="338">
        <f>TAB9.1!$J$82</f>
        <v>0</v>
      </c>
      <c r="H46" s="338">
        <f t="shared" si="13"/>
        <v>0</v>
      </c>
    </row>
    <row r="47" spans="1:8" x14ac:dyDescent="0.3">
      <c r="A47" s="340" t="s">
        <v>74</v>
      </c>
      <c r="B47" s="337"/>
      <c r="C47" s="337"/>
      <c r="D47" s="337"/>
      <c r="E47" s="337"/>
      <c r="F47" s="338">
        <f>TAB9.1!$K$43</f>
        <v>0</v>
      </c>
      <c r="G47" s="338">
        <f>TAB9.1!$K$82</f>
        <v>0</v>
      </c>
      <c r="H47" s="338">
        <f t="shared" si="13"/>
        <v>0</v>
      </c>
    </row>
    <row r="48" spans="1:8" x14ac:dyDescent="0.3">
      <c r="A48" s="340" t="s">
        <v>75</v>
      </c>
      <c r="B48" s="337"/>
      <c r="C48" s="337"/>
      <c r="D48" s="337"/>
      <c r="E48" s="337"/>
      <c r="F48" s="338">
        <f>TAB9.1!$L$43</f>
        <v>0</v>
      </c>
      <c r="G48" s="338">
        <f>TAB9.1!$L$82</f>
        <v>0</v>
      </c>
      <c r="H48" s="338">
        <f t="shared" si="13"/>
        <v>0</v>
      </c>
    </row>
    <row r="49" spans="1:8" x14ac:dyDescent="0.3">
      <c r="A49" s="341" t="s">
        <v>81</v>
      </c>
      <c r="B49" s="338">
        <f t="shared" ref="B49:G49" si="15">SUM(B50:B53)</f>
        <v>0</v>
      </c>
      <c r="C49" s="338">
        <f t="shared" si="15"/>
        <v>0</v>
      </c>
      <c r="D49" s="338">
        <f t="shared" si="15"/>
        <v>0</v>
      </c>
      <c r="E49" s="338">
        <f t="shared" si="15"/>
        <v>0</v>
      </c>
      <c r="F49" s="338">
        <f t="shared" si="15"/>
        <v>0</v>
      </c>
      <c r="G49" s="338">
        <f t="shared" si="15"/>
        <v>0</v>
      </c>
      <c r="H49" s="338">
        <f t="shared" si="13"/>
        <v>0</v>
      </c>
    </row>
    <row r="50" spans="1:8" x14ac:dyDescent="0.3">
      <c r="A50" s="340" t="s">
        <v>82</v>
      </c>
      <c r="B50" s="337"/>
      <c r="C50" s="337"/>
      <c r="D50" s="337"/>
      <c r="E50" s="337"/>
      <c r="F50" s="338">
        <f>TAB9.1!$M$43</f>
        <v>0</v>
      </c>
      <c r="G50" s="338">
        <f>TAB9.1!$M$82</f>
        <v>0</v>
      </c>
      <c r="H50" s="338">
        <f t="shared" si="13"/>
        <v>0</v>
      </c>
    </row>
    <row r="51" spans="1:8" x14ac:dyDescent="0.3">
      <c r="A51" s="340" t="s">
        <v>83</v>
      </c>
      <c r="B51" s="337"/>
      <c r="C51" s="337"/>
      <c r="D51" s="337"/>
      <c r="E51" s="337"/>
      <c r="F51" s="338">
        <f>TAB9.1!$N$43</f>
        <v>0</v>
      </c>
      <c r="G51" s="338">
        <f>TAB9.1!$N$82</f>
        <v>0</v>
      </c>
      <c r="H51" s="338">
        <f t="shared" si="13"/>
        <v>0</v>
      </c>
    </row>
    <row r="52" spans="1:8" x14ac:dyDescent="0.3">
      <c r="A52" s="340" t="s">
        <v>84</v>
      </c>
      <c r="B52" s="337"/>
      <c r="C52" s="337"/>
      <c r="D52" s="337"/>
      <c r="E52" s="337"/>
      <c r="F52" s="338">
        <f>TAB9.1!$O$43</f>
        <v>0</v>
      </c>
      <c r="G52" s="338">
        <f>TAB9.1!$O$82</f>
        <v>0</v>
      </c>
      <c r="H52" s="338">
        <f t="shared" si="13"/>
        <v>0</v>
      </c>
    </row>
    <row r="53" spans="1:8" x14ac:dyDescent="0.3">
      <c r="A53" s="340" t="s">
        <v>85</v>
      </c>
      <c r="B53" s="337"/>
      <c r="C53" s="337"/>
      <c r="D53" s="337"/>
      <c r="E53" s="337"/>
      <c r="F53" s="338">
        <f>TAB9.1!$P$43</f>
        <v>0</v>
      </c>
      <c r="G53" s="338">
        <f>TAB9.1!$P$82</f>
        <v>0</v>
      </c>
      <c r="H53" s="338">
        <f t="shared" si="13"/>
        <v>0</v>
      </c>
    </row>
    <row r="54" spans="1:8" x14ac:dyDescent="0.3">
      <c r="A54" s="339" t="s">
        <v>483</v>
      </c>
      <c r="B54" s="338">
        <f t="shared" ref="B54:G54" si="16">SUM(B55:B57)</f>
        <v>0</v>
      </c>
      <c r="C54" s="338">
        <f t="shared" si="16"/>
        <v>0</v>
      </c>
      <c r="D54" s="338">
        <f t="shared" si="16"/>
        <v>0</v>
      </c>
      <c r="E54" s="338">
        <f t="shared" si="16"/>
        <v>0</v>
      </c>
      <c r="F54" s="338">
        <f t="shared" si="16"/>
        <v>0</v>
      </c>
      <c r="G54" s="338">
        <f t="shared" si="16"/>
        <v>0</v>
      </c>
      <c r="H54" s="338">
        <f t="shared" si="13"/>
        <v>0</v>
      </c>
    </row>
    <row r="55" spans="1:8" x14ac:dyDescent="0.3">
      <c r="A55" s="340" t="s">
        <v>73</v>
      </c>
      <c r="B55" s="229">
        <f>SUM(B38,B41:B44,B46,B50:B51)</f>
        <v>0</v>
      </c>
      <c r="C55" s="229">
        <f t="shared" ref="C55:H55" si="17">SUM(C38,C41:C44,C46,C50:C51)</f>
        <v>0</v>
      </c>
      <c r="D55" s="229">
        <f t="shared" si="17"/>
        <v>0</v>
      </c>
      <c r="E55" s="229">
        <f t="shared" si="17"/>
        <v>0</v>
      </c>
      <c r="F55" s="229">
        <f t="shared" si="17"/>
        <v>0</v>
      </c>
      <c r="G55" s="229">
        <f t="shared" si="17"/>
        <v>0</v>
      </c>
      <c r="H55" s="338">
        <f t="shared" si="17"/>
        <v>0</v>
      </c>
    </row>
    <row r="56" spans="1:8" x14ac:dyDescent="0.3">
      <c r="A56" s="340" t="s">
        <v>74</v>
      </c>
      <c r="B56" s="229">
        <f>SUM(B39,B47,B52)</f>
        <v>0</v>
      </c>
      <c r="C56" s="229">
        <f t="shared" ref="C56:H56" si="18">SUM(C39,C47,C52)</f>
        <v>0</v>
      </c>
      <c r="D56" s="229">
        <f t="shared" si="18"/>
        <v>0</v>
      </c>
      <c r="E56" s="229">
        <f t="shared" si="18"/>
        <v>0</v>
      </c>
      <c r="F56" s="229">
        <f t="shared" si="18"/>
        <v>0</v>
      </c>
      <c r="G56" s="229">
        <f t="shared" si="18"/>
        <v>0</v>
      </c>
      <c r="H56" s="338">
        <f t="shared" si="18"/>
        <v>0</v>
      </c>
    </row>
    <row r="57" spans="1:8" x14ac:dyDescent="0.3">
      <c r="A57" s="340" t="s">
        <v>75</v>
      </c>
      <c r="B57" s="229">
        <f t="shared" ref="B57:H57" si="19">SUM(B40,B48,B53)</f>
        <v>0</v>
      </c>
      <c r="C57" s="229">
        <f t="shared" si="19"/>
        <v>0</v>
      </c>
      <c r="D57" s="229">
        <f t="shared" si="19"/>
        <v>0</v>
      </c>
      <c r="E57" s="229">
        <f t="shared" si="19"/>
        <v>0</v>
      </c>
      <c r="F57" s="229">
        <f t="shared" si="19"/>
        <v>0</v>
      </c>
      <c r="G57" s="229">
        <f t="shared" si="19"/>
        <v>0</v>
      </c>
      <c r="H57" s="338">
        <f t="shared" si="19"/>
        <v>0</v>
      </c>
    </row>
    <row r="59" spans="1:8" x14ac:dyDescent="0.3">
      <c r="A59" s="605" t="s">
        <v>22</v>
      </c>
      <c r="B59" s="605"/>
      <c r="C59" s="605"/>
      <c r="D59" s="605"/>
      <c r="E59" s="605"/>
      <c r="F59" s="605"/>
      <c r="G59" s="605"/>
      <c r="H59" s="605"/>
    </row>
    <row r="60" spans="1:8" ht="40.5" x14ac:dyDescent="0.3">
      <c r="A60" s="202" t="s">
        <v>18</v>
      </c>
      <c r="B60" s="44" t="str">
        <f>B36</f>
        <v>REALITE 2017</v>
      </c>
      <c r="C60" s="37" t="str">
        <f t="shared" ref="C60:H60" si="20">C36</f>
        <v>REALITE 2018</v>
      </c>
      <c r="D60" s="37" t="str">
        <f t="shared" si="20"/>
        <v>REALITE 2019</v>
      </c>
      <c r="E60" s="37" t="str">
        <f t="shared" si="20"/>
        <v>REALITE 2020</v>
      </c>
      <c r="F60" s="37" t="str">
        <f t="shared" si="20"/>
        <v>BUDGET 2021</v>
      </c>
      <c r="G60" s="37" t="str">
        <f t="shared" si="20"/>
        <v>REALITE 2021</v>
      </c>
      <c r="H60" s="203" t="str">
        <f t="shared" si="20"/>
        <v>ECART BUDGET 2021 - REALITE 2021</v>
      </c>
    </row>
    <row r="61" spans="1:8" x14ac:dyDescent="0.3">
      <c r="A61" s="339" t="s">
        <v>484</v>
      </c>
      <c r="B61" s="338">
        <f>SUM(B13,B37)</f>
        <v>0</v>
      </c>
      <c r="C61" s="338">
        <f t="shared" ref="C61:H61" si="21">SUM(C13,C37)</f>
        <v>0</v>
      </c>
      <c r="D61" s="338">
        <f t="shared" si="21"/>
        <v>0</v>
      </c>
      <c r="E61" s="338">
        <f t="shared" si="21"/>
        <v>0</v>
      </c>
      <c r="F61" s="338">
        <f t="shared" si="21"/>
        <v>0</v>
      </c>
      <c r="G61" s="338">
        <f t="shared" si="21"/>
        <v>0</v>
      </c>
      <c r="H61" s="338">
        <f t="shared" si="21"/>
        <v>0</v>
      </c>
    </row>
    <row r="62" spans="1:8" x14ac:dyDescent="0.3">
      <c r="A62" s="340" t="s">
        <v>73</v>
      </c>
      <c r="B62" s="338">
        <f t="shared" ref="B62:H62" si="22">SUM(B14,B38)</f>
        <v>0</v>
      </c>
      <c r="C62" s="338">
        <f t="shared" si="22"/>
        <v>0</v>
      </c>
      <c r="D62" s="338">
        <f t="shared" si="22"/>
        <v>0</v>
      </c>
      <c r="E62" s="338">
        <f t="shared" si="22"/>
        <v>0</v>
      </c>
      <c r="F62" s="338">
        <f t="shared" si="22"/>
        <v>0</v>
      </c>
      <c r="G62" s="338">
        <f t="shared" si="22"/>
        <v>0</v>
      </c>
      <c r="H62" s="338">
        <f t="shared" si="22"/>
        <v>0</v>
      </c>
    </row>
    <row r="63" spans="1:8" x14ac:dyDescent="0.3">
      <c r="A63" s="340" t="s">
        <v>74</v>
      </c>
      <c r="B63" s="338">
        <f t="shared" ref="B63:H63" si="23">SUM(B15,B39)</f>
        <v>0</v>
      </c>
      <c r="C63" s="338">
        <f t="shared" si="23"/>
        <v>0</v>
      </c>
      <c r="D63" s="338">
        <f t="shared" si="23"/>
        <v>0</v>
      </c>
      <c r="E63" s="338">
        <f t="shared" si="23"/>
        <v>0</v>
      </c>
      <c r="F63" s="338">
        <f t="shared" si="23"/>
        <v>0</v>
      </c>
      <c r="G63" s="338">
        <f t="shared" si="23"/>
        <v>0</v>
      </c>
      <c r="H63" s="338">
        <f t="shared" si="23"/>
        <v>0</v>
      </c>
    </row>
    <row r="64" spans="1:8" x14ac:dyDescent="0.3">
      <c r="A64" s="340" t="s">
        <v>75</v>
      </c>
      <c r="B64" s="338">
        <f t="shared" ref="B64:H64" si="24">SUM(B16,B40)</f>
        <v>0</v>
      </c>
      <c r="C64" s="338">
        <f t="shared" si="24"/>
        <v>0</v>
      </c>
      <c r="D64" s="338">
        <f t="shared" si="24"/>
        <v>0</v>
      </c>
      <c r="E64" s="338">
        <f t="shared" si="24"/>
        <v>0</v>
      </c>
      <c r="F64" s="338">
        <f t="shared" si="24"/>
        <v>0</v>
      </c>
      <c r="G64" s="338">
        <f t="shared" si="24"/>
        <v>0</v>
      </c>
      <c r="H64" s="338">
        <f t="shared" si="24"/>
        <v>0</v>
      </c>
    </row>
    <row r="65" spans="1:8" x14ac:dyDescent="0.3">
      <c r="A65" s="341" t="s">
        <v>76</v>
      </c>
      <c r="B65" s="338">
        <f t="shared" ref="B65:H65" si="25">SUM(B17,B41)</f>
        <v>0</v>
      </c>
      <c r="C65" s="338">
        <f t="shared" si="25"/>
        <v>0</v>
      </c>
      <c r="D65" s="338">
        <f t="shared" si="25"/>
        <v>0</v>
      </c>
      <c r="E65" s="338">
        <f t="shared" si="25"/>
        <v>0</v>
      </c>
      <c r="F65" s="338">
        <f t="shared" si="25"/>
        <v>0</v>
      </c>
      <c r="G65" s="338">
        <f t="shared" si="25"/>
        <v>0</v>
      </c>
      <c r="H65" s="338">
        <f t="shared" si="25"/>
        <v>0</v>
      </c>
    </row>
    <row r="66" spans="1:8" x14ac:dyDescent="0.3">
      <c r="A66" s="341" t="s">
        <v>77</v>
      </c>
      <c r="B66" s="338">
        <f t="shared" ref="B66:H66" si="26">SUM(B18,B42)</f>
        <v>0</v>
      </c>
      <c r="C66" s="338">
        <f t="shared" si="26"/>
        <v>0</v>
      </c>
      <c r="D66" s="338">
        <f t="shared" si="26"/>
        <v>0</v>
      </c>
      <c r="E66" s="338">
        <f t="shared" si="26"/>
        <v>0</v>
      </c>
      <c r="F66" s="338">
        <f t="shared" si="26"/>
        <v>0</v>
      </c>
      <c r="G66" s="338">
        <f t="shared" si="26"/>
        <v>0</v>
      </c>
      <c r="H66" s="338">
        <f t="shared" si="26"/>
        <v>0</v>
      </c>
    </row>
    <row r="67" spans="1:8" x14ac:dyDescent="0.3">
      <c r="A67" s="341" t="s">
        <v>78</v>
      </c>
      <c r="B67" s="338">
        <f t="shared" ref="B67:H67" si="27">SUM(B19,B43)</f>
        <v>0</v>
      </c>
      <c r="C67" s="338">
        <f t="shared" si="27"/>
        <v>0</v>
      </c>
      <c r="D67" s="338">
        <f t="shared" si="27"/>
        <v>0</v>
      </c>
      <c r="E67" s="338">
        <f t="shared" si="27"/>
        <v>0</v>
      </c>
      <c r="F67" s="338">
        <f t="shared" si="27"/>
        <v>0</v>
      </c>
      <c r="G67" s="338">
        <f t="shared" si="27"/>
        <v>0</v>
      </c>
      <c r="H67" s="338">
        <f t="shared" si="27"/>
        <v>0</v>
      </c>
    </row>
    <row r="68" spans="1:8" x14ac:dyDescent="0.3">
      <c r="A68" s="341" t="s">
        <v>79</v>
      </c>
      <c r="B68" s="338">
        <f t="shared" ref="B68:H68" si="28">SUM(B20,B44)</f>
        <v>0</v>
      </c>
      <c r="C68" s="338">
        <f t="shared" si="28"/>
        <v>0</v>
      </c>
      <c r="D68" s="338">
        <f t="shared" si="28"/>
        <v>0</v>
      </c>
      <c r="E68" s="338">
        <f t="shared" si="28"/>
        <v>0</v>
      </c>
      <c r="F68" s="338">
        <f t="shared" si="28"/>
        <v>0</v>
      </c>
      <c r="G68" s="338">
        <f t="shared" si="28"/>
        <v>0</v>
      </c>
      <c r="H68" s="338">
        <f t="shared" si="28"/>
        <v>0</v>
      </c>
    </row>
    <row r="69" spans="1:8" x14ac:dyDescent="0.3">
      <c r="A69" s="341" t="s">
        <v>80</v>
      </c>
      <c r="B69" s="338">
        <f t="shared" ref="B69:H69" si="29">SUM(B21,B45)</f>
        <v>0</v>
      </c>
      <c r="C69" s="338">
        <f t="shared" si="29"/>
        <v>0</v>
      </c>
      <c r="D69" s="338">
        <f t="shared" si="29"/>
        <v>0</v>
      </c>
      <c r="E69" s="338">
        <f t="shared" si="29"/>
        <v>0</v>
      </c>
      <c r="F69" s="338">
        <f t="shared" si="29"/>
        <v>0</v>
      </c>
      <c r="G69" s="338">
        <f t="shared" si="29"/>
        <v>0</v>
      </c>
      <c r="H69" s="338">
        <f t="shared" si="29"/>
        <v>0</v>
      </c>
    </row>
    <row r="70" spans="1:8" x14ac:dyDescent="0.3">
      <c r="A70" s="340" t="s">
        <v>73</v>
      </c>
      <c r="B70" s="338">
        <f t="shared" ref="B70:H70" si="30">SUM(B22,B46)</f>
        <v>0</v>
      </c>
      <c r="C70" s="338">
        <f t="shared" si="30"/>
        <v>0</v>
      </c>
      <c r="D70" s="338">
        <f t="shared" si="30"/>
        <v>0</v>
      </c>
      <c r="E70" s="338">
        <f t="shared" si="30"/>
        <v>0</v>
      </c>
      <c r="F70" s="338">
        <f t="shared" si="30"/>
        <v>0</v>
      </c>
      <c r="G70" s="338">
        <f t="shared" si="30"/>
        <v>0</v>
      </c>
      <c r="H70" s="338">
        <f t="shared" si="30"/>
        <v>0</v>
      </c>
    </row>
    <row r="71" spans="1:8" x14ac:dyDescent="0.3">
      <c r="A71" s="340" t="s">
        <v>74</v>
      </c>
      <c r="B71" s="338">
        <f t="shared" ref="B71:H71" si="31">SUM(B23,B47)</f>
        <v>0</v>
      </c>
      <c r="C71" s="338">
        <f t="shared" si="31"/>
        <v>0</v>
      </c>
      <c r="D71" s="338">
        <f t="shared" si="31"/>
        <v>0</v>
      </c>
      <c r="E71" s="338">
        <f t="shared" si="31"/>
        <v>0</v>
      </c>
      <c r="F71" s="338">
        <f t="shared" si="31"/>
        <v>0</v>
      </c>
      <c r="G71" s="338">
        <f t="shared" si="31"/>
        <v>0</v>
      </c>
      <c r="H71" s="338">
        <f t="shared" si="31"/>
        <v>0</v>
      </c>
    </row>
    <row r="72" spans="1:8" x14ac:dyDescent="0.3">
      <c r="A72" s="340" t="s">
        <v>75</v>
      </c>
      <c r="B72" s="338">
        <f t="shared" ref="B72:H72" si="32">SUM(B24,B48)</f>
        <v>0</v>
      </c>
      <c r="C72" s="338">
        <f t="shared" si="32"/>
        <v>0</v>
      </c>
      <c r="D72" s="338">
        <f t="shared" si="32"/>
        <v>0</v>
      </c>
      <c r="E72" s="338">
        <f t="shared" si="32"/>
        <v>0</v>
      </c>
      <c r="F72" s="338">
        <f t="shared" si="32"/>
        <v>0</v>
      </c>
      <c r="G72" s="338">
        <f t="shared" si="32"/>
        <v>0</v>
      </c>
      <c r="H72" s="338">
        <f t="shared" si="32"/>
        <v>0</v>
      </c>
    </row>
    <row r="73" spans="1:8" x14ac:dyDescent="0.3">
      <c r="A73" s="341" t="s">
        <v>81</v>
      </c>
      <c r="B73" s="338">
        <f t="shared" ref="B73:H73" si="33">SUM(B25,B49)</f>
        <v>0</v>
      </c>
      <c r="C73" s="338">
        <f t="shared" si="33"/>
        <v>0</v>
      </c>
      <c r="D73" s="338">
        <f t="shared" si="33"/>
        <v>0</v>
      </c>
      <c r="E73" s="338">
        <f t="shared" si="33"/>
        <v>0</v>
      </c>
      <c r="F73" s="338">
        <f t="shared" si="33"/>
        <v>0</v>
      </c>
      <c r="G73" s="338">
        <f t="shared" si="33"/>
        <v>0</v>
      </c>
      <c r="H73" s="338">
        <f t="shared" si="33"/>
        <v>0</v>
      </c>
    </row>
    <row r="74" spans="1:8" x14ac:dyDescent="0.3">
      <c r="A74" s="340" t="s">
        <v>82</v>
      </c>
      <c r="B74" s="338">
        <f t="shared" ref="B74:H74" si="34">SUM(B26,B50)</f>
        <v>0</v>
      </c>
      <c r="C74" s="338">
        <f t="shared" si="34"/>
        <v>0</v>
      </c>
      <c r="D74" s="338">
        <f t="shared" si="34"/>
        <v>0</v>
      </c>
      <c r="E74" s="338">
        <f t="shared" si="34"/>
        <v>0</v>
      </c>
      <c r="F74" s="338">
        <f t="shared" si="34"/>
        <v>0</v>
      </c>
      <c r="G74" s="338">
        <f t="shared" si="34"/>
        <v>0</v>
      </c>
      <c r="H74" s="338">
        <f t="shared" si="34"/>
        <v>0</v>
      </c>
    </row>
    <row r="75" spans="1:8" x14ac:dyDescent="0.3">
      <c r="A75" s="340" t="s">
        <v>83</v>
      </c>
      <c r="B75" s="338">
        <f t="shared" ref="B75:H75" si="35">SUM(B27,B51)</f>
        <v>0</v>
      </c>
      <c r="C75" s="338">
        <f t="shared" si="35"/>
        <v>0</v>
      </c>
      <c r="D75" s="338">
        <f t="shared" si="35"/>
        <v>0</v>
      </c>
      <c r="E75" s="338">
        <f t="shared" si="35"/>
        <v>0</v>
      </c>
      <c r="F75" s="338">
        <f t="shared" si="35"/>
        <v>0</v>
      </c>
      <c r="G75" s="338">
        <f t="shared" si="35"/>
        <v>0</v>
      </c>
      <c r="H75" s="338">
        <f t="shared" si="35"/>
        <v>0</v>
      </c>
    </row>
    <row r="76" spans="1:8" x14ac:dyDescent="0.3">
      <c r="A76" s="340" t="s">
        <v>84</v>
      </c>
      <c r="B76" s="338">
        <f t="shared" ref="B76:H76" si="36">SUM(B28,B52)</f>
        <v>0</v>
      </c>
      <c r="C76" s="338">
        <f t="shared" si="36"/>
        <v>0</v>
      </c>
      <c r="D76" s="338">
        <f t="shared" si="36"/>
        <v>0</v>
      </c>
      <c r="E76" s="338">
        <f t="shared" si="36"/>
        <v>0</v>
      </c>
      <c r="F76" s="338">
        <f t="shared" si="36"/>
        <v>0</v>
      </c>
      <c r="G76" s="338">
        <f t="shared" si="36"/>
        <v>0</v>
      </c>
      <c r="H76" s="338">
        <f t="shared" si="36"/>
        <v>0</v>
      </c>
    </row>
    <row r="77" spans="1:8" x14ac:dyDescent="0.3">
      <c r="A77" s="340" t="s">
        <v>85</v>
      </c>
      <c r="B77" s="338">
        <f t="shared" ref="B77:H77" si="37">SUM(B29,B53)</f>
        <v>0</v>
      </c>
      <c r="C77" s="338">
        <f t="shared" si="37"/>
        <v>0</v>
      </c>
      <c r="D77" s="338">
        <f t="shared" si="37"/>
        <v>0</v>
      </c>
      <c r="E77" s="338">
        <f t="shared" si="37"/>
        <v>0</v>
      </c>
      <c r="F77" s="338">
        <f t="shared" si="37"/>
        <v>0</v>
      </c>
      <c r="G77" s="338">
        <f t="shared" si="37"/>
        <v>0</v>
      </c>
      <c r="H77" s="338">
        <f t="shared" si="37"/>
        <v>0</v>
      </c>
    </row>
    <row r="78" spans="1:8" x14ac:dyDescent="0.3">
      <c r="A78" s="339" t="s">
        <v>483</v>
      </c>
      <c r="B78" s="338">
        <f t="shared" ref="B78:H78" si="38">SUM(B30,B54)</f>
        <v>0</v>
      </c>
      <c r="C78" s="338">
        <f t="shared" si="38"/>
        <v>0</v>
      </c>
      <c r="D78" s="338">
        <f t="shared" si="38"/>
        <v>0</v>
      </c>
      <c r="E78" s="338">
        <f t="shared" si="38"/>
        <v>0</v>
      </c>
      <c r="F78" s="338">
        <f t="shared" si="38"/>
        <v>0</v>
      </c>
      <c r="G78" s="338">
        <f t="shared" si="38"/>
        <v>0</v>
      </c>
      <c r="H78" s="338">
        <f t="shared" si="38"/>
        <v>0</v>
      </c>
    </row>
    <row r="79" spans="1:8" x14ac:dyDescent="0.3">
      <c r="A79" s="340" t="s">
        <v>73</v>
      </c>
      <c r="B79" s="338">
        <f t="shared" ref="B79:H79" si="39">SUM(B31,B55)</f>
        <v>0</v>
      </c>
      <c r="C79" s="338">
        <f t="shared" si="39"/>
        <v>0</v>
      </c>
      <c r="D79" s="338">
        <f t="shared" si="39"/>
        <v>0</v>
      </c>
      <c r="E79" s="338">
        <f t="shared" si="39"/>
        <v>0</v>
      </c>
      <c r="F79" s="338">
        <f t="shared" si="39"/>
        <v>0</v>
      </c>
      <c r="G79" s="338">
        <f t="shared" si="39"/>
        <v>0</v>
      </c>
      <c r="H79" s="338">
        <f t="shared" si="39"/>
        <v>0</v>
      </c>
    </row>
    <row r="80" spans="1:8" x14ac:dyDescent="0.3">
      <c r="A80" s="340" t="s">
        <v>74</v>
      </c>
      <c r="B80" s="338">
        <f t="shared" ref="B80:H80" si="40">SUM(B32,B56)</f>
        <v>0</v>
      </c>
      <c r="C80" s="338">
        <f t="shared" si="40"/>
        <v>0</v>
      </c>
      <c r="D80" s="338">
        <f t="shared" si="40"/>
        <v>0</v>
      </c>
      <c r="E80" s="338">
        <f t="shared" si="40"/>
        <v>0</v>
      </c>
      <c r="F80" s="338">
        <f t="shared" si="40"/>
        <v>0</v>
      </c>
      <c r="G80" s="338">
        <f t="shared" si="40"/>
        <v>0</v>
      </c>
      <c r="H80" s="338">
        <f t="shared" si="40"/>
        <v>0</v>
      </c>
    </row>
    <row r="81" spans="1:8" x14ac:dyDescent="0.3">
      <c r="A81" s="340" t="s">
        <v>75</v>
      </c>
      <c r="B81" s="338">
        <f t="shared" ref="B81:H81" si="41">SUM(B33,B57)</f>
        <v>0</v>
      </c>
      <c r="C81" s="338">
        <f t="shared" si="41"/>
        <v>0</v>
      </c>
      <c r="D81" s="338">
        <f t="shared" si="41"/>
        <v>0</v>
      </c>
      <c r="E81" s="338">
        <f t="shared" si="41"/>
        <v>0</v>
      </c>
      <c r="F81" s="338">
        <f t="shared" si="41"/>
        <v>0</v>
      </c>
      <c r="G81" s="338">
        <f t="shared" si="41"/>
        <v>0</v>
      </c>
      <c r="H81" s="338">
        <f t="shared" si="41"/>
        <v>0</v>
      </c>
    </row>
  </sheetData>
  <mergeCells count="3">
    <mergeCell ref="A11:H11"/>
    <mergeCell ref="A35:H35"/>
    <mergeCell ref="A59:H59"/>
  </mergeCells>
  <hyperlinks>
    <hyperlink ref="A1" location="TAB00!A1" display="Retour page de garde"/>
  </hyperlinks>
  <pageMargins left="0.7" right="0.7" top="0.75" bottom="0.75" header="0.3" footer="0.3"/>
  <pageSetup paperSize="9" scale="95" orientation="landscape" verticalDpi="300" r:id="rId1"/>
  <rowBreaks count="2" manualBreakCount="2">
    <brk id="34" max="8" man="1"/>
    <brk id="58" max="8" man="1"/>
  </rowBreaks>
  <colBreaks count="1" manualBreakCount="1">
    <brk id="14" max="80" man="1"/>
  </colBreaks>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3"/>
  <sheetViews>
    <sheetView zoomScaleNormal="100" workbookViewId="0">
      <selection activeCell="A37" sqref="A37:A38"/>
    </sheetView>
  </sheetViews>
  <sheetFormatPr baseColWidth="10" defaultColWidth="7.83203125" defaultRowHeight="13.5" x14ac:dyDescent="0.3"/>
  <cols>
    <col min="1" max="1" width="7.83203125" style="216"/>
    <col min="2" max="2" width="39.5" style="216" customWidth="1"/>
    <col min="3" max="19" width="16.6640625" style="229" customWidth="1"/>
    <col min="20" max="20" width="7.83203125" style="229"/>
    <col min="21" max="16384" width="7.83203125" style="216"/>
  </cols>
  <sheetData>
    <row r="1" spans="1:20" ht="15" x14ac:dyDescent="0.3">
      <c r="A1" s="228" t="s">
        <v>42</v>
      </c>
      <c r="C1" s="216"/>
      <c r="D1" s="216"/>
      <c r="E1" s="216"/>
      <c r="F1" s="216"/>
      <c r="G1" s="216"/>
      <c r="H1" s="216"/>
      <c r="I1" s="216"/>
      <c r="J1" s="216"/>
      <c r="K1" s="216"/>
      <c r="L1" s="216"/>
      <c r="M1" s="216"/>
      <c r="N1" s="216"/>
      <c r="O1" s="216"/>
      <c r="P1" s="216"/>
      <c r="Q1" s="216"/>
      <c r="R1" s="216"/>
      <c r="S1" s="216"/>
      <c r="T1" s="216"/>
    </row>
    <row r="2" spans="1:20" ht="15" x14ac:dyDescent="0.3">
      <c r="A2" s="228"/>
    </row>
    <row r="3" spans="1:20" s="233" customFormat="1" ht="22.15" customHeight="1" x14ac:dyDescent="0.3">
      <c r="A3" s="230" t="str">
        <f>TAB00!B91&amp;" : "&amp;TAB00!C91</f>
        <v>TAB9.1 : Comparaison de l'actif régulé budgété et réel de l'année 2021</v>
      </c>
      <c r="B3" s="231"/>
      <c r="C3" s="231"/>
      <c r="D3" s="231"/>
      <c r="E3" s="231"/>
      <c r="F3" s="231"/>
      <c r="G3" s="231"/>
      <c r="H3" s="231"/>
      <c r="I3" s="231"/>
      <c r="J3" s="231"/>
      <c r="K3" s="231"/>
      <c r="L3" s="231"/>
      <c r="M3" s="231"/>
      <c r="N3" s="231"/>
      <c r="O3" s="231"/>
      <c r="P3" s="231"/>
      <c r="Q3" s="231"/>
      <c r="R3" s="231"/>
      <c r="S3" s="231"/>
      <c r="T3" s="232"/>
    </row>
    <row r="4" spans="1:20" ht="15" x14ac:dyDescent="0.3">
      <c r="A4" s="228"/>
    </row>
    <row r="5" spans="1:20" ht="15" x14ac:dyDescent="0.3">
      <c r="A5" s="228"/>
    </row>
    <row r="6" spans="1:20" s="17" customFormat="1" ht="24" customHeight="1" x14ac:dyDescent="0.3">
      <c r="C6" s="606" t="str">
        <f>"Valeur d'acquisition historique au 1 janvier "&amp;TAB00!E14</f>
        <v>Valeur d'acquisition historique au 1 janvier 2021</v>
      </c>
      <c r="D6" s="606"/>
      <c r="E6" s="606"/>
      <c r="F6" s="607" t="s">
        <v>481</v>
      </c>
      <c r="G6" s="608"/>
      <c r="H6" s="608"/>
      <c r="I6" s="609"/>
      <c r="J6" s="606" t="s">
        <v>88</v>
      </c>
      <c r="K6" s="606"/>
      <c r="L6" s="606"/>
      <c r="M6" s="606" t="s">
        <v>89</v>
      </c>
      <c r="N6" s="606"/>
      <c r="O6" s="606"/>
      <c r="P6" s="606"/>
      <c r="Q6" s="606" t="str">
        <f>"Valeur d'acquisition historique au 31 décembre "&amp;TAB00!E14</f>
        <v>Valeur d'acquisition historique au 31 décembre 2021</v>
      </c>
      <c r="R6" s="606"/>
      <c r="S6" s="606"/>
      <c r="T6" s="18"/>
    </row>
    <row r="7" spans="1:20" s="17" customFormat="1" ht="54" x14ac:dyDescent="0.3">
      <c r="C7" s="203" t="s">
        <v>73</v>
      </c>
      <c r="D7" s="203" t="s">
        <v>74</v>
      </c>
      <c r="E7" s="203" t="s">
        <v>75</v>
      </c>
      <c r="F7" s="203" t="s">
        <v>86</v>
      </c>
      <c r="G7" s="203" t="s">
        <v>87</v>
      </c>
      <c r="H7" s="203" t="s">
        <v>78</v>
      </c>
      <c r="I7" s="203" t="s">
        <v>79</v>
      </c>
      <c r="J7" s="203" t="s">
        <v>73</v>
      </c>
      <c r="K7" s="203" t="s">
        <v>74</v>
      </c>
      <c r="L7" s="203" t="s">
        <v>75</v>
      </c>
      <c r="M7" s="203" t="s">
        <v>82</v>
      </c>
      <c r="N7" s="203" t="s">
        <v>90</v>
      </c>
      <c r="O7" s="203" t="s">
        <v>74</v>
      </c>
      <c r="P7" s="203" t="s">
        <v>75</v>
      </c>
      <c r="Q7" s="203" t="s">
        <v>73</v>
      </c>
      <c r="R7" s="203" t="s">
        <v>74</v>
      </c>
      <c r="S7" s="203" t="s">
        <v>75</v>
      </c>
      <c r="T7" s="18"/>
    </row>
    <row r="8" spans="1:20" x14ac:dyDescent="0.3">
      <c r="A8" s="610" t="str">
        <f>"BUDGET "&amp;TAB00!E14</f>
        <v>BUDGET 2021</v>
      </c>
      <c r="B8" s="19" t="s">
        <v>91</v>
      </c>
      <c r="C8" s="333"/>
      <c r="D8" s="333"/>
      <c r="E8" s="333"/>
      <c r="F8" s="333"/>
      <c r="G8" s="333"/>
      <c r="H8" s="333"/>
      <c r="I8" s="333"/>
      <c r="J8" s="333"/>
      <c r="K8" s="333"/>
      <c r="L8" s="333"/>
      <c r="M8" s="333"/>
      <c r="N8" s="333"/>
      <c r="O8" s="333"/>
      <c r="P8" s="333"/>
      <c r="Q8" s="334">
        <f>SUM(C8,F8:J8,M8:N8)</f>
        <v>0</v>
      </c>
      <c r="R8" s="334">
        <f>SUM(D8,K8,O8)</f>
        <v>0</v>
      </c>
      <c r="S8" s="334">
        <f>SUM(E8,L8,P8)</f>
        <v>0</v>
      </c>
    </row>
    <row r="9" spans="1:20" x14ac:dyDescent="0.3">
      <c r="A9" s="610"/>
      <c r="B9" s="19" t="s">
        <v>92</v>
      </c>
      <c r="C9" s="333"/>
      <c r="D9" s="333"/>
      <c r="E9" s="333"/>
      <c r="F9" s="333"/>
      <c r="G9" s="333"/>
      <c r="H9" s="333"/>
      <c r="I9" s="333"/>
      <c r="J9" s="333"/>
      <c r="K9" s="333"/>
      <c r="L9" s="333"/>
      <c r="M9" s="333"/>
      <c r="N9" s="333"/>
      <c r="O9" s="333"/>
      <c r="P9" s="333"/>
      <c r="Q9" s="334">
        <f t="shared" ref="Q9:Q28" si="0">SUM(C9,F9:J9,M9:N9)</f>
        <v>0</v>
      </c>
      <c r="R9" s="334">
        <f t="shared" ref="R9:R28" si="1">SUM(D9,K9,O9)</f>
        <v>0</v>
      </c>
      <c r="S9" s="334">
        <f t="shared" ref="S9:S28" si="2">SUM(E9,L9,P9)</f>
        <v>0</v>
      </c>
    </row>
    <row r="10" spans="1:20" x14ac:dyDescent="0.3">
      <c r="A10" s="610"/>
      <c r="B10" s="19" t="s">
        <v>93</v>
      </c>
      <c r="C10" s="333"/>
      <c r="D10" s="333"/>
      <c r="E10" s="333"/>
      <c r="F10" s="333"/>
      <c r="G10" s="333"/>
      <c r="H10" s="333"/>
      <c r="I10" s="333"/>
      <c r="J10" s="333"/>
      <c r="K10" s="333"/>
      <c r="L10" s="333"/>
      <c r="M10" s="333"/>
      <c r="N10" s="333"/>
      <c r="O10" s="333"/>
      <c r="P10" s="333"/>
      <c r="Q10" s="334">
        <f t="shared" si="0"/>
        <v>0</v>
      </c>
      <c r="R10" s="334">
        <f t="shared" si="1"/>
        <v>0</v>
      </c>
      <c r="S10" s="334">
        <f t="shared" si="2"/>
        <v>0</v>
      </c>
    </row>
    <row r="11" spans="1:20" x14ac:dyDescent="0.3">
      <c r="A11" s="610"/>
      <c r="B11" s="19" t="s">
        <v>94</v>
      </c>
      <c r="C11" s="333"/>
      <c r="D11" s="333"/>
      <c r="E11" s="333"/>
      <c r="F11" s="333"/>
      <c r="G11" s="333"/>
      <c r="H11" s="333"/>
      <c r="I11" s="333"/>
      <c r="J11" s="333"/>
      <c r="K11" s="333"/>
      <c r="L11" s="333"/>
      <c r="M11" s="333"/>
      <c r="N11" s="333"/>
      <c r="O11" s="333"/>
      <c r="P11" s="333"/>
      <c r="Q11" s="334">
        <f t="shared" si="0"/>
        <v>0</v>
      </c>
      <c r="R11" s="334">
        <f t="shared" si="1"/>
        <v>0</v>
      </c>
      <c r="S11" s="334">
        <f t="shared" si="2"/>
        <v>0</v>
      </c>
    </row>
    <row r="12" spans="1:20" x14ac:dyDescent="0.3">
      <c r="A12" s="610"/>
      <c r="B12" s="19" t="s">
        <v>95</v>
      </c>
      <c r="C12" s="333"/>
      <c r="D12" s="333"/>
      <c r="E12" s="333"/>
      <c r="F12" s="333"/>
      <c r="G12" s="333"/>
      <c r="H12" s="333"/>
      <c r="I12" s="333"/>
      <c r="J12" s="333"/>
      <c r="K12" s="333"/>
      <c r="L12" s="333"/>
      <c r="M12" s="333"/>
      <c r="N12" s="333"/>
      <c r="O12" s="333"/>
      <c r="P12" s="333"/>
      <c r="Q12" s="334">
        <f t="shared" si="0"/>
        <v>0</v>
      </c>
      <c r="R12" s="334">
        <f t="shared" si="1"/>
        <v>0</v>
      </c>
      <c r="S12" s="334">
        <f t="shared" si="2"/>
        <v>0</v>
      </c>
    </row>
    <row r="13" spans="1:20" x14ac:dyDescent="0.3">
      <c r="A13" s="610"/>
      <c r="B13" s="19" t="s">
        <v>96</v>
      </c>
      <c r="C13" s="333"/>
      <c r="D13" s="333"/>
      <c r="E13" s="333"/>
      <c r="F13" s="333"/>
      <c r="G13" s="333"/>
      <c r="H13" s="333"/>
      <c r="I13" s="333"/>
      <c r="J13" s="333"/>
      <c r="K13" s="333"/>
      <c r="L13" s="333"/>
      <c r="M13" s="333"/>
      <c r="N13" s="333"/>
      <c r="O13" s="333"/>
      <c r="P13" s="333"/>
      <c r="Q13" s="334">
        <f t="shared" si="0"/>
        <v>0</v>
      </c>
      <c r="R13" s="334">
        <f t="shared" si="1"/>
        <v>0</v>
      </c>
      <c r="S13" s="334">
        <f t="shared" si="2"/>
        <v>0</v>
      </c>
    </row>
    <row r="14" spans="1:20" x14ac:dyDescent="0.3">
      <c r="A14" s="610"/>
      <c r="B14" s="19" t="s">
        <v>97</v>
      </c>
      <c r="C14" s="333"/>
      <c r="D14" s="333"/>
      <c r="E14" s="333"/>
      <c r="F14" s="333"/>
      <c r="G14" s="333"/>
      <c r="H14" s="333"/>
      <c r="I14" s="333"/>
      <c r="J14" s="333"/>
      <c r="K14" s="333"/>
      <c r="L14" s="333"/>
      <c r="M14" s="333"/>
      <c r="N14" s="333"/>
      <c r="O14" s="333"/>
      <c r="P14" s="333"/>
      <c r="Q14" s="334">
        <f t="shared" si="0"/>
        <v>0</v>
      </c>
      <c r="R14" s="334">
        <f t="shared" si="1"/>
        <v>0</v>
      </c>
      <c r="S14" s="334">
        <f t="shared" si="2"/>
        <v>0</v>
      </c>
    </row>
    <row r="15" spans="1:20" x14ac:dyDescent="0.3">
      <c r="A15" s="610"/>
      <c r="B15" s="19" t="s">
        <v>98</v>
      </c>
      <c r="C15" s="333"/>
      <c r="D15" s="333"/>
      <c r="E15" s="333"/>
      <c r="F15" s="333"/>
      <c r="G15" s="333"/>
      <c r="H15" s="333"/>
      <c r="I15" s="333"/>
      <c r="J15" s="333"/>
      <c r="K15" s="333"/>
      <c r="L15" s="333"/>
      <c r="M15" s="333"/>
      <c r="N15" s="333"/>
      <c r="O15" s="333"/>
      <c r="P15" s="333"/>
      <c r="Q15" s="334">
        <f t="shared" si="0"/>
        <v>0</v>
      </c>
      <c r="R15" s="334">
        <f t="shared" si="1"/>
        <v>0</v>
      </c>
      <c r="S15" s="334">
        <f t="shared" si="2"/>
        <v>0</v>
      </c>
    </row>
    <row r="16" spans="1:20" x14ac:dyDescent="0.3">
      <c r="A16" s="610"/>
      <c r="B16" s="19" t="s">
        <v>99</v>
      </c>
      <c r="C16" s="333"/>
      <c r="D16" s="333"/>
      <c r="E16" s="333"/>
      <c r="F16" s="333"/>
      <c r="G16" s="333"/>
      <c r="H16" s="333"/>
      <c r="I16" s="333"/>
      <c r="J16" s="333"/>
      <c r="K16" s="333"/>
      <c r="L16" s="333"/>
      <c r="M16" s="333"/>
      <c r="N16" s="333"/>
      <c r="O16" s="333"/>
      <c r="P16" s="333"/>
      <c r="Q16" s="334">
        <f t="shared" si="0"/>
        <v>0</v>
      </c>
      <c r="R16" s="334">
        <f t="shared" si="1"/>
        <v>0</v>
      </c>
      <c r="S16" s="334">
        <f t="shared" si="2"/>
        <v>0</v>
      </c>
    </row>
    <row r="17" spans="1:19" x14ac:dyDescent="0.3">
      <c r="A17" s="610"/>
      <c r="B17" s="19" t="s">
        <v>100</v>
      </c>
      <c r="C17" s="333"/>
      <c r="D17" s="333"/>
      <c r="E17" s="333"/>
      <c r="F17" s="333"/>
      <c r="G17" s="333"/>
      <c r="H17" s="333"/>
      <c r="I17" s="333"/>
      <c r="J17" s="333"/>
      <c r="K17" s="333"/>
      <c r="L17" s="333"/>
      <c r="M17" s="333"/>
      <c r="N17" s="333"/>
      <c r="O17" s="333"/>
      <c r="P17" s="333"/>
      <c r="Q17" s="334">
        <f t="shared" si="0"/>
        <v>0</v>
      </c>
      <c r="R17" s="334">
        <f t="shared" si="1"/>
        <v>0</v>
      </c>
      <c r="S17" s="334">
        <f t="shared" si="2"/>
        <v>0</v>
      </c>
    </row>
    <row r="18" spans="1:19" x14ac:dyDescent="0.3">
      <c r="A18" s="610"/>
      <c r="B18" s="19" t="s">
        <v>101</v>
      </c>
      <c r="C18" s="333"/>
      <c r="D18" s="333"/>
      <c r="E18" s="333"/>
      <c r="F18" s="333"/>
      <c r="G18" s="333"/>
      <c r="H18" s="333"/>
      <c r="I18" s="333"/>
      <c r="J18" s="333"/>
      <c r="K18" s="333"/>
      <c r="L18" s="333"/>
      <c r="M18" s="333"/>
      <c r="N18" s="333"/>
      <c r="O18" s="333"/>
      <c r="P18" s="333"/>
      <c r="Q18" s="334">
        <f t="shared" si="0"/>
        <v>0</v>
      </c>
      <c r="R18" s="334">
        <f t="shared" si="1"/>
        <v>0</v>
      </c>
      <c r="S18" s="334">
        <f t="shared" si="2"/>
        <v>0</v>
      </c>
    </row>
    <row r="19" spans="1:19" x14ac:dyDescent="0.3">
      <c r="A19" s="610"/>
      <c r="B19" s="19" t="s">
        <v>102</v>
      </c>
      <c r="C19" s="333"/>
      <c r="D19" s="333"/>
      <c r="E19" s="333"/>
      <c r="F19" s="333"/>
      <c r="G19" s="333"/>
      <c r="H19" s="333"/>
      <c r="I19" s="333"/>
      <c r="J19" s="333"/>
      <c r="K19" s="333"/>
      <c r="L19" s="333"/>
      <c r="M19" s="333"/>
      <c r="N19" s="333"/>
      <c r="O19" s="333"/>
      <c r="P19" s="333"/>
      <c r="Q19" s="334">
        <f t="shared" si="0"/>
        <v>0</v>
      </c>
      <c r="R19" s="334">
        <f t="shared" si="1"/>
        <v>0</v>
      </c>
      <c r="S19" s="334">
        <f t="shared" si="2"/>
        <v>0</v>
      </c>
    </row>
    <row r="20" spans="1:19" x14ac:dyDescent="0.3">
      <c r="A20" s="610"/>
      <c r="B20" s="19" t="s">
        <v>103</v>
      </c>
      <c r="C20" s="333"/>
      <c r="D20" s="333"/>
      <c r="E20" s="333"/>
      <c r="F20" s="333"/>
      <c r="G20" s="333"/>
      <c r="H20" s="333"/>
      <c r="I20" s="333"/>
      <c r="J20" s="333"/>
      <c r="K20" s="333"/>
      <c r="L20" s="333"/>
      <c r="M20" s="333"/>
      <c r="N20" s="333"/>
      <c r="O20" s="333"/>
      <c r="P20" s="333"/>
      <c r="Q20" s="334">
        <f t="shared" si="0"/>
        <v>0</v>
      </c>
      <c r="R20" s="334">
        <f t="shared" si="1"/>
        <v>0</v>
      </c>
      <c r="S20" s="334">
        <f t="shared" si="2"/>
        <v>0</v>
      </c>
    </row>
    <row r="21" spans="1:19" x14ac:dyDescent="0.3">
      <c r="A21" s="610"/>
      <c r="B21" s="19" t="s">
        <v>104</v>
      </c>
      <c r="C21" s="333"/>
      <c r="D21" s="333"/>
      <c r="E21" s="333"/>
      <c r="F21" s="333"/>
      <c r="G21" s="333"/>
      <c r="H21" s="333"/>
      <c r="I21" s="333"/>
      <c r="J21" s="333"/>
      <c r="K21" s="333"/>
      <c r="L21" s="333"/>
      <c r="M21" s="333"/>
      <c r="N21" s="333"/>
      <c r="O21" s="333"/>
      <c r="P21" s="333"/>
      <c r="Q21" s="334">
        <f t="shared" si="0"/>
        <v>0</v>
      </c>
      <c r="R21" s="334">
        <f t="shared" si="1"/>
        <v>0</v>
      </c>
      <c r="S21" s="334">
        <f t="shared" si="2"/>
        <v>0</v>
      </c>
    </row>
    <row r="22" spans="1:19" x14ac:dyDescent="0.3">
      <c r="A22" s="610"/>
      <c r="B22" s="19" t="s">
        <v>105</v>
      </c>
      <c r="C22" s="333"/>
      <c r="D22" s="333"/>
      <c r="E22" s="333"/>
      <c r="F22" s="333"/>
      <c r="G22" s="333"/>
      <c r="H22" s="333"/>
      <c r="I22" s="333"/>
      <c r="J22" s="333"/>
      <c r="K22" s="333"/>
      <c r="L22" s="333"/>
      <c r="M22" s="333"/>
      <c r="N22" s="333"/>
      <c r="O22" s="333"/>
      <c r="P22" s="333"/>
      <c r="Q22" s="334">
        <f t="shared" si="0"/>
        <v>0</v>
      </c>
      <c r="R22" s="334">
        <f t="shared" si="1"/>
        <v>0</v>
      </c>
      <c r="S22" s="334">
        <f t="shared" si="2"/>
        <v>0</v>
      </c>
    </row>
    <row r="23" spans="1:19" x14ac:dyDescent="0.3">
      <c r="A23" s="610"/>
      <c r="B23" s="19" t="s">
        <v>106</v>
      </c>
      <c r="C23" s="333"/>
      <c r="D23" s="333"/>
      <c r="E23" s="333"/>
      <c r="F23" s="333"/>
      <c r="G23" s="333"/>
      <c r="H23" s="333"/>
      <c r="I23" s="333"/>
      <c r="J23" s="333"/>
      <c r="K23" s="333"/>
      <c r="L23" s="333"/>
      <c r="M23" s="333"/>
      <c r="N23" s="333"/>
      <c r="O23" s="333"/>
      <c r="P23" s="333"/>
      <c r="Q23" s="334">
        <f t="shared" si="0"/>
        <v>0</v>
      </c>
      <c r="R23" s="334">
        <f t="shared" si="1"/>
        <v>0</v>
      </c>
      <c r="S23" s="334">
        <f t="shared" si="2"/>
        <v>0</v>
      </c>
    </row>
    <row r="24" spans="1:19" x14ac:dyDescent="0.3">
      <c r="A24" s="610"/>
      <c r="B24" s="335" t="s">
        <v>37</v>
      </c>
      <c r="C24" s="333"/>
      <c r="D24" s="333"/>
      <c r="E24" s="333"/>
      <c r="F24" s="333"/>
      <c r="G24" s="333"/>
      <c r="H24" s="333"/>
      <c r="I24" s="333"/>
      <c r="J24" s="333"/>
      <c r="K24" s="333"/>
      <c r="L24" s="333"/>
      <c r="M24" s="333"/>
      <c r="N24" s="333"/>
      <c r="O24" s="333"/>
      <c r="P24" s="333"/>
      <c r="Q24" s="334">
        <f t="shared" si="0"/>
        <v>0</v>
      </c>
      <c r="R24" s="334">
        <f t="shared" si="1"/>
        <v>0</v>
      </c>
      <c r="S24" s="334">
        <f t="shared" si="2"/>
        <v>0</v>
      </c>
    </row>
    <row r="25" spans="1:19" x14ac:dyDescent="0.3">
      <c r="A25" s="610"/>
      <c r="B25" s="335" t="s">
        <v>115</v>
      </c>
      <c r="C25" s="333"/>
      <c r="D25" s="333"/>
      <c r="E25" s="333"/>
      <c r="F25" s="333"/>
      <c r="G25" s="333"/>
      <c r="H25" s="333"/>
      <c r="I25" s="333"/>
      <c r="J25" s="333"/>
      <c r="K25" s="333"/>
      <c r="L25" s="333"/>
      <c r="M25" s="333"/>
      <c r="N25" s="333"/>
      <c r="O25" s="333"/>
      <c r="P25" s="333"/>
      <c r="Q25" s="334">
        <f t="shared" si="0"/>
        <v>0</v>
      </c>
      <c r="R25" s="334">
        <f t="shared" si="1"/>
        <v>0</v>
      </c>
      <c r="S25" s="334">
        <f t="shared" si="2"/>
        <v>0</v>
      </c>
    </row>
    <row r="26" spans="1:19" x14ac:dyDescent="0.3">
      <c r="A26" s="610"/>
      <c r="B26" s="335" t="s">
        <v>116</v>
      </c>
      <c r="C26" s="333"/>
      <c r="D26" s="333"/>
      <c r="E26" s="333"/>
      <c r="F26" s="333"/>
      <c r="G26" s="333"/>
      <c r="H26" s="333"/>
      <c r="I26" s="333"/>
      <c r="J26" s="333"/>
      <c r="K26" s="333"/>
      <c r="L26" s="333"/>
      <c r="M26" s="333"/>
      <c r="N26" s="333"/>
      <c r="O26" s="333"/>
      <c r="P26" s="333"/>
      <c r="Q26" s="334">
        <f t="shared" si="0"/>
        <v>0</v>
      </c>
      <c r="R26" s="334">
        <f t="shared" si="1"/>
        <v>0</v>
      </c>
      <c r="S26" s="334">
        <f t="shared" si="2"/>
        <v>0</v>
      </c>
    </row>
    <row r="27" spans="1:19" x14ac:dyDescent="0.3">
      <c r="A27" s="610"/>
      <c r="B27" s="335" t="s">
        <v>117</v>
      </c>
      <c r="C27" s="333"/>
      <c r="D27" s="333"/>
      <c r="E27" s="333"/>
      <c r="F27" s="333"/>
      <c r="G27" s="333"/>
      <c r="H27" s="333"/>
      <c r="I27" s="333"/>
      <c r="J27" s="333"/>
      <c r="K27" s="333"/>
      <c r="L27" s="333"/>
      <c r="M27" s="333"/>
      <c r="N27" s="333"/>
      <c r="O27" s="333"/>
      <c r="P27" s="333"/>
      <c r="Q27" s="334">
        <f t="shared" si="0"/>
        <v>0</v>
      </c>
      <c r="R27" s="334">
        <f t="shared" si="1"/>
        <v>0</v>
      </c>
      <c r="S27" s="334">
        <f t="shared" si="2"/>
        <v>0</v>
      </c>
    </row>
    <row r="28" spans="1:19" x14ac:dyDescent="0.3">
      <c r="A28" s="610"/>
      <c r="B28" s="335" t="s">
        <v>118</v>
      </c>
      <c r="C28" s="333"/>
      <c r="D28" s="333"/>
      <c r="E28" s="333"/>
      <c r="F28" s="333"/>
      <c r="G28" s="333"/>
      <c r="H28" s="333"/>
      <c r="I28" s="333"/>
      <c r="J28" s="333"/>
      <c r="K28" s="333"/>
      <c r="L28" s="333"/>
      <c r="M28" s="333"/>
      <c r="N28" s="333"/>
      <c r="O28" s="333"/>
      <c r="P28" s="333"/>
      <c r="Q28" s="334">
        <f t="shared" si="0"/>
        <v>0</v>
      </c>
      <c r="R28" s="334">
        <f t="shared" si="1"/>
        <v>0</v>
      </c>
      <c r="S28" s="334">
        <f t="shared" si="2"/>
        <v>0</v>
      </c>
    </row>
    <row r="29" spans="1:19" ht="14.25" thickBot="1" x14ac:dyDescent="0.35">
      <c r="A29" s="610"/>
      <c r="B29" s="20" t="s">
        <v>107</v>
      </c>
      <c r="C29" s="21">
        <f t="shared" ref="C29:S29" si="3">SUM(C8:C28)</f>
        <v>0</v>
      </c>
      <c r="D29" s="21">
        <f t="shared" si="3"/>
        <v>0</v>
      </c>
      <c r="E29" s="21">
        <f t="shared" si="3"/>
        <v>0</v>
      </c>
      <c r="F29" s="21">
        <f t="shared" si="3"/>
        <v>0</v>
      </c>
      <c r="G29" s="21">
        <f t="shared" si="3"/>
        <v>0</v>
      </c>
      <c r="H29" s="21">
        <f t="shared" si="3"/>
        <v>0</v>
      </c>
      <c r="I29" s="21">
        <f t="shared" si="3"/>
        <v>0</v>
      </c>
      <c r="J29" s="21">
        <f t="shared" si="3"/>
        <v>0</v>
      </c>
      <c r="K29" s="21">
        <f t="shared" si="3"/>
        <v>0</v>
      </c>
      <c r="L29" s="21">
        <f t="shared" si="3"/>
        <v>0</v>
      </c>
      <c r="M29" s="21">
        <f t="shared" si="3"/>
        <v>0</v>
      </c>
      <c r="N29" s="21">
        <f t="shared" si="3"/>
        <v>0</v>
      </c>
      <c r="O29" s="21">
        <f t="shared" si="3"/>
        <v>0</v>
      </c>
      <c r="P29" s="21">
        <f t="shared" si="3"/>
        <v>0</v>
      </c>
      <c r="Q29" s="21">
        <f t="shared" si="3"/>
        <v>0</v>
      </c>
      <c r="R29" s="21">
        <f t="shared" si="3"/>
        <v>0</v>
      </c>
      <c r="S29" s="21">
        <f t="shared" si="3"/>
        <v>0</v>
      </c>
    </row>
    <row r="30" spans="1:19" x14ac:dyDescent="0.3">
      <c r="A30" s="610"/>
      <c r="B30" s="336"/>
      <c r="C30" s="285"/>
      <c r="D30" s="285"/>
      <c r="E30" s="285"/>
      <c r="F30" s="285"/>
      <c r="G30" s="285"/>
      <c r="H30" s="285"/>
      <c r="I30" s="285"/>
      <c r="J30" s="285"/>
      <c r="K30" s="285"/>
      <c r="L30" s="285"/>
      <c r="M30" s="285"/>
      <c r="N30" s="285"/>
      <c r="O30" s="285"/>
      <c r="P30" s="285"/>
      <c r="Q30" s="285"/>
      <c r="R30" s="285"/>
      <c r="S30" s="285"/>
    </row>
    <row r="31" spans="1:19" x14ac:dyDescent="0.3">
      <c r="A31" s="610"/>
      <c r="B31" s="19" t="s">
        <v>91</v>
      </c>
      <c r="C31" s="333"/>
      <c r="D31" s="333"/>
      <c r="E31" s="333"/>
      <c r="F31" s="333"/>
      <c r="G31" s="333"/>
      <c r="H31" s="333"/>
      <c r="I31" s="333"/>
      <c r="J31" s="333"/>
      <c r="K31" s="333"/>
      <c r="L31" s="333"/>
      <c r="M31" s="333"/>
      <c r="N31" s="333"/>
      <c r="O31" s="333"/>
      <c r="P31" s="333"/>
      <c r="Q31" s="334">
        <f t="shared" ref="Q31:Q42" si="4">SUM(C31,F31:J31,M31:N31)</f>
        <v>0</v>
      </c>
      <c r="R31" s="334">
        <f t="shared" ref="R31:R42" si="5">SUM(D31,K31,O31)</f>
        <v>0</v>
      </c>
      <c r="S31" s="334">
        <f t="shared" ref="S31:S42" si="6">SUM(E31,L31,P31)</f>
        <v>0</v>
      </c>
    </row>
    <row r="32" spans="1:19" x14ac:dyDescent="0.3">
      <c r="A32" s="610"/>
      <c r="B32" s="19" t="s">
        <v>108</v>
      </c>
      <c r="C32" s="333"/>
      <c r="D32" s="333"/>
      <c r="E32" s="333"/>
      <c r="F32" s="333"/>
      <c r="G32" s="333"/>
      <c r="H32" s="333"/>
      <c r="I32" s="333"/>
      <c r="J32" s="333"/>
      <c r="K32" s="333"/>
      <c r="L32" s="333"/>
      <c r="M32" s="333"/>
      <c r="N32" s="333"/>
      <c r="O32" s="333"/>
      <c r="P32" s="333"/>
      <c r="Q32" s="334">
        <f t="shared" si="4"/>
        <v>0</v>
      </c>
      <c r="R32" s="334">
        <f t="shared" si="5"/>
        <v>0</v>
      </c>
      <c r="S32" s="334">
        <f t="shared" si="6"/>
        <v>0</v>
      </c>
    </row>
    <row r="33" spans="1:19" x14ac:dyDescent="0.3">
      <c r="A33" s="610"/>
      <c r="B33" s="19" t="s">
        <v>109</v>
      </c>
      <c r="C33" s="333"/>
      <c r="D33" s="333"/>
      <c r="E33" s="333"/>
      <c r="F33" s="333"/>
      <c r="G33" s="333"/>
      <c r="H33" s="333"/>
      <c r="I33" s="333"/>
      <c r="J33" s="333"/>
      <c r="K33" s="333"/>
      <c r="L33" s="333"/>
      <c r="M33" s="333"/>
      <c r="N33" s="333"/>
      <c r="O33" s="333"/>
      <c r="P33" s="333"/>
      <c r="Q33" s="334">
        <f t="shared" si="4"/>
        <v>0</v>
      </c>
      <c r="R33" s="334">
        <f t="shared" si="5"/>
        <v>0</v>
      </c>
      <c r="S33" s="334">
        <f t="shared" si="6"/>
        <v>0</v>
      </c>
    </row>
    <row r="34" spans="1:19" x14ac:dyDescent="0.3">
      <c r="A34" s="610"/>
      <c r="B34" s="19" t="s">
        <v>110</v>
      </c>
      <c r="C34" s="333"/>
      <c r="D34" s="333"/>
      <c r="E34" s="333"/>
      <c r="F34" s="333"/>
      <c r="G34" s="333"/>
      <c r="H34" s="333"/>
      <c r="I34" s="333"/>
      <c r="J34" s="333"/>
      <c r="K34" s="333"/>
      <c r="L34" s="333"/>
      <c r="M34" s="333"/>
      <c r="N34" s="333"/>
      <c r="O34" s="333"/>
      <c r="P34" s="333"/>
      <c r="Q34" s="334">
        <f t="shared" si="4"/>
        <v>0</v>
      </c>
      <c r="R34" s="334">
        <f t="shared" si="5"/>
        <v>0</v>
      </c>
      <c r="S34" s="334">
        <f t="shared" si="6"/>
        <v>0</v>
      </c>
    </row>
    <row r="35" spans="1:19" x14ac:dyDescent="0.3">
      <c r="A35" s="610"/>
      <c r="B35" s="19" t="s">
        <v>111</v>
      </c>
      <c r="C35" s="333"/>
      <c r="D35" s="333"/>
      <c r="E35" s="333"/>
      <c r="F35" s="333"/>
      <c r="G35" s="333"/>
      <c r="H35" s="333"/>
      <c r="I35" s="333"/>
      <c r="J35" s="333"/>
      <c r="K35" s="333"/>
      <c r="L35" s="333"/>
      <c r="M35" s="333"/>
      <c r="N35" s="333"/>
      <c r="O35" s="333"/>
      <c r="P35" s="333"/>
      <c r="Q35" s="334">
        <f t="shared" si="4"/>
        <v>0</v>
      </c>
      <c r="R35" s="334">
        <f t="shared" si="5"/>
        <v>0</v>
      </c>
      <c r="S35" s="334">
        <f t="shared" si="6"/>
        <v>0</v>
      </c>
    </row>
    <row r="36" spans="1:19" x14ac:dyDescent="0.3">
      <c r="A36" s="610"/>
      <c r="B36" s="19" t="s">
        <v>112</v>
      </c>
      <c r="C36" s="333"/>
      <c r="D36" s="333"/>
      <c r="E36" s="333"/>
      <c r="F36" s="333"/>
      <c r="G36" s="333"/>
      <c r="H36" s="333"/>
      <c r="I36" s="333"/>
      <c r="J36" s="333"/>
      <c r="K36" s="333"/>
      <c r="L36" s="333"/>
      <c r="M36" s="333"/>
      <c r="N36" s="333"/>
      <c r="O36" s="333"/>
      <c r="P36" s="333"/>
      <c r="Q36" s="334">
        <f t="shared" si="4"/>
        <v>0</v>
      </c>
      <c r="R36" s="334">
        <f t="shared" si="5"/>
        <v>0</v>
      </c>
      <c r="S36" s="334">
        <f t="shared" si="6"/>
        <v>0</v>
      </c>
    </row>
    <row r="37" spans="1:19" x14ac:dyDescent="0.3">
      <c r="A37" s="610"/>
      <c r="B37" s="19" t="s">
        <v>113</v>
      </c>
      <c r="C37" s="333"/>
      <c r="D37" s="333"/>
      <c r="E37" s="333"/>
      <c r="F37" s="333"/>
      <c r="G37" s="333"/>
      <c r="H37" s="333"/>
      <c r="I37" s="333"/>
      <c r="J37" s="333"/>
      <c r="K37" s="333"/>
      <c r="L37" s="333"/>
      <c r="M37" s="333"/>
      <c r="N37" s="333"/>
      <c r="O37" s="333"/>
      <c r="P37" s="333"/>
      <c r="Q37" s="334">
        <f t="shared" si="4"/>
        <v>0</v>
      </c>
      <c r="R37" s="334">
        <f t="shared" si="5"/>
        <v>0</v>
      </c>
      <c r="S37" s="334">
        <f t="shared" si="6"/>
        <v>0</v>
      </c>
    </row>
    <row r="38" spans="1:19" x14ac:dyDescent="0.3">
      <c r="A38" s="610"/>
      <c r="B38" s="335" t="s">
        <v>37</v>
      </c>
      <c r="C38" s="333"/>
      <c r="D38" s="333"/>
      <c r="E38" s="333"/>
      <c r="F38" s="333"/>
      <c r="G38" s="333"/>
      <c r="H38" s="333"/>
      <c r="I38" s="333"/>
      <c r="J38" s="333"/>
      <c r="K38" s="333"/>
      <c r="L38" s="333"/>
      <c r="M38" s="333"/>
      <c r="N38" s="333"/>
      <c r="O38" s="333"/>
      <c r="P38" s="333"/>
      <c r="Q38" s="334">
        <f t="shared" si="4"/>
        <v>0</v>
      </c>
      <c r="R38" s="334">
        <f t="shared" si="5"/>
        <v>0</v>
      </c>
      <c r="S38" s="334">
        <f t="shared" si="6"/>
        <v>0</v>
      </c>
    </row>
    <row r="39" spans="1:19" x14ac:dyDescent="0.3">
      <c r="A39" s="610"/>
      <c r="B39" s="335" t="s">
        <v>115</v>
      </c>
      <c r="C39" s="333"/>
      <c r="D39" s="333"/>
      <c r="E39" s="333"/>
      <c r="F39" s="333"/>
      <c r="G39" s="333"/>
      <c r="H39" s="333"/>
      <c r="I39" s="333"/>
      <c r="J39" s="333"/>
      <c r="K39" s="333"/>
      <c r="L39" s="333"/>
      <c r="M39" s="333"/>
      <c r="N39" s="333"/>
      <c r="O39" s="333"/>
      <c r="P39" s="333"/>
      <c r="Q39" s="334">
        <f t="shared" si="4"/>
        <v>0</v>
      </c>
      <c r="R39" s="334">
        <f t="shared" si="5"/>
        <v>0</v>
      </c>
      <c r="S39" s="334">
        <f t="shared" si="6"/>
        <v>0</v>
      </c>
    </row>
    <row r="40" spans="1:19" x14ac:dyDescent="0.3">
      <c r="A40" s="610"/>
      <c r="B40" s="335" t="s">
        <v>116</v>
      </c>
      <c r="C40" s="333"/>
      <c r="D40" s="333"/>
      <c r="E40" s="333"/>
      <c r="F40" s="333"/>
      <c r="G40" s="333"/>
      <c r="H40" s="333"/>
      <c r="I40" s="333"/>
      <c r="J40" s="333"/>
      <c r="K40" s="333"/>
      <c r="L40" s="333"/>
      <c r="M40" s="333"/>
      <c r="N40" s="333"/>
      <c r="O40" s="333"/>
      <c r="P40" s="333"/>
      <c r="Q40" s="334">
        <f t="shared" si="4"/>
        <v>0</v>
      </c>
      <c r="R40" s="334">
        <f t="shared" si="5"/>
        <v>0</v>
      </c>
      <c r="S40" s="334">
        <f t="shared" si="6"/>
        <v>0</v>
      </c>
    </row>
    <row r="41" spans="1:19" x14ac:dyDescent="0.3">
      <c r="A41" s="610"/>
      <c r="B41" s="335" t="s">
        <v>117</v>
      </c>
      <c r="C41" s="333"/>
      <c r="D41" s="333"/>
      <c r="E41" s="333"/>
      <c r="F41" s="333"/>
      <c r="G41" s="333"/>
      <c r="H41" s="333"/>
      <c r="I41" s="333"/>
      <c r="J41" s="333"/>
      <c r="K41" s="333"/>
      <c r="L41" s="333"/>
      <c r="M41" s="333"/>
      <c r="N41" s="333"/>
      <c r="O41" s="333"/>
      <c r="P41" s="333"/>
      <c r="Q41" s="334">
        <f t="shared" si="4"/>
        <v>0</v>
      </c>
      <c r="R41" s="334">
        <f t="shared" si="5"/>
        <v>0</v>
      </c>
      <c r="S41" s="334">
        <f t="shared" si="6"/>
        <v>0</v>
      </c>
    </row>
    <row r="42" spans="1:19" x14ac:dyDescent="0.3">
      <c r="A42" s="610"/>
      <c r="B42" s="335" t="s">
        <v>118</v>
      </c>
      <c r="C42" s="333"/>
      <c r="D42" s="333"/>
      <c r="E42" s="333"/>
      <c r="F42" s="333"/>
      <c r="G42" s="333"/>
      <c r="H42" s="333"/>
      <c r="I42" s="333"/>
      <c r="J42" s="333"/>
      <c r="K42" s="333"/>
      <c r="L42" s="333"/>
      <c r="M42" s="333"/>
      <c r="N42" s="333"/>
      <c r="O42" s="333"/>
      <c r="P42" s="333"/>
      <c r="Q42" s="334">
        <f t="shared" si="4"/>
        <v>0</v>
      </c>
      <c r="R42" s="334">
        <f t="shared" si="5"/>
        <v>0</v>
      </c>
      <c r="S42" s="334">
        <f t="shared" si="6"/>
        <v>0</v>
      </c>
    </row>
    <row r="43" spans="1:19" ht="14.25" thickBot="1" x14ac:dyDescent="0.35">
      <c r="A43" s="610"/>
      <c r="B43" s="20" t="s">
        <v>114</v>
      </c>
      <c r="C43" s="21">
        <f t="shared" ref="C43:S43" si="7">SUM(C31:C42)</f>
        <v>0</v>
      </c>
      <c r="D43" s="21">
        <f t="shared" si="7"/>
        <v>0</v>
      </c>
      <c r="E43" s="21">
        <f t="shared" si="7"/>
        <v>0</v>
      </c>
      <c r="F43" s="21">
        <f t="shared" si="7"/>
        <v>0</v>
      </c>
      <c r="G43" s="21">
        <f t="shared" si="7"/>
        <v>0</v>
      </c>
      <c r="H43" s="21">
        <f t="shared" si="7"/>
        <v>0</v>
      </c>
      <c r="I43" s="21">
        <f t="shared" si="7"/>
        <v>0</v>
      </c>
      <c r="J43" s="21">
        <f t="shared" si="7"/>
        <v>0</v>
      </c>
      <c r="K43" s="21">
        <f t="shared" si="7"/>
        <v>0</v>
      </c>
      <c r="L43" s="21">
        <f t="shared" si="7"/>
        <v>0</v>
      </c>
      <c r="M43" s="21">
        <f t="shared" si="7"/>
        <v>0</v>
      </c>
      <c r="N43" s="21">
        <f t="shared" si="7"/>
        <v>0</v>
      </c>
      <c r="O43" s="21">
        <f t="shared" si="7"/>
        <v>0</v>
      </c>
      <c r="P43" s="21">
        <f t="shared" si="7"/>
        <v>0</v>
      </c>
      <c r="Q43" s="21">
        <f t="shared" si="7"/>
        <v>0</v>
      </c>
      <c r="R43" s="21">
        <f t="shared" si="7"/>
        <v>0</v>
      </c>
      <c r="S43" s="21">
        <f t="shared" si="7"/>
        <v>0</v>
      </c>
    </row>
    <row r="44" spans="1:19" x14ac:dyDescent="0.3">
      <c r="B44" s="166"/>
      <c r="C44" s="285"/>
      <c r="D44" s="285"/>
      <c r="E44" s="285"/>
      <c r="F44" s="285"/>
      <c r="G44" s="285"/>
      <c r="H44" s="285"/>
      <c r="I44" s="285"/>
      <c r="J44" s="285"/>
      <c r="K44" s="285"/>
      <c r="L44" s="285"/>
      <c r="M44" s="285"/>
      <c r="N44" s="285"/>
      <c r="O44" s="285"/>
      <c r="P44" s="285"/>
      <c r="Q44" s="285"/>
      <c r="R44" s="285"/>
      <c r="S44" s="285"/>
    </row>
    <row r="45" spans="1:19" ht="12" customHeight="1" x14ac:dyDescent="0.3">
      <c r="B45" s="166"/>
      <c r="C45" s="285"/>
      <c r="D45" s="285"/>
      <c r="E45" s="285"/>
      <c r="F45" s="285"/>
      <c r="G45" s="285"/>
      <c r="H45" s="285"/>
      <c r="I45" s="285"/>
      <c r="J45" s="285"/>
      <c r="K45" s="285"/>
      <c r="L45" s="285"/>
      <c r="M45" s="285"/>
      <c r="N45" s="285"/>
      <c r="O45" s="285"/>
      <c r="P45" s="285"/>
      <c r="Q45" s="285"/>
      <c r="R45" s="285"/>
      <c r="S45" s="285"/>
    </row>
    <row r="46" spans="1:19" x14ac:dyDescent="0.3">
      <c r="B46" s="166"/>
      <c r="C46" s="285"/>
      <c r="D46" s="285"/>
      <c r="E46" s="285"/>
      <c r="F46" s="285"/>
      <c r="G46" s="285"/>
      <c r="H46" s="285"/>
      <c r="I46" s="285"/>
      <c r="J46" s="285"/>
      <c r="K46" s="285"/>
      <c r="L46" s="285"/>
      <c r="M46" s="285"/>
      <c r="N46" s="285"/>
      <c r="O46" s="285"/>
      <c r="P46" s="285"/>
      <c r="Q46" s="285"/>
      <c r="R46" s="285"/>
      <c r="S46" s="285"/>
    </row>
    <row r="47" spans="1:19" ht="12" customHeight="1" x14ac:dyDescent="0.3">
      <c r="A47" s="611" t="str">
        <f>"REALITE "&amp;TAB00!E14</f>
        <v>REALITE 2021</v>
      </c>
      <c r="B47" s="19" t="s">
        <v>91</v>
      </c>
      <c r="C47" s="333"/>
      <c r="D47" s="333"/>
      <c r="E47" s="333"/>
      <c r="F47" s="333"/>
      <c r="G47" s="333"/>
      <c r="H47" s="333"/>
      <c r="I47" s="333"/>
      <c r="J47" s="333"/>
      <c r="K47" s="333"/>
      <c r="L47" s="333"/>
      <c r="M47" s="333"/>
      <c r="N47" s="333"/>
      <c r="O47" s="333"/>
      <c r="P47" s="333"/>
      <c r="Q47" s="334">
        <f>SUM(C47,F47:J47,M47:N47)</f>
        <v>0</v>
      </c>
      <c r="R47" s="334">
        <f t="shared" ref="R47:R67" si="8">SUM(D47,K47,O47)</f>
        <v>0</v>
      </c>
      <c r="S47" s="334">
        <f t="shared" ref="S47:S67" si="9">SUM(E47,L47,P47)</f>
        <v>0</v>
      </c>
    </row>
    <row r="48" spans="1:19" x14ac:dyDescent="0.3">
      <c r="A48" s="611"/>
      <c r="B48" s="19" t="s">
        <v>92</v>
      </c>
      <c r="C48" s="333"/>
      <c r="D48" s="333"/>
      <c r="E48" s="333"/>
      <c r="F48" s="333"/>
      <c r="G48" s="333"/>
      <c r="H48" s="333"/>
      <c r="I48" s="333"/>
      <c r="J48" s="333"/>
      <c r="K48" s="333"/>
      <c r="L48" s="333"/>
      <c r="M48" s="333"/>
      <c r="N48" s="333"/>
      <c r="O48" s="333"/>
      <c r="P48" s="333"/>
      <c r="Q48" s="334">
        <f t="shared" ref="Q48:Q67" si="10">SUM(C48,F48:J48,M48:N48)</f>
        <v>0</v>
      </c>
      <c r="R48" s="334">
        <f t="shared" si="8"/>
        <v>0</v>
      </c>
      <c r="S48" s="334">
        <f t="shared" si="9"/>
        <v>0</v>
      </c>
    </row>
    <row r="49" spans="1:19" x14ac:dyDescent="0.3">
      <c r="A49" s="611"/>
      <c r="B49" s="19" t="s">
        <v>93</v>
      </c>
      <c r="C49" s="333"/>
      <c r="D49" s="333"/>
      <c r="E49" s="333"/>
      <c r="F49" s="333"/>
      <c r="G49" s="333"/>
      <c r="H49" s="333"/>
      <c r="I49" s="333"/>
      <c r="J49" s="333"/>
      <c r="K49" s="333"/>
      <c r="L49" s="333"/>
      <c r="M49" s="333"/>
      <c r="N49" s="333"/>
      <c r="O49" s="333"/>
      <c r="P49" s="333"/>
      <c r="Q49" s="334">
        <f t="shared" si="10"/>
        <v>0</v>
      </c>
      <c r="R49" s="334">
        <f t="shared" si="8"/>
        <v>0</v>
      </c>
      <c r="S49" s="334">
        <f t="shared" si="9"/>
        <v>0</v>
      </c>
    </row>
    <row r="50" spans="1:19" x14ac:dyDescent="0.3">
      <c r="A50" s="611"/>
      <c r="B50" s="19" t="s">
        <v>94</v>
      </c>
      <c r="C50" s="333"/>
      <c r="D50" s="333"/>
      <c r="E50" s="333"/>
      <c r="F50" s="333"/>
      <c r="G50" s="333"/>
      <c r="H50" s="333"/>
      <c r="I50" s="333"/>
      <c r="J50" s="333"/>
      <c r="K50" s="333"/>
      <c r="L50" s="333"/>
      <c r="M50" s="333"/>
      <c r="N50" s="333"/>
      <c r="O50" s="333"/>
      <c r="P50" s="333"/>
      <c r="Q50" s="334">
        <f t="shared" si="10"/>
        <v>0</v>
      </c>
      <c r="R50" s="334">
        <f t="shared" si="8"/>
        <v>0</v>
      </c>
      <c r="S50" s="334">
        <f t="shared" si="9"/>
        <v>0</v>
      </c>
    </row>
    <row r="51" spans="1:19" x14ac:dyDescent="0.3">
      <c r="A51" s="611"/>
      <c r="B51" s="19" t="s">
        <v>95</v>
      </c>
      <c r="C51" s="333"/>
      <c r="D51" s="333"/>
      <c r="E51" s="333"/>
      <c r="F51" s="333"/>
      <c r="G51" s="333"/>
      <c r="H51" s="333"/>
      <c r="I51" s="333"/>
      <c r="J51" s="333"/>
      <c r="K51" s="333"/>
      <c r="L51" s="333"/>
      <c r="M51" s="333"/>
      <c r="N51" s="333"/>
      <c r="O51" s="333"/>
      <c r="P51" s="333"/>
      <c r="Q51" s="334">
        <f t="shared" si="10"/>
        <v>0</v>
      </c>
      <c r="R51" s="334">
        <f t="shared" si="8"/>
        <v>0</v>
      </c>
      <c r="S51" s="334">
        <f t="shared" si="9"/>
        <v>0</v>
      </c>
    </row>
    <row r="52" spans="1:19" x14ac:dyDescent="0.3">
      <c r="A52" s="611"/>
      <c r="B52" s="19" t="s">
        <v>96</v>
      </c>
      <c r="C52" s="333"/>
      <c r="D52" s="333"/>
      <c r="E52" s="333"/>
      <c r="F52" s="333"/>
      <c r="G52" s="333"/>
      <c r="H52" s="333"/>
      <c r="I52" s="333"/>
      <c r="J52" s="333"/>
      <c r="K52" s="333"/>
      <c r="L52" s="333"/>
      <c r="M52" s="333"/>
      <c r="N52" s="333"/>
      <c r="O52" s="333"/>
      <c r="P52" s="333"/>
      <c r="Q52" s="334">
        <f t="shared" si="10"/>
        <v>0</v>
      </c>
      <c r="R52" s="334">
        <f t="shared" si="8"/>
        <v>0</v>
      </c>
      <c r="S52" s="334">
        <f t="shared" si="9"/>
        <v>0</v>
      </c>
    </row>
    <row r="53" spans="1:19" x14ac:dyDescent="0.3">
      <c r="A53" s="611"/>
      <c r="B53" s="19" t="s">
        <v>97</v>
      </c>
      <c r="C53" s="333"/>
      <c r="D53" s="333"/>
      <c r="E53" s="333"/>
      <c r="F53" s="333"/>
      <c r="G53" s="333"/>
      <c r="H53" s="333"/>
      <c r="I53" s="333"/>
      <c r="J53" s="333"/>
      <c r="K53" s="333"/>
      <c r="L53" s="333"/>
      <c r="M53" s="333"/>
      <c r="N53" s="333"/>
      <c r="O53" s="333"/>
      <c r="P53" s="333"/>
      <c r="Q53" s="334">
        <f t="shared" si="10"/>
        <v>0</v>
      </c>
      <c r="R53" s="334">
        <f t="shared" si="8"/>
        <v>0</v>
      </c>
      <c r="S53" s="334">
        <f t="shared" si="9"/>
        <v>0</v>
      </c>
    </row>
    <row r="54" spans="1:19" x14ac:dyDescent="0.3">
      <c r="A54" s="611"/>
      <c r="B54" s="19" t="s">
        <v>98</v>
      </c>
      <c r="C54" s="333"/>
      <c r="D54" s="333"/>
      <c r="E54" s="333"/>
      <c r="F54" s="333"/>
      <c r="G54" s="333"/>
      <c r="H54" s="333"/>
      <c r="I54" s="333"/>
      <c r="J54" s="333"/>
      <c r="K54" s="333"/>
      <c r="L54" s="333"/>
      <c r="M54" s="333"/>
      <c r="N54" s="333"/>
      <c r="O54" s="333"/>
      <c r="P54" s="333"/>
      <c r="Q54" s="334">
        <f t="shared" si="10"/>
        <v>0</v>
      </c>
      <c r="R54" s="334">
        <f t="shared" si="8"/>
        <v>0</v>
      </c>
      <c r="S54" s="334">
        <f t="shared" si="9"/>
        <v>0</v>
      </c>
    </row>
    <row r="55" spans="1:19" x14ac:dyDescent="0.3">
      <c r="A55" s="611"/>
      <c r="B55" s="19" t="s">
        <v>99</v>
      </c>
      <c r="C55" s="333"/>
      <c r="D55" s="333"/>
      <c r="E55" s="333"/>
      <c r="F55" s="333"/>
      <c r="G55" s="333"/>
      <c r="H55" s="333"/>
      <c r="I55" s="333"/>
      <c r="J55" s="333"/>
      <c r="K55" s="333"/>
      <c r="L55" s="333"/>
      <c r="M55" s="333"/>
      <c r="N55" s="333"/>
      <c r="O55" s="333"/>
      <c r="P55" s="333"/>
      <c r="Q55" s="334">
        <f t="shared" si="10"/>
        <v>0</v>
      </c>
      <c r="R55" s="334">
        <f t="shared" si="8"/>
        <v>0</v>
      </c>
      <c r="S55" s="334">
        <f t="shared" si="9"/>
        <v>0</v>
      </c>
    </row>
    <row r="56" spans="1:19" x14ac:dyDescent="0.3">
      <c r="A56" s="611"/>
      <c r="B56" s="19" t="s">
        <v>100</v>
      </c>
      <c r="C56" s="333"/>
      <c r="D56" s="333"/>
      <c r="E56" s="333"/>
      <c r="F56" s="333"/>
      <c r="G56" s="333"/>
      <c r="H56" s="333"/>
      <c r="I56" s="333"/>
      <c r="J56" s="333"/>
      <c r="K56" s="333"/>
      <c r="L56" s="333"/>
      <c r="M56" s="333"/>
      <c r="N56" s="333"/>
      <c r="O56" s="333"/>
      <c r="P56" s="333"/>
      <c r="Q56" s="334">
        <f t="shared" si="10"/>
        <v>0</v>
      </c>
      <c r="R56" s="334">
        <f t="shared" si="8"/>
        <v>0</v>
      </c>
      <c r="S56" s="334">
        <f t="shared" si="9"/>
        <v>0</v>
      </c>
    </row>
    <row r="57" spans="1:19" x14ac:dyDescent="0.3">
      <c r="A57" s="611"/>
      <c r="B57" s="19" t="s">
        <v>101</v>
      </c>
      <c r="C57" s="333"/>
      <c r="D57" s="333"/>
      <c r="E57" s="333"/>
      <c r="F57" s="333"/>
      <c r="G57" s="333"/>
      <c r="H57" s="333"/>
      <c r="I57" s="333"/>
      <c r="J57" s="333"/>
      <c r="K57" s="333"/>
      <c r="L57" s="333"/>
      <c r="M57" s="333"/>
      <c r="N57" s="333"/>
      <c r="O57" s="333"/>
      <c r="P57" s="333"/>
      <c r="Q57" s="334">
        <f t="shared" si="10"/>
        <v>0</v>
      </c>
      <c r="R57" s="334">
        <f t="shared" si="8"/>
        <v>0</v>
      </c>
      <c r="S57" s="334">
        <f t="shared" si="9"/>
        <v>0</v>
      </c>
    </row>
    <row r="58" spans="1:19" x14ac:dyDescent="0.3">
      <c r="A58" s="611"/>
      <c r="B58" s="19" t="s">
        <v>102</v>
      </c>
      <c r="C58" s="333"/>
      <c r="D58" s="333"/>
      <c r="E58" s="333"/>
      <c r="F58" s="333"/>
      <c r="G58" s="333"/>
      <c r="H58" s="333"/>
      <c r="I58" s="333"/>
      <c r="J58" s="333"/>
      <c r="K58" s="333"/>
      <c r="L58" s="333"/>
      <c r="M58" s="333"/>
      <c r="N58" s="333"/>
      <c r="O58" s="333"/>
      <c r="P58" s="333"/>
      <c r="Q58" s="334">
        <f t="shared" si="10"/>
        <v>0</v>
      </c>
      <c r="R58" s="334">
        <f t="shared" si="8"/>
        <v>0</v>
      </c>
      <c r="S58" s="334">
        <f t="shared" si="9"/>
        <v>0</v>
      </c>
    </row>
    <row r="59" spans="1:19" x14ac:dyDescent="0.3">
      <c r="A59" s="611"/>
      <c r="B59" s="19" t="s">
        <v>103</v>
      </c>
      <c r="C59" s="333"/>
      <c r="D59" s="333"/>
      <c r="E59" s="333"/>
      <c r="F59" s="333"/>
      <c r="G59" s="333"/>
      <c r="H59" s="333"/>
      <c r="I59" s="333"/>
      <c r="J59" s="333"/>
      <c r="K59" s="333"/>
      <c r="L59" s="333"/>
      <c r="M59" s="333"/>
      <c r="N59" s="333"/>
      <c r="O59" s="333"/>
      <c r="P59" s="333"/>
      <c r="Q59" s="334">
        <f t="shared" si="10"/>
        <v>0</v>
      </c>
      <c r="R59" s="334">
        <f t="shared" si="8"/>
        <v>0</v>
      </c>
      <c r="S59" s="334">
        <f t="shared" si="9"/>
        <v>0</v>
      </c>
    </row>
    <row r="60" spans="1:19" x14ac:dyDescent="0.3">
      <c r="A60" s="611"/>
      <c r="B60" s="19" t="s">
        <v>104</v>
      </c>
      <c r="C60" s="333"/>
      <c r="D60" s="333"/>
      <c r="E60" s="333"/>
      <c r="F60" s="333"/>
      <c r="G60" s="333"/>
      <c r="H60" s="333"/>
      <c r="I60" s="333"/>
      <c r="J60" s="333"/>
      <c r="K60" s="333"/>
      <c r="L60" s="333"/>
      <c r="M60" s="333"/>
      <c r="N60" s="333"/>
      <c r="O60" s="333"/>
      <c r="P60" s="333"/>
      <c r="Q60" s="334">
        <f t="shared" si="10"/>
        <v>0</v>
      </c>
      <c r="R60" s="334">
        <f t="shared" si="8"/>
        <v>0</v>
      </c>
      <c r="S60" s="334">
        <f t="shared" si="9"/>
        <v>0</v>
      </c>
    </row>
    <row r="61" spans="1:19" x14ac:dyDescent="0.3">
      <c r="A61" s="611"/>
      <c r="B61" s="19" t="s">
        <v>105</v>
      </c>
      <c r="C61" s="333"/>
      <c r="D61" s="333"/>
      <c r="E61" s="333"/>
      <c r="F61" s="333"/>
      <c r="G61" s="333"/>
      <c r="H61" s="333"/>
      <c r="I61" s="333"/>
      <c r="J61" s="333"/>
      <c r="K61" s="333"/>
      <c r="L61" s="333"/>
      <c r="M61" s="333"/>
      <c r="N61" s="333"/>
      <c r="O61" s="333"/>
      <c r="P61" s="333"/>
      <c r="Q61" s="334">
        <f t="shared" si="10"/>
        <v>0</v>
      </c>
      <c r="R61" s="334">
        <f t="shared" si="8"/>
        <v>0</v>
      </c>
      <c r="S61" s="334">
        <f t="shared" si="9"/>
        <v>0</v>
      </c>
    </row>
    <row r="62" spans="1:19" x14ac:dyDescent="0.3">
      <c r="A62" s="611"/>
      <c r="B62" s="19" t="s">
        <v>106</v>
      </c>
      <c r="C62" s="333"/>
      <c r="D62" s="333"/>
      <c r="E62" s="333"/>
      <c r="F62" s="333"/>
      <c r="G62" s="333"/>
      <c r="H62" s="333"/>
      <c r="I62" s="333"/>
      <c r="J62" s="333"/>
      <c r="K62" s="333"/>
      <c r="L62" s="333"/>
      <c r="M62" s="333"/>
      <c r="N62" s="333"/>
      <c r="O62" s="333"/>
      <c r="P62" s="333"/>
      <c r="Q62" s="334">
        <f t="shared" si="10"/>
        <v>0</v>
      </c>
      <c r="R62" s="334">
        <f t="shared" si="8"/>
        <v>0</v>
      </c>
      <c r="S62" s="334">
        <f t="shared" si="9"/>
        <v>0</v>
      </c>
    </row>
    <row r="63" spans="1:19" x14ac:dyDescent="0.3">
      <c r="A63" s="611"/>
      <c r="B63" s="19" t="str">
        <f>B24</f>
        <v>Intitulé libre 1</v>
      </c>
      <c r="C63" s="333"/>
      <c r="D63" s="333"/>
      <c r="E63" s="333"/>
      <c r="F63" s="333"/>
      <c r="G63" s="333"/>
      <c r="H63" s="333"/>
      <c r="I63" s="333"/>
      <c r="J63" s="333"/>
      <c r="K63" s="333"/>
      <c r="L63" s="333"/>
      <c r="M63" s="333"/>
      <c r="N63" s="333"/>
      <c r="O63" s="333"/>
      <c r="P63" s="333"/>
      <c r="Q63" s="334">
        <f t="shared" si="10"/>
        <v>0</v>
      </c>
      <c r="R63" s="334">
        <f t="shared" si="8"/>
        <v>0</v>
      </c>
      <c r="S63" s="334">
        <f t="shared" si="9"/>
        <v>0</v>
      </c>
    </row>
    <row r="64" spans="1:19" x14ac:dyDescent="0.3">
      <c r="A64" s="611"/>
      <c r="B64" s="19" t="str">
        <f>B25</f>
        <v>Intitulé libre 2</v>
      </c>
      <c r="C64" s="333"/>
      <c r="D64" s="333"/>
      <c r="E64" s="333"/>
      <c r="F64" s="333"/>
      <c r="G64" s="333"/>
      <c r="H64" s="333"/>
      <c r="I64" s="333"/>
      <c r="J64" s="333"/>
      <c r="K64" s="333"/>
      <c r="L64" s="333"/>
      <c r="M64" s="333"/>
      <c r="N64" s="333"/>
      <c r="O64" s="333"/>
      <c r="P64" s="333"/>
      <c r="Q64" s="334">
        <f t="shared" si="10"/>
        <v>0</v>
      </c>
      <c r="R64" s="334">
        <f t="shared" si="8"/>
        <v>0</v>
      </c>
      <c r="S64" s="334">
        <f t="shared" si="9"/>
        <v>0</v>
      </c>
    </row>
    <row r="65" spans="1:19" x14ac:dyDescent="0.3">
      <c r="A65" s="611"/>
      <c r="B65" s="19" t="str">
        <f>B26</f>
        <v>Intitulé libre 3</v>
      </c>
      <c r="C65" s="333"/>
      <c r="D65" s="333"/>
      <c r="E65" s="333"/>
      <c r="F65" s="333"/>
      <c r="G65" s="333"/>
      <c r="H65" s="333"/>
      <c r="I65" s="333"/>
      <c r="J65" s="333"/>
      <c r="K65" s="333"/>
      <c r="L65" s="333"/>
      <c r="M65" s="333"/>
      <c r="N65" s="333"/>
      <c r="O65" s="333"/>
      <c r="P65" s="333"/>
      <c r="Q65" s="334">
        <f t="shared" si="10"/>
        <v>0</v>
      </c>
      <c r="R65" s="334">
        <f t="shared" si="8"/>
        <v>0</v>
      </c>
      <c r="S65" s="334">
        <f t="shared" si="9"/>
        <v>0</v>
      </c>
    </row>
    <row r="66" spans="1:19" x14ac:dyDescent="0.3">
      <c r="A66" s="611"/>
      <c r="B66" s="19" t="str">
        <f>B27</f>
        <v>Intitulé libre 4</v>
      </c>
      <c r="C66" s="333"/>
      <c r="D66" s="333"/>
      <c r="E66" s="333"/>
      <c r="F66" s="333"/>
      <c r="G66" s="333"/>
      <c r="H66" s="333"/>
      <c r="I66" s="333"/>
      <c r="J66" s="333"/>
      <c r="K66" s="333"/>
      <c r="L66" s="333"/>
      <c r="M66" s="333"/>
      <c r="N66" s="333"/>
      <c r="O66" s="333"/>
      <c r="P66" s="333"/>
      <c r="Q66" s="334">
        <f t="shared" si="10"/>
        <v>0</v>
      </c>
      <c r="R66" s="334">
        <f t="shared" si="8"/>
        <v>0</v>
      </c>
      <c r="S66" s="334">
        <f t="shared" si="9"/>
        <v>0</v>
      </c>
    </row>
    <row r="67" spans="1:19" x14ac:dyDescent="0.3">
      <c r="A67" s="611"/>
      <c r="B67" s="19" t="str">
        <f>B28</f>
        <v>Intitulé libre 5</v>
      </c>
      <c r="C67" s="333"/>
      <c r="D67" s="333"/>
      <c r="E67" s="333"/>
      <c r="F67" s="333"/>
      <c r="G67" s="333"/>
      <c r="H67" s="333"/>
      <c r="I67" s="333"/>
      <c r="J67" s="333"/>
      <c r="K67" s="333"/>
      <c r="L67" s="333"/>
      <c r="M67" s="333"/>
      <c r="N67" s="333"/>
      <c r="O67" s="333"/>
      <c r="P67" s="333"/>
      <c r="Q67" s="334">
        <f t="shared" si="10"/>
        <v>0</v>
      </c>
      <c r="R67" s="334">
        <f t="shared" si="8"/>
        <v>0</v>
      </c>
      <c r="S67" s="334">
        <f t="shared" si="9"/>
        <v>0</v>
      </c>
    </row>
    <row r="68" spans="1:19" ht="14.25" thickBot="1" x14ac:dyDescent="0.35">
      <c r="A68" s="611"/>
      <c r="B68" s="20" t="s">
        <v>107</v>
      </c>
      <c r="C68" s="21">
        <f t="shared" ref="C68:S68" si="11">SUM(C47:C67)</f>
        <v>0</v>
      </c>
      <c r="D68" s="21">
        <f t="shared" si="11"/>
        <v>0</v>
      </c>
      <c r="E68" s="21">
        <f t="shared" si="11"/>
        <v>0</v>
      </c>
      <c r="F68" s="21">
        <f t="shared" si="11"/>
        <v>0</v>
      </c>
      <c r="G68" s="21">
        <f t="shared" si="11"/>
        <v>0</v>
      </c>
      <c r="H68" s="21">
        <f t="shared" si="11"/>
        <v>0</v>
      </c>
      <c r="I68" s="21">
        <f t="shared" si="11"/>
        <v>0</v>
      </c>
      <c r="J68" s="21">
        <f t="shared" si="11"/>
        <v>0</v>
      </c>
      <c r="K68" s="21">
        <f t="shared" si="11"/>
        <v>0</v>
      </c>
      <c r="L68" s="21">
        <f t="shared" si="11"/>
        <v>0</v>
      </c>
      <c r="M68" s="21">
        <f t="shared" si="11"/>
        <v>0</v>
      </c>
      <c r="N68" s="21">
        <f t="shared" si="11"/>
        <v>0</v>
      </c>
      <c r="O68" s="21">
        <f t="shared" si="11"/>
        <v>0</v>
      </c>
      <c r="P68" s="21">
        <f t="shared" si="11"/>
        <v>0</v>
      </c>
      <c r="Q68" s="21">
        <f t="shared" si="11"/>
        <v>0</v>
      </c>
      <c r="R68" s="21">
        <f t="shared" si="11"/>
        <v>0</v>
      </c>
      <c r="S68" s="21">
        <f t="shared" si="11"/>
        <v>0</v>
      </c>
    </row>
    <row r="69" spans="1:19" x14ac:dyDescent="0.3">
      <c r="A69" s="611"/>
      <c r="B69" s="336"/>
      <c r="C69" s="285"/>
      <c r="D69" s="285"/>
      <c r="E69" s="285"/>
      <c r="F69" s="285"/>
      <c r="G69" s="285"/>
      <c r="H69" s="285"/>
      <c r="I69" s="285"/>
      <c r="J69" s="285"/>
      <c r="K69" s="285"/>
      <c r="L69" s="285"/>
      <c r="M69" s="285"/>
      <c r="N69" s="285"/>
      <c r="O69" s="285"/>
      <c r="P69" s="285"/>
      <c r="Q69" s="285"/>
      <c r="R69" s="285"/>
      <c r="S69" s="285"/>
    </row>
    <row r="70" spans="1:19" x14ac:dyDescent="0.3">
      <c r="A70" s="611"/>
      <c r="B70" s="19" t="s">
        <v>91</v>
      </c>
      <c r="C70" s="333"/>
      <c r="D70" s="333"/>
      <c r="E70" s="333"/>
      <c r="F70" s="333"/>
      <c r="G70" s="333"/>
      <c r="H70" s="333"/>
      <c r="I70" s="333"/>
      <c r="J70" s="333"/>
      <c r="K70" s="333"/>
      <c r="L70" s="333"/>
      <c r="M70" s="333"/>
      <c r="N70" s="333"/>
      <c r="O70" s="333"/>
      <c r="P70" s="333"/>
      <c r="Q70" s="334">
        <f t="shared" ref="Q70:Q81" si="12">SUM(C70,F70:J70,M70:N70)</f>
        <v>0</v>
      </c>
      <c r="R70" s="334">
        <f t="shared" ref="R70:R81" si="13">SUM(D70,K70,O70)</f>
        <v>0</v>
      </c>
      <c r="S70" s="334">
        <f t="shared" ref="S70:S81" si="14">SUM(E70,L70,P70)</f>
        <v>0</v>
      </c>
    </row>
    <row r="71" spans="1:19" x14ac:dyDescent="0.3">
      <c r="A71" s="611"/>
      <c r="B71" s="19" t="s">
        <v>108</v>
      </c>
      <c r="C71" s="333"/>
      <c r="D71" s="333"/>
      <c r="E71" s="333"/>
      <c r="F71" s="333"/>
      <c r="G71" s="333"/>
      <c r="H71" s="333"/>
      <c r="I71" s="333"/>
      <c r="J71" s="333"/>
      <c r="K71" s="333"/>
      <c r="L71" s="333"/>
      <c r="M71" s="333"/>
      <c r="N71" s="333"/>
      <c r="O71" s="333"/>
      <c r="P71" s="333"/>
      <c r="Q71" s="334">
        <f t="shared" si="12"/>
        <v>0</v>
      </c>
      <c r="R71" s="334">
        <f t="shared" si="13"/>
        <v>0</v>
      </c>
      <c r="S71" s="334">
        <f t="shared" si="14"/>
        <v>0</v>
      </c>
    </row>
    <row r="72" spans="1:19" x14ac:dyDescent="0.3">
      <c r="A72" s="611"/>
      <c r="B72" s="19" t="s">
        <v>109</v>
      </c>
      <c r="C72" s="333"/>
      <c r="D72" s="333"/>
      <c r="E72" s="333"/>
      <c r="F72" s="333"/>
      <c r="G72" s="333"/>
      <c r="H72" s="333"/>
      <c r="I72" s="333"/>
      <c r="J72" s="333"/>
      <c r="K72" s="333"/>
      <c r="L72" s="333"/>
      <c r="M72" s="333"/>
      <c r="N72" s="333"/>
      <c r="O72" s="333"/>
      <c r="P72" s="333"/>
      <c r="Q72" s="334">
        <f t="shared" si="12"/>
        <v>0</v>
      </c>
      <c r="R72" s="334">
        <f t="shared" si="13"/>
        <v>0</v>
      </c>
      <c r="S72" s="334">
        <f t="shared" si="14"/>
        <v>0</v>
      </c>
    </row>
    <row r="73" spans="1:19" x14ac:dyDescent="0.3">
      <c r="A73" s="611"/>
      <c r="B73" s="19" t="s">
        <v>110</v>
      </c>
      <c r="C73" s="333"/>
      <c r="D73" s="333"/>
      <c r="E73" s="333"/>
      <c r="F73" s="333"/>
      <c r="G73" s="333"/>
      <c r="H73" s="333"/>
      <c r="I73" s="333"/>
      <c r="J73" s="333"/>
      <c r="K73" s="333"/>
      <c r="L73" s="333"/>
      <c r="M73" s="333"/>
      <c r="N73" s="333"/>
      <c r="O73" s="333"/>
      <c r="P73" s="333"/>
      <c r="Q73" s="334">
        <f t="shared" si="12"/>
        <v>0</v>
      </c>
      <c r="R73" s="334">
        <f t="shared" si="13"/>
        <v>0</v>
      </c>
      <c r="S73" s="334">
        <f t="shared" si="14"/>
        <v>0</v>
      </c>
    </row>
    <row r="74" spans="1:19" x14ac:dyDescent="0.3">
      <c r="A74" s="611"/>
      <c r="B74" s="19" t="s">
        <v>111</v>
      </c>
      <c r="C74" s="333"/>
      <c r="D74" s="333"/>
      <c r="E74" s="333"/>
      <c r="F74" s="333"/>
      <c r="G74" s="333"/>
      <c r="H74" s="333"/>
      <c r="I74" s="333"/>
      <c r="J74" s="333"/>
      <c r="K74" s="333"/>
      <c r="L74" s="333"/>
      <c r="M74" s="333"/>
      <c r="N74" s="333"/>
      <c r="O74" s="333"/>
      <c r="P74" s="333"/>
      <c r="Q74" s="334">
        <f t="shared" si="12"/>
        <v>0</v>
      </c>
      <c r="R74" s="334">
        <f t="shared" si="13"/>
        <v>0</v>
      </c>
      <c r="S74" s="334">
        <f t="shared" si="14"/>
        <v>0</v>
      </c>
    </row>
    <row r="75" spans="1:19" x14ac:dyDescent="0.3">
      <c r="A75" s="611"/>
      <c r="B75" s="19" t="s">
        <v>112</v>
      </c>
      <c r="C75" s="333"/>
      <c r="D75" s="333"/>
      <c r="E75" s="333"/>
      <c r="F75" s="333"/>
      <c r="G75" s="333"/>
      <c r="H75" s="333"/>
      <c r="I75" s="333"/>
      <c r="J75" s="333"/>
      <c r="K75" s="333"/>
      <c r="L75" s="333"/>
      <c r="M75" s="333"/>
      <c r="N75" s="333"/>
      <c r="O75" s="333"/>
      <c r="P75" s="333"/>
      <c r="Q75" s="334">
        <f t="shared" si="12"/>
        <v>0</v>
      </c>
      <c r="R75" s="334">
        <f t="shared" si="13"/>
        <v>0</v>
      </c>
      <c r="S75" s="334">
        <f t="shared" si="14"/>
        <v>0</v>
      </c>
    </row>
    <row r="76" spans="1:19" x14ac:dyDescent="0.3">
      <c r="A76" s="611"/>
      <c r="B76" s="19" t="s">
        <v>113</v>
      </c>
      <c r="C76" s="333"/>
      <c r="D76" s="333"/>
      <c r="E76" s="333"/>
      <c r="F76" s="333"/>
      <c r="G76" s="333"/>
      <c r="H76" s="333"/>
      <c r="I76" s="333"/>
      <c r="J76" s="333"/>
      <c r="K76" s="333"/>
      <c r="L76" s="333"/>
      <c r="M76" s="333"/>
      <c r="N76" s="333"/>
      <c r="O76" s="333"/>
      <c r="P76" s="333"/>
      <c r="Q76" s="334">
        <f t="shared" si="12"/>
        <v>0</v>
      </c>
      <c r="R76" s="334">
        <f t="shared" si="13"/>
        <v>0</v>
      </c>
      <c r="S76" s="334">
        <f t="shared" si="14"/>
        <v>0</v>
      </c>
    </row>
    <row r="77" spans="1:19" x14ac:dyDescent="0.3">
      <c r="A77" s="611"/>
      <c r="B77" s="19" t="str">
        <f>B38</f>
        <v>Intitulé libre 1</v>
      </c>
      <c r="C77" s="333"/>
      <c r="D77" s="333"/>
      <c r="E77" s="333"/>
      <c r="F77" s="333"/>
      <c r="G77" s="333"/>
      <c r="H77" s="333"/>
      <c r="I77" s="333"/>
      <c r="J77" s="333"/>
      <c r="K77" s="333"/>
      <c r="L77" s="333"/>
      <c r="M77" s="333"/>
      <c r="N77" s="333"/>
      <c r="O77" s="333"/>
      <c r="P77" s="333"/>
      <c r="Q77" s="334">
        <f t="shared" si="12"/>
        <v>0</v>
      </c>
      <c r="R77" s="334">
        <f t="shared" si="13"/>
        <v>0</v>
      </c>
      <c r="S77" s="334">
        <f t="shared" si="14"/>
        <v>0</v>
      </c>
    </row>
    <row r="78" spans="1:19" x14ac:dyDescent="0.3">
      <c r="A78" s="611"/>
      <c r="B78" s="19" t="str">
        <f>B39</f>
        <v>Intitulé libre 2</v>
      </c>
      <c r="C78" s="333"/>
      <c r="D78" s="333"/>
      <c r="E78" s="333"/>
      <c r="F78" s="333"/>
      <c r="G78" s="333"/>
      <c r="H78" s="333"/>
      <c r="I78" s="333"/>
      <c r="J78" s="333"/>
      <c r="K78" s="333"/>
      <c r="L78" s="333"/>
      <c r="M78" s="333"/>
      <c r="N78" s="333"/>
      <c r="O78" s="333"/>
      <c r="P78" s="333"/>
      <c r="Q78" s="334">
        <f t="shared" si="12"/>
        <v>0</v>
      </c>
      <c r="R78" s="334">
        <f t="shared" si="13"/>
        <v>0</v>
      </c>
      <c r="S78" s="334">
        <f t="shared" si="14"/>
        <v>0</v>
      </c>
    </row>
    <row r="79" spans="1:19" x14ac:dyDescent="0.3">
      <c r="A79" s="611"/>
      <c r="B79" s="19" t="str">
        <f>B40</f>
        <v>Intitulé libre 3</v>
      </c>
      <c r="C79" s="333"/>
      <c r="D79" s="333"/>
      <c r="E79" s="333"/>
      <c r="F79" s="333"/>
      <c r="G79" s="333"/>
      <c r="H79" s="333"/>
      <c r="I79" s="333"/>
      <c r="J79" s="333"/>
      <c r="K79" s="333"/>
      <c r="L79" s="333"/>
      <c r="M79" s="333"/>
      <c r="N79" s="333"/>
      <c r="O79" s="333"/>
      <c r="P79" s="333"/>
      <c r="Q79" s="334">
        <f t="shared" si="12"/>
        <v>0</v>
      </c>
      <c r="R79" s="334">
        <f t="shared" si="13"/>
        <v>0</v>
      </c>
      <c r="S79" s="334">
        <f t="shared" si="14"/>
        <v>0</v>
      </c>
    </row>
    <row r="80" spans="1:19" x14ac:dyDescent="0.3">
      <c r="A80" s="611"/>
      <c r="B80" s="19" t="str">
        <f>B41</f>
        <v>Intitulé libre 4</v>
      </c>
      <c r="C80" s="333"/>
      <c r="D80" s="333"/>
      <c r="E80" s="333"/>
      <c r="F80" s="333"/>
      <c r="G80" s="333"/>
      <c r="H80" s="333"/>
      <c r="I80" s="333"/>
      <c r="J80" s="333"/>
      <c r="K80" s="333"/>
      <c r="L80" s="333"/>
      <c r="M80" s="333"/>
      <c r="N80" s="333"/>
      <c r="O80" s="333"/>
      <c r="P80" s="333"/>
      <c r="Q80" s="334">
        <f t="shared" si="12"/>
        <v>0</v>
      </c>
      <c r="R80" s="334">
        <f t="shared" si="13"/>
        <v>0</v>
      </c>
      <c r="S80" s="334">
        <f t="shared" si="14"/>
        <v>0</v>
      </c>
    </row>
    <row r="81" spans="1:19" x14ac:dyDescent="0.3">
      <c r="A81" s="611"/>
      <c r="B81" s="19" t="str">
        <f>B42</f>
        <v>Intitulé libre 5</v>
      </c>
      <c r="C81" s="333"/>
      <c r="D81" s="333"/>
      <c r="E81" s="333"/>
      <c r="F81" s="333"/>
      <c r="G81" s="333"/>
      <c r="H81" s="333"/>
      <c r="I81" s="333"/>
      <c r="J81" s="333"/>
      <c r="K81" s="333"/>
      <c r="L81" s="333"/>
      <c r="M81" s="333"/>
      <c r="N81" s="333"/>
      <c r="O81" s="333"/>
      <c r="P81" s="333"/>
      <c r="Q81" s="334">
        <f t="shared" si="12"/>
        <v>0</v>
      </c>
      <c r="R81" s="334">
        <f t="shared" si="13"/>
        <v>0</v>
      </c>
      <c r="S81" s="334">
        <f t="shared" si="14"/>
        <v>0</v>
      </c>
    </row>
    <row r="82" spans="1:19" ht="14.25" thickBot="1" x14ac:dyDescent="0.35">
      <c r="A82" s="611"/>
      <c r="B82" s="20" t="s">
        <v>114</v>
      </c>
      <c r="C82" s="21">
        <f t="shared" ref="C82:S82" si="15">SUM(C70:C81)</f>
        <v>0</v>
      </c>
      <c r="D82" s="21">
        <f t="shared" si="15"/>
        <v>0</v>
      </c>
      <c r="E82" s="21">
        <f t="shared" si="15"/>
        <v>0</v>
      </c>
      <c r="F82" s="21">
        <f t="shared" si="15"/>
        <v>0</v>
      </c>
      <c r="G82" s="21">
        <f t="shared" si="15"/>
        <v>0</v>
      </c>
      <c r="H82" s="21">
        <f t="shared" si="15"/>
        <v>0</v>
      </c>
      <c r="I82" s="21">
        <f t="shared" si="15"/>
        <v>0</v>
      </c>
      <c r="J82" s="21">
        <f t="shared" si="15"/>
        <v>0</v>
      </c>
      <c r="K82" s="21">
        <f t="shared" si="15"/>
        <v>0</v>
      </c>
      <c r="L82" s="21">
        <f t="shared" si="15"/>
        <v>0</v>
      </c>
      <c r="M82" s="21">
        <f t="shared" si="15"/>
        <v>0</v>
      </c>
      <c r="N82" s="21">
        <f t="shared" si="15"/>
        <v>0</v>
      </c>
      <c r="O82" s="21">
        <f t="shared" si="15"/>
        <v>0</v>
      </c>
      <c r="P82" s="21">
        <f t="shared" si="15"/>
        <v>0</v>
      </c>
      <c r="Q82" s="21">
        <f t="shared" si="15"/>
        <v>0</v>
      </c>
      <c r="R82" s="21">
        <f t="shared" si="15"/>
        <v>0</v>
      </c>
      <c r="S82" s="21">
        <f t="shared" si="15"/>
        <v>0</v>
      </c>
    </row>
    <row r="83" spans="1:19" s="229" customFormat="1" x14ac:dyDescent="0.3">
      <c r="A83" s="216"/>
      <c r="B83" s="166"/>
      <c r="C83" s="285"/>
      <c r="D83" s="285"/>
      <c r="E83" s="285"/>
      <c r="F83" s="285"/>
      <c r="G83" s="285"/>
      <c r="H83" s="285"/>
      <c r="I83" s="285"/>
      <c r="J83" s="285"/>
      <c r="K83" s="285"/>
      <c r="L83" s="285"/>
      <c r="M83" s="285"/>
      <c r="N83" s="285"/>
      <c r="O83" s="285"/>
      <c r="P83" s="285"/>
      <c r="Q83" s="285"/>
      <c r="R83" s="285"/>
      <c r="S83" s="285"/>
    </row>
    <row r="84" spans="1:19" s="229" customFormat="1" ht="12" customHeight="1" x14ac:dyDescent="0.3">
      <c r="A84" s="610" t="s">
        <v>480</v>
      </c>
      <c r="B84" s="19" t="s">
        <v>91</v>
      </c>
      <c r="C84" s="285">
        <f>C8-C47</f>
        <v>0</v>
      </c>
      <c r="D84" s="285">
        <f t="shared" ref="D84:S84" si="16">D8-D47</f>
        <v>0</v>
      </c>
      <c r="E84" s="285">
        <f t="shared" si="16"/>
        <v>0</v>
      </c>
      <c r="F84" s="285">
        <f t="shared" si="16"/>
        <v>0</v>
      </c>
      <c r="G84" s="285">
        <f t="shared" si="16"/>
        <v>0</v>
      </c>
      <c r="H84" s="285">
        <f t="shared" si="16"/>
        <v>0</v>
      </c>
      <c r="I84" s="285">
        <f t="shared" si="16"/>
        <v>0</v>
      </c>
      <c r="J84" s="285">
        <f t="shared" si="16"/>
        <v>0</v>
      </c>
      <c r="K84" s="285">
        <f t="shared" si="16"/>
        <v>0</v>
      </c>
      <c r="L84" s="285">
        <f t="shared" si="16"/>
        <v>0</v>
      </c>
      <c r="M84" s="285">
        <f t="shared" si="16"/>
        <v>0</v>
      </c>
      <c r="N84" s="285">
        <f t="shared" si="16"/>
        <v>0</v>
      </c>
      <c r="O84" s="285">
        <f t="shared" si="16"/>
        <v>0</v>
      </c>
      <c r="P84" s="285">
        <f t="shared" si="16"/>
        <v>0</v>
      </c>
      <c r="Q84" s="285">
        <f t="shared" si="16"/>
        <v>0</v>
      </c>
      <c r="R84" s="285">
        <f t="shared" si="16"/>
        <v>0</v>
      </c>
      <c r="S84" s="285">
        <f t="shared" si="16"/>
        <v>0</v>
      </c>
    </row>
    <row r="85" spans="1:19" s="229" customFormat="1" x14ac:dyDescent="0.3">
      <c r="A85" s="610"/>
      <c r="B85" s="19" t="s">
        <v>92</v>
      </c>
      <c r="C85" s="285">
        <f t="shared" ref="C85:S85" si="17">C9-C48</f>
        <v>0</v>
      </c>
      <c r="D85" s="285">
        <f t="shared" si="17"/>
        <v>0</v>
      </c>
      <c r="E85" s="285">
        <f t="shared" si="17"/>
        <v>0</v>
      </c>
      <c r="F85" s="285">
        <f t="shared" si="17"/>
        <v>0</v>
      </c>
      <c r="G85" s="285">
        <f t="shared" si="17"/>
        <v>0</v>
      </c>
      <c r="H85" s="285">
        <f t="shared" si="17"/>
        <v>0</v>
      </c>
      <c r="I85" s="285">
        <f t="shared" si="17"/>
        <v>0</v>
      </c>
      <c r="J85" s="285">
        <f t="shared" si="17"/>
        <v>0</v>
      </c>
      <c r="K85" s="285">
        <f t="shared" si="17"/>
        <v>0</v>
      </c>
      <c r="L85" s="285">
        <f t="shared" si="17"/>
        <v>0</v>
      </c>
      <c r="M85" s="285">
        <f t="shared" si="17"/>
        <v>0</v>
      </c>
      <c r="N85" s="285">
        <f t="shared" si="17"/>
        <v>0</v>
      </c>
      <c r="O85" s="285">
        <f t="shared" si="17"/>
        <v>0</v>
      </c>
      <c r="P85" s="285">
        <f t="shared" si="17"/>
        <v>0</v>
      </c>
      <c r="Q85" s="285">
        <f t="shared" si="17"/>
        <v>0</v>
      </c>
      <c r="R85" s="285">
        <f t="shared" si="17"/>
        <v>0</v>
      </c>
      <c r="S85" s="285">
        <f t="shared" si="17"/>
        <v>0</v>
      </c>
    </row>
    <row r="86" spans="1:19" s="229" customFormat="1" x14ac:dyDescent="0.3">
      <c r="A86" s="610"/>
      <c r="B86" s="19" t="s">
        <v>93</v>
      </c>
      <c r="C86" s="285">
        <f t="shared" ref="C86:S86" si="18">C10-C49</f>
        <v>0</v>
      </c>
      <c r="D86" s="285">
        <f t="shared" si="18"/>
        <v>0</v>
      </c>
      <c r="E86" s="285">
        <f t="shared" si="18"/>
        <v>0</v>
      </c>
      <c r="F86" s="285">
        <f t="shared" si="18"/>
        <v>0</v>
      </c>
      <c r="G86" s="285">
        <f t="shared" si="18"/>
        <v>0</v>
      </c>
      <c r="H86" s="285">
        <f t="shared" si="18"/>
        <v>0</v>
      </c>
      <c r="I86" s="285">
        <f t="shared" si="18"/>
        <v>0</v>
      </c>
      <c r="J86" s="285">
        <f t="shared" si="18"/>
        <v>0</v>
      </c>
      <c r="K86" s="285">
        <f t="shared" si="18"/>
        <v>0</v>
      </c>
      <c r="L86" s="285">
        <f t="shared" si="18"/>
        <v>0</v>
      </c>
      <c r="M86" s="285">
        <f t="shared" si="18"/>
        <v>0</v>
      </c>
      <c r="N86" s="285">
        <f t="shared" si="18"/>
        <v>0</v>
      </c>
      <c r="O86" s="285">
        <f t="shared" si="18"/>
        <v>0</v>
      </c>
      <c r="P86" s="285">
        <f t="shared" si="18"/>
        <v>0</v>
      </c>
      <c r="Q86" s="285">
        <f t="shared" si="18"/>
        <v>0</v>
      </c>
      <c r="R86" s="285">
        <f t="shared" si="18"/>
        <v>0</v>
      </c>
      <c r="S86" s="285">
        <f t="shared" si="18"/>
        <v>0</v>
      </c>
    </row>
    <row r="87" spans="1:19" s="229" customFormat="1" x14ac:dyDescent="0.3">
      <c r="A87" s="610"/>
      <c r="B87" s="19" t="s">
        <v>94</v>
      </c>
      <c r="C87" s="285">
        <f t="shared" ref="C87:S87" si="19">C11-C50</f>
        <v>0</v>
      </c>
      <c r="D87" s="285">
        <f t="shared" si="19"/>
        <v>0</v>
      </c>
      <c r="E87" s="285">
        <f t="shared" si="19"/>
        <v>0</v>
      </c>
      <c r="F87" s="285">
        <f t="shared" si="19"/>
        <v>0</v>
      </c>
      <c r="G87" s="285">
        <f t="shared" si="19"/>
        <v>0</v>
      </c>
      <c r="H87" s="285">
        <f t="shared" si="19"/>
        <v>0</v>
      </c>
      <c r="I87" s="285">
        <f t="shared" si="19"/>
        <v>0</v>
      </c>
      <c r="J87" s="285">
        <f t="shared" si="19"/>
        <v>0</v>
      </c>
      <c r="K87" s="285">
        <f t="shared" si="19"/>
        <v>0</v>
      </c>
      <c r="L87" s="285">
        <f t="shared" si="19"/>
        <v>0</v>
      </c>
      <c r="M87" s="285">
        <f t="shared" si="19"/>
        <v>0</v>
      </c>
      <c r="N87" s="285">
        <f t="shared" si="19"/>
        <v>0</v>
      </c>
      <c r="O87" s="285">
        <f t="shared" si="19"/>
        <v>0</v>
      </c>
      <c r="P87" s="285">
        <f t="shared" si="19"/>
        <v>0</v>
      </c>
      <c r="Q87" s="285">
        <f t="shared" si="19"/>
        <v>0</v>
      </c>
      <c r="R87" s="285">
        <f t="shared" si="19"/>
        <v>0</v>
      </c>
      <c r="S87" s="285">
        <f t="shared" si="19"/>
        <v>0</v>
      </c>
    </row>
    <row r="88" spans="1:19" s="229" customFormat="1" x14ac:dyDescent="0.3">
      <c r="A88" s="610"/>
      <c r="B88" s="19" t="s">
        <v>95</v>
      </c>
      <c r="C88" s="285">
        <f t="shared" ref="C88:S88" si="20">C12-C51</f>
        <v>0</v>
      </c>
      <c r="D88" s="285">
        <f t="shared" si="20"/>
        <v>0</v>
      </c>
      <c r="E88" s="285">
        <f t="shared" si="20"/>
        <v>0</v>
      </c>
      <c r="F88" s="285">
        <f t="shared" si="20"/>
        <v>0</v>
      </c>
      <c r="G88" s="285">
        <f t="shared" si="20"/>
        <v>0</v>
      </c>
      <c r="H88" s="285">
        <f t="shared" si="20"/>
        <v>0</v>
      </c>
      <c r="I88" s="285">
        <f t="shared" si="20"/>
        <v>0</v>
      </c>
      <c r="J88" s="285">
        <f t="shared" si="20"/>
        <v>0</v>
      </c>
      <c r="K88" s="285">
        <f t="shared" si="20"/>
        <v>0</v>
      </c>
      <c r="L88" s="285">
        <f t="shared" si="20"/>
        <v>0</v>
      </c>
      <c r="M88" s="285">
        <f t="shared" si="20"/>
        <v>0</v>
      </c>
      <c r="N88" s="285">
        <f t="shared" si="20"/>
        <v>0</v>
      </c>
      <c r="O88" s="285">
        <f t="shared" si="20"/>
        <v>0</v>
      </c>
      <c r="P88" s="285">
        <f t="shared" si="20"/>
        <v>0</v>
      </c>
      <c r="Q88" s="285">
        <f t="shared" si="20"/>
        <v>0</v>
      </c>
      <c r="R88" s="285">
        <f t="shared" si="20"/>
        <v>0</v>
      </c>
      <c r="S88" s="285">
        <f t="shared" si="20"/>
        <v>0</v>
      </c>
    </row>
    <row r="89" spans="1:19" s="229" customFormat="1" x14ac:dyDescent="0.3">
      <c r="A89" s="610"/>
      <c r="B89" s="19" t="s">
        <v>96</v>
      </c>
      <c r="C89" s="285">
        <f t="shared" ref="C89:S89" si="21">C13-C52</f>
        <v>0</v>
      </c>
      <c r="D89" s="285">
        <f t="shared" si="21"/>
        <v>0</v>
      </c>
      <c r="E89" s="285">
        <f t="shared" si="21"/>
        <v>0</v>
      </c>
      <c r="F89" s="285">
        <f t="shared" si="21"/>
        <v>0</v>
      </c>
      <c r="G89" s="285">
        <f t="shared" si="21"/>
        <v>0</v>
      </c>
      <c r="H89" s="285">
        <f t="shared" si="21"/>
        <v>0</v>
      </c>
      <c r="I89" s="285">
        <f t="shared" si="21"/>
        <v>0</v>
      </c>
      <c r="J89" s="285">
        <f t="shared" si="21"/>
        <v>0</v>
      </c>
      <c r="K89" s="285">
        <f t="shared" si="21"/>
        <v>0</v>
      </c>
      <c r="L89" s="285">
        <f t="shared" si="21"/>
        <v>0</v>
      </c>
      <c r="M89" s="285">
        <f t="shared" si="21"/>
        <v>0</v>
      </c>
      <c r="N89" s="285">
        <f t="shared" si="21"/>
        <v>0</v>
      </c>
      <c r="O89" s="285">
        <f t="shared" si="21"/>
        <v>0</v>
      </c>
      <c r="P89" s="285">
        <f t="shared" si="21"/>
        <v>0</v>
      </c>
      <c r="Q89" s="285">
        <f t="shared" si="21"/>
        <v>0</v>
      </c>
      <c r="R89" s="285">
        <f t="shared" si="21"/>
        <v>0</v>
      </c>
      <c r="S89" s="285">
        <f t="shared" si="21"/>
        <v>0</v>
      </c>
    </row>
    <row r="90" spans="1:19" s="229" customFormat="1" x14ac:dyDescent="0.3">
      <c r="A90" s="610"/>
      <c r="B90" s="19" t="s">
        <v>97</v>
      </c>
      <c r="C90" s="285">
        <f t="shared" ref="C90:S90" si="22">C14-C53</f>
        <v>0</v>
      </c>
      <c r="D90" s="285">
        <f t="shared" si="22"/>
        <v>0</v>
      </c>
      <c r="E90" s="285">
        <f t="shared" si="22"/>
        <v>0</v>
      </c>
      <c r="F90" s="285">
        <f t="shared" si="22"/>
        <v>0</v>
      </c>
      <c r="G90" s="285">
        <f t="shared" si="22"/>
        <v>0</v>
      </c>
      <c r="H90" s="285">
        <f t="shared" si="22"/>
        <v>0</v>
      </c>
      <c r="I90" s="285">
        <f t="shared" si="22"/>
        <v>0</v>
      </c>
      <c r="J90" s="285">
        <f t="shared" si="22"/>
        <v>0</v>
      </c>
      <c r="K90" s="285">
        <f t="shared" si="22"/>
        <v>0</v>
      </c>
      <c r="L90" s="285">
        <f t="shared" si="22"/>
        <v>0</v>
      </c>
      <c r="M90" s="285">
        <f t="shared" si="22"/>
        <v>0</v>
      </c>
      <c r="N90" s="285">
        <f t="shared" si="22"/>
        <v>0</v>
      </c>
      <c r="O90" s="285">
        <f t="shared" si="22"/>
        <v>0</v>
      </c>
      <c r="P90" s="285">
        <f t="shared" si="22"/>
        <v>0</v>
      </c>
      <c r="Q90" s="285">
        <f t="shared" si="22"/>
        <v>0</v>
      </c>
      <c r="R90" s="285">
        <f t="shared" si="22"/>
        <v>0</v>
      </c>
      <c r="S90" s="285">
        <f t="shared" si="22"/>
        <v>0</v>
      </c>
    </row>
    <row r="91" spans="1:19" s="229" customFormat="1" x14ac:dyDescent="0.3">
      <c r="A91" s="610"/>
      <c r="B91" s="19" t="s">
        <v>98</v>
      </c>
      <c r="C91" s="285">
        <f t="shared" ref="C91:S91" si="23">C15-C54</f>
        <v>0</v>
      </c>
      <c r="D91" s="285">
        <f t="shared" si="23"/>
        <v>0</v>
      </c>
      <c r="E91" s="285">
        <f t="shared" si="23"/>
        <v>0</v>
      </c>
      <c r="F91" s="285">
        <f t="shared" si="23"/>
        <v>0</v>
      </c>
      <c r="G91" s="285">
        <f t="shared" si="23"/>
        <v>0</v>
      </c>
      <c r="H91" s="285">
        <f t="shared" si="23"/>
        <v>0</v>
      </c>
      <c r="I91" s="285">
        <f t="shared" si="23"/>
        <v>0</v>
      </c>
      <c r="J91" s="285">
        <f t="shared" si="23"/>
        <v>0</v>
      </c>
      <c r="K91" s="285">
        <f t="shared" si="23"/>
        <v>0</v>
      </c>
      <c r="L91" s="285">
        <f t="shared" si="23"/>
        <v>0</v>
      </c>
      <c r="M91" s="285">
        <f t="shared" si="23"/>
        <v>0</v>
      </c>
      <c r="N91" s="285">
        <f t="shared" si="23"/>
        <v>0</v>
      </c>
      <c r="O91" s="285">
        <f t="shared" si="23"/>
        <v>0</v>
      </c>
      <c r="P91" s="285">
        <f t="shared" si="23"/>
        <v>0</v>
      </c>
      <c r="Q91" s="285">
        <f t="shared" si="23"/>
        <v>0</v>
      </c>
      <c r="R91" s="285">
        <f t="shared" si="23"/>
        <v>0</v>
      </c>
      <c r="S91" s="285">
        <f t="shared" si="23"/>
        <v>0</v>
      </c>
    </row>
    <row r="92" spans="1:19" s="229" customFormat="1" x14ac:dyDescent="0.3">
      <c r="A92" s="610"/>
      <c r="B92" s="19" t="s">
        <v>99</v>
      </c>
      <c r="C92" s="285">
        <f t="shared" ref="C92:S92" si="24">C16-C55</f>
        <v>0</v>
      </c>
      <c r="D92" s="285">
        <f t="shared" si="24"/>
        <v>0</v>
      </c>
      <c r="E92" s="285">
        <f t="shared" si="24"/>
        <v>0</v>
      </c>
      <c r="F92" s="285">
        <f t="shared" si="24"/>
        <v>0</v>
      </c>
      <c r="G92" s="285">
        <f t="shared" si="24"/>
        <v>0</v>
      </c>
      <c r="H92" s="285">
        <f t="shared" si="24"/>
        <v>0</v>
      </c>
      <c r="I92" s="285">
        <f t="shared" si="24"/>
        <v>0</v>
      </c>
      <c r="J92" s="285">
        <f t="shared" si="24"/>
        <v>0</v>
      </c>
      <c r="K92" s="285">
        <f t="shared" si="24"/>
        <v>0</v>
      </c>
      <c r="L92" s="285">
        <f t="shared" si="24"/>
        <v>0</v>
      </c>
      <c r="M92" s="285">
        <f t="shared" si="24"/>
        <v>0</v>
      </c>
      <c r="N92" s="285">
        <f t="shared" si="24"/>
        <v>0</v>
      </c>
      <c r="O92" s="285">
        <f t="shared" si="24"/>
        <v>0</v>
      </c>
      <c r="P92" s="285">
        <f t="shared" si="24"/>
        <v>0</v>
      </c>
      <c r="Q92" s="285">
        <f t="shared" si="24"/>
        <v>0</v>
      </c>
      <c r="R92" s="285">
        <f t="shared" si="24"/>
        <v>0</v>
      </c>
      <c r="S92" s="285">
        <f t="shared" si="24"/>
        <v>0</v>
      </c>
    </row>
    <row r="93" spans="1:19" s="229" customFormat="1" x14ac:dyDescent="0.3">
      <c r="A93" s="610"/>
      <c r="B93" s="19" t="s">
        <v>100</v>
      </c>
      <c r="C93" s="285">
        <f t="shared" ref="C93:S93" si="25">C17-C56</f>
        <v>0</v>
      </c>
      <c r="D93" s="285">
        <f t="shared" si="25"/>
        <v>0</v>
      </c>
      <c r="E93" s="285">
        <f t="shared" si="25"/>
        <v>0</v>
      </c>
      <c r="F93" s="285">
        <f t="shared" si="25"/>
        <v>0</v>
      </c>
      <c r="G93" s="285">
        <f t="shared" si="25"/>
        <v>0</v>
      </c>
      <c r="H93" s="285">
        <f t="shared" si="25"/>
        <v>0</v>
      </c>
      <c r="I93" s="285">
        <f t="shared" si="25"/>
        <v>0</v>
      </c>
      <c r="J93" s="285">
        <f t="shared" si="25"/>
        <v>0</v>
      </c>
      <c r="K93" s="285">
        <f t="shared" si="25"/>
        <v>0</v>
      </c>
      <c r="L93" s="285">
        <f t="shared" si="25"/>
        <v>0</v>
      </c>
      <c r="M93" s="285">
        <f t="shared" si="25"/>
        <v>0</v>
      </c>
      <c r="N93" s="285">
        <f t="shared" si="25"/>
        <v>0</v>
      </c>
      <c r="O93" s="285">
        <f t="shared" si="25"/>
        <v>0</v>
      </c>
      <c r="P93" s="285">
        <f t="shared" si="25"/>
        <v>0</v>
      </c>
      <c r="Q93" s="285">
        <f t="shared" si="25"/>
        <v>0</v>
      </c>
      <c r="R93" s="285">
        <f t="shared" si="25"/>
        <v>0</v>
      </c>
      <c r="S93" s="285">
        <f t="shared" si="25"/>
        <v>0</v>
      </c>
    </row>
    <row r="94" spans="1:19" s="229" customFormat="1" x14ac:dyDescent="0.3">
      <c r="A94" s="610"/>
      <c r="B94" s="19" t="s">
        <v>101</v>
      </c>
      <c r="C94" s="285">
        <f t="shared" ref="C94:S94" si="26">C18-C57</f>
        <v>0</v>
      </c>
      <c r="D94" s="285">
        <f t="shared" si="26"/>
        <v>0</v>
      </c>
      <c r="E94" s="285">
        <f t="shared" si="26"/>
        <v>0</v>
      </c>
      <c r="F94" s="285">
        <f t="shared" si="26"/>
        <v>0</v>
      </c>
      <c r="G94" s="285">
        <f t="shared" si="26"/>
        <v>0</v>
      </c>
      <c r="H94" s="285">
        <f t="shared" si="26"/>
        <v>0</v>
      </c>
      <c r="I94" s="285">
        <f t="shared" si="26"/>
        <v>0</v>
      </c>
      <c r="J94" s="285">
        <f t="shared" si="26"/>
        <v>0</v>
      </c>
      <c r="K94" s="285">
        <f t="shared" si="26"/>
        <v>0</v>
      </c>
      <c r="L94" s="285">
        <f t="shared" si="26"/>
        <v>0</v>
      </c>
      <c r="M94" s="285">
        <f t="shared" si="26"/>
        <v>0</v>
      </c>
      <c r="N94" s="285">
        <f t="shared" si="26"/>
        <v>0</v>
      </c>
      <c r="O94" s="285">
        <f t="shared" si="26"/>
        <v>0</v>
      </c>
      <c r="P94" s="285">
        <f t="shared" si="26"/>
        <v>0</v>
      </c>
      <c r="Q94" s="285">
        <f t="shared" si="26"/>
        <v>0</v>
      </c>
      <c r="R94" s="285">
        <f t="shared" si="26"/>
        <v>0</v>
      </c>
      <c r="S94" s="285">
        <f t="shared" si="26"/>
        <v>0</v>
      </c>
    </row>
    <row r="95" spans="1:19" s="229" customFormat="1" x14ac:dyDescent="0.3">
      <c r="A95" s="610"/>
      <c r="B95" s="19" t="s">
        <v>102</v>
      </c>
      <c r="C95" s="285">
        <f t="shared" ref="C95:S95" si="27">C19-C58</f>
        <v>0</v>
      </c>
      <c r="D95" s="285">
        <f t="shared" si="27"/>
        <v>0</v>
      </c>
      <c r="E95" s="285">
        <f t="shared" si="27"/>
        <v>0</v>
      </c>
      <c r="F95" s="285">
        <f t="shared" si="27"/>
        <v>0</v>
      </c>
      <c r="G95" s="285">
        <f t="shared" si="27"/>
        <v>0</v>
      </c>
      <c r="H95" s="285">
        <f t="shared" si="27"/>
        <v>0</v>
      </c>
      <c r="I95" s="285">
        <f t="shared" si="27"/>
        <v>0</v>
      </c>
      <c r="J95" s="285">
        <f t="shared" si="27"/>
        <v>0</v>
      </c>
      <c r="K95" s="285">
        <f t="shared" si="27"/>
        <v>0</v>
      </c>
      <c r="L95" s="285">
        <f t="shared" si="27"/>
        <v>0</v>
      </c>
      <c r="M95" s="285">
        <f t="shared" si="27"/>
        <v>0</v>
      </c>
      <c r="N95" s="285">
        <f t="shared" si="27"/>
        <v>0</v>
      </c>
      <c r="O95" s="285">
        <f t="shared" si="27"/>
        <v>0</v>
      </c>
      <c r="P95" s="285">
        <f t="shared" si="27"/>
        <v>0</v>
      </c>
      <c r="Q95" s="285">
        <f t="shared" si="27"/>
        <v>0</v>
      </c>
      <c r="R95" s="285">
        <f t="shared" si="27"/>
        <v>0</v>
      </c>
      <c r="S95" s="285">
        <f t="shared" si="27"/>
        <v>0</v>
      </c>
    </row>
    <row r="96" spans="1:19" s="229" customFormat="1" x14ac:dyDescent="0.3">
      <c r="A96" s="610"/>
      <c r="B96" s="19" t="s">
        <v>103</v>
      </c>
      <c r="C96" s="285">
        <f t="shared" ref="C96:S96" si="28">C20-C59</f>
        <v>0</v>
      </c>
      <c r="D96" s="285">
        <f t="shared" si="28"/>
        <v>0</v>
      </c>
      <c r="E96" s="285">
        <f t="shared" si="28"/>
        <v>0</v>
      </c>
      <c r="F96" s="285">
        <f t="shared" si="28"/>
        <v>0</v>
      </c>
      <c r="G96" s="285">
        <f t="shared" si="28"/>
        <v>0</v>
      </c>
      <c r="H96" s="285">
        <f t="shared" si="28"/>
        <v>0</v>
      </c>
      <c r="I96" s="285">
        <f t="shared" si="28"/>
        <v>0</v>
      </c>
      <c r="J96" s="285">
        <f t="shared" si="28"/>
        <v>0</v>
      </c>
      <c r="K96" s="285">
        <f t="shared" si="28"/>
        <v>0</v>
      </c>
      <c r="L96" s="285">
        <f t="shared" si="28"/>
        <v>0</v>
      </c>
      <c r="M96" s="285">
        <f t="shared" si="28"/>
        <v>0</v>
      </c>
      <c r="N96" s="285">
        <f t="shared" si="28"/>
        <v>0</v>
      </c>
      <c r="O96" s="285">
        <f t="shared" si="28"/>
        <v>0</v>
      </c>
      <c r="P96" s="285">
        <f t="shared" si="28"/>
        <v>0</v>
      </c>
      <c r="Q96" s="285">
        <f t="shared" si="28"/>
        <v>0</v>
      </c>
      <c r="R96" s="285">
        <f t="shared" si="28"/>
        <v>0</v>
      </c>
      <c r="S96" s="285">
        <f t="shared" si="28"/>
        <v>0</v>
      </c>
    </row>
    <row r="97" spans="1:19" s="229" customFormat="1" x14ac:dyDescent="0.3">
      <c r="A97" s="610"/>
      <c r="B97" s="19" t="s">
        <v>104</v>
      </c>
      <c r="C97" s="285">
        <f t="shared" ref="C97:S97" si="29">C21-C60</f>
        <v>0</v>
      </c>
      <c r="D97" s="285">
        <f t="shared" si="29"/>
        <v>0</v>
      </c>
      <c r="E97" s="285">
        <f t="shared" si="29"/>
        <v>0</v>
      </c>
      <c r="F97" s="285">
        <f t="shared" si="29"/>
        <v>0</v>
      </c>
      <c r="G97" s="285">
        <f t="shared" si="29"/>
        <v>0</v>
      </c>
      <c r="H97" s="285">
        <f t="shared" si="29"/>
        <v>0</v>
      </c>
      <c r="I97" s="285">
        <f t="shared" si="29"/>
        <v>0</v>
      </c>
      <c r="J97" s="285">
        <f t="shared" si="29"/>
        <v>0</v>
      </c>
      <c r="K97" s="285">
        <f t="shared" si="29"/>
        <v>0</v>
      </c>
      <c r="L97" s="285">
        <f t="shared" si="29"/>
        <v>0</v>
      </c>
      <c r="M97" s="285">
        <f t="shared" si="29"/>
        <v>0</v>
      </c>
      <c r="N97" s="285">
        <f t="shared" si="29"/>
        <v>0</v>
      </c>
      <c r="O97" s="285">
        <f t="shared" si="29"/>
        <v>0</v>
      </c>
      <c r="P97" s="285">
        <f t="shared" si="29"/>
        <v>0</v>
      </c>
      <c r="Q97" s="285">
        <f t="shared" si="29"/>
        <v>0</v>
      </c>
      <c r="R97" s="285">
        <f t="shared" si="29"/>
        <v>0</v>
      </c>
      <c r="S97" s="285">
        <f t="shared" si="29"/>
        <v>0</v>
      </c>
    </row>
    <row r="98" spans="1:19" s="229" customFormat="1" x14ac:dyDescent="0.3">
      <c r="A98" s="610"/>
      <c r="B98" s="19" t="s">
        <v>105</v>
      </c>
      <c r="C98" s="285">
        <f t="shared" ref="C98:S98" si="30">C22-C61</f>
        <v>0</v>
      </c>
      <c r="D98" s="285">
        <f t="shared" si="30"/>
        <v>0</v>
      </c>
      <c r="E98" s="285">
        <f t="shared" si="30"/>
        <v>0</v>
      </c>
      <c r="F98" s="285">
        <f t="shared" si="30"/>
        <v>0</v>
      </c>
      <c r="G98" s="285">
        <f t="shared" si="30"/>
        <v>0</v>
      </c>
      <c r="H98" s="285">
        <f t="shared" si="30"/>
        <v>0</v>
      </c>
      <c r="I98" s="285">
        <f t="shared" si="30"/>
        <v>0</v>
      </c>
      <c r="J98" s="285">
        <f t="shared" si="30"/>
        <v>0</v>
      </c>
      <c r="K98" s="285">
        <f t="shared" si="30"/>
        <v>0</v>
      </c>
      <c r="L98" s="285">
        <f t="shared" si="30"/>
        <v>0</v>
      </c>
      <c r="M98" s="285">
        <f t="shared" si="30"/>
        <v>0</v>
      </c>
      <c r="N98" s="285">
        <f t="shared" si="30"/>
        <v>0</v>
      </c>
      <c r="O98" s="285">
        <f t="shared" si="30"/>
        <v>0</v>
      </c>
      <c r="P98" s="285">
        <f t="shared" si="30"/>
        <v>0</v>
      </c>
      <c r="Q98" s="285">
        <f t="shared" si="30"/>
        <v>0</v>
      </c>
      <c r="R98" s="285">
        <f t="shared" si="30"/>
        <v>0</v>
      </c>
      <c r="S98" s="285">
        <f t="shared" si="30"/>
        <v>0</v>
      </c>
    </row>
    <row r="99" spans="1:19" s="229" customFormat="1" x14ac:dyDescent="0.3">
      <c r="A99" s="610"/>
      <c r="B99" s="19" t="s">
        <v>106</v>
      </c>
      <c r="C99" s="285">
        <f t="shared" ref="C99:S99" si="31">C23-C62</f>
        <v>0</v>
      </c>
      <c r="D99" s="285">
        <f t="shared" si="31"/>
        <v>0</v>
      </c>
      <c r="E99" s="285">
        <f t="shared" si="31"/>
        <v>0</v>
      </c>
      <c r="F99" s="285">
        <f t="shared" si="31"/>
        <v>0</v>
      </c>
      <c r="G99" s="285">
        <f t="shared" si="31"/>
        <v>0</v>
      </c>
      <c r="H99" s="285">
        <f t="shared" si="31"/>
        <v>0</v>
      </c>
      <c r="I99" s="285">
        <f t="shared" si="31"/>
        <v>0</v>
      </c>
      <c r="J99" s="285">
        <f t="shared" si="31"/>
        <v>0</v>
      </c>
      <c r="K99" s="285">
        <f t="shared" si="31"/>
        <v>0</v>
      </c>
      <c r="L99" s="285">
        <f t="shared" si="31"/>
        <v>0</v>
      </c>
      <c r="M99" s="285">
        <f t="shared" si="31"/>
        <v>0</v>
      </c>
      <c r="N99" s="285">
        <f t="shared" si="31"/>
        <v>0</v>
      </c>
      <c r="O99" s="285">
        <f t="shared" si="31"/>
        <v>0</v>
      </c>
      <c r="P99" s="285">
        <f t="shared" si="31"/>
        <v>0</v>
      </c>
      <c r="Q99" s="285">
        <f t="shared" si="31"/>
        <v>0</v>
      </c>
      <c r="R99" s="285">
        <f t="shared" si="31"/>
        <v>0</v>
      </c>
      <c r="S99" s="285">
        <f t="shared" si="31"/>
        <v>0</v>
      </c>
    </row>
    <row r="100" spans="1:19" s="229" customFormat="1" x14ac:dyDescent="0.3">
      <c r="A100" s="610"/>
      <c r="B100" s="19" t="str">
        <f>B63</f>
        <v>Intitulé libre 1</v>
      </c>
      <c r="C100" s="285">
        <f t="shared" ref="C100:S100" si="32">C24-C63</f>
        <v>0</v>
      </c>
      <c r="D100" s="285">
        <f t="shared" si="32"/>
        <v>0</v>
      </c>
      <c r="E100" s="285">
        <f t="shared" si="32"/>
        <v>0</v>
      </c>
      <c r="F100" s="285">
        <f t="shared" si="32"/>
        <v>0</v>
      </c>
      <c r="G100" s="285">
        <f t="shared" si="32"/>
        <v>0</v>
      </c>
      <c r="H100" s="285">
        <f t="shared" si="32"/>
        <v>0</v>
      </c>
      <c r="I100" s="285">
        <f t="shared" si="32"/>
        <v>0</v>
      </c>
      <c r="J100" s="285">
        <f t="shared" si="32"/>
        <v>0</v>
      </c>
      <c r="K100" s="285">
        <f t="shared" si="32"/>
        <v>0</v>
      </c>
      <c r="L100" s="285">
        <f t="shared" si="32"/>
        <v>0</v>
      </c>
      <c r="M100" s="285">
        <f t="shared" si="32"/>
        <v>0</v>
      </c>
      <c r="N100" s="285">
        <f t="shared" si="32"/>
        <v>0</v>
      </c>
      <c r="O100" s="285">
        <f t="shared" si="32"/>
        <v>0</v>
      </c>
      <c r="P100" s="285">
        <f t="shared" si="32"/>
        <v>0</v>
      </c>
      <c r="Q100" s="285">
        <f t="shared" si="32"/>
        <v>0</v>
      </c>
      <c r="R100" s="285">
        <f t="shared" si="32"/>
        <v>0</v>
      </c>
      <c r="S100" s="285">
        <f t="shared" si="32"/>
        <v>0</v>
      </c>
    </row>
    <row r="101" spans="1:19" s="229" customFormat="1" x14ac:dyDescent="0.3">
      <c r="A101" s="610"/>
      <c r="B101" s="19" t="str">
        <f>B64</f>
        <v>Intitulé libre 2</v>
      </c>
      <c r="C101" s="285">
        <f t="shared" ref="C101:S101" si="33">C25-C64</f>
        <v>0</v>
      </c>
      <c r="D101" s="285">
        <f t="shared" si="33"/>
        <v>0</v>
      </c>
      <c r="E101" s="285">
        <f t="shared" si="33"/>
        <v>0</v>
      </c>
      <c r="F101" s="285">
        <f t="shared" si="33"/>
        <v>0</v>
      </c>
      <c r="G101" s="285">
        <f t="shared" si="33"/>
        <v>0</v>
      </c>
      <c r="H101" s="285">
        <f t="shared" si="33"/>
        <v>0</v>
      </c>
      <c r="I101" s="285">
        <f t="shared" si="33"/>
        <v>0</v>
      </c>
      <c r="J101" s="285">
        <f t="shared" si="33"/>
        <v>0</v>
      </c>
      <c r="K101" s="285">
        <f t="shared" si="33"/>
        <v>0</v>
      </c>
      <c r="L101" s="285">
        <f t="shared" si="33"/>
        <v>0</v>
      </c>
      <c r="M101" s="285">
        <f t="shared" si="33"/>
        <v>0</v>
      </c>
      <c r="N101" s="285">
        <f t="shared" si="33"/>
        <v>0</v>
      </c>
      <c r="O101" s="285">
        <f t="shared" si="33"/>
        <v>0</v>
      </c>
      <c r="P101" s="285">
        <f t="shared" si="33"/>
        <v>0</v>
      </c>
      <c r="Q101" s="285">
        <f t="shared" si="33"/>
        <v>0</v>
      </c>
      <c r="R101" s="285">
        <f t="shared" si="33"/>
        <v>0</v>
      </c>
      <c r="S101" s="285">
        <f t="shared" si="33"/>
        <v>0</v>
      </c>
    </row>
    <row r="102" spans="1:19" s="229" customFormat="1" x14ac:dyDescent="0.3">
      <c r="A102" s="610"/>
      <c r="B102" s="19" t="str">
        <f>B65</f>
        <v>Intitulé libre 3</v>
      </c>
      <c r="C102" s="285">
        <f t="shared" ref="C102:S102" si="34">C26-C65</f>
        <v>0</v>
      </c>
      <c r="D102" s="285">
        <f t="shared" si="34"/>
        <v>0</v>
      </c>
      <c r="E102" s="285">
        <f t="shared" si="34"/>
        <v>0</v>
      </c>
      <c r="F102" s="285">
        <f t="shared" si="34"/>
        <v>0</v>
      </c>
      <c r="G102" s="285">
        <f t="shared" si="34"/>
        <v>0</v>
      </c>
      <c r="H102" s="285">
        <f t="shared" si="34"/>
        <v>0</v>
      </c>
      <c r="I102" s="285">
        <f t="shared" si="34"/>
        <v>0</v>
      </c>
      <c r="J102" s="285">
        <f t="shared" si="34"/>
        <v>0</v>
      </c>
      <c r="K102" s="285">
        <f t="shared" si="34"/>
        <v>0</v>
      </c>
      <c r="L102" s="285">
        <f t="shared" si="34"/>
        <v>0</v>
      </c>
      <c r="M102" s="285">
        <f t="shared" si="34"/>
        <v>0</v>
      </c>
      <c r="N102" s="285">
        <f t="shared" si="34"/>
        <v>0</v>
      </c>
      <c r="O102" s="285">
        <f t="shared" si="34"/>
        <v>0</v>
      </c>
      <c r="P102" s="285">
        <f t="shared" si="34"/>
        <v>0</v>
      </c>
      <c r="Q102" s="285">
        <f t="shared" si="34"/>
        <v>0</v>
      </c>
      <c r="R102" s="285">
        <f t="shared" si="34"/>
        <v>0</v>
      </c>
      <c r="S102" s="285">
        <f t="shared" si="34"/>
        <v>0</v>
      </c>
    </row>
    <row r="103" spans="1:19" s="229" customFormat="1" x14ac:dyDescent="0.3">
      <c r="A103" s="610"/>
      <c r="B103" s="19" t="str">
        <f>B66</f>
        <v>Intitulé libre 4</v>
      </c>
      <c r="C103" s="285">
        <f t="shared" ref="C103:S103" si="35">C27-C66</f>
        <v>0</v>
      </c>
      <c r="D103" s="285">
        <f t="shared" si="35"/>
        <v>0</v>
      </c>
      <c r="E103" s="285">
        <f t="shared" si="35"/>
        <v>0</v>
      </c>
      <c r="F103" s="285">
        <f t="shared" si="35"/>
        <v>0</v>
      </c>
      <c r="G103" s="285">
        <f t="shared" si="35"/>
        <v>0</v>
      </c>
      <c r="H103" s="285">
        <f t="shared" si="35"/>
        <v>0</v>
      </c>
      <c r="I103" s="285">
        <f t="shared" si="35"/>
        <v>0</v>
      </c>
      <c r="J103" s="285">
        <f t="shared" si="35"/>
        <v>0</v>
      </c>
      <c r="K103" s="285">
        <f t="shared" si="35"/>
        <v>0</v>
      </c>
      <c r="L103" s="285">
        <f t="shared" si="35"/>
        <v>0</v>
      </c>
      <c r="M103" s="285">
        <f t="shared" si="35"/>
        <v>0</v>
      </c>
      <c r="N103" s="285">
        <f t="shared" si="35"/>
        <v>0</v>
      </c>
      <c r="O103" s="285">
        <f t="shared" si="35"/>
        <v>0</v>
      </c>
      <c r="P103" s="285">
        <f t="shared" si="35"/>
        <v>0</v>
      </c>
      <c r="Q103" s="285">
        <f t="shared" si="35"/>
        <v>0</v>
      </c>
      <c r="R103" s="285">
        <f t="shared" si="35"/>
        <v>0</v>
      </c>
      <c r="S103" s="285">
        <f t="shared" si="35"/>
        <v>0</v>
      </c>
    </row>
    <row r="104" spans="1:19" s="229" customFormat="1" x14ac:dyDescent="0.3">
      <c r="A104" s="610"/>
      <c r="B104" s="19" t="str">
        <f>B67</f>
        <v>Intitulé libre 5</v>
      </c>
      <c r="C104" s="285">
        <f t="shared" ref="C104:S104" si="36">C28-C67</f>
        <v>0</v>
      </c>
      <c r="D104" s="285">
        <f t="shared" si="36"/>
        <v>0</v>
      </c>
      <c r="E104" s="285">
        <f t="shared" si="36"/>
        <v>0</v>
      </c>
      <c r="F104" s="285">
        <f t="shared" si="36"/>
        <v>0</v>
      </c>
      <c r="G104" s="285">
        <f t="shared" si="36"/>
        <v>0</v>
      </c>
      <c r="H104" s="285">
        <f t="shared" si="36"/>
        <v>0</v>
      </c>
      <c r="I104" s="285">
        <f t="shared" si="36"/>
        <v>0</v>
      </c>
      <c r="J104" s="285">
        <f t="shared" si="36"/>
        <v>0</v>
      </c>
      <c r="K104" s="285">
        <f t="shared" si="36"/>
        <v>0</v>
      </c>
      <c r="L104" s="285">
        <f t="shared" si="36"/>
        <v>0</v>
      </c>
      <c r="M104" s="285">
        <f t="shared" si="36"/>
        <v>0</v>
      </c>
      <c r="N104" s="285">
        <f t="shared" si="36"/>
        <v>0</v>
      </c>
      <c r="O104" s="285">
        <f t="shared" si="36"/>
        <v>0</v>
      </c>
      <c r="P104" s="285">
        <f t="shared" si="36"/>
        <v>0</v>
      </c>
      <c r="Q104" s="285">
        <f t="shared" si="36"/>
        <v>0</v>
      </c>
      <c r="R104" s="285">
        <f t="shared" si="36"/>
        <v>0</v>
      </c>
      <c r="S104" s="285">
        <f t="shared" si="36"/>
        <v>0</v>
      </c>
    </row>
    <row r="105" spans="1:19" s="229" customFormat="1" ht="14.25" thickBot="1" x14ac:dyDescent="0.35">
      <c r="A105" s="610"/>
      <c r="B105" s="20" t="s">
        <v>107</v>
      </c>
      <c r="C105" s="21">
        <f t="shared" ref="C105:S105" si="37">SUM(C84:C104)</f>
        <v>0</v>
      </c>
      <c r="D105" s="21">
        <f t="shared" si="37"/>
        <v>0</v>
      </c>
      <c r="E105" s="21">
        <f t="shared" si="37"/>
        <v>0</v>
      </c>
      <c r="F105" s="21">
        <f t="shared" si="37"/>
        <v>0</v>
      </c>
      <c r="G105" s="21">
        <f t="shared" si="37"/>
        <v>0</v>
      </c>
      <c r="H105" s="21">
        <f t="shared" si="37"/>
        <v>0</v>
      </c>
      <c r="I105" s="21">
        <f t="shared" si="37"/>
        <v>0</v>
      </c>
      <c r="J105" s="21">
        <f t="shared" si="37"/>
        <v>0</v>
      </c>
      <c r="K105" s="21">
        <f t="shared" si="37"/>
        <v>0</v>
      </c>
      <c r="L105" s="21">
        <f t="shared" si="37"/>
        <v>0</v>
      </c>
      <c r="M105" s="21">
        <f t="shared" si="37"/>
        <v>0</v>
      </c>
      <c r="N105" s="21">
        <f t="shared" si="37"/>
        <v>0</v>
      </c>
      <c r="O105" s="21">
        <f t="shared" si="37"/>
        <v>0</v>
      </c>
      <c r="P105" s="21">
        <f t="shared" si="37"/>
        <v>0</v>
      </c>
      <c r="Q105" s="21">
        <f t="shared" si="37"/>
        <v>0</v>
      </c>
      <c r="R105" s="21">
        <f t="shared" si="37"/>
        <v>0</v>
      </c>
      <c r="S105" s="21">
        <f t="shared" si="37"/>
        <v>0</v>
      </c>
    </row>
    <row r="106" spans="1:19" s="229" customFormat="1" x14ac:dyDescent="0.3">
      <c r="A106" s="610"/>
      <c r="B106" s="336"/>
      <c r="C106" s="285"/>
      <c r="D106" s="285"/>
      <c r="E106" s="285"/>
      <c r="F106" s="285"/>
      <c r="G106" s="285"/>
      <c r="H106" s="285"/>
      <c r="I106" s="285"/>
      <c r="J106" s="285"/>
      <c r="K106" s="285"/>
      <c r="L106" s="285"/>
      <c r="M106" s="285"/>
      <c r="N106" s="285"/>
      <c r="O106" s="285"/>
      <c r="P106" s="285"/>
      <c r="Q106" s="285"/>
      <c r="R106" s="285"/>
      <c r="S106" s="285"/>
    </row>
    <row r="107" spans="1:19" s="229" customFormat="1" x14ac:dyDescent="0.3">
      <c r="A107" s="610"/>
      <c r="B107" s="19" t="s">
        <v>91</v>
      </c>
      <c r="C107" s="285">
        <f t="shared" ref="C107:S107" si="38">C31-C70</f>
        <v>0</v>
      </c>
      <c r="D107" s="285">
        <f t="shared" si="38"/>
        <v>0</v>
      </c>
      <c r="E107" s="285">
        <f t="shared" si="38"/>
        <v>0</v>
      </c>
      <c r="F107" s="285">
        <f t="shared" si="38"/>
        <v>0</v>
      </c>
      <c r="G107" s="285">
        <f t="shared" si="38"/>
        <v>0</v>
      </c>
      <c r="H107" s="285">
        <f t="shared" si="38"/>
        <v>0</v>
      </c>
      <c r="I107" s="285">
        <f t="shared" si="38"/>
        <v>0</v>
      </c>
      <c r="J107" s="285">
        <f t="shared" si="38"/>
        <v>0</v>
      </c>
      <c r="K107" s="285">
        <f t="shared" si="38"/>
        <v>0</v>
      </c>
      <c r="L107" s="285">
        <f t="shared" si="38"/>
        <v>0</v>
      </c>
      <c r="M107" s="285">
        <f t="shared" si="38"/>
        <v>0</v>
      </c>
      <c r="N107" s="285">
        <f t="shared" si="38"/>
        <v>0</v>
      </c>
      <c r="O107" s="285">
        <f t="shared" si="38"/>
        <v>0</v>
      </c>
      <c r="P107" s="285">
        <f t="shared" si="38"/>
        <v>0</v>
      </c>
      <c r="Q107" s="285">
        <f t="shared" si="38"/>
        <v>0</v>
      </c>
      <c r="R107" s="285">
        <f t="shared" si="38"/>
        <v>0</v>
      </c>
      <c r="S107" s="285">
        <f t="shared" si="38"/>
        <v>0</v>
      </c>
    </row>
    <row r="108" spans="1:19" s="229" customFormat="1" x14ac:dyDescent="0.3">
      <c r="A108" s="610"/>
      <c r="B108" s="19" t="s">
        <v>108</v>
      </c>
      <c r="C108" s="285">
        <f t="shared" ref="C108:S108" si="39">C32-C71</f>
        <v>0</v>
      </c>
      <c r="D108" s="285">
        <f t="shared" si="39"/>
        <v>0</v>
      </c>
      <c r="E108" s="285">
        <f t="shared" si="39"/>
        <v>0</v>
      </c>
      <c r="F108" s="285">
        <f t="shared" si="39"/>
        <v>0</v>
      </c>
      <c r="G108" s="285">
        <f t="shared" si="39"/>
        <v>0</v>
      </c>
      <c r="H108" s="285">
        <f t="shared" si="39"/>
        <v>0</v>
      </c>
      <c r="I108" s="285">
        <f t="shared" si="39"/>
        <v>0</v>
      </c>
      <c r="J108" s="285">
        <f t="shared" si="39"/>
        <v>0</v>
      </c>
      <c r="K108" s="285">
        <f t="shared" si="39"/>
        <v>0</v>
      </c>
      <c r="L108" s="285">
        <f t="shared" si="39"/>
        <v>0</v>
      </c>
      <c r="M108" s="285">
        <f t="shared" si="39"/>
        <v>0</v>
      </c>
      <c r="N108" s="285">
        <f t="shared" si="39"/>
        <v>0</v>
      </c>
      <c r="O108" s="285">
        <f t="shared" si="39"/>
        <v>0</v>
      </c>
      <c r="P108" s="285">
        <f t="shared" si="39"/>
        <v>0</v>
      </c>
      <c r="Q108" s="285">
        <f t="shared" si="39"/>
        <v>0</v>
      </c>
      <c r="R108" s="285">
        <f t="shared" si="39"/>
        <v>0</v>
      </c>
      <c r="S108" s="285">
        <f t="shared" si="39"/>
        <v>0</v>
      </c>
    </row>
    <row r="109" spans="1:19" s="229" customFormat="1" x14ac:dyDescent="0.3">
      <c r="A109" s="610"/>
      <c r="B109" s="19" t="s">
        <v>109</v>
      </c>
      <c r="C109" s="285">
        <f t="shared" ref="C109:S109" si="40">C33-C72</f>
        <v>0</v>
      </c>
      <c r="D109" s="285">
        <f t="shared" si="40"/>
        <v>0</v>
      </c>
      <c r="E109" s="285">
        <f t="shared" si="40"/>
        <v>0</v>
      </c>
      <c r="F109" s="285">
        <f t="shared" si="40"/>
        <v>0</v>
      </c>
      <c r="G109" s="285">
        <f t="shared" si="40"/>
        <v>0</v>
      </c>
      <c r="H109" s="285">
        <f t="shared" si="40"/>
        <v>0</v>
      </c>
      <c r="I109" s="285">
        <f t="shared" si="40"/>
        <v>0</v>
      </c>
      <c r="J109" s="285">
        <f t="shared" si="40"/>
        <v>0</v>
      </c>
      <c r="K109" s="285">
        <f t="shared" si="40"/>
        <v>0</v>
      </c>
      <c r="L109" s="285">
        <f t="shared" si="40"/>
        <v>0</v>
      </c>
      <c r="M109" s="285">
        <f t="shared" si="40"/>
        <v>0</v>
      </c>
      <c r="N109" s="285">
        <f t="shared" si="40"/>
        <v>0</v>
      </c>
      <c r="O109" s="285">
        <f t="shared" si="40"/>
        <v>0</v>
      </c>
      <c r="P109" s="285">
        <f t="shared" si="40"/>
        <v>0</v>
      </c>
      <c r="Q109" s="285">
        <f t="shared" si="40"/>
        <v>0</v>
      </c>
      <c r="R109" s="285">
        <f t="shared" si="40"/>
        <v>0</v>
      </c>
      <c r="S109" s="285">
        <f t="shared" si="40"/>
        <v>0</v>
      </c>
    </row>
    <row r="110" spans="1:19" s="229" customFormat="1" x14ac:dyDescent="0.3">
      <c r="A110" s="610"/>
      <c r="B110" s="19" t="s">
        <v>110</v>
      </c>
      <c r="C110" s="285">
        <f t="shared" ref="C110:S110" si="41">C34-C73</f>
        <v>0</v>
      </c>
      <c r="D110" s="285">
        <f t="shared" si="41"/>
        <v>0</v>
      </c>
      <c r="E110" s="285">
        <f t="shared" si="41"/>
        <v>0</v>
      </c>
      <c r="F110" s="285">
        <f t="shared" si="41"/>
        <v>0</v>
      </c>
      <c r="G110" s="285">
        <f t="shared" si="41"/>
        <v>0</v>
      </c>
      <c r="H110" s="285">
        <f t="shared" si="41"/>
        <v>0</v>
      </c>
      <c r="I110" s="285">
        <f t="shared" si="41"/>
        <v>0</v>
      </c>
      <c r="J110" s="285">
        <f t="shared" si="41"/>
        <v>0</v>
      </c>
      <c r="K110" s="285">
        <f t="shared" si="41"/>
        <v>0</v>
      </c>
      <c r="L110" s="285">
        <f t="shared" si="41"/>
        <v>0</v>
      </c>
      <c r="M110" s="285">
        <f t="shared" si="41"/>
        <v>0</v>
      </c>
      <c r="N110" s="285">
        <f t="shared" si="41"/>
        <v>0</v>
      </c>
      <c r="O110" s="285">
        <f t="shared" si="41"/>
        <v>0</v>
      </c>
      <c r="P110" s="285">
        <f t="shared" si="41"/>
        <v>0</v>
      </c>
      <c r="Q110" s="285">
        <f t="shared" si="41"/>
        <v>0</v>
      </c>
      <c r="R110" s="285">
        <f t="shared" si="41"/>
        <v>0</v>
      </c>
      <c r="S110" s="285">
        <f t="shared" si="41"/>
        <v>0</v>
      </c>
    </row>
    <row r="111" spans="1:19" s="229" customFormat="1" x14ac:dyDescent="0.3">
      <c r="A111" s="610"/>
      <c r="B111" s="19" t="s">
        <v>111</v>
      </c>
      <c r="C111" s="285">
        <f t="shared" ref="C111:S111" si="42">C35-C74</f>
        <v>0</v>
      </c>
      <c r="D111" s="285">
        <f t="shared" si="42"/>
        <v>0</v>
      </c>
      <c r="E111" s="285">
        <f t="shared" si="42"/>
        <v>0</v>
      </c>
      <c r="F111" s="285">
        <f t="shared" si="42"/>
        <v>0</v>
      </c>
      <c r="G111" s="285">
        <f t="shared" si="42"/>
        <v>0</v>
      </c>
      <c r="H111" s="285">
        <f t="shared" si="42"/>
        <v>0</v>
      </c>
      <c r="I111" s="285">
        <f t="shared" si="42"/>
        <v>0</v>
      </c>
      <c r="J111" s="285">
        <f t="shared" si="42"/>
        <v>0</v>
      </c>
      <c r="K111" s="285">
        <f t="shared" si="42"/>
        <v>0</v>
      </c>
      <c r="L111" s="285">
        <f t="shared" si="42"/>
        <v>0</v>
      </c>
      <c r="M111" s="285">
        <f t="shared" si="42"/>
        <v>0</v>
      </c>
      <c r="N111" s="285">
        <f t="shared" si="42"/>
        <v>0</v>
      </c>
      <c r="O111" s="285">
        <f t="shared" si="42"/>
        <v>0</v>
      </c>
      <c r="P111" s="285">
        <f t="shared" si="42"/>
        <v>0</v>
      </c>
      <c r="Q111" s="285">
        <f t="shared" si="42"/>
        <v>0</v>
      </c>
      <c r="R111" s="285">
        <f t="shared" si="42"/>
        <v>0</v>
      </c>
      <c r="S111" s="285">
        <f t="shared" si="42"/>
        <v>0</v>
      </c>
    </row>
    <row r="112" spans="1:19" s="229" customFormat="1" x14ac:dyDescent="0.3">
      <c r="A112" s="610"/>
      <c r="B112" s="19" t="s">
        <v>112</v>
      </c>
      <c r="C112" s="285">
        <f t="shared" ref="C112:S112" si="43">C36-C75</f>
        <v>0</v>
      </c>
      <c r="D112" s="285">
        <f t="shared" si="43"/>
        <v>0</v>
      </c>
      <c r="E112" s="285">
        <f t="shared" si="43"/>
        <v>0</v>
      </c>
      <c r="F112" s="285">
        <f t="shared" si="43"/>
        <v>0</v>
      </c>
      <c r="G112" s="285">
        <f t="shared" si="43"/>
        <v>0</v>
      </c>
      <c r="H112" s="285">
        <f t="shared" si="43"/>
        <v>0</v>
      </c>
      <c r="I112" s="285">
        <f t="shared" si="43"/>
        <v>0</v>
      </c>
      <c r="J112" s="285">
        <f t="shared" si="43"/>
        <v>0</v>
      </c>
      <c r="K112" s="285">
        <f t="shared" si="43"/>
        <v>0</v>
      </c>
      <c r="L112" s="285">
        <f t="shared" si="43"/>
        <v>0</v>
      </c>
      <c r="M112" s="285">
        <f t="shared" si="43"/>
        <v>0</v>
      </c>
      <c r="N112" s="285">
        <f t="shared" si="43"/>
        <v>0</v>
      </c>
      <c r="O112" s="285">
        <f t="shared" si="43"/>
        <v>0</v>
      </c>
      <c r="P112" s="285">
        <f t="shared" si="43"/>
        <v>0</v>
      </c>
      <c r="Q112" s="285">
        <f t="shared" si="43"/>
        <v>0</v>
      </c>
      <c r="R112" s="285">
        <f t="shared" si="43"/>
        <v>0</v>
      </c>
      <c r="S112" s="285">
        <f t="shared" si="43"/>
        <v>0</v>
      </c>
    </row>
    <row r="113" spans="1:19" s="229" customFormat="1" x14ac:dyDescent="0.3">
      <c r="A113" s="610"/>
      <c r="B113" s="19" t="s">
        <v>113</v>
      </c>
      <c r="C113" s="285">
        <f t="shared" ref="C113:S113" si="44">C37-C76</f>
        <v>0</v>
      </c>
      <c r="D113" s="285">
        <f t="shared" si="44"/>
        <v>0</v>
      </c>
      <c r="E113" s="285">
        <f t="shared" si="44"/>
        <v>0</v>
      </c>
      <c r="F113" s="285">
        <f t="shared" si="44"/>
        <v>0</v>
      </c>
      <c r="G113" s="285">
        <f t="shared" si="44"/>
        <v>0</v>
      </c>
      <c r="H113" s="285">
        <f t="shared" si="44"/>
        <v>0</v>
      </c>
      <c r="I113" s="285">
        <f t="shared" si="44"/>
        <v>0</v>
      </c>
      <c r="J113" s="285">
        <f t="shared" si="44"/>
        <v>0</v>
      </c>
      <c r="K113" s="285">
        <f t="shared" si="44"/>
        <v>0</v>
      </c>
      <c r="L113" s="285">
        <f t="shared" si="44"/>
        <v>0</v>
      </c>
      <c r="M113" s="285">
        <f t="shared" si="44"/>
        <v>0</v>
      </c>
      <c r="N113" s="285">
        <f t="shared" si="44"/>
        <v>0</v>
      </c>
      <c r="O113" s="285">
        <f t="shared" si="44"/>
        <v>0</v>
      </c>
      <c r="P113" s="285">
        <f t="shared" si="44"/>
        <v>0</v>
      </c>
      <c r="Q113" s="285">
        <f t="shared" si="44"/>
        <v>0</v>
      </c>
      <c r="R113" s="285">
        <f t="shared" si="44"/>
        <v>0</v>
      </c>
      <c r="S113" s="285">
        <f t="shared" si="44"/>
        <v>0</v>
      </c>
    </row>
    <row r="114" spans="1:19" s="229" customFormat="1" x14ac:dyDescent="0.3">
      <c r="A114" s="610"/>
      <c r="B114" s="19" t="str">
        <f>B77</f>
        <v>Intitulé libre 1</v>
      </c>
      <c r="C114" s="285">
        <f t="shared" ref="C114:S114" si="45">C38-C77</f>
        <v>0</v>
      </c>
      <c r="D114" s="285">
        <f t="shared" si="45"/>
        <v>0</v>
      </c>
      <c r="E114" s="285">
        <f t="shared" si="45"/>
        <v>0</v>
      </c>
      <c r="F114" s="285">
        <f t="shared" si="45"/>
        <v>0</v>
      </c>
      <c r="G114" s="285">
        <f t="shared" si="45"/>
        <v>0</v>
      </c>
      <c r="H114" s="285">
        <f t="shared" si="45"/>
        <v>0</v>
      </c>
      <c r="I114" s="285">
        <f t="shared" si="45"/>
        <v>0</v>
      </c>
      <c r="J114" s="285">
        <f t="shared" si="45"/>
        <v>0</v>
      </c>
      <c r="K114" s="285">
        <f t="shared" si="45"/>
        <v>0</v>
      </c>
      <c r="L114" s="285">
        <f t="shared" si="45"/>
        <v>0</v>
      </c>
      <c r="M114" s="285">
        <f t="shared" si="45"/>
        <v>0</v>
      </c>
      <c r="N114" s="285">
        <f t="shared" si="45"/>
        <v>0</v>
      </c>
      <c r="O114" s="285">
        <f t="shared" si="45"/>
        <v>0</v>
      </c>
      <c r="P114" s="285">
        <f t="shared" si="45"/>
        <v>0</v>
      </c>
      <c r="Q114" s="285">
        <f t="shared" si="45"/>
        <v>0</v>
      </c>
      <c r="R114" s="285">
        <f t="shared" si="45"/>
        <v>0</v>
      </c>
      <c r="S114" s="285">
        <f t="shared" si="45"/>
        <v>0</v>
      </c>
    </row>
    <row r="115" spans="1:19" s="229" customFormat="1" x14ac:dyDescent="0.3">
      <c r="A115" s="610"/>
      <c r="B115" s="19" t="str">
        <f>B78</f>
        <v>Intitulé libre 2</v>
      </c>
      <c r="C115" s="285">
        <f t="shared" ref="C115:S115" si="46">C39-C78</f>
        <v>0</v>
      </c>
      <c r="D115" s="285">
        <f t="shared" si="46"/>
        <v>0</v>
      </c>
      <c r="E115" s="285">
        <f t="shared" si="46"/>
        <v>0</v>
      </c>
      <c r="F115" s="285">
        <f t="shared" si="46"/>
        <v>0</v>
      </c>
      <c r="G115" s="285">
        <f t="shared" si="46"/>
        <v>0</v>
      </c>
      <c r="H115" s="285">
        <f t="shared" si="46"/>
        <v>0</v>
      </c>
      <c r="I115" s="285">
        <f t="shared" si="46"/>
        <v>0</v>
      </c>
      <c r="J115" s="285">
        <f t="shared" si="46"/>
        <v>0</v>
      </c>
      <c r="K115" s="285">
        <f t="shared" si="46"/>
        <v>0</v>
      </c>
      <c r="L115" s="285">
        <f t="shared" si="46"/>
        <v>0</v>
      </c>
      <c r="M115" s="285">
        <f t="shared" si="46"/>
        <v>0</v>
      </c>
      <c r="N115" s="285">
        <f t="shared" si="46"/>
        <v>0</v>
      </c>
      <c r="O115" s="285">
        <f t="shared" si="46"/>
        <v>0</v>
      </c>
      <c r="P115" s="285">
        <f t="shared" si="46"/>
        <v>0</v>
      </c>
      <c r="Q115" s="285">
        <f t="shared" si="46"/>
        <v>0</v>
      </c>
      <c r="R115" s="285">
        <f t="shared" si="46"/>
        <v>0</v>
      </c>
      <c r="S115" s="285">
        <f t="shared" si="46"/>
        <v>0</v>
      </c>
    </row>
    <row r="116" spans="1:19" s="229" customFormat="1" x14ac:dyDescent="0.3">
      <c r="A116" s="610"/>
      <c r="B116" s="19" t="str">
        <f>B79</f>
        <v>Intitulé libre 3</v>
      </c>
      <c r="C116" s="285">
        <f t="shared" ref="C116:S116" si="47">C40-C79</f>
        <v>0</v>
      </c>
      <c r="D116" s="285">
        <f t="shared" si="47"/>
        <v>0</v>
      </c>
      <c r="E116" s="285">
        <f t="shared" si="47"/>
        <v>0</v>
      </c>
      <c r="F116" s="285">
        <f t="shared" si="47"/>
        <v>0</v>
      </c>
      <c r="G116" s="285">
        <f t="shared" si="47"/>
        <v>0</v>
      </c>
      <c r="H116" s="285">
        <f t="shared" si="47"/>
        <v>0</v>
      </c>
      <c r="I116" s="285">
        <f t="shared" si="47"/>
        <v>0</v>
      </c>
      <c r="J116" s="285">
        <f t="shared" si="47"/>
        <v>0</v>
      </c>
      <c r="K116" s="285">
        <f t="shared" si="47"/>
        <v>0</v>
      </c>
      <c r="L116" s="285">
        <f t="shared" si="47"/>
        <v>0</v>
      </c>
      <c r="M116" s="285">
        <f t="shared" si="47"/>
        <v>0</v>
      </c>
      <c r="N116" s="285">
        <f t="shared" si="47"/>
        <v>0</v>
      </c>
      <c r="O116" s="285">
        <f t="shared" si="47"/>
        <v>0</v>
      </c>
      <c r="P116" s="285">
        <f t="shared" si="47"/>
        <v>0</v>
      </c>
      <c r="Q116" s="285">
        <f t="shared" si="47"/>
        <v>0</v>
      </c>
      <c r="R116" s="285">
        <f t="shared" si="47"/>
        <v>0</v>
      </c>
      <c r="S116" s="285">
        <f t="shared" si="47"/>
        <v>0</v>
      </c>
    </row>
    <row r="117" spans="1:19" s="229" customFormat="1" x14ac:dyDescent="0.3">
      <c r="A117" s="610"/>
      <c r="B117" s="19" t="str">
        <f>B80</f>
        <v>Intitulé libre 4</v>
      </c>
      <c r="C117" s="285">
        <f t="shared" ref="C117:S117" si="48">C41-C80</f>
        <v>0</v>
      </c>
      <c r="D117" s="285">
        <f t="shared" si="48"/>
        <v>0</v>
      </c>
      <c r="E117" s="285">
        <f t="shared" si="48"/>
        <v>0</v>
      </c>
      <c r="F117" s="285">
        <f t="shared" si="48"/>
        <v>0</v>
      </c>
      <c r="G117" s="285">
        <f t="shared" si="48"/>
        <v>0</v>
      </c>
      <c r="H117" s="285">
        <f t="shared" si="48"/>
        <v>0</v>
      </c>
      <c r="I117" s="285">
        <f t="shared" si="48"/>
        <v>0</v>
      </c>
      <c r="J117" s="285">
        <f t="shared" si="48"/>
        <v>0</v>
      </c>
      <c r="K117" s="285">
        <f t="shared" si="48"/>
        <v>0</v>
      </c>
      <c r="L117" s="285">
        <f t="shared" si="48"/>
        <v>0</v>
      </c>
      <c r="M117" s="285">
        <f t="shared" si="48"/>
        <v>0</v>
      </c>
      <c r="N117" s="285">
        <f t="shared" si="48"/>
        <v>0</v>
      </c>
      <c r="O117" s="285">
        <f t="shared" si="48"/>
        <v>0</v>
      </c>
      <c r="P117" s="285">
        <f t="shared" si="48"/>
        <v>0</v>
      </c>
      <c r="Q117" s="285">
        <f t="shared" si="48"/>
        <v>0</v>
      </c>
      <c r="R117" s="285">
        <f t="shared" si="48"/>
        <v>0</v>
      </c>
      <c r="S117" s="285">
        <f t="shared" si="48"/>
        <v>0</v>
      </c>
    </row>
    <row r="118" spans="1:19" s="229" customFormat="1" x14ac:dyDescent="0.3">
      <c r="A118" s="610"/>
      <c r="B118" s="19" t="str">
        <f>B81</f>
        <v>Intitulé libre 5</v>
      </c>
      <c r="C118" s="285">
        <f t="shared" ref="C118:S118" si="49">C42-C81</f>
        <v>0</v>
      </c>
      <c r="D118" s="285">
        <f t="shared" si="49"/>
        <v>0</v>
      </c>
      <c r="E118" s="285">
        <f t="shared" si="49"/>
        <v>0</v>
      </c>
      <c r="F118" s="285">
        <f t="shared" si="49"/>
        <v>0</v>
      </c>
      <c r="G118" s="285">
        <f t="shared" si="49"/>
        <v>0</v>
      </c>
      <c r="H118" s="285">
        <f t="shared" si="49"/>
        <v>0</v>
      </c>
      <c r="I118" s="285">
        <f t="shared" si="49"/>
        <v>0</v>
      </c>
      <c r="J118" s="285">
        <f t="shared" si="49"/>
        <v>0</v>
      </c>
      <c r="K118" s="285">
        <f t="shared" si="49"/>
        <v>0</v>
      </c>
      <c r="L118" s="285">
        <f t="shared" si="49"/>
        <v>0</v>
      </c>
      <c r="M118" s="285">
        <f t="shared" si="49"/>
        <v>0</v>
      </c>
      <c r="N118" s="285">
        <f t="shared" si="49"/>
        <v>0</v>
      </c>
      <c r="O118" s="285">
        <f t="shared" si="49"/>
        <v>0</v>
      </c>
      <c r="P118" s="285">
        <f t="shared" si="49"/>
        <v>0</v>
      </c>
      <c r="Q118" s="285">
        <f t="shared" si="49"/>
        <v>0</v>
      </c>
      <c r="R118" s="285">
        <f t="shared" si="49"/>
        <v>0</v>
      </c>
      <c r="S118" s="285">
        <f t="shared" si="49"/>
        <v>0</v>
      </c>
    </row>
    <row r="119" spans="1:19" s="229" customFormat="1" ht="14.25" thickBot="1" x14ac:dyDescent="0.35">
      <c r="A119" s="610"/>
      <c r="B119" s="20" t="s">
        <v>114</v>
      </c>
      <c r="C119" s="21">
        <f t="shared" ref="C119:S119" si="50">SUM(C107:C118)</f>
        <v>0</v>
      </c>
      <c r="D119" s="21">
        <f t="shared" si="50"/>
        <v>0</v>
      </c>
      <c r="E119" s="21">
        <f t="shared" si="50"/>
        <v>0</v>
      </c>
      <c r="F119" s="21">
        <f t="shared" si="50"/>
        <v>0</v>
      </c>
      <c r="G119" s="21">
        <f t="shared" si="50"/>
        <v>0</v>
      </c>
      <c r="H119" s="21">
        <f t="shared" si="50"/>
        <v>0</v>
      </c>
      <c r="I119" s="21">
        <f t="shared" si="50"/>
        <v>0</v>
      </c>
      <c r="J119" s="21">
        <f t="shared" si="50"/>
        <v>0</v>
      </c>
      <c r="K119" s="21">
        <f t="shared" si="50"/>
        <v>0</v>
      </c>
      <c r="L119" s="21">
        <f t="shared" si="50"/>
        <v>0</v>
      </c>
      <c r="M119" s="21">
        <f t="shared" si="50"/>
        <v>0</v>
      </c>
      <c r="N119" s="21">
        <f t="shared" si="50"/>
        <v>0</v>
      </c>
      <c r="O119" s="21">
        <f t="shared" si="50"/>
        <v>0</v>
      </c>
      <c r="P119" s="21">
        <f t="shared" si="50"/>
        <v>0</v>
      </c>
      <c r="Q119" s="21">
        <f t="shared" si="50"/>
        <v>0</v>
      </c>
      <c r="R119" s="21">
        <f t="shared" si="50"/>
        <v>0</v>
      </c>
      <c r="S119" s="21">
        <f t="shared" si="50"/>
        <v>0</v>
      </c>
    </row>
    <row r="120" spans="1:19" s="229" customFormat="1" x14ac:dyDescent="0.3">
      <c r="A120" s="216"/>
      <c r="B120" s="166"/>
      <c r="C120" s="285"/>
      <c r="D120" s="285"/>
      <c r="E120" s="285"/>
      <c r="F120" s="285"/>
      <c r="G120" s="285"/>
      <c r="H120" s="285"/>
      <c r="I120" s="285"/>
      <c r="J120" s="285"/>
      <c r="K120" s="285"/>
      <c r="L120" s="285"/>
      <c r="M120" s="285"/>
      <c r="N120" s="285"/>
      <c r="O120" s="285"/>
      <c r="P120" s="285"/>
      <c r="Q120" s="285"/>
      <c r="R120" s="285"/>
      <c r="S120" s="285"/>
    </row>
    <row r="121" spans="1:19" s="229" customFormat="1" x14ac:dyDescent="0.3">
      <c r="A121" s="216"/>
      <c r="B121" s="166"/>
      <c r="C121" s="285"/>
      <c r="D121" s="285"/>
      <c r="E121" s="285"/>
      <c r="F121" s="285"/>
      <c r="G121" s="285"/>
      <c r="H121" s="285"/>
      <c r="I121" s="285"/>
      <c r="J121" s="285"/>
      <c r="K121" s="285"/>
      <c r="L121" s="285"/>
      <c r="M121" s="285"/>
      <c r="N121" s="285"/>
      <c r="O121" s="285"/>
      <c r="P121" s="285"/>
      <c r="Q121" s="285"/>
      <c r="R121" s="285"/>
      <c r="S121" s="285"/>
    </row>
    <row r="122" spans="1:19" s="229" customFormat="1" x14ac:dyDescent="0.3">
      <c r="A122" s="216"/>
      <c r="B122" s="166"/>
      <c r="C122" s="285"/>
      <c r="D122" s="285"/>
      <c r="E122" s="285"/>
      <c r="F122" s="285"/>
      <c r="G122" s="285"/>
      <c r="H122" s="285"/>
      <c r="I122" s="285"/>
      <c r="J122" s="285"/>
      <c r="K122" s="285"/>
      <c r="L122" s="285"/>
      <c r="M122" s="285"/>
      <c r="N122" s="285"/>
      <c r="O122" s="285"/>
      <c r="P122" s="285"/>
      <c r="Q122" s="285"/>
      <c r="R122" s="285"/>
      <c r="S122" s="285"/>
    </row>
    <row r="123" spans="1:19" s="229" customFormat="1" x14ac:dyDescent="0.3">
      <c r="A123" s="216"/>
      <c r="B123" s="166"/>
      <c r="C123" s="285"/>
      <c r="D123" s="285"/>
      <c r="E123" s="285"/>
      <c r="F123" s="285"/>
      <c r="G123" s="285"/>
      <c r="H123" s="285"/>
      <c r="I123" s="285"/>
      <c r="J123" s="285"/>
      <c r="K123" s="285"/>
      <c r="L123" s="285"/>
      <c r="M123" s="285"/>
      <c r="N123" s="285"/>
      <c r="O123" s="285"/>
      <c r="P123" s="285"/>
      <c r="Q123" s="285"/>
      <c r="R123" s="285"/>
      <c r="S123" s="285"/>
    </row>
    <row r="124" spans="1:19" s="229" customFormat="1" x14ac:dyDescent="0.3">
      <c r="A124" s="216"/>
      <c r="B124" s="166"/>
      <c r="C124" s="285"/>
      <c r="D124" s="285"/>
      <c r="E124" s="285"/>
      <c r="F124" s="285"/>
      <c r="G124" s="285"/>
      <c r="H124" s="285"/>
      <c r="I124" s="285"/>
      <c r="J124" s="285"/>
      <c r="K124" s="285"/>
      <c r="L124" s="285"/>
      <c r="M124" s="285"/>
      <c r="N124" s="285"/>
      <c r="O124" s="285"/>
      <c r="P124" s="285"/>
      <c r="Q124" s="285"/>
      <c r="R124" s="285"/>
      <c r="S124" s="285"/>
    </row>
    <row r="125" spans="1:19" s="229" customFormat="1" x14ac:dyDescent="0.3">
      <c r="A125" s="216"/>
      <c r="B125" s="166"/>
      <c r="C125" s="285"/>
      <c r="D125" s="285"/>
      <c r="E125" s="285"/>
      <c r="F125" s="285"/>
      <c r="G125" s="285"/>
      <c r="H125" s="285"/>
      <c r="I125" s="285"/>
      <c r="J125" s="285"/>
      <c r="K125" s="285"/>
      <c r="L125" s="285"/>
      <c r="M125" s="285"/>
      <c r="N125" s="285"/>
      <c r="O125" s="285"/>
      <c r="P125" s="285"/>
      <c r="Q125" s="285"/>
      <c r="R125" s="285"/>
      <c r="S125" s="285"/>
    </row>
    <row r="126" spans="1:19" s="229" customFormat="1" x14ac:dyDescent="0.3">
      <c r="A126" s="216"/>
      <c r="B126" s="166"/>
      <c r="C126" s="285"/>
      <c r="D126" s="285"/>
      <c r="E126" s="285"/>
      <c r="F126" s="285"/>
      <c r="G126" s="285"/>
      <c r="H126" s="285"/>
      <c r="I126" s="285"/>
      <c r="J126" s="285"/>
      <c r="K126" s="285"/>
      <c r="L126" s="285"/>
      <c r="M126" s="285"/>
      <c r="N126" s="285"/>
      <c r="O126" s="285"/>
      <c r="P126" s="285"/>
      <c r="Q126" s="285"/>
      <c r="R126" s="285"/>
      <c r="S126" s="285"/>
    </row>
    <row r="127" spans="1:19" s="229" customFormat="1" x14ac:dyDescent="0.3">
      <c r="A127" s="216"/>
      <c r="B127" s="166"/>
      <c r="C127" s="285"/>
      <c r="D127" s="285"/>
      <c r="E127" s="285"/>
      <c r="F127" s="285"/>
      <c r="G127" s="285"/>
      <c r="H127" s="285"/>
      <c r="I127" s="285"/>
      <c r="J127" s="285"/>
      <c r="K127" s="285"/>
      <c r="L127" s="285"/>
      <c r="M127" s="285"/>
      <c r="N127" s="285"/>
      <c r="O127" s="285"/>
      <c r="P127" s="285"/>
      <c r="Q127" s="285"/>
      <c r="R127" s="285"/>
      <c r="S127" s="285"/>
    </row>
    <row r="128" spans="1:19" s="229" customFormat="1" x14ac:dyDescent="0.3">
      <c r="A128" s="216"/>
      <c r="B128" s="166"/>
      <c r="C128" s="285"/>
      <c r="D128" s="285"/>
      <c r="E128" s="285"/>
      <c r="F128" s="285"/>
      <c r="G128" s="285"/>
      <c r="H128" s="285"/>
      <c r="I128" s="285"/>
      <c r="J128" s="285"/>
      <c r="K128" s="285"/>
      <c r="L128" s="285"/>
      <c r="M128" s="285"/>
      <c r="N128" s="285"/>
      <c r="O128" s="285"/>
      <c r="P128" s="285"/>
      <c r="Q128" s="285"/>
      <c r="R128" s="285"/>
      <c r="S128" s="285"/>
    </row>
    <row r="129" spans="1:19" s="229" customFormat="1" x14ac:dyDescent="0.3">
      <c r="A129" s="216"/>
      <c r="B129" s="166"/>
      <c r="C129" s="285"/>
      <c r="D129" s="285"/>
      <c r="E129" s="285"/>
      <c r="F129" s="285"/>
      <c r="G129" s="285"/>
      <c r="H129" s="285"/>
      <c r="I129" s="285"/>
      <c r="J129" s="285"/>
      <c r="K129" s="285"/>
      <c r="L129" s="285"/>
      <c r="M129" s="285"/>
      <c r="N129" s="285"/>
      <c r="O129" s="285"/>
      <c r="P129" s="285"/>
      <c r="Q129" s="285"/>
      <c r="R129" s="285"/>
      <c r="S129" s="285"/>
    </row>
    <row r="130" spans="1:19" s="229" customFormat="1" x14ac:dyDescent="0.3">
      <c r="A130" s="216"/>
      <c r="B130" s="166"/>
      <c r="C130" s="285"/>
      <c r="D130" s="285"/>
      <c r="E130" s="285"/>
      <c r="F130" s="285"/>
      <c r="G130" s="285"/>
      <c r="H130" s="285"/>
      <c r="I130" s="285"/>
      <c r="J130" s="285"/>
      <c r="K130" s="285"/>
      <c r="L130" s="285"/>
      <c r="M130" s="285"/>
      <c r="N130" s="285"/>
      <c r="O130" s="285"/>
      <c r="P130" s="285"/>
      <c r="Q130" s="285"/>
      <c r="R130" s="285"/>
      <c r="S130" s="285"/>
    </row>
    <row r="131" spans="1:19" s="229" customFormat="1" x14ac:dyDescent="0.3">
      <c r="A131" s="216"/>
      <c r="B131" s="166"/>
      <c r="C131" s="285"/>
      <c r="D131" s="285"/>
      <c r="E131" s="285"/>
      <c r="F131" s="285"/>
      <c r="G131" s="285"/>
      <c r="H131" s="285"/>
      <c r="I131" s="285"/>
      <c r="J131" s="285"/>
      <c r="K131" s="285"/>
      <c r="L131" s="285"/>
      <c r="M131" s="285"/>
      <c r="N131" s="285"/>
      <c r="O131" s="285"/>
      <c r="P131" s="285"/>
      <c r="Q131" s="285"/>
      <c r="R131" s="285"/>
      <c r="S131" s="285"/>
    </row>
    <row r="132" spans="1:19" s="229" customFormat="1" x14ac:dyDescent="0.3">
      <c r="A132" s="216"/>
      <c r="B132" s="166"/>
      <c r="C132" s="285"/>
      <c r="D132" s="285"/>
      <c r="E132" s="285"/>
      <c r="F132" s="285"/>
      <c r="G132" s="285"/>
      <c r="H132" s="285"/>
      <c r="I132" s="285"/>
      <c r="J132" s="285"/>
      <c r="K132" s="285"/>
      <c r="L132" s="285"/>
      <c r="M132" s="285"/>
      <c r="N132" s="285"/>
      <c r="O132" s="285"/>
      <c r="P132" s="285"/>
      <c r="Q132" s="285"/>
      <c r="R132" s="285"/>
      <c r="S132" s="285"/>
    </row>
    <row r="133" spans="1:19" s="229" customFormat="1" x14ac:dyDescent="0.3">
      <c r="A133" s="216"/>
      <c r="B133" s="166"/>
      <c r="C133" s="285"/>
      <c r="D133" s="285"/>
      <c r="E133" s="285"/>
      <c r="F133" s="285"/>
      <c r="G133" s="285"/>
      <c r="H133" s="285"/>
      <c r="I133" s="285"/>
      <c r="J133" s="285"/>
      <c r="K133" s="285"/>
      <c r="L133" s="285"/>
      <c r="M133" s="285"/>
      <c r="N133" s="285"/>
      <c r="O133" s="285"/>
      <c r="P133" s="285"/>
      <c r="Q133" s="285"/>
      <c r="R133" s="285"/>
      <c r="S133" s="285"/>
    </row>
    <row r="134" spans="1:19" s="229" customFormat="1" x14ac:dyDescent="0.3">
      <c r="A134" s="216"/>
      <c r="B134" s="166"/>
      <c r="C134" s="285"/>
      <c r="D134" s="285"/>
      <c r="E134" s="285"/>
      <c r="F134" s="285"/>
      <c r="G134" s="285"/>
      <c r="H134" s="285"/>
      <c r="I134" s="285"/>
      <c r="J134" s="285"/>
      <c r="K134" s="285"/>
      <c r="L134" s="285"/>
      <c r="M134" s="285"/>
      <c r="N134" s="285"/>
      <c r="O134" s="285"/>
      <c r="P134" s="285"/>
      <c r="Q134" s="285"/>
      <c r="R134" s="285"/>
      <c r="S134" s="285"/>
    </row>
    <row r="135" spans="1:19" s="229" customFormat="1" x14ac:dyDescent="0.3">
      <c r="A135" s="216"/>
      <c r="B135" s="166"/>
      <c r="C135" s="285"/>
      <c r="D135" s="285"/>
      <c r="E135" s="285"/>
      <c r="F135" s="285"/>
      <c r="G135" s="285"/>
      <c r="H135" s="285"/>
      <c r="I135" s="285"/>
      <c r="J135" s="285"/>
      <c r="K135" s="285"/>
      <c r="L135" s="285"/>
      <c r="M135" s="285"/>
      <c r="N135" s="285"/>
      <c r="O135" s="285"/>
      <c r="P135" s="285"/>
      <c r="Q135" s="285"/>
      <c r="R135" s="285"/>
      <c r="S135" s="285"/>
    </row>
    <row r="136" spans="1:19" s="229" customFormat="1" x14ac:dyDescent="0.3">
      <c r="A136" s="216"/>
      <c r="B136" s="166"/>
      <c r="C136" s="285"/>
      <c r="D136" s="285"/>
      <c r="E136" s="285"/>
      <c r="F136" s="285"/>
      <c r="G136" s="285"/>
      <c r="H136" s="285"/>
      <c r="I136" s="285"/>
      <c r="J136" s="285"/>
      <c r="K136" s="285"/>
      <c r="L136" s="285"/>
      <c r="M136" s="285"/>
      <c r="N136" s="285"/>
      <c r="O136" s="285"/>
      <c r="P136" s="285"/>
      <c r="Q136" s="285"/>
      <c r="R136" s="285"/>
      <c r="S136" s="285"/>
    </row>
    <row r="137" spans="1:19" s="229" customFormat="1" x14ac:dyDescent="0.3">
      <c r="A137" s="216"/>
      <c r="B137" s="166"/>
      <c r="C137" s="285"/>
      <c r="D137" s="285"/>
      <c r="E137" s="285"/>
      <c r="F137" s="285"/>
      <c r="G137" s="285"/>
      <c r="H137" s="285"/>
      <c r="I137" s="285"/>
      <c r="J137" s="285"/>
      <c r="K137" s="285"/>
      <c r="L137" s="285"/>
      <c r="M137" s="285"/>
      <c r="N137" s="285"/>
      <c r="O137" s="285"/>
      <c r="P137" s="285"/>
      <c r="Q137" s="285"/>
      <c r="R137" s="285"/>
      <c r="S137" s="285"/>
    </row>
    <row r="138" spans="1:19" s="229" customFormat="1" x14ac:dyDescent="0.3">
      <c r="A138" s="216"/>
      <c r="B138" s="166"/>
      <c r="C138" s="285"/>
      <c r="D138" s="285"/>
      <c r="E138" s="285"/>
      <c r="F138" s="285"/>
      <c r="G138" s="285"/>
      <c r="H138" s="285"/>
      <c r="I138" s="285"/>
      <c r="J138" s="285"/>
      <c r="K138" s="285"/>
      <c r="L138" s="285"/>
      <c r="M138" s="285"/>
      <c r="N138" s="285"/>
      <c r="O138" s="285"/>
      <c r="P138" s="285"/>
      <c r="Q138" s="285"/>
      <c r="R138" s="285"/>
      <c r="S138" s="285"/>
    </row>
    <row r="139" spans="1:19" s="229" customFormat="1" x14ac:dyDescent="0.3">
      <c r="A139" s="216"/>
      <c r="B139" s="166"/>
      <c r="C139" s="285"/>
      <c r="D139" s="285"/>
      <c r="E139" s="285"/>
      <c r="F139" s="285"/>
      <c r="G139" s="285"/>
      <c r="H139" s="285"/>
      <c r="I139" s="285"/>
      <c r="J139" s="285"/>
      <c r="K139" s="285"/>
      <c r="L139" s="285"/>
      <c r="M139" s="285"/>
      <c r="N139" s="285"/>
      <c r="O139" s="285"/>
      <c r="P139" s="285"/>
      <c r="Q139" s="285"/>
      <c r="R139" s="285"/>
      <c r="S139" s="285"/>
    </row>
    <row r="140" spans="1:19" s="229" customFormat="1" x14ac:dyDescent="0.3">
      <c r="A140" s="216"/>
      <c r="B140" s="166"/>
      <c r="C140" s="285"/>
      <c r="D140" s="285"/>
      <c r="E140" s="285"/>
      <c r="F140" s="285"/>
      <c r="G140" s="285"/>
      <c r="H140" s="285"/>
      <c r="I140" s="285"/>
      <c r="J140" s="285"/>
      <c r="K140" s="285"/>
      <c r="L140" s="285"/>
      <c r="M140" s="285"/>
      <c r="N140" s="285"/>
      <c r="O140" s="285"/>
      <c r="P140" s="285"/>
      <c r="Q140" s="285"/>
      <c r="R140" s="285"/>
      <c r="S140" s="285"/>
    </row>
    <row r="141" spans="1:19" s="229" customFormat="1" x14ac:dyDescent="0.3">
      <c r="A141" s="216"/>
      <c r="B141" s="166"/>
      <c r="C141" s="285"/>
      <c r="D141" s="285"/>
      <c r="E141" s="285"/>
      <c r="F141" s="285"/>
      <c r="G141" s="285"/>
      <c r="H141" s="285"/>
      <c r="I141" s="285"/>
      <c r="J141" s="285"/>
      <c r="K141" s="285"/>
      <c r="L141" s="285"/>
      <c r="M141" s="285"/>
      <c r="N141" s="285"/>
      <c r="O141" s="285"/>
      <c r="P141" s="285"/>
      <c r="Q141" s="285"/>
      <c r="R141" s="285"/>
      <c r="S141" s="285"/>
    </row>
    <row r="142" spans="1:19" s="229" customFormat="1" x14ac:dyDescent="0.3">
      <c r="A142" s="216"/>
      <c r="B142" s="166"/>
      <c r="C142" s="285"/>
      <c r="D142" s="285"/>
      <c r="E142" s="285"/>
      <c r="F142" s="285"/>
      <c r="G142" s="285"/>
      <c r="H142" s="285"/>
      <c r="I142" s="285"/>
      <c r="J142" s="285"/>
      <c r="K142" s="285"/>
      <c r="L142" s="285"/>
      <c r="M142" s="285"/>
      <c r="N142" s="285"/>
      <c r="O142" s="285"/>
      <c r="P142" s="285"/>
      <c r="Q142" s="285"/>
      <c r="R142" s="285"/>
      <c r="S142" s="285"/>
    </row>
    <row r="143" spans="1:19" s="229" customFormat="1" x14ac:dyDescent="0.3">
      <c r="A143" s="216"/>
      <c r="B143" s="166"/>
      <c r="C143" s="285"/>
      <c r="D143" s="285"/>
      <c r="E143" s="285"/>
      <c r="F143" s="285"/>
      <c r="G143" s="285"/>
      <c r="H143" s="285"/>
      <c r="I143" s="285"/>
      <c r="J143" s="285"/>
      <c r="K143" s="285"/>
      <c r="L143" s="285"/>
      <c r="M143" s="285"/>
      <c r="N143" s="285"/>
      <c r="O143" s="285"/>
      <c r="P143" s="285"/>
      <c r="Q143" s="285"/>
      <c r="R143" s="285"/>
      <c r="S143" s="285"/>
    </row>
    <row r="144" spans="1:19" s="229" customFormat="1" x14ac:dyDescent="0.3">
      <c r="A144" s="216"/>
      <c r="B144" s="166"/>
      <c r="C144" s="285"/>
      <c r="D144" s="285"/>
      <c r="E144" s="285"/>
      <c r="F144" s="285"/>
      <c r="G144" s="285"/>
      <c r="H144" s="285"/>
      <c r="I144" s="285"/>
      <c r="J144" s="285"/>
      <c r="K144" s="285"/>
      <c r="L144" s="285"/>
      <c r="M144" s="285"/>
      <c r="N144" s="285"/>
      <c r="O144" s="285"/>
      <c r="P144" s="285"/>
      <c r="Q144" s="285"/>
      <c r="R144" s="285"/>
      <c r="S144" s="285"/>
    </row>
    <row r="145" spans="1:19" s="229" customFormat="1" x14ac:dyDescent="0.3">
      <c r="A145" s="216"/>
      <c r="B145" s="166"/>
      <c r="C145" s="285"/>
      <c r="D145" s="285"/>
      <c r="E145" s="285"/>
      <c r="F145" s="285"/>
      <c r="G145" s="285"/>
      <c r="H145" s="285"/>
      <c r="I145" s="285"/>
      <c r="J145" s="285"/>
      <c r="K145" s="285"/>
      <c r="L145" s="285"/>
      <c r="M145" s="285"/>
      <c r="N145" s="285"/>
      <c r="O145" s="285"/>
      <c r="P145" s="285"/>
      <c r="Q145" s="285"/>
      <c r="R145" s="285"/>
      <c r="S145" s="285"/>
    </row>
    <row r="146" spans="1:19" s="229" customFormat="1" x14ac:dyDescent="0.3">
      <c r="A146" s="216"/>
      <c r="B146" s="166"/>
      <c r="C146" s="285"/>
      <c r="D146" s="285"/>
      <c r="E146" s="285"/>
      <c r="F146" s="285"/>
      <c r="G146" s="285"/>
      <c r="H146" s="285"/>
      <c r="I146" s="285"/>
      <c r="J146" s="285"/>
      <c r="K146" s="285"/>
      <c r="L146" s="285"/>
      <c r="M146" s="285"/>
      <c r="N146" s="285"/>
      <c r="O146" s="285"/>
      <c r="P146" s="285"/>
      <c r="Q146" s="285"/>
      <c r="R146" s="285"/>
      <c r="S146" s="285"/>
    </row>
    <row r="147" spans="1:19" s="229" customFormat="1" x14ac:dyDescent="0.3">
      <c r="A147" s="216"/>
      <c r="B147" s="166"/>
      <c r="C147" s="285"/>
      <c r="D147" s="285"/>
      <c r="E147" s="285"/>
      <c r="F147" s="285"/>
      <c r="G147" s="285"/>
      <c r="H147" s="285"/>
      <c r="I147" s="285"/>
      <c r="J147" s="285"/>
      <c r="K147" s="285"/>
      <c r="L147" s="285"/>
      <c r="M147" s="285"/>
      <c r="N147" s="285"/>
      <c r="O147" s="285"/>
      <c r="P147" s="285"/>
      <c r="Q147" s="285"/>
      <c r="R147" s="285"/>
      <c r="S147" s="285"/>
    </row>
    <row r="148" spans="1:19" s="229" customFormat="1" x14ac:dyDescent="0.3">
      <c r="A148" s="216"/>
      <c r="B148" s="166"/>
      <c r="C148" s="285"/>
      <c r="D148" s="285"/>
      <c r="E148" s="285"/>
      <c r="F148" s="285"/>
      <c r="G148" s="285"/>
      <c r="H148" s="285"/>
      <c r="I148" s="285"/>
      <c r="J148" s="285"/>
      <c r="K148" s="285"/>
      <c r="L148" s="285"/>
      <c r="M148" s="285"/>
      <c r="N148" s="285"/>
      <c r="O148" s="285"/>
      <c r="P148" s="285"/>
      <c r="Q148" s="285"/>
      <c r="R148" s="285"/>
      <c r="S148" s="285"/>
    </row>
    <row r="149" spans="1:19" s="229" customFormat="1" x14ac:dyDescent="0.3">
      <c r="A149" s="216"/>
      <c r="B149" s="166"/>
      <c r="C149" s="285"/>
      <c r="D149" s="285"/>
      <c r="E149" s="285"/>
      <c r="F149" s="285"/>
      <c r="G149" s="285"/>
      <c r="H149" s="285"/>
      <c r="I149" s="285"/>
      <c r="J149" s="285"/>
      <c r="K149" s="285"/>
      <c r="L149" s="285"/>
      <c r="M149" s="285"/>
      <c r="N149" s="285"/>
      <c r="O149" s="285"/>
      <c r="P149" s="285"/>
      <c r="Q149" s="285"/>
      <c r="R149" s="285"/>
      <c r="S149" s="285"/>
    </row>
    <row r="150" spans="1:19" s="229" customFormat="1" x14ac:dyDescent="0.3">
      <c r="A150" s="216"/>
      <c r="B150" s="166"/>
      <c r="C150" s="285"/>
      <c r="D150" s="285"/>
      <c r="E150" s="285"/>
      <c r="F150" s="285"/>
      <c r="G150" s="285"/>
      <c r="H150" s="285"/>
      <c r="I150" s="285"/>
      <c r="J150" s="285"/>
      <c r="K150" s="285"/>
      <c r="L150" s="285"/>
      <c r="M150" s="285"/>
      <c r="N150" s="285"/>
      <c r="O150" s="285"/>
      <c r="P150" s="285"/>
      <c r="Q150" s="285"/>
      <c r="R150" s="285"/>
      <c r="S150" s="285"/>
    </row>
    <row r="151" spans="1:19" s="229" customFormat="1" x14ac:dyDescent="0.3">
      <c r="A151" s="216"/>
      <c r="B151" s="166"/>
      <c r="C151" s="285"/>
      <c r="D151" s="285"/>
      <c r="E151" s="285"/>
      <c r="F151" s="285"/>
      <c r="G151" s="285"/>
      <c r="H151" s="285"/>
      <c r="I151" s="285"/>
      <c r="J151" s="285"/>
      <c r="K151" s="285"/>
      <c r="L151" s="285"/>
      <c r="M151" s="285"/>
      <c r="N151" s="285"/>
      <c r="O151" s="285"/>
      <c r="P151" s="285"/>
      <c r="Q151" s="285"/>
      <c r="R151" s="285"/>
      <c r="S151" s="285"/>
    </row>
    <row r="152" spans="1:19" s="229" customFormat="1" x14ac:dyDescent="0.3">
      <c r="A152" s="216"/>
      <c r="B152" s="166"/>
      <c r="C152" s="285"/>
      <c r="D152" s="285"/>
      <c r="E152" s="285"/>
      <c r="F152" s="285"/>
      <c r="G152" s="285"/>
      <c r="H152" s="285"/>
      <c r="I152" s="285"/>
      <c r="J152" s="285"/>
      <c r="K152" s="285"/>
      <c r="L152" s="285"/>
      <c r="M152" s="285"/>
      <c r="N152" s="285"/>
      <c r="O152" s="285"/>
      <c r="P152" s="285"/>
      <c r="Q152" s="285"/>
      <c r="R152" s="285"/>
      <c r="S152" s="285"/>
    </row>
    <row r="153" spans="1:19" s="229" customFormat="1" x14ac:dyDescent="0.3">
      <c r="A153" s="216"/>
      <c r="B153" s="166"/>
      <c r="C153" s="285"/>
      <c r="D153" s="285"/>
      <c r="E153" s="285"/>
      <c r="F153" s="285"/>
      <c r="G153" s="285"/>
      <c r="H153" s="285"/>
      <c r="I153" s="285"/>
      <c r="J153" s="285"/>
      <c r="K153" s="285"/>
      <c r="L153" s="285"/>
      <c r="M153" s="285"/>
      <c r="N153" s="285"/>
      <c r="O153" s="285"/>
      <c r="P153" s="285"/>
      <c r="Q153" s="285"/>
      <c r="R153" s="285"/>
      <c r="S153" s="285"/>
    </row>
    <row r="154" spans="1:19" s="229" customFormat="1" x14ac:dyDescent="0.3">
      <c r="A154" s="216"/>
      <c r="B154" s="166"/>
      <c r="C154" s="285"/>
      <c r="D154" s="285"/>
      <c r="E154" s="285"/>
      <c r="F154" s="285"/>
      <c r="G154" s="285"/>
      <c r="H154" s="285"/>
      <c r="I154" s="285"/>
      <c r="J154" s="285"/>
      <c r="K154" s="285"/>
      <c r="L154" s="285"/>
      <c r="M154" s="285"/>
      <c r="N154" s="285"/>
      <c r="O154" s="285"/>
      <c r="P154" s="285"/>
      <c r="Q154" s="285"/>
      <c r="R154" s="285"/>
      <c r="S154" s="285"/>
    </row>
    <row r="155" spans="1:19" s="229" customFormat="1" x14ac:dyDescent="0.3">
      <c r="A155" s="216"/>
      <c r="B155" s="166"/>
      <c r="C155" s="285"/>
      <c r="D155" s="285"/>
      <c r="E155" s="285"/>
      <c r="F155" s="285"/>
      <c r="G155" s="285"/>
      <c r="H155" s="285"/>
      <c r="I155" s="285"/>
      <c r="J155" s="285"/>
      <c r="K155" s="285"/>
      <c r="L155" s="285"/>
      <c r="M155" s="285"/>
      <c r="N155" s="285"/>
      <c r="O155" s="285"/>
      <c r="P155" s="285"/>
      <c r="Q155" s="285"/>
      <c r="R155" s="285"/>
      <c r="S155" s="285"/>
    </row>
    <row r="156" spans="1:19" s="229" customFormat="1" x14ac:dyDescent="0.3">
      <c r="A156" s="216"/>
      <c r="B156" s="166"/>
      <c r="C156" s="285"/>
      <c r="D156" s="285"/>
      <c r="E156" s="285"/>
      <c r="F156" s="285"/>
      <c r="G156" s="285"/>
      <c r="H156" s="285"/>
      <c r="I156" s="285"/>
      <c r="J156" s="285"/>
      <c r="K156" s="285"/>
      <c r="L156" s="285"/>
      <c r="M156" s="285"/>
      <c r="N156" s="285"/>
      <c r="O156" s="285"/>
      <c r="P156" s="285"/>
      <c r="Q156" s="285"/>
      <c r="R156" s="285"/>
      <c r="S156" s="285"/>
    </row>
    <row r="157" spans="1:19" s="229" customFormat="1" x14ac:dyDescent="0.3">
      <c r="A157" s="216"/>
      <c r="B157" s="166"/>
      <c r="C157" s="285"/>
      <c r="D157" s="285"/>
      <c r="E157" s="285"/>
      <c r="F157" s="285"/>
      <c r="G157" s="285"/>
      <c r="H157" s="285"/>
      <c r="I157" s="285"/>
      <c r="J157" s="285"/>
      <c r="K157" s="285"/>
      <c r="L157" s="285"/>
      <c r="M157" s="285"/>
      <c r="N157" s="285"/>
      <c r="O157" s="285"/>
      <c r="P157" s="285"/>
      <c r="Q157" s="285"/>
      <c r="R157" s="285"/>
      <c r="S157" s="285"/>
    </row>
    <row r="158" spans="1:19" s="229" customFormat="1" x14ac:dyDescent="0.3">
      <c r="A158" s="216"/>
      <c r="B158" s="166"/>
      <c r="C158" s="285"/>
      <c r="D158" s="285"/>
      <c r="E158" s="285"/>
      <c r="F158" s="285"/>
      <c r="G158" s="285"/>
      <c r="H158" s="285"/>
      <c r="I158" s="285"/>
      <c r="J158" s="285"/>
      <c r="K158" s="285"/>
      <c r="L158" s="285"/>
      <c r="M158" s="285"/>
      <c r="N158" s="285"/>
      <c r="O158" s="285"/>
      <c r="P158" s="285"/>
      <c r="Q158" s="285"/>
      <c r="R158" s="285"/>
      <c r="S158" s="285"/>
    </row>
    <row r="159" spans="1:19" s="229" customFormat="1" x14ac:dyDescent="0.3">
      <c r="A159" s="216"/>
      <c r="B159" s="166"/>
      <c r="C159" s="285"/>
      <c r="D159" s="285"/>
      <c r="E159" s="285"/>
      <c r="F159" s="285"/>
      <c r="G159" s="285"/>
      <c r="H159" s="285"/>
      <c r="I159" s="285"/>
      <c r="J159" s="285"/>
      <c r="K159" s="285"/>
      <c r="L159" s="285"/>
      <c r="M159" s="285"/>
      <c r="N159" s="285"/>
      <c r="O159" s="285"/>
      <c r="P159" s="285"/>
      <c r="Q159" s="285"/>
      <c r="R159" s="285"/>
      <c r="S159" s="285"/>
    </row>
    <row r="160" spans="1:19" s="229" customFormat="1" x14ac:dyDescent="0.3">
      <c r="A160" s="216"/>
      <c r="B160" s="166"/>
      <c r="C160" s="285"/>
      <c r="D160" s="285"/>
      <c r="E160" s="285"/>
      <c r="F160" s="285"/>
      <c r="G160" s="285"/>
      <c r="H160" s="285"/>
      <c r="I160" s="285"/>
      <c r="J160" s="285"/>
      <c r="K160" s="285"/>
      <c r="L160" s="285"/>
      <c r="M160" s="285"/>
      <c r="N160" s="285"/>
      <c r="O160" s="285"/>
      <c r="P160" s="285"/>
      <c r="Q160" s="285"/>
      <c r="R160" s="285"/>
      <c r="S160" s="285"/>
    </row>
    <row r="161" spans="1:19" s="229" customFormat="1" x14ac:dyDescent="0.3">
      <c r="A161" s="216"/>
      <c r="B161" s="166"/>
      <c r="C161" s="285"/>
      <c r="D161" s="285"/>
      <c r="E161" s="285"/>
      <c r="F161" s="285"/>
      <c r="G161" s="285"/>
      <c r="H161" s="285"/>
      <c r="I161" s="285"/>
      <c r="J161" s="285"/>
      <c r="K161" s="285"/>
      <c r="L161" s="285"/>
      <c r="M161" s="285"/>
      <c r="N161" s="285"/>
      <c r="O161" s="285"/>
      <c r="P161" s="285"/>
      <c r="Q161" s="285"/>
      <c r="R161" s="285"/>
      <c r="S161" s="285"/>
    </row>
    <row r="162" spans="1:19" s="229" customFormat="1" x14ac:dyDescent="0.3">
      <c r="A162" s="216"/>
      <c r="B162" s="166"/>
      <c r="C162" s="285"/>
      <c r="D162" s="285"/>
      <c r="E162" s="285"/>
      <c r="F162" s="285"/>
      <c r="G162" s="285"/>
      <c r="H162" s="285"/>
      <c r="I162" s="285"/>
      <c r="J162" s="285"/>
      <c r="K162" s="285"/>
      <c r="L162" s="285"/>
      <c r="M162" s="285"/>
      <c r="N162" s="285"/>
      <c r="O162" s="285"/>
      <c r="P162" s="285"/>
      <c r="Q162" s="285"/>
      <c r="R162" s="285"/>
      <c r="S162" s="285"/>
    </row>
    <row r="163" spans="1:19" s="229" customFormat="1" x14ac:dyDescent="0.3">
      <c r="A163" s="216"/>
      <c r="B163" s="166"/>
      <c r="C163" s="285"/>
      <c r="D163" s="285"/>
      <c r="E163" s="285"/>
      <c r="F163" s="285"/>
      <c r="G163" s="285"/>
      <c r="H163" s="285"/>
      <c r="I163" s="285"/>
      <c r="J163" s="285"/>
      <c r="K163" s="285"/>
      <c r="L163" s="285"/>
      <c r="M163" s="285"/>
      <c r="N163" s="285"/>
      <c r="O163" s="285"/>
      <c r="P163" s="285"/>
      <c r="Q163" s="285"/>
      <c r="R163" s="285"/>
      <c r="S163" s="285"/>
    </row>
  </sheetData>
  <mergeCells count="8">
    <mergeCell ref="M6:P6"/>
    <mergeCell ref="Q6:S6"/>
    <mergeCell ref="F6:I6"/>
    <mergeCell ref="A84:A119"/>
    <mergeCell ref="A8:A43"/>
    <mergeCell ref="A47:A82"/>
    <mergeCell ref="C6:E6"/>
    <mergeCell ref="J6:L6"/>
  </mergeCells>
  <hyperlinks>
    <hyperlink ref="A1" location="TAB00!A1" display="Retour page de garde"/>
  </hyperlinks>
  <pageMargins left="0.7" right="0.7" top="0.75" bottom="0.75" header="0.3" footer="0.3"/>
  <pageSetup paperSize="8" scale="75" orientation="landscape" verticalDpi="300" r:id="rId1"/>
  <rowBreaks count="2" manualBreakCount="2">
    <brk id="44" max="16383" man="1"/>
    <brk id="1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7"/>
  <sheetViews>
    <sheetView topLeftCell="A133" zoomScale="80" zoomScaleNormal="80" workbookViewId="0">
      <selection activeCell="A37" sqref="A37:A38"/>
    </sheetView>
  </sheetViews>
  <sheetFormatPr baseColWidth="10" defaultColWidth="7.83203125" defaultRowHeight="13.5" x14ac:dyDescent="0.3"/>
  <cols>
    <col min="1" max="1" width="74.33203125" style="220" customWidth="1"/>
    <col min="2" max="2" width="15" style="220" customWidth="1"/>
    <col min="3" max="4" width="16.6640625" style="220" customWidth="1"/>
    <col min="5" max="7" width="16.6640625" style="216" customWidth="1"/>
    <col min="8" max="8" width="4.33203125" style="216" customWidth="1"/>
    <col min="9" max="12" width="8.6640625" style="216" customWidth="1"/>
    <col min="13" max="16384" width="7.83203125" style="216"/>
  </cols>
  <sheetData>
    <row r="1" spans="1:12" ht="15" x14ac:dyDescent="0.3">
      <c r="A1" s="228" t="s">
        <v>42</v>
      </c>
      <c r="B1" s="216"/>
      <c r="C1" s="216"/>
      <c r="D1" s="216"/>
    </row>
    <row r="3" spans="1:12" ht="21" x14ac:dyDescent="0.3">
      <c r="A3" s="410" t="str">
        <f>TAB00!B54&amp;" : "&amp;TAB00!C54</f>
        <v>TAB1  : Compte de résultats de l'année N-4 à l'année N</v>
      </c>
      <c r="B3" s="413"/>
      <c r="C3" s="413"/>
      <c r="D3" s="413"/>
      <c r="E3" s="413"/>
      <c r="F3" s="413"/>
      <c r="G3" s="413"/>
      <c r="I3" s="413"/>
      <c r="J3" s="413"/>
      <c r="K3" s="413"/>
      <c r="L3" s="413"/>
    </row>
    <row r="5" spans="1:12" ht="15" x14ac:dyDescent="0.3">
      <c r="A5" s="291" t="s">
        <v>695</v>
      </c>
      <c r="B5" s="293"/>
      <c r="C5" s="293"/>
      <c r="D5" s="293"/>
      <c r="E5" s="294"/>
      <c r="F5" s="294"/>
      <c r="G5" s="294"/>
      <c r="I5" s="294"/>
      <c r="J5" s="294"/>
      <c r="K5" s="294"/>
      <c r="L5" s="294"/>
    </row>
    <row r="7" spans="1:12" x14ac:dyDescent="0.3">
      <c r="I7" s="550" t="s">
        <v>884</v>
      </c>
      <c r="J7" s="551"/>
      <c r="K7" s="551"/>
      <c r="L7" s="552"/>
    </row>
    <row r="8" spans="1:12" ht="27" x14ac:dyDescent="0.3">
      <c r="A8" s="30"/>
      <c r="B8" s="42" t="s">
        <v>169</v>
      </c>
      <c r="C8" s="202" t="str">
        <f>"REALITE "&amp;TAB00!E14-4</f>
        <v>REALITE 2017</v>
      </c>
      <c r="D8" s="202" t="str">
        <f>"REALITE "&amp;TAB00!E14-3</f>
        <v>REALITE 2018</v>
      </c>
      <c r="E8" s="202" t="str">
        <f>"REALITE "&amp;TAB00!E14-2</f>
        <v>REALITE 2019</v>
      </c>
      <c r="F8" s="202" t="str">
        <f>"REALITE "&amp;TAB00!E14-1</f>
        <v>REALITE 2020</v>
      </c>
      <c r="G8" s="202" t="str">
        <f>"REALITE "&amp;TAB00!E14</f>
        <v>REALITE 2021</v>
      </c>
      <c r="I8" s="202" t="str">
        <f>RIGHT(D8,4)&amp;" - "&amp;RIGHT(C8,4)</f>
        <v>2018 - 2017</v>
      </c>
      <c r="J8" s="202" t="str">
        <f>RIGHT(E8,4)&amp;" - "&amp;RIGHT(D8,4)</f>
        <v>2019 - 2018</v>
      </c>
      <c r="K8" s="202" t="str">
        <f>RIGHT(F8,4)&amp;" - "&amp;RIGHT(E8,4)</f>
        <v>2020 - 2019</v>
      </c>
      <c r="L8" s="202" t="str">
        <f>RIGHT(G8,4)&amp;" - "&amp;RIGHT(F8,4)</f>
        <v>2021 - 2020</v>
      </c>
    </row>
    <row r="9" spans="1:12" s="505" customFormat="1" x14ac:dyDescent="0.3">
      <c r="A9" s="43" t="s">
        <v>418</v>
      </c>
      <c r="B9" s="43" t="s">
        <v>397</v>
      </c>
      <c r="C9" s="164">
        <f>SUM(C10:C14)</f>
        <v>0</v>
      </c>
      <c r="D9" s="164">
        <f>SUM(D10:D14)</f>
        <v>0</v>
      </c>
      <c r="E9" s="164">
        <f>SUM(E10:E14)</f>
        <v>0</v>
      </c>
      <c r="F9" s="164">
        <f>SUM(F10:F14)</f>
        <v>0</v>
      </c>
      <c r="G9" s="164">
        <f>SUM(G10:G14)</f>
        <v>0</v>
      </c>
      <c r="I9" s="300">
        <f t="shared" ref="I9:I45" si="0">IFERROR(IF(AND(ROUND(SUM(C9:C9),0)=0,ROUND(SUM(D9:D9),0)&gt;ROUND(SUM(C9:C9),0)),"INF",(ROUND(SUM(D9:D9),0)-ROUND(SUM(C9:C9),0))/ROUND(SUM(C9:C9),0)),0)</f>
        <v>0</v>
      </c>
      <c r="J9" s="300">
        <f t="shared" ref="J9:J45" si="1">IFERROR(IF(AND(ROUND(SUM(D9),0)=0,ROUND(SUM(E9:E9),0)&gt;ROUND(SUM(D9),0)),"INF",(ROUND(SUM(E9:E9),0)-ROUND(SUM(D9),0))/ROUND(SUM(D9),0)),0)</f>
        <v>0</v>
      </c>
      <c r="K9" s="300">
        <f t="shared" ref="K9:K45" si="2">IFERROR(IF(AND(ROUND(SUM(E9),0)=0,ROUND(SUM(F9:F9),0)&gt;ROUND(SUM(E9),0)),"INF",(ROUND(SUM(F9:F9),0)-ROUND(SUM(E9),0))/ROUND(SUM(E9),0)),0)</f>
        <v>0</v>
      </c>
      <c r="L9" s="300">
        <f t="shared" ref="L9:L45" si="3">IFERROR(IF(AND(ROUND(SUM(F9),0)=0,ROUND(SUM(G9:G9),0)&gt;ROUND(SUM(F9),0)),"INF",(ROUND(SUM(G9:G9),0)-ROUND(SUM(F9),0))/ROUND(SUM(F9),0)),0)</f>
        <v>0</v>
      </c>
    </row>
    <row r="10" spans="1:12" s="505" customFormat="1" x14ac:dyDescent="0.3">
      <c r="A10" s="41" t="s">
        <v>398</v>
      </c>
      <c r="B10" s="41">
        <v>70</v>
      </c>
      <c r="C10" s="221"/>
      <c r="D10" s="221"/>
      <c r="E10" s="221"/>
      <c r="F10" s="221"/>
      <c r="G10" s="221"/>
      <c r="I10" s="300">
        <f t="shared" si="0"/>
        <v>0</v>
      </c>
      <c r="J10" s="300">
        <f t="shared" si="1"/>
        <v>0</v>
      </c>
      <c r="K10" s="300">
        <f t="shared" si="2"/>
        <v>0</v>
      </c>
      <c r="L10" s="300">
        <f t="shared" si="3"/>
        <v>0</v>
      </c>
    </row>
    <row r="11" spans="1:12" s="505" customFormat="1" ht="27" x14ac:dyDescent="0.3">
      <c r="A11" s="41" t="s">
        <v>399</v>
      </c>
      <c r="B11" s="41">
        <v>71</v>
      </c>
      <c r="C11" s="221"/>
      <c r="D11" s="221"/>
      <c r="E11" s="221"/>
      <c r="F11" s="221"/>
      <c r="G11" s="221"/>
      <c r="I11" s="300">
        <f t="shared" si="0"/>
        <v>0</v>
      </c>
      <c r="J11" s="300">
        <f t="shared" si="1"/>
        <v>0</v>
      </c>
      <c r="K11" s="300">
        <f t="shared" si="2"/>
        <v>0</v>
      </c>
      <c r="L11" s="300">
        <f t="shared" si="3"/>
        <v>0</v>
      </c>
    </row>
    <row r="12" spans="1:12" s="505" customFormat="1" x14ac:dyDescent="0.3">
      <c r="A12" s="41" t="s">
        <v>400</v>
      </c>
      <c r="B12" s="41">
        <v>72</v>
      </c>
      <c r="C12" s="221"/>
      <c r="D12" s="221"/>
      <c r="E12" s="221"/>
      <c r="F12" s="221"/>
      <c r="G12" s="221"/>
      <c r="I12" s="300">
        <f t="shared" si="0"/>
        <v>0</v>
      </c>
      <c r="J12" s="300">
        <f t="shared" si="1"/>
        <v>0</v>
      </c>
      <c r="K12" s="300">
        <f t="shared" si="2"/>
        <v>0</v>
      </c>
      <c r="L12" s="300">
        <f t="shared" si="3"/>
        <v>0</v>
      </c>
    </row>
    <row r="13" spans="1:12" s="505" customFormat="1" x14ac:dyDescent="0.3">
      <c r="A13" s="41" t="s">
        <v>401</v>
      </c>
      <c r="B13" s="41">
        <v>74</v>
      </c>
      <c r="C13" s="221"/>
      <c r="D13" s="221"/>
      <c r="E13" s="221"/>
      <c r="F13" s="221"/>
      <c r="G13" s="221"/>
      <c r="I13" s="300">
        <f t="shared" si="0"/>
        <v>0</v>
      </c>
      <c r="J13" s="300">
        <f t="shared" si="1"/>
        <v>0</v>
      </c>
      <c r="K13" s="300">
        <f t="shared" si="2"/>
        <v>0</v>
      </c>
      <c r="L13" s="300">
        <f t="shared" si="3"/>
        <v>0</v>
      </c>
    </row>
    <row r="14" spans="1:12" s="505" customFormat="1" x14ac:dyDescent="0.3">
      <c r="A14" s="41" t="s">
        <v>402</v>
      </c>
      <c r="B14" s="41" t="s">
        <v>403</v>
      </c>
      <c r="C14" s="221"/>
      <c r="D14" s="221"/>
      <c r="E14" s="221"/>
      <c r="F14" s="221"/>
      <c r="G14" s="221"/>
      <c r="I14" s="300">
        <f t="shared" si="0"/>
        <v>0</v>
      </c>
      <c r="J14" s="300">
        <f t="shared" si="1"/>
        <v>0</v>
      </c>
      <c r="K14" s="300">
        <f t="shared" si="2"/>
        <v>0</v>
      </c>
      <c r="L14" s="300">
        <f t="shared" si="3"/>
        <v>0</v>
      </c>
    </row>
    <row r="15" spans="1:12" s="505" customFormat="1" x14ac:dyDescent="0.3">
      <c r="A15" s="43" t="s">
        <v>419</v>
      </c>
      <c r="B15" s="43" t="s">
        <v>404</v>
      </c>
      <c r="C15" s="164">
        <f>SUM(C16:C24)</f>
        <v>0</v>
      </c>
      <c r="D15" s="164">
        <f>SUM(D16:D24)</f>
        <v>0</v>
      </c>
      <c r="E15" s="164">
        <f>SUM(E16:E24)</f>
        <v>0</v>
      </c>
      <c r="F15" s="164">
        <f>SUM(F16:F24)</f>
        <v>0</v>
      </c>
      <c r="G15" s="164">
        <f>SUM(G16:G24)</f>
        <v>0</v>
      </c>
      <c r="I15" s="300">
        <f t="shared" si="0"/>
        <v>0</v>
      </c>
      <c r="J15" s="300">
        <f t="shared" si="1"/>
        <v>0</v>
      </c>
      <c r="K15" s="300">
        <f t="shared" si="2"/>
        <v>0</v>
      </c>
      <c r="L15" s="300">
        <f t="shared" si="3"/>
        <v>0</v>
      </c>
    </row>
    <row r="16" spans="1:12" s="505" customFormat="1" x14ac:dyDescent="0.3">
      <c r="A16" s="41" t="s">
        <v>405</v>
      </c>
      <c r="B16" s="41">
        <v>60</v>
      </c>
      <c r="C16" s="221"/>
      <c r="D16" s="221"/>
      <c r="E16" s="221"/>
      <c r="F16" s="221"/>
      <c r="G16" s="221"/>
      <c r="I16" s="300">
        <f t="shared" si="0"/>
        <v>0</v>
      </c>
      <c r="J16" s="300">
        <f t="shared" si="1"/>
        <v>0</v>
      </c>
      <c r="K16" s="300">
        <f t="shared" si="2"/>
        <v>0</v>
      </c>
      <c r="L16" s="300">
        <f t="shared" si="3"/>
        <v>0</v>
      </c>
    </row>
    <row r="17" spans="1:12" s="505" customFormat="1" x14ac:dyDescent="0.3">
      <c r="A17" s="41" t="s">
        <v>406</v>
      </c>
      <c r="B17" s="41">
        <v>61</v>
      </c>
      <c r="C17" s="221"/>
      <c r="D17" s="221"/>
      <c r="E17" s="221"/>
      <c r="F17" s="221"/>
      <c r="G17" s="221"/>
      <c r="I17" s="300">
        <f t="shared" si="0"/>
        <v>0</v>
      </c>
      <c r="J17" s="300">
        <f t="shared" si="1"/>
        <v>0</v>
      </c>
      <c r="K17" s="300">
        <f t="shared" si="2"/>
        <v>0</v>
      </c>
      <c r="L17" s="300">
        <f t="shared" si="3"/>
        <v>0</v>
      </c>
    </row>
    <row r="18" spans="1:12" s="505" customFormat="1" x14ac:dyDescent="0.3">
      <c r="A18" s="41" t="s">
        <v>407</v>
      </c>
      <c r="B18" s="41">
        <v>62</v>
      </c>
      <c r="C18" s="221"/>
      <c r="D18" s="221"/>
      <c r="E18" s="221"/>
      <c r="F18" s="221"/>
      <c r="G18" s="221"/>
      <c r="I18" s="300">
        <f t="shared" si="0"/>
        <v>0</v>
      </c>
      <c r="J18" s="300">
        <f t="shared" si="1"/>
        <v>0</v>
      </c>
      <c r="K18" s="300">
        <f t="shared" si="2"/>
        <v>0</v>
      </c>
      <c r="L18" s="300">
        <f t="shared" si="3"/>
        <v>0</v>
      </c>
    </row>
    <row r="19" spans="1:12" s="505" customFormat="1" ht="27" x14ac:dyDescent="0.3">
      <c r="A19" s="41" t="s">
        <v>408</v>
      </c>
      <c r="B19" s="41">
        <v>630</v>
      </c>
      <c r="C19" s="221"/>
      <c r="D19" s="221"/>
      <c r="E19" s="221"/>
      <c r="F19" s="221"/>
      <c r="G19" s="221"/>
      <c r="I19" s="300">
        <f t="shared" si="0"/>
        <v>0</v>
      </c>
      <c r="J19" s="300">
        <f t="shared" si="1"/>
        <v>0</v>
      </c>
      <c r="K19" s="300">
        <f t="shared" si="2"/>
        <v>0</v>
      </c>
      <c r="L19" s="300">
        <f t="shared" si="3"/>
        <v>0</v>
      </c>
    </row>
    <row r="20" spans="1:12" s="505" customFormat="1" ht="27" x14ac:dyDescent="0.3">
      <c r="A20" s="41" t="s">
        <v>409</v>
      </c>
      <c r="B20" s="41" t="s">
        <v>410</v>
      </c>
      <c r="C20" s="221"/>
      <c r="D20" s="221"/>
      <c r="E20" s="221"/>
      <c r="F20" s="221"/>
      <c r="G20" s="221"/>
      <c r="I20" s="300">
        <f t="shared" si="0"/>
        <v>0</v>
      </c>
      <c r="J20" s="300">
        <f t="shared" si="1"/>
        <v>0</v>
      </c>
      <c r="K20" s="300">
        <f t="shared" si="2"/>
        <v>0</v>
      </c>
      <c r="L20" s="300">
        <f t="shared" si="3"/>
        <v>0</v>
      </c>
    </row>
    <row r="21" spans="1:12" s="505" customFormat="1" x14ac:dyDescent="0.3">
      <c r="A21" s="41" t="s">
        <v>411</v>
      </c>
      <c r="B21" s="41" t="s">
        <v>412</v>
      </c>
      <c r="C21" s="221"/>
      <c r="D21" s="221"/>
      <c r="E21" s="221"/>
      <c r="F21" s="221"/>
      <c r="G21" s="221"/>
      <c r="I21" s="300">
        <f t="shared" si="0"/>
        <v>0</v>
      </c>
      <c r="J21" s="300">
        <f t="shared" si="1"/>
        <v>0</v>
      </c>
      <c r="K21" s="300">
        <f t="shared" si="2"/>
        <v>0</v>
      </c>
      <c r="L21" s="300">
        <f t="shared" si="3"/>
        <v>0</v>
      </c>
    </row>
    <row r="22" spans="1:12" s="505" customFormat="1" x14ac:dyDescent="0.3">
      <c r="A22" s="41" t="s">
        <v>413</v>
      </c>
      <c r="B22" s="41" t="s">
        <v>414</v>
      </c>
      <c r="C22" s="221"/>
      <c r="D22" s="221"/>
      <c r="E22" s="221"/>
      <c r="F22" s="221"/>
      <c r="G22" s="221"/>
      <c r="I22" s="300">
        <f t="shared" si="0"/>
        <v>0</v>
      </c>
      <c r="J22" s="300">
        <f t="shared" si="1"/>
        <v>0</v>
      </c>
      <c r="K22" s="300">
        <f t="shared" si="2"/>
        <v>0</v>
      </c>
      <c r="L22" s="300">
        <f t="shared" si="3"/>
        <v>0</v>
      </c>
    </row>
    <row r="23" spans="1:12" s="505" customFormat="1" x14ac:dyDescent="0.3">
      <c r="A23" s="41" t="s">
        <v>415</v>
      </c>
      <c r="B23" s="41">
        <v>649</v>
      </c>
      <c r="C23" s="221"/>
      <c r="D23" s="221"/>
      <c r="E23" s="221"/>
      <c r="F23" s="221"/>
      <c r="G23" s="221"/>
      <c r="I23" s="300">
        <f t="shared" si="0"/>
        <v>0</v>
      </c>
      <c r="J23" s="300">
        <f t="shared" si="1"/>
        <v>0</v>
      </c>
      <c r="K23" s="300">
        <f t="shared" si="2"/>
        <v>0</v>
      </c>
      <c r="L23" s="300">
        <f t="shared" si="3"/>
        <v>0</v>
      </c>
    </row>
    <row r="24" spans="1:12" s="505" customFormat="1" x14ac:dyDescent="0.3">
      <c r="A24" s="41" t="s">
        <v>416</v>
      </c>
      <c r="B24" s="41" t="s">
        <v>417</v>
      </c>
      <c r="C24" s="221"/>
      <c r="D24" s="221"/>
      <c r="E24" s="221"/>
      <c r="F24" s="221"/>
      <c r="G24" s="221"/>
      <c r="I24" s="300">
        <f t="shared" si="0"/>
        <v>0</v>
      </c>
      <c r="J24" s="300">
        <f t="shared" si="1"/>
        <v>0</v>
      </c>
      <c r="K24" s="300">
        <f t="shared" si="2"/>
        <v>0</v>
      </c>
      <c r="L24" s="300">
        <f t="shared" si="3"/>
        <v>0</v>
      </c>
    </row>
    <row r="25" spans="1:12" s="505" customFormat="1" x14ac:dyDescent="0.3">
      <c r="A25" s="43" t="s">
        <v>420</v>
      </c>
      <c r="B25" s="43">
        <v>9901</v>
      </c>
      <c r="C25" s="164">
        <f>C9-C15</f>
        <v>0</v>
      </c>
      <c r="D25" s="164">
        <f>D9-D15</f>
        <v>0</v>
      </c>
      <c r="E25" s="164">
        <f>E9-E15</f>
        <v>0</v>
      </c>
      <c r="F25" s="164">
        <f>F9-F15</f>
        <v>0</v>
      </c>
      <c r="G25" s="164">
        <f>G9-G15</f>
        <v>0</v>
      </c>
      <c r="I25" s="300">
        <f t="shared" si="0"/>
        <v>0</v>
      </c>
      <c r="J25" s="300">
        <f t="shared" si="1"/>
        <v>0</v>
      </c>
      <c r="K25" s="300">
        <f t="shared" si="2"/>
        <v>0</v>
      </c>
      <c r="L25" s="300">
        <f t="shared" si="3"/>
        <v>0</v>
      </c>
    </row>
    <row r="26" spans="1:12" x14ac:dyDescent="0.3">
      <c r="A26" s="43" t="s">
        <v>421</v>
      </c>
      <c r="B26" s="43" t="s">
        <v>380</v>
      </c>
      <c r="C26" s="168">
        <f>SUM(C27,C31)</f>
        <v>0</v>
      </c>
      <c r="D26" s="168">
        <f>SUM(D27,D31)</f>
        <v>0</v>
      </c>
      <c r="E26" s="168">
        <f>SUM(E27,E31)</f>
        <v>0</v>
      </c>
      <c r="F26" s="168">
        <f>SUM(F27,F31)</f>
        <v>0</v>
      </c>
      <c r="G26" s="168">
        <f>SUM(G27,G31)</f>
        <v>0</v>
      </c>
      <c r="I26" s="300">
        <f t="shared" si="0"/>
        <v>0</v>
      </c>
      <c r="J26" s="300">
        <f t="shared" si="1"/>
        <v>0</v>
      </c>
      <c r="K26" s="300">
        <f t="shared" si="2"/>
        <v>0</v>
      </c>
      <c r="L26" s="300">
        <f t="shared" si="3"/>
        <v>0</v>
      </c>
    </row>
    <row r="27" spans="1:12" x14ac:dyDescent="0.3">
      <c r="A27" s="41" t="s">
        <v>381</v>
      </c>
      <c r="B27" s="41">
        <v>75</v>
      </c>
      <c r="C27" s="168">
        <f>SUM(C28:C30)</f>
        <v>0</v>
      </c>
      <c r="D27" s="168">
        <f>SUM(D28:D30)</f>
        <v>0</v>
      </c>
      <c r="E27" s="168">
        <f>SUM(E28:E30)</f>
        <v>0</v>
      </c>
      <c r="F27" s="168">
        <f>SUM(F28:F30)</f>
        <v>0</v>
      </c>
      <c r="G27" s="168">
        <f>SUM(G28:G30)</f>
        <v>0</v>
      </c>
      <c r="I27" s="300">
        <f t="shared" si="0"/>
        <v>0</v>
      </c>
      <c r="J27" s="300">
        <f t="shared" si="1"/>
        <v>0</v>
      </c>
      <c r="K27" s="300">
        <f t="shared" si="2"/>
        <v>0</v>
      </c>
      <c r="L27" s="300">
        <f t="shared" si="3"/>
        <v>0</v>
      </c>
    </row>
    <row r="28" spans="1:12" x14ac:dyDescent="0.3">
      <c r="A28" s="41" t="s">
        <v>382</v>
      </c>
      <c r="B28" s="41">
        <v>750</v>
      </c>
      <c r="C28" s="221"/>
      <c r="D28" s="221"/>
      <c r="E28" s="221"/>
      <c r="F28" s="221"/>
      <c r="G28" s="221"/>
      <c r="I28" s="300">
        <f t="shared" si="0"/>
        <v>0</v>
      </c>
      <c r="J28" s="300">
        <f t="shared" si="1"/>
        <v>0</v>
      </c>
      <c r="K28" s="300">
        <f t="shared" si="2"/>
        <v>0</v>
      </c>
      <c r="L28" s="300">
        <f t="shared" si="3"/>
        <v>0</v>
      </c>
    </row>
    <row r="29" spans="1:12" x14ac:dyDescent="0.3">
      <c r="A29" s="41" t="s">
        <v>383</v>
      </c>
      <c r="B29" s="41">
        <v>751</v>
      </c>
      <c r="C29" s="221"/>
      <c r="D29" s="221"/>
      <c r="E29" s="221"/>
      <c r="F29" s="221"/>
      <c r="G29" s="221"/>
      <c r="I29" s="300">
        <f t="shared" si="0"/>
        <v>0</v>
      </c>
      <c r="J29" s="300">
        <f t="shared" si="1"/>
        <v>0</v>
      </c>
      <c r="K29" s="300">
        <f t="shared" si="2"/>
        <v>0</v>
      </c>
      <c r="L29" s="300">
        <f t="shared" si="3"/>
        <v>0</v>
      </c>
    </row>
    <row r="30" spans="1:12" x14ac:dyDescent="0.3">
      <c r="A30" s="41" t="s">
        <v>384</v>
      </c>
      <c r="B30" s="41" t="s">
        <v>385</v>
      </c>
      <c r="C30" s="221"/>
      <c r="D30" s="221"/>
      <c r="E30" s="221"/>
      <c r="F30" s="221"/>
      <c r="G30" s="221"/>
      <c r="I30" s="300">
        <f t="shared" si="0"/>
        <v>0</v>
      </c>
      <c r="J30" s="300">
        <f t="shared" si="1"/>
        <v>0</v>
      </c>
      <c r="K30" s="300">
        <f t="shared" si="2"/>
        <v>0</v>
      </c>
      <c r="L30" s="300">
        <f t="shared" si="3"/>
        <v>0</v>
      </c>
    </row>
    <row r="31" spans="1:12" x14ac:dyDescent="0.3">
      <c r="A31" s="41" t="s">
        <v>386</v>
      </c>
      <c r="B31" s="41" t="s">
        <v>387</v>
      </c>
      <c r="C31" s="221"/>
      <c r="D31" s="221"/>
      <c r="E31" s="221"/>
      <c r="F31" s="221"/>
      <c r="G31" s="221"/>
      <c r="I31" s="300">
        <f t="shared" si="0"/>
        <v>0</v>
      </c>
      <c r="J31" s="300">
        <f t="shared" si="1"/>
        <v>0</v>
      </c>
      <c r="K31" s="300">
        <f t="shared" si="2"/>
        <v>0</v>
      </c>
      <c r="L31" s="300">
        <f t="shared" si="3"/>
        <v>0</v>
      </c>
    </row>
    <row r="32" spans="1:12" x14ac:dyDescent="0.3">
      <c r="A32" s="43" t="s">
        <v>422</v>
      </c>
      <c r="B32" s="43" t="s">
        <v>388</v>
      </c>
      <c r="C32" s="168">
        <f>SUM(C33,C37)</f>
        <v>0</v>
      </c>
      <c r="D32" s="168">
        <f>SUM(D33,D37)</f>
        <v>0</v>
      </c>
      <c r="E32" s="168">
        <f>SUM(E33,E37)</f>
        <v>0</v>
      </c>
      <c r="F32" s="168">
        <f>SUM(F33,F37)</f>
        <v>0</v>
      </c>
      <c r="G32" s="168">
        <f>SUM(G33,G37)</f>
        <v>0</v>
      </c>
      <c r="I32" s="300">
        <f t="shared" si="0"/>
        <v>0</v>
      </c>
      <c r="J32" s="300">
        <f t="shared" si="1"/>
        <v>0</v>
      </c>
      <c r="K32" s="300">
        <f t="shared" si="2"/>
        <v>0</v>
      </c>
      <c r="L32" s="300">
        <f t="shared" si="3"/>
        <v>0</v>
      </c>
    </row>
    <row r="33" spans="1:12" x14ac:dyDescent="0.3">
      <c r="A33" s="41" t="s">
        <v>389</v>
      </c>
      <c r="B33" s="41">
        <v>65</v>
      </c>
      <c r="C33" s="168">
        <f>SUM(C34:C36)</f>
        <v>0</v>
      </c>
      <c r="D33" s="168">
        <f>SUM(D34:D36)</f>
        <v>0</v>
      </c>
      <c r="E33" s="168">
        <f>SUM(E34:E36)</f>
        <v>0</v>
      </c>
      <c r="F33" s="168">
        <f>SUM(F34:F36)</f>
        <v>0</v>
      </c>
      <c r="G33" s="168">
        <f>SUM(G34:G36)</f>
        <v>0</v>
      </c>
      <c r="I33" s="300">
        <f t="shared" si="0"/>
        <v>0</v>
      </c>
      <c r="J33" s="300">
        <f t="shared" si="1"/>
        <v>0</v>
      </c>
      <c r="K33" s="300">
        <f t="shared" si="2"/>
        <v>0</v>
      </c>
      <c r="L33" s="300">
        <f t="shared" si="3"/>
        <v>0</v>
      </c>
    </row>
    <row r="34" spans="1:12" x14ac:dyDescent="0.3">
      <c r="A34" s="41" t="s">
        <v>390</v>
      </c>
      <c r="B34" s="41">
        <v>650</v>
      </c>
      <c r="C34" s="221"/>
      <c r="D34" s="221"/>
      <c r="E34" s="221"/>
      <c r="F34" s="221"/>
      <c r="G34" s="221"/>
      <c r="I34" s="300">
        <f t="shared" si="0"/>
        <v>0</v>
      </c>
      <c r="J34" s="300">
        <f t="shared" si="1"/>
        <v>0</v>
      </c>
      <c r="K34" s="300">
        <f t="shared" si="2"/>
        <v>0</v>
      </c>
      <c r="L34" s="300">
        <f t="shared" si="3"/>
        <v>0</v>
      </c>
    </row>
    <row r="35" spans="1:12" ht="27" x14ac:dyDescent="0.3">
      <c r="A35" s="41" t="s">
        <v>391</v>
      </c>
      <c r="B35" s="41">
        <v>651</v>
      </c>
      <c r="C35" s="221"/>
      <c r="D35" s="221"/>
      <c r="E35" s="221"/>
      <c r="F35" s="221"/>
      <c r="G35" s="221"/>
      <c r="I35" s="300">
        <f t="shared" si="0"/>
        <v>0</v>
      </c>
      <c r="J35" s="300">
        <f t="shared" si="1"/>
        <v>0</v>
      </c>
      <c r="K35" s="300">
        <f t="shared" si="2"/>
        <v>0</v>
      </c>
      <c r="L35" s="300">
        <f t="shared" si="3"/>
        <v>0</v>
      </c>
    </row>
    <row r="36" spans="1:12" x14ac:dyDescent="0.3">
      <c r="A36" s="41" t="s">
        <v>392</v>
      </c>
      <c r="B36" s="41" t="s">
        <v>393</v>
      </c>
      <c r="C36" s="221"/>
      <c r="D36" s="221"/>
      <c r="E36" s="221"/>
      <c r="F36" s="221"/>
      <c r="G36" s="221"/>
      <c r="I36" s="300">
        <f t="shared" si="0"/>
        <v>0</v>
      </c>
      <c r="J36" s="300">
        <f t="shared" si="1"/>
        <v>0</v>
      </c>
      <c r="K36" s="300">
        <f t="shared" si="2"/>
        <v>0</v>
      </c>
      <c r="L36" s="300">
        <f t="shared" si="3"/>
        <v>0</v>
      </c>
    </row>
    <row r="37" spans="1:12" x14ac:dyDescent="0.3">
      <c r="A37" s="41" t="s">
        <v>394</v>
      </c>
      <c r="B37" s="41" t="s">
        <v>395</v>
      </c>
      <c r="C37" s="221"/>
      <c r="D37" s="221"/>
      <c r="E37" s="221"/>
      <c r="F37" s="221"/>
      <c r="G37" s="221"/>
      <c r="I37" s="300">
        <f t="shared" si="0"/>
        <v>0</v>
      </c>
      <c r="J37" s="300">
        <f t="shared" si="1"/>
        <v>0</v>
      </c>
      <c r="K37" s="300">
        <f t="shared" si="2"/>
        <v>0</v>
      </c>
      <c r="L37" s="300">
        <f t="shared" si="3"/>
        <v>0</v>
      </c>
    </row>
    <row r="38" spans="1:12" x14ac:dyDescent="0.3">
      <c r="A38" s="43" t="s">
        <v>423</v>
      </c>
      <c r="B38" s="43">
        <v>9903</v>
      </c>
      <c r="C38" s="168">
        <f>C25+C26-C32</f>
        <v>0</v>
      </c>
      <c r="D38" s="168">
        <f>D25+D26-D32</f>
        <v>0</v>
      </c>
      <c r="E38" s="168">
        <f>E25+E26-E32</f>
        <v>0</v>
      </c>
      <c r="F38" s="168">
        <f>F25+F26-F32</f>
        <v>0</v>
      </c>
      <c r="G38" s="168">
        <f>G25+G26-G32</f>
        <v>0</v>
      </c>
      <c r="I38" s="300">
        <f t="shared" si="0"/>
        <v>0</v>
      </c>
      <c r="J38" s="300">
        <f t="shared" si="1"/>
        <v>0</v>
      </c>
      <c r="K38" s="300">
        <f t="shared" si="2"/>
        <v>0</v>
      </c>
      <c r="L38" s="300">
        <f t="shared" si="3"/>
        <v>0</v>
      </c>
    </row>
    <row r="39" spans="1:12" x14ac:dyDescent="0.3">
      <c r="A39" s="43" t="s">
        <v>424</v>
      </c>
      <c r="B39" s="43">
        <v>780</v>
      </c>
      <c r="C39" s="221"/>
      <c r="D39" s="221"/>
      <c r="E39" s="221"/>
      <c r="F39" s="221"/>
      <c r="G39" s="221"/>
      <c r="I39" s="300">
        <f t="shared" si="0"/>
        <v>0</v>
      </c>
      <c r="J39" s="300">
        <f t="shared" si="1"/>
        <v>0</v>
      </c>
      <c r="K39" s="300">
        <f t="shared" si="2"/>
        <v>0</v>
      </c>
      <c r="L39" s="300">
        <f t="shared" si="3"/>
        <v>0</v>
      </c>
    </row>
    <row r="40" spans="1:12" x14ac:dyDescent="0.3">
      <c r="A40" s="43" t="s">
        <v>425</v>
      </c>
      <c r="B40" s="43">
        <v>680</v>
      </c>
      <c r="C40" s="221"/>
      <c r="D40" s="221"/>
      <c r="E40" s="221"/>
      <c r="F40" s="221"/>
      <c r="G40" s="221"/>
      <c r="I40" s="300">
        <f t="shared" si="0"/>
        <v>0</v>
      </c>
      <c r="J40" s="300">
        <f t="shared" si="1"/>
        <v>0</v>
      </c>
      <c r="K40" s="300">
        <f t="shared" si="2"/>
        <v>0</v>
      </c>
      <c r="L40" s="300">
        <f t="shared" si="3"/>
        <v>0</v>
      </c>
    </row>
    <row r="41" spans="1:12" x14ac:dyDescent="0.3">
      <c r="A41" s="43" t="s">
        <v>426</v>
      </c>
      <c r="B41" s="43" t="s">
        <v>396</v>
      </c>
      <c r="C41" s="221"/>
      <c r="D41" s="221"/>
      <c r="E41" s="221"/>
      <c r="F41" s="221"/>
      <c r="G41" s="221"/>
      <c r="I41" s="300">
        <f t="shared" si="0"/>
        <v>0</v>
      </c>
      <c r="J41" s="300">
        <f t="shared" si="1"/>
        <v>0</v>
      </c>
      <c r="K41" s="300">
        <f t="shared" si="2"/>
        <v>0</v>
      </c>
      <c r="L41" s="300">
        <f t="shared" si="3"/>
        <v>0</v>
      </c>
    </row>
    <row r="42" spans="1:12" x14ac:dyDescent="0.3">
      <c r="A42" s="43" t="s">
        <v>427</v>
      </c>
      <c r="B42" s="43">
        <v>9904</v>
      </c>
      <c r="C42" s="168">
        <f>C38+C39-C40-C41</f>
        <v>0</v>
      </c>
      <c r="D42" s="168">
        <f>D38+D39-D40-D41</f>
        <v>0</v>
      </c>
      <c r="E42" s="168">
        <f>E38+E39-E40-E41</f>
        <v>0</v>
      </c>
      <c r="F42" s="168">
        <f>F38+F39-F40-F41</f>
        <v>0</v>
      </c>
      <c r="G42" s="168">
        <f>G38+G39-G40-G41</f>
        <v>0</v>
      </c>
      <c r="I42" s="300">
        <f t="shared" si="0"/>
        <v>0</v>
      </c>
      <c r="J42" s="300">
        <f t="shared" si="1"/>
        <v>0</v>
      </c>
      <c r="K42" s="300">
        <f t="shared" si="2"/>
        <v>0</v>
      </c>
      <c r="L42" s="300">
        <f t="shared" si="3"/>
        <v>0</v>
      </c>
    </row>
    <row r="43" spans="1:12" x14ac:dyDescent="0.3">
      <c r="A43" s="43" t="s">
        <v>428</v>
      </c>
      <c r="B43" s="43">
        <v>789</v>
      </c>
      <c r="C43" s="221"/>
      <c r="D43" s="221"/>
      <c r="E43" s="221"/>
      <c r="F43" s="221"/>
      <c r="G43" s="221"/>
      <c r="I43" s="300">
        <f t="shared" si="0"/>
        <v>0</v>
      </c>
      <c r="J43" s="300">
        <f t="shared" si="1"/>
        <v>0</v>
      </c>
      <c r="K43" s="300">
        <f t="shared" si="2"/>
        <v>0</v>
      </c>
      <c r="L43" s="300">
        <f t="shared" si="3"/>
        <v>0</v>
      </c>
    </row>
    <row r="44" spans="1:12" x14ac:dyDescent="0.3">
      <c r="A44" s="43" t="s">
        <v>429</v>
      </c>
      <c r="B44" s="43">
        <v>689</v>
      </c>
      <c r="C44" s="221"/>
      <c r="D44" s="221"/>
      <c r="E44" s="221"/>
      <c r="F44" s="221"/>
      <c r="G44" s="221"/>
      <c r="I44" s="300">
        <f t="shared" si="0"/>
        <v>0</v>
      </c>
      <c r="J44" s="300">
        <f t="shared" si="1"/>
        <v>0</v>
      </c>
      <c r="K44" s="300">
        <f t="shared" si="2"/>
        <v>0</v>
      </c>
      <c r="L44" s="300">
        <f t="shared" si="3"/>
        <v>0</v>
      </c>
    </row>
    <row r="45" spans="1:12" x14ac:dyDescent="0.3">
      <c r="A45" s="43" t="s">
        <v>430</v>
      </c>
      <c r="B45" s="43">
        <v>9905</v>
      </c>
      <c r="C45" s="168">
        <f>C42+C43-C44</f>
        <v>0</v>
      </c>
      <c r="D45" s="168">
        <f>D42+D43-D44</f>
        <v>0</v>
      </c>
      <c r="E45" s="168">
        <f>E42+E43-E44</f>
        <v>0</v>
      </c>
      <c r="F45" s="168">
        <f>F42+F43-F44</f>
        <v>0</v>
      </c>
      <c r="G45" s="168">
        <f>G42+G43-G44</f>
        <v>0</v>
      </c>
      <c r="I45" s="300">
        <f t="shared" si="0"/>
        <v>0</v>
      </c>
      <c r="J45" s="300">
        <f t="shared" si="1"/>
        <v>0</v>
      </c>
      <c r="K45" s="300">
        <f t="shared" si="2"/>
        <v>0</v>
      </c>
      <c r="L45" s="300">
        <f t="shared" si="3"/>
        <v>0</v>
      </c>
    </row>
    <row r="47" spans="1:12" ht="15" x14ac:dyDescent="0.3">
      <c r="A47" s="506" t="s">
        <v>696</v>
      </c>
      <c r="B47" s="293"/>
      <c r="C47" s="293"/>
      <c r="D47" s="293"/>
      <c r="E47" s="294"/>
      <c r="F47" s="294"/>
      <c r="G47" s="294"/>
      <c r="I47" s="294"/>
      <c r="J47" s="294"/>
      <c r="K47" s="294"/>
      <c r="L47" s="294"/>
    </row>
    <row r="49" spans="1:12" x14ac:dyDescent="0.3">
      <c r="I49" s="550" t="s">
        <v>884</v>
      </c>
      <c r="J49" s="551"/>
      <c r="K49" s="551"/>
      <c r="L49" s="552"/>
    </row>
    <row r="50" spans="1:12" ht="27" x14ac:dyDescent="0.3">
      <c r="A50" s="30"/>
      <c r="B50" s="42" t="s">
        <v>169</v>
      </c>
      <c r="C50" s="202" t="str">
        <f>C8</f>
        <v>REALITE 2017</v>
      </c>
      <c r="D50" s="202" t="str">
        <f t="shared" ref="D50:G50" si="4">D8</f>
        <v>REALITE 2018</v>
      </c>
      <c r="E50" s="202" t="str">
        <f t="shared" si="4"/>
        <v>REALITE 2019</v>
      </c>
      <c r="F50" s="202" t="str">
        <f t="shared" si="4"/>
        <v>REALITE 2020</v>
      </c>
      <c r="G50" s="202" t="str">
        <f t="shared" si="4"/>
        <v>REALITE 2021</v>
      </c>
      <c r="I50" s="202" t="str">
        <f>RIGHT(D50,4)&amp;" - "&amp;RIGHT(C50,4)</f>
        <v>2018 - 2017</v>
      </c>
      <c r="J50" s="202" t="str">
        <f>RIGHT(E50,4)&amp;" - "&amp;RIGHT(D50,4)</f>
        <v>2019 - 2018</v>
      </c>
      <c r="K50" s="202" t="str">
        <f>RIGHT(F50,4)&amp;" - "&amp;RIGHT(E50,4)</f>
        <v>2020 - 2019</v>
      </c>
      <c r="L50" s="202" t="str">
        <f>RIGHT(G50,4)&amp;" - "&amp;RIGHT(F50,4)</f>
        <v>2021 - 2020</v>
      </c>
    </row>
    <row r="51" spans="1:12" s="505" customFormat="1" x14ac:dyDescent="0.3">
      <c r="A51" s="43" t="s">
        <v>418</v>
      </c>
      <c r="B51" s="43" t="s">
        <v>397</v>
      </c>
      <c r="C51" s="164">
        <f>SUM(C52:C56)</f>
        <v>0</v>
      </c>
      <c r="D51" s="164">
        <f>SUM(D52:D56)</f>
        <v>0</v>
      </c>
      <c r="E51" s="164">
        <f>SUM(E52:E56)</f>
        <v>0</v>
      </c>
      <c r="F51" s="164">
        <f>SUM(F52:F56)</f>
        <v>0</v>
      </c>
      <c r="G51" s="164">
        <f>SUM(G52:G56)</f>
        <v>0</v>
      </c>
      <c r="I51" s="300">
        <f t="shared" ref="I51:I87" si="5">IFERROR(IF(AND(ROUND(SUM(C51:C51),0)=0,ROUND(SUM(D51:D51),0)&gt;ROUND(SUM(C51:C51),0)),"INF",(ROUND(SUM(D51:D51),0)-ROUND(SUM(C51:C51),0))/ROUND(SUM(C51:C51),0)),0)</f>
        <v>0</v>
      </c>
      <c r="J51" s="300">
        <f t="shared" ref="J51:J87" si="6">IFERROR(IF(AND(ROUND(SUM(D51),0)=0,ROUND(SUM(E51:E51),0)&gt;ROUND(SUM(D51),0)),"INF",(ROUND(SUM(E51:E51),0)-ROUND(SUM(D51),0))/ROUND(SUM(D51),0)),0)</f>
        <v>0</v>
      </c>
      <c r="K51" s="300">
        <f t="shared" ref="K51:K87" si="7">IFERROR(IF(AND(ROUND(SUM(E51),0)=0,ROUND(SUM(F51:F51),0)&gt;ROUND(SUM(E51),0)),"INF",(ROUND(SUM(F51:F51),0)-ROUND(SUM(E51),0))/ROUND(SUM(E51),0)),0)</f>
        <v>0</v>
      </c>
      <c r="L51" s="300">
        <f t="shared" ref="L51:L87" si="8">IFERROR(IF(AND(ROUND(SUM(F51),0)=0,ROUND(SUM(G51:G51),0)&gt;ROUND(SUM(F51),0)),"INF",(ROUND(SUM(G51:G51),0)-ROUND(SUM(F51),0))/ROUND(SUM(F51),0)),0)</f>
        <v>0</v>
      </c>
    </row>
    <row r="52" spans="1:12" s="505" customFormat="1" x14ac:dyDescent="0.3">
      <c r="A52" s="41" t="s">
        <v>398</v>
      </c>
      <c r="B52" s="41">
        <v>70</v>
      </c>
      <c r="C52" s="221"/>
      <c r="D52" s="221"/>
      <c r="E52" s="221"/>
      <c r="F52" s="221"/>
      <c r="G52" s="221"/>
      <c r="I52" s="300">
        <f t="shared" si="5"/>
        <v>0</v>
      </c>
      <c r="J52" s="300">
        <f t="shared" si="6"/>
        <v>0</v>
      </c>
      <c r="K52" s="300">
        <f t="shared" si="7"/>
        <v>0</v>
      </c>
      <c r="L52" s="300">
        <f t="shared" si="8"/>
        <v>0</v>
      </c>
    </row>
    <row r="53" spans="1:12" s="505" customFormat="1" ht="27" x14ac:dyDescent="0.3">
      <c r="A53" s="41" t="s">
        <v>399</v>
      </c>
      <c r="B53" s="41">
        <v>71</v>
      </c>
      <c r="C53" s="221"/>
      <c r="D53" s="221"/>
      <c r="E53" s="221"/>
      <c r="F53" s="221"/>
      <c r="G53" s="221"/>
      <c r="I53" s="300">
        <f t="shared" si="5"/>
        <v>0</v>
      </c>
      <c r="J53" s="300">
        <f t="shared" si="6"/>
        <v>0</v>
      </c>
      <c r="K53" s="300">
        <f t="shared" si="7"/>
        <v>0</v>
      </c>
      <c r="L53" s="300">
        <f t="shared" si="8"/>
        <v>0</v>
      </c>
    </row>
    <row r="54" spans="1:12" s="505" customFormat="1" x14ac:dyDescent="0.3">
      <c r="A54" s="41" t="s">
        <v>400</v>
      </c>
      <c r="B54" s="41">
        <v>72</v>
      </c>
      <c r="C54" s="221"/>
      <c r="D54" s="221"/>
      <c r="E54" s="221"/>
      <c r="F54" s="221"/>
      <c r="G54" s="221"/>
      <c r="I54" s="300">
        <f t="shared" si="5"/>
        <v>0</v>
      </c>
      <c r="J54" s="300">
        <f t="shared" si="6"/>
        <v>0</v>
      </c>
      <c r="K54" s="300">
        <f t="shared" si="7"/>
        <v>0</v>
      </c>
      <c r="L54" s="300">
        <f t="shared" si="8"/>
        <v>0</v>
      </c>
    </row>
    <row r="55" spans="1:12" s="505" customFormat="1" x14ac:dyDescent="0.3">
      <c r="A55" s="41" t="s">
        <v>401</v>
      </c>
      <c r="B55" s="41">
        <v>74</v>
      </c>
      <c r="C55" s="221"/>
      <c r="D55" s="221"/>
      <c r="E55" s="221"/>
      <c r="F55" s="221"/>
      <c r="G55" s="221"/>
      <c r="I55" s="300">
        <f t="shared" si="5"/>
        <v>0</v>
      </c>
      <c r="J55" s="300">
        <f t="shared" si="6"/>
        <v>0</v>
      </c>
      <c r="K55" s="300">
        <f t="shared" si="7"/>
        <v>0</v>
      </c>
      <c r="L55" s="300">
        <f t="shared" si="8"/>
        <v>0</v>
      </c>
    </row>
    <row r="56" spans="1:12" s="505" customFormat="1" x14ac:dyDescent="0.3">
      <c r="A56" s="41" t="s">
        <v>402</v>
      </c>
      <c r="B56" s="41" t="s">
        <v>403</v>
      </c>
      <c r="C56" s="221"/>
      <c r="D56" s="221"/>
      <c r="E56" s="221"/>
      <c r="F56" s="221"/>
      <c r="G56" s="221"/>
      <c r="I56" s="300">
        <f t="shared" si="5"/>
        <v>0</v>
      </c>
      <c r="J56" s="300">
        <f t="shared" si="6"/>
        <v>0</v>
      </c>
      <c r="K56" s="300">
        <f t="shared" si="7"/>
        <v>0</v>
      </c>
      <c r="L56" s="300">
        <f t="shared" si="8"/>
        <v>0</v>
      </c>
    </row>
    <row r="57" spans="1:12" s="505" customFormat="1" x14ac:dyDescent="0.3">
      <c r="A57" s="43" t="s">
        <v>419</v>
      </c>
      <c r="B57" s="43" t="s">
        <v>404</v>
      </c>
      <c r="C57" s="164">
        <f>SUM(C58:C66)</f>
        <v>0</v>
      </c>
      <c r="D57" s="164">
        <f>SUM(D58:D66)</f>
        <v>0</v>
      </c>
      <c r="E57" s="164">
        <f>SUM(E58:E66)</f>
        <v>0</v>
      </c>
      <c r="F57" s="164">
        <f>SUM(F58:F66)</f>
        <v>0</v>
      </c>
      <c r="G57" s="164">
        <f>SUM(G58:G66)</f>
        <v>0</v>
      </c>
      <c r="I57" s="300">
        <f t="shared" si="5"/>
        <v>0</v>
      </c>
      <c r="J57" s="300">
        <f t="shared" si="6"/>
        <v>0</v>
      </c>
      <c r="K57" s="300">
        <f t="shared" si="7"/>
        <v>0</v>
      </c>
      <c r="L57" s="300">
        <f t="shared" si="8"/>
        <v>0</v>
      </c>
    </row>
    <row r="58" spans="1:12" s="505" customFormat="1" x14ac:dyDescent="0.3">
      <c r="A58" s="41" t="s">
        <v>405</v>
      </c>
      <c r="B58" s="41">
        <v>60</v>
      </c>
      <c r="C58" s="221"/>
      <c r="D58" s="221"/>
      <c r="E58" s="221"/>
      <c r="F58" s="221"/>
      <c r="G58" s="221"/>
      <c r="I58" s="300">
        <f t="shared" si="5"/>
        <v>0</v>
      </c>
      <c r="J58" s="300">
        <f t="shared" si="6"/>
        <v>0</v>
      </c>
      <c r="K58" s="300">
        <f t="shared" si="7"/>
        <v>0</v>
      </c>
      <c r="L58" s="300">
        <f t="shared" si="8"/>
        <v>0</v>
      </c>
    </row>
    <row r="59" spans="1:12" s="505" customFormat="1" x14ac:dyDescent="0.3">
      <c r="A59" s="41" t="s">
        <v>406</v>
      </c>
      <c r="B59" s="41">
        <v>61</v>
      </c>
      <c r="C59" s="221"/>
      <c r="D59" s="221"/>
      <c r="E59" s="221"/>
      <c r="F59" s="221"/>
      <c r="G59" s="221"/>
      <c r="I59" s="300">
        <f t="shared" si="5"/>
        <v>0</v>
      </c>
      <c r="J59" s="300">
        <f t="shared" si="6"/>
        <v>0</v>
      </c>
      <c r="K59" s="300">
        <f t="shared" si="7"/>
        <v>0</v>
      </c>
      <c r="L59" s="300">
        <f t="shared" si="8"/>
        <v>0</v>
      </c>
    </row>
    <row r="60" spans="1:12" s="505" customFormat="1" x14ac:dyDescent="0.3">
      <c r="A60" s="41" t="s">
        <v>407</v>
      </c>
      <c r="B60" s="41">
        <v>62</v>
      </c>
      <c r="C60" s="221"/>
      <c r="D60" s="221"/>
      <c r="E60" s="221"/>
      <c r="F60" s="221"/>
      <c r="G60" s="221"/>
      <c r="I60" s="300">
        <f t="shared" si="5"/>
        <v>0</v>
      </c>
      <c r="J60" s="300">
        <f t="shared" si="6"/>
        <v>0</v>
      </c>
      <c r="K60" s="300">
        <f t="shared" si="7"/>
        <v>0</v>
      </c>
      <c r="L60" s="300">
        <f t="shared" si="8"/>
        <v>0</v>
      </c>
    </row>
    <row r="61" spans="1:12" s="505" customFormat="1" ht="27" x14ac:dyDescent="0.3">
      <c r="A61" s="41" t="s">
        <v>408</v>
      </c>
      <c r="B61" s="41">
        <v>630</v>
      </c>
      <c r="C61" s="221"/>
      <c r="D61" s="221"/>
      <c r="E61" s="221"/>
      <c r="F61" s="221"/>
      <c r="G61" s="221"/>
      <c r="I61" s="300">
        <f t="shared" si="5"/>
        <v>0</v>
      </c>
      <c r="J61" s="300">
        <f t="shared" si="6"/>
        <v>0</v>
      </c>
      <c r="K61" s="300">
        <f t="shared" si="7"/>
        <v>0</v>
      </c>
      <c r="L61" s="300">
        <f t="shared" si="8"/>
        <v>0</v>
      </c>
    </row>
    <row r="62" spans="1:12" s="505" customFormat="1" ht="27" x14ac:dyDescent="0.3">
      <c r="A62" s="41" t="s">
        <v>409</v>
      </c>
      <c r="B62" s="41" t="s">
        <v>410</v>
      </c>
      <c r="C62" s="221"/>
      <c r="D62" s="221"/>
      <c r="E62" s="221"/>
      <c r="F62" s="221"/>
      <c r="G62" s="221"/>
      <c r="I62" s="300">
        <f t="shared" si="5"/>
        <v>0</v>
      </c>
      <c r="J62" s="300">
        <f t="shared" si="6"/>
        <v>0</v>
      </c>
      <c r="K62" s="300">
        <f t="shared" si="7"/>
        <v>0</v>
      </c>
      <c r="L62" s="300">
        <f t="shared" si="8"/>
        <v>0</v>
      </c>
    </row>
    <row r="63" spans="1:12" s="505" customFormat="1" x14ac:dyDescent="0.3">
      <c r="A63" s="41" t="s">
        <v>411</v>
      </c>
      <c r="B63" s="41" t="s">
        <v>412</v>
      </c>
      <c r="C63" s="221"/>
      <c r="D63" s="221"/>
      <c r="E63" s="221"/>
      <c r="F63" s="221"/>
      <c r="G63" s="221"/>
      <c r="I63" s="300">
        <f t="shared" si="5"/>
        <v>0</v>
      </c>
      <c r="J63" s="300">
        <f t="shared" si="6"/>
        <v>0</v>
      </c>
      <c r="K63" s="300">
        <f t="shared" si="7"/>
        <v>0</v>
      </c>
      <c r="L63" s="300">
        <f t="shared" si="8"/>
        <v>0</v>
      </c>
    </row>
    <row r="64" spans="1:12" s="505" customFormat="1" x14ac:dyDescent="0.3">
      <c r="A64" s="41" t="s">
        <v>413</v>
      </c>
      <c r="B64" s="41" t="s">
        <v>414</v>
      </c>
      <c r="C64" s="221"/>
      <c r="D64" s="221"/>
      <c r="E64" s="221"/>
      <c r="F64" s="221"/>
      <c r="G64" s="221"/>
      <c r="I64" s="300">
        <f t="shared" si="5"/>
        <v>0</v>
      </c>
      <c r="J64" s="300">
        <f t="shared" si="6"/>
        <v>0</v>
      </c>
      <c r="K64" s="300">
        <f t="shared" si="7"/>
        <v>0</v>
      </c>
      <c r="L64" s="300">
        <f t="shared" si="8"/>
        <v>0</v>
      </c>
    </row>
    <row r="65" spans="1:12" s="505" customFormat="1" x14ac:dyDescent="0.3">
      <c r="A65" s="41" t="s">
        <v>415</v>
      </c>
      <c r="B65" s="41">
        <v>649</v>
      </c>
      <c r="C65" s="221"/>
      <c r="D65" s="221"/>
      <c r="E65" s="221"/>
      <c r="F65" s="221"/>
      <c r="G65" s="221"/>
      <c r="I65" s="300">
        <f t="shared" si="5"/>
        <v>0</v>
      </c>
      <c r="J65" s="300">
        <f t="shared" si="6"/>
        <v>0</v>
      </c>
      <c r="K65" s="300">
        <f t="shared" si="7"/>
        <v>0</v>
      </c>
      <c r="L65" s="300">
        <f t="shared" si="8"/>
        <v>0</v>
      </c>
    </row>
    <row r="66" spans="1:12" s="505" customFormat="1" x14ac:dyDescent="0.3">
      <c r="A66" s="41" t="s">
        <v>416</v>
      </c>
      <c r="B66" s="41" t="s">
        <v>417</v>
      </c>
      <c r="C66" s="221"/>
      <c r="D66" s="221"/>
      <c r="E66" s="221"/>
      <c r="F66" s="221"/>
      <c r="G66" s="221"/>
      <c r="I66" s="300">
        <f t="shared" si="5"/>
        <v>0</v>
      </c>
      <c r="J66" s="300">
        <f t="shared" si="6"/>
        <v>0</v>
      </c>
      <c r="K66" s="300">
        <f t="shared" si="7"/>
        <v>0</v>
      </c>
      <c r="L66" s="300">
        <f t="shared" si="8"/>
        <v>0</v>
      </c>
    </row>
    <row r="67" spans="1:12" s="505" customFormat="1" x14ac:dyDescent="0.3">
      <c r="A67" s="43" t="s">
        <v>420</v>
      </c>
      <c r="B67" s="43">
        <v>9901</v>
      </c>
      <c r="C67" s="164">
        <f>C51-C57</f>
        <v>0</v>
      </c>
      <c r="D67" s="164">
        <f>D51-D57</f>
        <v>0</v>
      </c>
      <c r="E67" s="164">
        <f>E51-E57</f>
        <v>0</v>
      </c>
      <c r="F67" s="164">
        <f>F51-F57</f>
        <v>0</v>
      </c>
      <c r="G67" s="164">
        <f>G51-G57</f>
        <v>0</v>
      </c>
      <c r="I67" s="300">
        <f t="shared" si="5"/>
        <v>0</v>
      </c>
      <c r="J67" s="300">
        <f t="shared" si="6"/>
        <v>0</v>
      </c>
      <c r="K67" s="300">
        <f t="shared" si="7"/>
        <v>0</v>
      </c>
      <c r="L67" s="300">
        <f t="shared" si="8"/>
        <v>0</v>
      </c>
    </row>
    <row r="68" spans="1:12" x14ac:dyDescent="0.3">
      <c r="A68" s="43" t="s">
        <v>421</v>
      </c>
      <c r="B68" s="43" t="s">
        <v>380</v>
      </c>
      <c r="C68" s="168">
        <f>SUM(C69,C73)</f>
        <v>0</v>
      </c>
      <c r="D68" s="168">
        <f>SUM(D69,D73)</f>
        <v>0</v>
      </c>
      <c r="E68" s="168">
        <f>SUM(E69,E73)</f>
        <v>0</v>
      </c>
      <c r="F68" s="168">
        <f>SUM(F69,F73)</f>
        <v>0</v>
      </c>
      <c r="G68" s="168">
        <f>SUM(G69,G73)</f>
        <v>0</v>
      </c>
      <c r="I68" s="300">
        <f t="shared" si="5"/>
        <v>0</v>
      </c>
      <c r="J68" s="300">
        <f t="shared" si="6"/>
        <v>0</v>
      </c>
      <c r="K68" s="300">
        <f t="shared" si="7"/>
        <v>0</v>
      </c>
      <c r="L68" s="300">
        <f t="shared" si="8"/>
        <v>0</v>
      </c>
    </row>
    <row r="69" spans="1:12" x14ac:dyDescent="0.3">
      <c r="A69" s="41" t="s">
        <v>381</v>
      </c>
      <c r="B69" s="41">
        <v>75</v>
      </c>
      <c r="C69" s="168">
        <f>SUM(C70:C72)</f>
        <v>0</v>
      </c>
      <c r="D69" s="168">
        <f>SUM(D70:D72)</f>
        <v>0</v>
      </c>
      <c r="E69" s="168">
        <f>SUM(E70:E72)</f>
        <v>0</v>
      </c>
      <c r="F69" s="168">
        <f>SUM(F70:F72)</f>
        <v>0</v>
      </c>
      <c r="G69" s="168">
        <f>SUM(G70:G72)</f>
        <v>0</v>
      </c>
      <c r="I69" s="300">
        <f t="shared" si="5"/>
        <v>0</v>
      </c>
      <c r="J69" s="300">
        <f t="shared" si="6"/>
        <v>0</v>
      </c>
      <c r="K69" s="300">
        <f t="shared" si="7"/>
        <v>0</v>
      </c>
      <c r="L69" s="300">
        <f t="shared" si="8"/>
        <v>0</v>
      </c>
    </row>
    <row r="70" spans="1:12" x14ac:dyDescent="0.3">
      <c r="A70" s="41" t="s">
        <v>382</v>
      </c>
      <c r="B70" s="41">
        <v>750</v>
      </c>
      <c r="C70" s="221"/>
      <c r="D70" s="221"/>
      <c r="E70" s="221"/>
      <c r="F70" s="221"/>
      <c r="G70" s="221"/>
      <c r="I70" s="300">
        <f t="shared" si="5"/>
        <v>0</v>
      </c>
      <c r="J70" s="300">
        <f t="shared" si="6"/>
        <v>0</v>
      </c>
      <c r="K70" s="300">
        <f t="shared" si="7"/>
        <v>0</v>
      </c>
      <c r="L70" s="300">
        <f t="shared" si="8"/>
        <v>0</v>
      </c>
    </row>
    <row r="71" spans="1:12" x14ac:dyDescent="0.3">
      <c r="A71" s="41" t="s">
        <v>383</v>
      </c>
      <c r="B71" s="41">
        <v>751</v>
      </c>
      <c r="C71" s="221"/>
      <c r="D71" s="221"/>
      <c r="E71" s="221"/>
      <c r="F71" s="221"/>
      <c r="G71" s="221"/>
      <c r="I71" s="300">
        <f t="shared" si="5"/>
        <v>0</v>
      </c>
      <c r="J71" s="300">
        <f t="shared" si="6"/>
        <v>0</v>
      </c>
      <c r="K71" s="300">
        <f t="shared" si="7"/>
        <v>0</v>
      </c>
      <c r="L71" s="300">
        <f t="shared" si="8"/>
        <v>0</v>
      </c>
    </row>
    <row r="72" spans="1:12" x14ac:dyDescent="0.3">
      <c r="A72" s="41" t="s">
        <v>384</v>
      </c>
      <c r="B72" s="41" t="s">
        <v>385</v>
      </c>
      <c r="C72" s="221"/>
      <c r="D72" s="221"/>
      <c r="E72" s="221"/>
      <c r="F72" s="221"/>
      <c r="G72" s="221"/>
      <c r="I72" s="300">
        <f t="shared" si="5"/>
        <v>0</v>
      </c>
      <c r="J72" s="300">
        <f t="shared" si="6"/>
        <v>0</v>
      </c>
      <c r="K72" s="300">
        <f t="shared" si="7"/>
        <v>0</v>
      </c>
      <c r="L72" s="300">
        <f t="shared" si="8"/>
        <v>0</v>
      </c>
    </row>
    <row r="73" spans="1:12" x14ac:dyDescent="0.3">
      <c r="A73" s="41" t="s">
        <v>386</v>
      </c>
      <c r="B73" s="41" t="s">
        <v>387</v>
      </c>
      <c r="C73" s="221"/>
      <c r="D73" s="221"/>
      <c r="E73" s="221"/>
      <c r="F73" s="221"/>
      <c r="G73" s="221"/>
      <c r="I73" s="300">
        <f t="shared" si="5"/>
        <v>0</v>
      </c>
      <c r="J73" s="300">
        <f t="shared" si="6"/>
        <v>0</v>
      </c>
      <c r="K73" s="300">
        <f t="shared" si="7"/>
        <v>0</v>
      </c>
      <c r="L73" s="300">
        <f t="shared" si="8"/>
        <v>0</v>
      </c>
    </row>
    <row r="74" spans="1:12" x14ac:dyDescent="0.3">
      <c r="A74" s="43" t="s">
        <v>422</v>
      </c>
      <c r="B74" s="43" t="s">
        <v>388</v>
      </c>
      <c r="C74" s="168">
        <f>SUM(C75,C79)</f>
        <v>0</v>
      </c>
      <c r="D74" s="168">
        <f>SUM(D75,D79)</f>
        <v>0</v>
      </c>
      <c r="E74" s="168">
        <f>SUM(E75,E79)</f>
        <v>0</v>
      </c>
      <c r="F74" s="168">
        <f>SUM(F75,F79)</f>
        <v>0</v>
      </c>
      <c r="G74" s="168">
        <f>SUM(G75,G79)</f>
        <v>0</v>
      </c>
      <c r="I74" s="300">
        <f t="shared" si="5"/>
        <v>0</v>
      </c>
      <c r="J74" s="300">
        <f t="shared" si="6"/>
        <v>0</v>
      </c>
      <c r="K74" s="300">
        <f t="shared" si="7"/>
        <v>0</v>
      </c>
      <c r="L74" s="300">
        <f t="shared" si="8"/>
        <v>0</v>
      </c>
    </row>
    <row r="75" spans="1:12" x14ac:dyDescent="0.3">
      <c r="A75" s="41" t="s">
        <v>389</v>
      </c>
      <c r="B75" s="41">
        <v>65</v>
      </c>
      <c r="C75" s="168">
        <f>SUM(C76:C78)</f>
        <v>0</v>
      </c>
      <c r="D75" s="168">
        <f>SUM(D76:D78)</f>
        <v>0</v>
      </c>
      <c r="E75" s="168">
        <f>SUM(E76:E78)</f>
        <v>0</v>
      </c>
      <c r="F75" s="168">
        <f>SUM(F76:F78)</f>
        <v>0</v>
      </c>
      <c r="G75" s="168">
        <f>SUM(G76:G78)</f>
        <v>0</v>
      </c>
      <c r="I75" s="300">
        <f t="shared" si="5"/>
        <v>0</v>
      </c>
      <c r="J75" s="300">
        <f t="shared" si="6"/>
        <v>0</v>
      </c>
      <c r="K75" s="300">
        <f t="shared" si="7"/>
        <v>0</v>
      </c>
      <c r="L75" s="300">
        <f t="shared" si="8"/>
        <v>0</v>
      </c>
    </row>
    <row r="76" spans="1:12" x14ac:dyDescent="0.3">
      <c r="A76" s="41" t="s">
        <v>390</v>
      </c>
      <c r="B76" s="41">
        <v>650</v>
      </c>
      <c r="C76" s="221"/>
      <c r="D76" s="221"/>
      <c r="E76" s="221"/>
      <c r="F76" s="221"/>
      <c r="G76" s="221"/>
      <c r="I76" s="300">
        <f t="shared" si="5"/>
        <v>0</v>
      </c>
      <c r="J76" s="300">
        <f t="shared" si="6"/>
        <v>0</v>
      </c>
      <c r="K76" s="300">
        <f t="shared" si="7"/>
        <v>0</v>
      </c>
      <c r="L76" s="300">
        <f t="shared" si="8"/>
        <v>0</v>
      </c>
    </row>
    <row r="77" spans="1:12" ht="27" x14ac:dyDescent="0.3">
      <c r="A77" s="41" t="s">
        <v>391</v>
      </c>
      <c r="B77" s="41">
        <v>651</v>
      </c>
      <c r="C77" s="221"/>
      <c r="D77" s="221"/>
      <c r="E77" s="221"/>
      <c r="F77" s="221"/>
      <c r="G77" s="221"/>
      <c r="I77" s="300">
        <f t="shared" si="5"/>
        <v>0</v>
      </c>
      <c r="J77" s="300">
        <f t="shared" si="6"/>
        <v>0</v>
      </c>
      <c r="K77" s="300">
        <f t="shared" si="7"/>
        <v>0</v>
      </c>
      <c r="L77" s="300">
        <f t="shared" si="8"/>
        <v>0</v>
      </c>
    </row>
    <row r="78" spans="1:12" x14ac:dyDescent="0.3">
      <c r="A78" s="41" t="s">
        <v>392</v>
      </c>
      <c r="B78" s="41" t="s">
        <v>393</v>
      </c>
      <c r="C78" s="221"/>
      <c r="D78" s="221"/>
      <c r="E78" s="221"/>
      <c r="F78" s="221"/>
      <c r="G78" s="221"/>
      <c r="I78" s="300">
        <f t="shared" si="5"/>
        <v>0</v>
      </c>
      <c r="J78" s="300">
        <f t="shared" si="6"/>
        <v>0</v>
      </c>
      <c r="K78" s="300">
        <f t="shared" si="7"/>
        <v>0</v>
      </c>
      <c r="L78" s="300">
        <f t="shared" si="8"/>
        <v>0</v>
      </c>
    </row>
    <row r="79" spans="1:12" x14ac:dyDescent="0.3">
      <c r="A79" s="41" t="s">
        <v>394</v>
      </c>
      <c r="B79" s="41" t="s">
        <v>395</v>
      </c>
      <c r="C79" s="221"/>
      <c r="D79" s="221"/>
      <c r="E79" s="221"/>
      <c r="F79" s="221"/>
      <c r="G79" s="221"/>
      <c r="I79" s="300">
        <f t="shared" si="5"/>
        <v>0</v>
      </c>
      <c r="J79" s="300">
        <f t="shared" si="6"/>
        <v>0</v>
      </c>
      <c r="K79" s="300">
        <f t="shared" si="7"/>
        <v>0</v>
      </c>
      <c r="L79" s="300">
        <f t="shared" si="8"/>
        <v>0</v>
      </c>
    </row>
    <row r="80" spans="1:12" x14ac:dyDescent="0.3">
      <c r="A80" s="43" t="s">
        <v>423</v>
      </c>
      <c r="B80" s="43">
        <v>9903</v>
      </c>
      <c r="C80" s="168">
        <f>C67+C68-C74</f>
        <v>0</v>
      </c>
      <c r="D80" s="168">
        <f>D67+D68-D74</f>
        <v>0</v>
      </c>
      <c r="E80" s="168">
        <f>E67+E68-E74</f>
        <v>0</v>
      </c>
      <c r="F80" s="168">
        <f>F67+F68-F74</f>
        <v>0</v>
      </c>
      <c r="G80" s="168">
        <f>G67+G68-G74</f>
        <v>0</v>
      </c>
      <c r="I80" s="300">
        <f t="shared" si="5"/>
        <v>0</v>
      </c>
      <c r="J80" s="300">
        <f t="shared" si="6"/>
        <v>0</v>
      </c>
      <c r="K80" s="300">
        <f t="shared" si="7"/>
        <v>0</v>
      </c>
      <c r="L80" s="300">
        <f t="shared" si="8"/>
        <v>0</v>
      </c>
    </row>
    <row r="81" spans="1:12" x14ac:dyDescent="0.3">
      <c r="A81" s="43" t="s">
        <v>424</v>
      </c>
      <c r="B81" s="43">
        <v>780</v>
      </c>
      <c r="C81" s="221"/>
      <c r="D81" s="221"/>
      <c r="E81" s="221"/>
      <c r="F81" s="221"/>
      <c r="G81" s="221"/>
      <c r="I81" s="300">
        <f t="shared" si="5"/>
        <v>0</v>
      </c>
      <c r="J81" s="300">
        <f t="shared" si="6"/>
        <v>0</v>
      </c>
      <c r="K81" s="300">
        <f t="shared" si="7"/>
        <v>0</v>
      </c>
      <c r="L81" s="300">
        <f t="shared" si="8"/>
        <v>0</v>
      </c>
    </row>
    <row r="82" spans="1:12" x14ac:dyDescent="0.3">
      <c r="A82" s="43" t="s">
        <v>425</v>
      </c>
      <c r="B82" s="43">
        <v>680</v>
      </c>
      <c r="C82" s="221"/>
      <c r="D82" s="221"/>
      <c r="E82" s="221"/>
      <c r="F82" s="221"/>
      <c r="G82" s="221"/>
      <c r="I82" s="300">
        <f t="shared" si="5"/>
        <v>0</v>
      </c>
      <c r="J82" s="300">
        <f t="shared" si="6"/>
        <v>0</v>
      </c>
      <c r="K82" s="300">
        <f t="shared" si="7"/>
        <v>0</v>
      </c>
      <c r="L82" s="300">
        <f t="shared" si="8"/>
        <v>0</v>
      </c>
    </row>
    <row r="83" spans="1:12" x14ac:dyDescent="0.3">
      <c r="A83" s="43" t="s">
        <v>426</v>
      </c>
      <c r="B83" s="43" t="s">
        <v>396</v>
      </c>
      <c r="C83" s="221"/>
      <c r="D83" s="221"/>
      <c r="E83" s="221"/>
      <c r="F83" s="221"/>
      <c r="G83" s="221"/>
      <c r="I83" s="300">
        <f t="shared" si="5"/>
        <v>0</v>
      </c>
      <c r="J83" s="300">
        <f t="shared" si="6"/>
        <v>0</v>
      </c>
      <c r="K83" s="300">
        <f t="shared" si="7"/>
        <v>0</v>
      </c>
      <c r="L83" s="300">
        <f t="shared" si="8"/>
        <v>0</v>
      </c>
    </row>
    <row r="84" spans="1:12" x14ac:dyDescent="0.3">
      <c r="A84" s="43" t="s">
        <v>427</v>
      </c>
      <c r="B84" s="43">
        <v>9904</v>
      </c>
      <c r="C84" s="168">
        <f>C80+C81-C82-C83</f>
        <v>0</v>
      </c>
      <c r="D84" s="168">
        <f>D80+D81-D82-D83</f>
        <v>0</v>
      </c>
      <c r="E84" s="168">
        <f>E80+E81-E82-E83</f>
        <v>0</v>
      </c>
      <c r="F84" s="168">
        <f>F80+F81-F82-F83</f>
        <v>0</v>
      </c>
      <c r="G84" s="168">
        <f>G80+G81-G82-G83</f>
        <v>0</v>
      </c>
      <c r="I84" s="300">
        <f t="shared" si="5"/>
        <v>0</v>
      </c>
      <c r="J84" s="300">
        <f t="shared" si="6"/>
        <v>0</v>
      </c>
      <c r="K84" s="300">
        <f t="shared" si="7"/>
        <v>0</v>
      </c>
      <c r="L84" s="300">
        <f t="shared" si="8"/>
        <v>0</v>
      </c>
    </row>
    <row r="85" spans="1:12" x14ac:dyDescent="0.3">
      <c r="A85" s="43" t="s">
        <v>428</v>
      </c>
      <c r="B85" s="43">
        <v>789</v>
      </c>
      <c r="C85" s="221"/>
      <c r="D85" s="221"/>
      <c r="E85" s="221"/>
      <c r="F85" s="221"/>
      <c r="G85" s="221"/>
      <c r="I85" s="300">
        <f t="shared" si="5"/>
        <v>0</v>
      </c>
      <c r="J85" s="300">
        <f t="shared" si="6"/>
        <v>0</v>
      </c>
      <c r="K85" s="300">
        <f t="shared" si="7"/>
        <v>0</v>
      </c>
      <c r="L85" s="300">
        <f t="shared" si="8"/>
        <v>0</v>
      </c>
    </row>
    <row r="86" spans="1:12" x14ac:dyDescent="0.3">
      <c r="A86" s="43" t="s">
        <v>429</v>
      </c>
      <c r="B86" s="43">
        <v>689</v>
      </c>
      <c r="C86" s="221"/>
      <c r="D86" s="221"/>
      <c r="E86" s="221"/>
      <c r="F86" s="221"/>
      <c r="G86" s="221"/>
      <c r="I86" s="300">
        <f t="shared" si="5"/>
        <v>0</v>
      </c>
      <c r="J86" s="300">
        <f t="shared" si="6"/>
        <v>0</v>
      </c>
      <c r="K86" s="300">
        <f t="shared" si="7"/>
        <v>0</v>
      </c>
      <c r="L86" s="300">
        <f t="shared" si="8"/>
        <v>0</v>
      </c>
    </row>
    <row r="87" spans="1:12" x14ac:dyDescent="0.3">
      <c r="A87" s="43" t="s">
        <v>430</v>
      </c>
      <c r="B87" s="43">
        <v>9905</v>
      </c>
      <c r="C87" s="168">
        <f>C84+C85-C86</f>
        <v>0</v>
      </c>
      <c r="D87" s="168">
        <f>D84+D85-D86</f>
        <v>0</v>
      </c>
      <c r="E87" s="168">
        <f>E84+E85-E86</f>
        <v>0</v>
      </c>
      <c r="F87" s="168">
        <f>F84+F85-F86</f>
        <v>0</v>
      </c>
      <c r="G87" s="168">
        <f>G84+G85-G86</f>
        <v>0</v>
      </c>
      <c r="I87" s="300">
        <f t="shared" si="5"/>
        <v>0</v>
      </c>
      <c r="J87" s="300">
        <f t="shared" si="6"/>
        <v>0</v>
      </c>
      <c r="K87" s="300">
        <f t="shared" si="7"/>
        <v>0</v>
      </c>
      <c r="L87" s="300">
        <f t="shared" si="8"/>
        <v>0</v>
      </c>
    </row>
    <row r="90" spans="1:12" ht="15" x14ac:dyDescent="0.3">
      <c r="A90" s="506" t="s">
        <v>697</v>
      </c>
      <c r="B90" s="293"/>
      <c r="C90" s="293"/>
      <c r="D90" s="293"/>
      <c r="E90" s="294"/>
      <c r="F90" s="294"/>
      <c r="G90" s="294"/>
      <c r="I90" s="294"/>
      <c r="J90" s="294"/>
      <c r="K90" s="294"/>
      <c r="L90" s="294"/>
    </row>
    <row r="92" spans="1:12" x14ac:dyDescent="0.3">
      <c r="I92" s="550" t="s">
        <v>884</v>
      </c>
      <c r="J92" s="551"/>
      <c r="K92" s="551"/>
      <c r="L92" s="552"/>
    </row>
    <row r="93" spans="1:12" ht="27" x14ac:dyDescent="0.3">
      <c r="A93" s="30"/>
      <c r="B93" s="42" t="s">
        <v>169</v>
      </c>
      <c r="C93" s="202" t="str">
        <f>C50</f>
        <v>REALITE 2017</v>
      </c>
      <c r="D93" s="202" t="str">
        <f t="shared" ref="D93:G93" si="9">D50</f>
        <v>REALITE 2018</v>
      </c>
      <c r="E93" s="202" t="str">
        <f t="shared" si="9"/>
        <v>REALITE 2019</v>
      </c>
      <c r="F93" s="202" t="str">
        <f t="shared" si="9"/>
        <v>REALITE 2020</v>
      </c>
      <c r="G93" s="202" t="str">
        <f t="shared" si="9"/>
        <v>REALITE 2021</v>
      </c>
      <c r="I93" s="202" t="str">
        <f>RIGHT(D93,4)&amp;" - "&amp;RIGHT(C93,4)</f>
        <v>2018 - 2017</v>
      </c>
      <c r="J93" s="202" t="str">
        <f>RIGHT(E93,4)&amp;" - "&amp;RIGHT(D93,4)</f>
        <v>2019 - 2018</v>
      </c>
      <c r="K93" s="202" t="str">
        <f>RIGHT(F93,4)&amp;" - "&amp;RIGHT(E93,4)</f>
        <v>2020 - 2019</v>
      </c>
      <c r="L93" s="202" t="str">
        <f>RIGHT(G93,4)&amp;" - "&amp;RIGHT(F93,4)</f>
        <v>2021 - 2020</v>
      </c>
    </row>
    <row r="94" spans="1:12" x14ac:dyDescent="0.3">
      <c r="A94" s="43" t="s">
        <v>418</v>
      </c>
      <c r="B94" s="43" t="s">
        <v>397</v>
      </c>
      <c r="C94" s="164">
        <f>SUM(C95:C99)</f>
        <v>0</v>
      </c>
      <c r="D94" s="164">
        <f>SUM(D95:D99)</f>
        <v>0</v>
      </c>
      <c r="E94" s="164">
        <f>SUM(E95:E99)</f>
        <v>0</v>
      </c>
      <c r="F94" s="164">
        <f>SUM(F95:F99)</f>
        <v>0</v>
      </c>
      <c r="G94" s="164">
        <f>SUM(G95:G99)</f>
        <v>0</v>
      </c>
      <c r="I94" s="300">
        <f t="shared" ref="I94:I130" si="10">IFERROR(IF(AND(ROUND(SUM(C94:C94),0)=0,ROUND(SUM(D94:D94),0)&gt;ROUND(SUM(C94:C94),0)),"INF",(ROUND(SUM(D94:D94),0)-ROUND(SUM(C94:C94),0))/ROUND(SUM(C94:C94),0)),0)</f>
        <v>0</v>
      </c>
      <c r="J94" s="300">
        <f t="shared" ref="J94:J130" si="11">IFERROR(IF(AND(ROUND(SUM(D94),0)=0,ROUND(SUM(E94:E94),0)&gt;ROUND(SUM(D94),0)),"INF",(ROUND(SUM(E94:E94),0)-ROUND(SUM(D94),0))/ROUND(SUM(D94),0)),0)</f>
        <v>0</v>
      </c>
      <c r="K94" s="300">
        <f t="shared" ref="K94:K130" si="12">IFERROR(IF(AND(ROUND(SUM(E94),0)=0,ROUND(SUM(F94:F94),0)&gt;ROUND(SUM(E94),0)),"INF",(ROUND(SUM(F94:F94),0)-ROUND(SUM(E94),0))/ROUND(SUM(E94),0)),0)</f>
        <v>0</v>
      </c>
      <c r="L94" s="300">
        <f t="shared" ref="L94:L130" si="13">IFERROR(IF(AND(ROUND(SUM(F94),0)=0,ROUND(SUM(G94:G94),0)&gt;ROUND(SUM(F94),0)),"INF",(ROUND(SUM(G94:G94),0)-ROUND(SUM(F94),0))/ROUND(SUM(F94),0)),0)</f>
        <v>0</v>
      </c>
    </row>
    <row r="95" spans="1:12" x14ac:dyDescent="0.3">
      <c r="A95" s="41" t="s">
        <v>398</v>
      </c>
      <c r="B95" s="41">
        <v>70</v>
      </c>
      <c r="C95" s="221"/>
      <c r="D95" s="221"/>
      <c r="E95" s="221"/>
      <c r="F95" s="221"/>
      <c r="G95" s="221"/>
      <c r="I95" s="300">
        <f t="shared" si="10"/>
        <v>0</v>
      </c>
      <c r="J95" s="300">
        <f t="shared" si="11"/>
        <v>0</v>
      </c>
      <c r="K95" s="300">
        <f t="shared" si="12"/>
        <v>0</v>
      </c>
      <c r="L95" s="300">
        <f t="shared" si="13"/>
        <v>0</v>
      </c>
    </row>
    <row r="96" spans="1:12" ht="27" x14ac:dyDescent="0.3">
      <c r="A96" s="41" t="s">
        <v>399</v>
      </c>
      <c r="B96" s="41">
        <v>71</v>
      </c>
      <c r="C96" s="221"/>
      <c r="D96" s="221"/>
      <c r="E96" s="221"/>
      <c r="F96" s="221"/>
      <c r="G96" s="221"/>
      <c r="I96" s="300">
        <f t="shared" si="10"/>
        <v>0</v>
      </c>
      <c r="J96" s="300">
        <f t="shared" si="11"/>
        <v>0</v>
      </c>
      <c r="K96" s="300">
        <f t="shared" si="12"/>
        <v>0</v>
      </c>
      <c r="L96" s="300">
        <f t="shared" si="13"/>
        <v>0</v>
      </c>
    </row>
    <row r="97" spans="1:12" x14ac:dyDescent="0.3">
      <c r="A97" s="41" t="s">
        <v>400</v>
      </c>
      <c r="B97" s="41">
        <v>72</v>
      </c>
      <c r="C97" s="221"/>
      <c r="D97" s="221"/>
      <c r="E97" s="221"/>
      <c r="F97" s="221"/>
      <c r="G97" s="221"/>
      <c r="I97" s="300">
        <f t="shared" si="10"/>
        <v>0</v>
      </c>
      <c r="J97" s="300">
        <f t="shared" si="11"/>
        <v>0</v>
      </c>
      <c r="K97" s="300">
        <f t="shared" si="12"/>
        <v>0</v>
      </c>
      <c r="L97" s="300">
        <f t="shared" si="13"/>
        <v>0</v>
      </c>
    </row>
    <row r="98" spans="1:12" x14ac:dyDescent="0.3">
      <c r="A98" s="41" t="s">
        <v>401</v>
      </c>
      <c r="B98" s="41">
        <v>74</v>
      </c>
      <c r="C98" s="221"/>
      <c r="D98" s="221"/>
      <c r="E98" s="221"/>
      <c r="F98" s="221"/>
      <c r="G98" s="221"/>
      <c r="I98" s="300">
        <f t="shared" si="10"/>
        <v>0</v>
      </c>
      <c r="J98" s="300">
        <f t="shared" si="11"/>
        <v>0</v>
      </c>
      <c r="K98" s="300">
        <f t="shared" si="12"/>
        <v>0</v>
      </c>
      <c r="L98" s="300">
        <f t="shared" si="13"/>
        <v>0</v>
      </c>
    </row>
    <row r="99" spans="1:12" x14ac:dyDescent="0.3">
      <c r="A99" s="41" t="s">
        <v>402</v>
      </c>
      <c r="B99" s="41" t="s">
        <v>403</v>
      </c>
      <c r="C99" s="221"/>
      <c r="D99" s="221"/>
      <c r="E99" s="221"/>
      <c r="F99" s="221"/>
      <c r="G99" s="221"/>
      <c r="I99" s="300">
        <f t="shared" si="10"/>
        <v>0</v>
      </c>
      <c r="J99" s="300">
        <f t="shared" si="11"/>
        <v>0</v>
      </c>
      <c r="K99" s="300">
        <f t="shared" si="12"/>
        <v>0</v>
      </c>
      <c r="L99" s="300">
        <f t="shared" si="13"/>
        <v>0</v>
      </c>
    </row>
    <row r="100" spans="1:12" x14ac:dyDescent="0.3">
      <c r="A100" s="43" t="s">
        <v>419</v>
      </c>
      <c r="B100" s="43" t="s">
        <v>404</v>
      </c>
      <c r="C100" s="164">
        <f>SUM(C101:C109)</f>
        <v>0</v>
      </c>
      <c r="D100" s="164">
        <f>SUM(D101:D109)</f>
        <v>0</v>
      </c>
      <c r="E100" s="164">
        <f>SUM(E101:E109)</f>
        <v>0</v>
      </c>
      <c r="F100" s="164">
        <f>SUM(F101:F109)</f>
        <v>0</v>
      </c>
      <c r="G100" s="164">
        <f>SUM(G101:G109)</f>
        <v>0</v>
      </c>
      <c r="I100" s="300">
        <f t="shared" si="10"/>
        <v>0</v>
      </c>
      <c r="J100" s="300">
        <f t="shared" si="11"/>
        <v>0</v>
      </c>
      <c r="K100" s="300">
        <f t="shared" si="12"/>
        <v>0</v>
      </c>
      <c r="L100" s="300">
        <f t="shared" si="13"/>
        <v>0</v>
      </c>
    </row>
    <row r="101" spans="1:12" x14ac:dyDescent="0.3">
      <c r="A101" s="41" t="s">
        <v>405</v>
      </c>
      <c r="B101" s="41">
        <v>60</v>
      </c>
      <c r="C101" s="221"/>
      <c r="D101" s="221"/>
      <c r="E101" s="221"/>
      <c r="F101" s="221"/>
      <c r="G101" s="221"/>
      <c r="I101" s="300">
        <f t="shared" si="10"/>
        <v>0</v>
      </c>
      <c r="J101" s="300">
        <f t="shared" si="11"/>
        <v>0</v>
      </c>
      <c r="K101" s="300">
        <f t="shared" si="12"/>
        <v>0</v>
      </c>
      <c r="L101" s="300">
        <f t="shared" si="13"/>
        <v>0</v>
      </c>
    </row>
    <row r="102" spans="1:12" x14ac:dyDescent="0.3">
      <c r="A102" s="41" t="s">
        <v>406</v>
      </c>
      <c r="B102" s="41">
        <v>61</v>
      </c>
      <c r="C102" s="221"/>
      <c r="D102" s="221"/>
      <c r="E102" s="221"/>
      <c r="F102" s="221"/>
      <c r="G102" s="221"/>
      <c r="I102" s="300">
        <f t="shared" si="10"/>
        <v>0</v>
      </c>
      <c r="J102" s="300">
        <f t="shared" si="11"/>
        <v>0</v>
      </c>
      <c r="K102" s="300">
        <f t="shared" si="12"/>
        <v>0</v>
      </c>
      <c r="L102" s="300">
        <f t="shared" si="13"/>
        <v>0</v>
      </c>
    </row>
    <row r="103" spans="1:12" x14ac:dyDescent="0.3">
      <c r="A103" s="41" t="s">
        <v>407</v>
      </c>
      <c r="B103" s="41">
        <v>62</v>
      </c>
      <c r="C103" s="221"/>
      <c r="D103" s="221"/>
      <c r="E103" s="221"/>
      <c r="F103" s="221"/>
      <c r="G103" s="221"/>
      <c r="I103" s="300">
        <f t="shared" si="10"/>
        <v>0</v>
      </c>
      <c r="J103" s="300">
        <f t="shared" si="11"/>
        <v>0</v>
      </c>
      <c r="K103" s="300">
        <f t="shared" si="12"/>
        <v>0</v>
      </c>
      <c r="L103" s="300">
        <f t="shared" si="13"/>
        <v>0</v>
      </c>
    </row>
    <row r="104" spans="1:12" ht="27" x14ac:dyDescent="0.3">
      <c r="A104" s="41" t="s">
        <v>408</v>
      </c>
      <c r="B104" s="41">
        <v>630</v>
      </c>
      <c r="C104" s="221"/>
      <c r="D104" s="221"/>
      <c r="E104" s="221"/>
      <c r="F104" s="221"/>
      <c r="G104" s="221"/>
      <c r="I104" s="300">
        <f t="shared" si="10"/>
        <v>0</v>
      </c>
      <c r="J104" s="300">
        <f t="shared" si="11"/>
        <v>0</v>
      </c>
      <c r="K104" s="300">
        <f t="shared" si="12"/>
        <v>0</v>
      </c>
      <c r="L104" s="300">
        <f t="shared" si="13"/>
        <v>0</v>
      </c>
    </row>
    <row r="105" spans="1:12" ht="27" x14ac:dyDescent="0.3">
      <c r="A105" s="41" t="s">
        <v>409</v>
      </c>
      <c r="B105" s="41" t="s">
        <v>410</v>
      </c>
      <c r="C105" s="221"/>
      <c r="D105" s="221"/>
      <c r="E105" s="221"/>
      <c r="F105" s="221"/>
      <c r="G105" s="221"/>
      <c r="I105" s="300">
        <f t="shared" si="10"/>
        <v>0</v>
      </c>
      <c r="J105" s="300">
        <f t="shared" si="11"/>
        <v>0</v>
      </c>
      <c r="K105" s="300">
        <f t="shared" si="12"/>
        <v>0</v>
      </c>
      <c r="L105" s="300">
        <f t="shared" si="13"/>
        <v>0</v>
      </c>
    </row>
    <row r="106" spans="1:12" x14ac:dyDescent="0.3">
      <c r="A106" s="41" t="s">
        <v>411</v>
      </c>
      <c r="B106" s="41" t="s">
        <v>412</v>
      </c>
      <c r="C106" s="221"/>
      <c r="D106" s="221"/>
      <c r="E106" s="221"/>
      <c r="F106" s="221"/>
      <c r="G106" s="221"/>
      <c r="I106" s="300">
        <f t="shared" si="10"/>
        <v>0</v>
      </c>
      <c r="J106" s="300">
        <f t="shared" si="11"/>
        <v>0</v>
      </c>
      <c r="K106" s="300">
        <f t="shared" si="12"/>
        <v>0</v>
      </c>
      <c r="L106" s="300">
        <f t="shared" si="13"/>
        <v>0</v>
      </c>
    </row>
    <row r="107" spans="1:12" x14ac:dyDescent="0.3">
      <c r="A107" s="41" t="s">
        <v>413</v>
      </c>
      <c r="B107" s="41" t="s">
        <v>414</v>
      </c>
      <c r="C107" s="221"/>
      <c r="D107" s="221"/>
      <c r="E107" s="221"/>
      <c r="F107" s="221"/>
      <c r="G107" s="221"/>
      <c r="I107" s="300">
        <f t="shared" si="10"/>
        <v>0</v>
      </c>
      <c r="J107" s="300">
        <f t="shared" si="11"/>
        <v>0</v>
      </c>
      <c r="K107" s="300">
        <f t="shared" si="12"/>
        <v>0</v>
      </c>
      <c r="L107" s="300">
        <f t="shared" si="13"/>
        <v>0</v>
      </c>
    </row>
    <row r="108" spans="1:12" x14ac:dyDescent="0.3">
      <c r="A108" s="41" t="s">
        <v>415</v>
      </c>
      <c r="B108" s="41">
        <v>649</v>
      </c>
      <c r="C108" s="221"/>
      <c r="D108" s="221"/>
      <c r="E108" s="221"/>
      <c r="F108" s="221"/>
      <c r="G108" s="221"/>
      <c r="I108" s="300">
        <f t="shared" si="10"/>
        <v>0</v>
      </c>
      <c r="J108" s="300">
        <f t="shared" si="11"/>
        <v>0</v>
      </c>
      <c r="K108" s="300">
        <f t="shared" si="12"/>
        <v>0</v>
      </c>
      <c r="L108" s="300">
        <f t="shared" si="13"/>
        <v>0</v>
      </c>
    </row>
    <row r="109" spans="1:12" x14ac:dyDescent="0.3">
      <c r="A109" s="41" t="s">
        <v>416</v>
      </c>
      <c r="B109" s="41" t="s">
        <v>417</v>
      </c>
      <c r="C109" s="221"/>
      <c r="D109" s="221"/>
      <c r="E109" s="221"/>
      <c r="F109" s="221"/>
      <c r="G109" s="221"/>
      <c r="I109" s="300">
        <f t="shared" si="10"/>
        <v>0</v>
      </c>
      <c r="J109" s="300">
        <f t="shared" si="11"/>
        <v>0</v>
      </c>
      <c r="K109" s="300">
        <f t="shared" si="12"/>
        <v>0</v>
      </c>
      <c r="L109" s="300">
        <f t="shared" si="13"/>
        <v>0</v>
      </c>
    </row>
    <row r="110" spans="1:12" x14ac:dyDescent="0.3">
      <c r="A110" s="43" t="s">
        <v>420</v>
      </c>
      <c r="B110" s="43">
        <v>9901</v>
      </c>
      <c r="C110" s="164">
        <f>C94-C100</f>
        <v>0</v>
      </c>
      <c r="D110" s="164">
        <f>D94-D100</f>
        <v>0</v>
      </c>
      <c r="E110" s="164">
        <f>E94-E100</f>
        <v>0</v>
      </c>
      <c r="F110" s="164">
        <f>F94-F100</f>
        <v>0</v>
      </c>
      <c r="G110" s="164">
        <f>G94-G100</f>
        <v>0</v>
      </c>
      <c r="I110" s="300">
        <f t="shared" si="10"/>
        <v>0</v>
      </c>
      <c r="J110" s="300">
        <f t="shared" si="11"/>
        <v>0</v>
      </c>
      <c r="K110" s="300">
        <f t="shared" si="12"/>
        <v>0</v>
      </c>
      <c r="L110" s="300">
        <f t="shared" si="13"/>
        <v>0</v>
      </c>
    </row>
    <row r="111" spans="1:12" x14ac:dyDescent="0.3">
      <c r="A111" s="43" t="s">
        <v>421</v>
      </c>
      <c r="B111" s="43" t="s">
        <v>380</v>
      </c>
      <c r="C111" s="168">
        <f>SUM(C112,C116)</f>
        <v>0</v>
      </c>
      <c r="D111" s="168">
        <f>SUM(D112,D116)</f>
        <v>0</v>
      </c>
      <c r="E111" s="168">
        <f>SUM(E112,E116)</f>
        <v>0</v>
      </c>
      <c r="F111" s="168">
        <f>SUM(F112,F116)</f>
        <v>0</v>
      </c>
      <c r="G111" s="168">
        <f>SUM(G112,G116)</f>
        <v>0</v>
      </c>
      <c r="I111" s="300">
        <f t="shared" si="10"/>
        <v>0</v>
      </c>
      <c r="J111" s="300">
        <f t="shared" si="11"/>
        <v>0</v>
      </c>
      <c r="K111" s="300">
        <f t="shared" si="12"/>
        <v>0</v>
      </c>
      <c r="L111" s="300">
        <f t="shared" si="13"/>
        <v>0</v>
      </c>
    </row>
    <row r="112" spans="1:12" x14ac:dyDescent="0.3">
      <c r="A112" s="41" t="s">
        <v>381</v>
      </c>
      <c r="B112" s="41">
        <v>75</v>
      </c>
      <c r="C112" s="168">
        <f>SUM(C113:C115)</f>
        <v>0</v>
      </c>
      <c r="D112" s="168">
        <f>SUM(D113:D115)</f>
        <v>0</v>
      </c>
      <c r="E112" s="168">
        <f>SUM(E113:E115)</f>
        <v>0</v>
      </c>
      <c r="F112" s="168">
        <f>SUM(F113:F115)</f>
        <v>0</v>
      </c>
      <c r="G112" s="168">
        <f>SUM(G113:G115)</f>
        <v>0</v>
      </c>
      <c r="I112" s="300">
        <f t="shared" si="10"/>
        <v>0</v>
      </c>
      <c r="J112" s="300">
        <f t="shared" si="11"/>
        <v>0</v>
      </c>
      <c r="K112" s="300">
        <f t="shared" si="12"/>
        <v>0</v>
      </c>
      <c r="L112" s="300">
        <f t="shared" si="13"/>
        <v>0</v>
      </c>
    </row>
    <row r="113" spans="1:12" x14ac:dyDescent="0.3">
      <c r="A113" s="41" t="s">
        <v>382</v>
      </c>
      <c r="B113" s="41">
        <v>750</v>
      </c>
      <c r="C113" s="221"/>
      <c r="D113" s="221"/>
      <c r="E113" s="221"/>
      <c r="F113" s="221"/>
      <c r="G113" s="221"/>
      <c r="I113" s="300">
        <f t="shared" si="10"/>
        <v>0</v>
      </c>
      <c r="J113" s="300">
        <f t="shared" si="11"/>
        <v>0</v>
      </c>
      <c r="K113" s="300">
        <f t="shared" si="12"/>
        <v>0</v>
      </c>
      <c r="L113" s="300">
        <f t="shared" si="13"/>
        <v>0</v>
      </c>
    </row>
    <row r="114" spans="1:12" x14ac:dyDescent="0.3">
      <c r="A114" s="41" t="s">
        <v>383</v>
      </c>
      <c r="B114" s="41">
        <v>751</v>
      </c>
      <c r="C114" s="221"/>
      <c r="D114" s="221"/>
      <c r="E114" s="221"/>
      <c r="F114" s="221"/>
      <c r="G114" s="221"/>
      <c r="I114" s="300">
        <f t="shared" si="10"/>
        <v>0</v>
      </c>
      <c r="J114" s="300">
        <f t="shared" si="11"/>
        <v>0</v>
      </c>
      <c r="K114" s="300">
        <f t="shared" si="12"/>
        <v>0</v>
      </c>
      <c r="L114" s="300">
        <f t="shared" si="13"/>
        <v>0</v>
      </c>
    </row>
    <row r="115" spans="1:12" x14ac:dyDescent="0.3">
      <c r="A115" s="41" t="s">
        <v>384</v>
      </c>
      <c r="B115" s="41" t="s">
        <v>385</v>
      </c>
      <c r="C115" s="221"/>
      <c r="D115" s="221"/>
      <c r="E115" s="221"/>
      <c r="F115" s="221"/>
      <c r="G115" s="221"/>
      <c r="I115" s="300">
        <f t="shared" si="10"/>
        <v>0</v>
      </c>
      <c r="J115" s="300">
        <f t="shared" si="11"/>
        <v>0</v>
      </c>
      <c r="K115" s="300">
        <f t="shared" si="12"/>
        <v>0</v>
      </c>
      <c r="L115" s="300">
        <f t="shared" si="13"/>
        <v>0</v>
      </c>
    </row>
    <row r="116" spans="1:12" x14ac:dyDescent="0.3">
      <c r="A116" s="41" t="s">
        <v>386</v>
      </c>
      <c r="B116" s="41" t="s">
        <v>387</v>
      </c>
      <c r="C116" s="221"/>
      <c r="D116" s="221"/>
      <c r="E116" s="221"/>
      <c r="F116" s="221"/>
      <c r="G116" s="221"/>
      <c r="I116" s="300">
        <f t="shared" si="10"/>
        <v>0</v>
      </c>
      <c r="J116" s="300">
        <f t="shared" si="11"/>
        <v>0</v>
      </c>
      <c r="K116" s="300">
        <f t="shared" si="12"/>
        <v>0</v>
      </c>
      <c r="L116" s="300">
        <f t="shared" si="13"/>
        <v>0</v>
      </c>
    </row>
    <row r="117" spans="1:12" x14ac:dyDescent="0.3">
      <c r="A117" s="43" t="s">
        <v>422</v>
      </c>
      <c r="B117" s="43" t="s">
        <v>388</v>
      </c>
      <c r="C117" s="168">
        <f>SUM(C118,C122)</f>
        <v>0</v>
      </c>
      <c r="D117" s="168">
        <f>SUM(D118,D122)</f>
        <v>0</v>
      </c>
      <c r="E117" s="168">
        <f>SUM(E118,E122)</f>
        <v>0</v>
      </c>
      <c r="F117" s="168">
        <f>SUM(F118,F122)</f>
        <v>0</v>
      </c>
      <c r="G117" s="168">
        <f>SUM(G118,G122)</f>
        <v>0</v>
      </c>
      <c r="I117" s="300">
        <f t="shared" si="10"/>
        <v>0</v>
      </c>
      <c r="J117" s="300">
        <f t="shared" si="11"/>
        <v>0</v>
      </c>
      <c r="K117" s="300">
        <f t="shared" si="12"/>
        <v>0</v>
      </c>
      <c r="L117" s="300">
        <f t="shared" si="13"/>
        <v>0</v>
      </c>
    </row>
    <row r="118" spans="1:12" x14ac:dyDescent="0.3">
      <c r="A118" s="41" t="s">
        <v>389</v>
      </c>
      <c r="B118" s="41">
        <v>65</v>
      </c>
      <c r="C118" s="168">
        <f>SUM(C119:C121)</f>
        <v>0</v>
      </c>
      <c r="D118" s="168">
        <f>SUM(D119:D121)</f>
        <v>0</v>
      </c>
      <c r="E118" s="168">
        <f>SUM(E119:E121)</f>
        <v>0</v>
      </c>
      <c r="F118" s="168">
        <f>SUM(F119:F121)</f>
        <v>0</v>
      </c>
      <c r="G118" s="168">
        <f>SUM(G119:G121)</f>
        <v>0</v>
      </c>
      <c r="I118" s="300">
        <f t="shared" si="10"/>
        <v>0</v>
      </c>
      <c r="J118" s="300">
        <f t="shared" si="11"/>
        <v>0</v>
      </c>
      <c r="K118" s="300">
        <f t="shared" si="12"/>
        <v>0</v>
      </c>
      <c r="L118" s="300">
        <f t="shared" si="13"/>
        <v>0</v>
      </c>
    </row>
    <row r="119" spans="1:12" x14ac:dyDescent="0.3">
      <c r="A119" s="41" t="s">
        <v>390</v>
      </c>
      <c r="B119" s="41">
        <v>650</v>
      </c>
      <c r="C119" s="221"/>
      <c r="D119" s="221"/>
      <c r="E119" s="221"/>
      <c r="F119" s="221"/>
      <c r="G119" s="221"/>
      <c r="I119" s="300">
        <f t="shared" si="10"/>
        <v>0</v>
      </c>
      <c r="J119" s="300">
        <f t="shared" si="11"/>
        <v>0</v>
      </c>
      <c r="K119" s="300">
        <f t="shared" si="12"/>
        <v>0</v>
      </c>
      <c r="L119" s="300">
        <f t="shared" si="13"/>
        <v>0</v>
      </c>
    </row>
    <row r="120" spans="1:12" ht="27" x14ac:dyDescent="0.3">
      <c r="A120" s="41" t="s">
        <v>391</v>
      </c>
      <c r="B120" s="41">
        <v>651</v>
      </c>
      <c r="C120" s="221"/>
      <c r="D120" s="221"/>
      <c r="E120" s="221"/>
      <c r="F120" s="221"/>
      <c r="G120" s="221"/>
      <c r="I120" s="300">
        <f t="shared" si="10"/>
        <v>0</v>
      </c>
      <c r="J120" s="300">
        <f t="shared" si="11"/>
        <v>0</v>
      </c>
      <c r="K120" s="300">
        <f t="shared" si="12"/>
        <v>0</v>
      </c>
      <c r="L120" s="300">
        <f t="shared" si="13"/>
        <v>0</v>
      </c>
    </row>
    <row r="121" spans="1:12" x14ac:dyDescent="0.3">
      <c r="A121" s="41" t="s">
        <v>392</v>
      </c>
      <c r="B121" s="41" t="s">
        <v>393</v>
      </c>
      <c r="C121" s="221"/>
      <c r="D121" s="221"/>
      <c r="E121" s="221"/>
      <c r="F121" s="221"/>
      <c r="G121" s="221"/>
      <c r="I121" s="300">
        <f t="shared" si="10"/>
        <v>0</v>
      </c>
      <c r="J121" s="300">
        <f t="shared" si="11"/>
        <v>0</v>
      </c>
      <c r="K121" s="300">
        <f t="shared" si="12"/>
        <v>0</v>
      </c>
      <c r="L121" s="300">
        <f t="shared" si="13"/>
        <v>0</v>
      </c>
    </row>
    <row r="122" spans="1:12" x14ac:dyDescent="0.3">
      <c r="A122" s="41" t="s">
        <v>394</v>
      </c>
      <c r="B122" s="41" t="s">
        <v>395</v>
      </c>
      <c r="C122" s="221"/>
      <c r="D122" s="221"/>
      <c r="E122" s="221"/>
      <c r="F122" s="221"/>
      <c r="G122" s="221"/>
      <c r="I122" s="300">
        <f t="shared" si="10"/>
        <v>0</v>
      </c>
      <c r="J122" s="300">
        <f t="shared" si="11"/>
        <v>0</v>
      </c>
      <c r="K122" s="300">
        <f t="shared" si="12"/>
        <v>0</v>
      </c>
      <c r="L122" s="300">
        <f t="shared" si="13"/>
        <v>0</v>
      </c>
    </row>
    <row r="123" spans="1:12" x14ac:dyDescent="0.3">
      <c r="A123" s="43" t="s">
        <v>423</v>
      </c>
      <c r="B123" s="43">
        <v>9903</v>
      </c>
      <c r="C123" s="168">
        <f>C110+C111-C117</f>
        <v>0</v>
      </c>
      <c r="D123" s="168">
        <f>D110+D111-D117</f>
        <v>0</v>
      </c>
      <c r="E123" s="168">
        <f>E110+E111-E117</f>
        <v>0</v>
      </c>
      <c r="F123" s="168">
        <f>F110+F111-F117</f>
        <v>0</v>
      </c>
      <c r="G123" s="168">
        <f>G110+G111-G117</f>
        <v>0</v>
      </c>
      <c r="I123" s="300">
        <f t="shared" si="10"/>
        <v>0</v>
      </c>
      <c r="J123" s="300">
        <f t="shared" si="11"/>
        <v>0</v>
      </c>
      <c r="K123" s="300">
        <f t="shared" si="12"/>
        <v>0</v>
      </c>
      <c r="L123" s="300">
        <f t="shared" si="13"/>
        <v>0</v>
      </c>
    </row>
    <row r="124" spans="1:12" x14ac:dyDescent="0.3">
      <c r="A124" s="43" t="s">
        <v>424</v>
      </c>
      <c r="B124" s="43">
        <v>780</v>
      </c>
      <c r="C124" s="221"/>
      <c r="D124" s="221"/>
      <c r="E124" s="221"/>
      <c r="F124" s="221"/>
      <c r="G124" s="221"/>
      <c r="I124" s="300">
        <f t="shared" si="10"/>
        <v>0</v>
      </c>
      <c r="J124" s="300">
        <f t="shared" si="11"/>
        <v>0</v>
      </c>
      <c r="K124" s="300">
        <f t="shared" si="12"/>
        <v>0</v>
      </c>
      <c r="L124" s="300">
        <f t="shared" si="13"/>
        <v>0</v>
      </c>
    </row>
    <row r="125" spans="1:12" x14ac:dyDescent="0.3">
      <c r="A125" s="43" t="s">
        <v>425</v>
      </c>
      <c r="B125" s="43">
        <v>680</v>
      </c>
      <c r="C125" s="221"/>
      <c r="D125" s="221"/>
      <c r="E125" s="221"/>
      <c r="F125" s="221"/>
      <c r="G125" s="221"/>
      <c r="I125" s="300">
        <f t="shared" si="10"/>
        <v>0</v>
      </c>
      <c r="J125" s="300">
        <f t="shared" si="11"/>
        <v>0</v>
      </c>
      <c r="K125" s="300">
        <f t="shared" si="12"/>
        <v>0</v>
      </c>
      <c r="L125" s="300">
        <f t="shared" si="13"/>
        <v>0</v>
      </c>
    </row>
    <row r="126" spans="1:12" x14ac:dyDescent="0.3">
      <c r="A126" s="43" t="s">
        <v>426</v>
      </c>
      <c r="B126" s="43" t="s">
        <v>396</v>
      </c>
      <c r="C126" s="221"/>
      <c r="D126" s="221"/>
      <c r="E126" s="221"/>
      <c r="F126" s="221"/>
      <c r="G126" s="221"/>
      <c r="I126" s="300">
        <f t="shared" si="10"/>
        <v>0</v>
      </c>
      <c r="J126" s="300">
        <f t="shared" si="11"/>
        <v>0</v>
      </c>
      <c r="K126" s="300">
        <f t="shared" si="12"/>
        <v>0</v>
      </c>
      <c r="L126" s="300">
        <f t="shared" si="13"/>
        <v>0</v>
      </c>
    </row>
    <row r="127" spans="1:12" x14ac:dyDescent="0.3">
      <c r="A127" s="43" t="s">
        <v>427</v>
      </c>
      <c r="B127" s="43">
        <v>9904</v>
      </c>
      <c r="C127" s="168">
        <f>C123+C124-C125-C126</f>
        <v>0</v>
      </c>
      <c r="D127" s="168">
        <f>D123+D124-D125-D126</f>
        <v>0</v>
      </c>
      <c r="E127" s="168">
        <f>E123+E124-E125-E126</f>
        <v>0</v>
      </c>
      <c r="F127" s="168">
        <f>F123+F124-F125-F126</f>
        <v>0</v>
      </c>
      <c r="G127" s="168">
        <f>G123+G124-G125-G126</f>
        <v>0</v>
      </c>
      <c r="I127" s="300">
        <f t="shared" si="10"/>
        <v>0</v>
      </c>
      <c r="J127" s="300">
        <f t="shared" si="11"/>
        <v>0</v>
      </c>
      <c r="K127" s="300">
        <f t="shared" si="12"/>
        <v>0</v>
      </c>
      <c r="L127" s="300">
        <f t="shared" si="13"/>
        <v>0</v>
      </c>
    </row>
    <row r="128" spans="1:12" x14ac:dyDescent="0.3">
      <c r="A128" s="43" t="s">
        <v>428</v>
      </c>
      <c r="B128" s="43">
        <v>789</v>
      </c>
      <c r="C128" s="221"/>
      <c r="D128" s="221"/>
      <c r="E128" s="221"/>
      <c r="F128" s="221"/>
      <c r="G128" s="221"/>
      <c r="I128" s="300">
        <f t="shared" si="10"/>
        <v>0</v>
      </c>
      <c r="J128" s="300">
        <f t="shared" si="11"/>
        <v>0</v>
      </c>
      <c r="K128" s="300">
        <f t="shared" si="12"/>
        <v>0</v>
      </c>
      <c r="L128" s="300">
        <f t="shared" si="13"/>
        <v>0</v>
      </c>
    </row>
    <row r="129" spans="1:12" x14ac:dyDescent="0.3">
      <c r="A129" s="43" t="s">
        <v>429</v>
      </c>
      <c r="B129" s="43">
        <v>689</v>
      </c>
      <c r="C129" s="221"/>
      <c r="D129" s="221"/>
      <c r="E129" s="221"/>
      <c r="F129" s="221"/>
      <c r="G129" s="221"/>
      <c r="I129" s="300">
        <f t="shared" si="10"/>
        <v>0</v>
      </c>
      <c r="J129" s="300">
        <f t="shared" si="11"/>
        <v>0</v>
      </c>
      <c r="K129" s="300">
        <f t="shared" si="12"/>
        <v>0</v>
      </c>
      <c r="L129" s="300">
        <f t="shared" si="13"/>
        <v>0</v>
      </c>
    </row>
    <row r="130" spans="1:12" x14ac:dyDescent="0.3">
      <c r="A130" s="43" t="s">
        <v>430</v>
      </c>
      <c r="B130" s="43">
        <v>9905</v>
      </c>
      <c r="C130" s="168">
        <f>C127+C128-C129</f>
        <v>0</v>
      </c>
      <c r="D130" s="168">
        <f>D127+D128-D129</f>
        <v>0</v>
      </c>
      <c r="E130" s="168">
        <f>E127+E128-E129</f>
        <v>0</v>
      </c>
      <c r="F130" s="168">
        <f>F127+F128-F129</f>
        <v>0</v>
      </c>
      <c r="G130" s="168">
        <f>G127+G128-G129</f>
        <v>0</v>
      </c>
      <c r="I130" s="300">
        <f t="shared" si="10"/>
        <v>0</v>
      </c>
      <c r="J130" s="300">
        <f t="shared" si="11"/>
        <v>0</v>
      </c>
      <c r="K130" s="300">
        <f t="shared" si="12"/>
        <v>0</v>
      </c>
      <c r="L130" s="300">
        <f t="shared" si="13"/>
        <v>0</v>
      </c>
    </row>
    <row r="133" spans="1:12" ht="15" x14ac:dyDescent="0.3">
      <c r="A133" s="506" t="s">
        <v>698</v>
      </c>
      <c r="B133" s="293"/>
      <c r="C133" s="293"/>
      <c r="D133" s="293"/>
      <c r="E133" s="294"/>
      <c r="F133" s="294"/>
      <c r="G133" s="294"/>
      <c r="I133" s="294"/>
      <c r="J133" s="294"/>
      <c r="K133" s="294"/>
      <c r="L133" s="294"/>
    </row>
    <row r="135" spans="1:12" x14ac:dyDescent="0.3">
      <c r="I135" s="550" t="s">
        <v>884</v>
      </c>
      <c r="J135" s="551"/>
      <c r="K135" s="551"/>
      <c r="L135" s="552"/>
    </row>
    <row r="136" spans="1:12" ht="27" x14ac:dyDescent="0.3">
      <c r="A136" s="30"/>
      <c r="B136" s="42" t="s">
        <v>169</v>
      </c>
      <c r="C136" s="202" t="str">
        <f t="shared" ref="C136:G136" si="14">C50</f>
        <v>REALITE 2017</v>
      </c>
      <c r="D136" s="202" t="str">
        <f t="shared" si="14"/>
        <v>REALITE 2018</v>
      </c>
      <c r="E136" s="202" t="str">
        <f t="shared" si="14"/>
        <v>REALITE 2019</v>
      </c>
      <c r="F136" s="202" t="str">
        <f t="shared" si="14"/>
        <v>REALITE 2020</v>
      </c>
      <c r="G136" s="202" t="str">
        <f t="shared" si="14"/>
        <v>REALITE 2021</v>
      </c>
      <c r="I136" s="202" t="str">
        <f>RIGHT(D136,4)&amp;" - "&amp;RIGHT(C136,4)</f>
        <v>2018 - 2017</v>
      </c>
      <c r="J136" s="202" t="str">
        <f>RIGHT(E136,4)&amp;" - "&amp;RIGHT(D136,4)</f>
        <v>2019 - 2018</v>
      </c>
      <c r="K136" s="202" t="str">
        <f>RIGHT(F136,4)&amp;" - "&amp;RIGHT(E136,4)</f>
        <v>2020 - 2019</v>
      </c>
      <c r="L136" s="202" t="str">
        <f>RIGHT(G136,4)&amp;" - "&amp;RIGHT(F136,4)</f>
        <v>2021 - 2020</v>
      </c>
    </row>
    <row r="137" spans="1:12" x14ac:dyDescent="0.3">
      <c r="A137" s="43" t="s">
        <v>418</v>
      </c>
      <c r="B137" s="43" t="s">
        <v>397</v>
      </c>
      <c r="C137" s="164">
        <f>SUM(C138:C142)</f>
        <v>0</v>
      </c>
      <c r="D137" s="164">
        <f>SUM(D138:D142)</f>
        <v>0</v>
      </c>
      <c r="E137" s="164">
        <f>SUM(E138:E142)</f>
        <v>0</v>
      </c>
      <c r="F137" s="164">
        <f>SUM(F138:F142)</f>
        <v>0</v>
      </c>
      <c r="G137" s="164">
        <f>SUM(G138:G142)</f>
        <v>0</v>
      </c>
      <c r="I137" s="300">
        <f t="shared" ref="I137:I173" si="15">IFERROR(IF(AND(ROUND(SUM(C137:C137),0)=0,ROUND(SUM(D137:D137),0)&gt;ROUND(SUM(C137:C137),0)),"INF",(ROUND(SUM(D137:D137),0)-ROUND(SUM(C137:C137),0))/ROUND(SUM(C137:C137),0)),0)</f>
        <v>0</v>
      </c>
      <c r="J137" s="300">
        <f t="shared" ref="J137:J173" si="16">IFERROR(IF(AND(ROUND(SUM(D137),0)=0,ROUND(SUM(E137:E137),0)&gt;ROUND(SUM(D137),0)),"INF",(ROUND(SUM(E137:E137),0)-ROUND(SUM(D137),0))/ROUND(SUM(D137),0)),0)</f>
        <v>0</v>
      </c>
      <c r="K137" s="300">
        <f t="shared" ref="K137:K173" si="17">IFERROR(IF(AND(ROUND(SUM(E137),0)=0,ROUND(SUM(F137:F137),0)&gt;ROUND(SUM(E137),0)),"INF",(ROUND(SUM(F137:F137),0)-ROUND(SUM(E137),0))/ROUND(SUM(E137),0)),0)</f>
        <v>0</v>
      </c>
      <c r="L137" s="300">
        <f t="shared" ref="L137:L173" si="18">IFERROR(IF(AND(ROUND(SUM(F137),0)=0,ROUND(SUM(G137:G137),0)&gt;ROUND(SUM(F137),0)),"INF",(ROUND(SUM(G137:G137),0)-ROUND(SUM(F137),0))/ROUND(SUM(F137),0)),0)</f>
        <v>0</v>
      </c>
    </row>
    <row r="138" spans="1:12" s="505" customFormat="1" x14ac:dyDescent="0.3">
      <c r="A138" s="41" t="s">
        <v>398</v>
      </c>
      <c r="B138" s="41">
        <v>70</v>
      </c>
      <c r="C138" s="221"/>
      <c r="D138" s="221"/>
      <c r="E138" s="221"/>
      <c r="F138" s="221"/>
      <c r="G138" s="221"/>
      <c r="I138" s="300">
        <f t="shared" si="15"/>
        <v>0</v>
      </c>
      <c r="J138" s="300">
        <f t="shared" si="16"/>
        <v>0</v>
      </c>
      <c r="K138" s="300">
        <f t="shared" si="17"/>
        <v>0</v>
      </c>
      <c r="L138" s="300">
        <f t="shared" si="18"/>
        <v>0</v>
      </c>
    </row>
    <row r="139" spans="1:12" s="505" customFormat="1" ht="27" x14ac:dyDescent="0.3">
      <c r="A139" s="41" t="s">
        <v>399</v>
      </c>
      <c r="B139" s="41">
        <v>71</v>
      </c>
      <c r="C139" s="221"/>
      <c r="D139" s="221"/>
      <c r="E139" s="221"/>
      <c r="F139" s="221"/>
      <c r="G139" s="221"/>
      <c r="I139" s="300">
        <f t="shared" si="15"/>
        <v>0</v>
      </c>
      <c r="J139" s="300">
        <f t="shared" si="16"/>
        <v>0</v>
      </c>
      <c r="K139" s="300">
        <f t="shared" si="17"/>
        <v>0</v>
      </c>
      <c r="L139" s="300">
        <f t="shared" si="18"/>
        <v>0</v>
      </c>
    </row>
    <row r="140" spans="1:12" s="505" customFormat="1" x14ac:dyDescent="0.3">
      <c r="A140" s="41" t="s">
        <v>400</v>
      </c>
      <c r="B140" s="41">
        <v>72</v>
      </c>
      <c r="C140" s="221"/>
      <c r="D140" s="221"/>
      <c r="E140" s="221"/>
      <c r="F140" s="221"/>
      <c r="G140" s="221"/>
      <c r="I140" s="300">
        <f t="shared" si="15"/>
        <v>0</v>
      </c>
      <c r="J140" s="300">
        <f t="shared" si="16"/>
        <v>0</v>
      </c>
      <c r="K140" s="300">
        <f t="shared" si="17"/>
        <v>0</v>
      </c>
      <c r="L140" s="300">
        <f t="shared" si="18"/>
        <v>0</v>
      </c>
    </row>
    <row r="141" spans="1:12" s="505" customFormat="1" x14ac:dyDescent="0.3">
      <c r="A141" s="41" t="s">
        <v>401</v>
      </c>
      <c r="B141" s="41">
        <v>74</v>
      </c>
      <c r="C141" s="221"/>
      <c r="D141" s="221"/>
      <c r="E141" s="221"/>
      <c r="F141" s="221"/>
      <c r="G141" s="221"/>
      <c r="I141" s="300">
        <f t="shared" si="15"/>
        <v>0</v>
      </c>
      <c r="J141" s="300">
        <f t="shared" si="16"/>
        <v>0</v>
      </c>
      <c r="K141" s="300">
        <f t="shared" si="17"/>
        <v>0</v>
      </c>
      <c r="L141" s="300">
        <f t="shared" si="18"/>
        <v>0</v>
      </c>
    </row>
    <row r="142" spans="1:12" s="505" customFormat="1" x14ac:dyDescent="0.3">
      <c r="A142" s="41" t="s">
        <v>402</v>
      </c>
      <c r="B142" s="41" t="s">
        <v>403</v>
      </c>
      <c r="C142" s="221"/>
      <c r="D142" s="221"/>
      <c r="E142" s="221"/>
      <c r="F142" s="221"/>
      <c r="G142" s="221"/>
      <c r="I142" s="300">
        <f t="shared" si="15"/>
        <v>0</v>
      </c>
      <c r="J142" s="300">
        <f t="shared" si="16"/>
        <v>0</v>
      </c>
      <c r="K142" s="300">
        <f t="shared" si="17"/>
        <v>0</v>
      </c>
      <c r="L142" s="300">
        <f t="shared" si="18"/>
        <v>0</v>
      </c>
    </row>
    <row r="143" spans="1:12" s="505" customFormat="1" x14ac:dyDescent="0.3">
      <c r="A143" s="43" t="s">
        <v>419</v>
      </c>
      <c r="B143" s="43" t="s">
        <v>404</v>
      </c>
      <c r="C143" s="164">
        <f>SUM(C144:C152)</f>
        <v>0</v>
      </c>
      <c r="D143" s="164">
        <f>SUM(D144:D152)</f>
        <v>0</v>
      </c>
      <c r="E143" s="164">
        <f>SUM(E144:E152)</f>
        <v>0</v>
      </c>
      <c r="F143" s="164">
        <f>SUM(F144:F152)</f>
        <v>0</v>
      </c>
      <c r="G143" s="164">
        <f>SUM(G144:G152)</f>
        <v>0</v>
      </c>
      <c r="I143" s="300">
        <f t="shared" si="15"/>
        <v>0</v>
      </c>
      <c r="J143" s="300">
        <f t="shared" si="16"/>
        <v>0</v>
      </c>
      <c r="K143" s="300">
        <f t="shared" si="17"/>
        <v>0</v>
      </c>
      <c r="L143" s="300">
        <f t="shared" si="18"/>
        <v>0</v>
      </c>
    </row>
    <row r="144" spans="1:12" s="505" customFormat="1" x14ac:dyDescent="0.3">
      <c r="A144" s="41" t="s">
        <v>405</v>
      </c>
      <c r="B144" s="41">
        <v>60</v>
      </c>
      <c r="C144" s="221"/>
      <c r="D144" s="221"/>
      <c r="E144" s="221"/>
      <c r="F144" s="221"/>
      <c r="G144" s="221"/>
      <c r="I144" s="300">
        <f t="shared" si="15"/>
        <v>0</v>
      </c>
      <c r="J144" s="300">
        <f t="shared" si="16"/>
        <v>0</v>
      </c>
      <c r="K144" s="300">
        <f t="shared" si="17"/>
        <v>0</v>
      </c>
      <c r="L144" s="300">
        <f t="shared" si="18"/>
        <v>0</v>
      </c>
    </row>
    <row r="145" spans="1:12" s="505" customFormat="1" x14ac:dyDescent="0.3">
      <c r="A145" s="41" t="s">
        <v>406</v>
      </c>
      <c r="B145" s="41">
        <v>61</v>
      </c>
      <c r="C145" s="221"/>
      <c r="D145" s="221"/>
      <c r="E145" s="221"/>
      <c r="F145" s="221"/>
      <c r="G145" s="221"/>
      <c r="I145" s="300">
        <f t="shared" si="15"/>
        <v>0</v>
      </c>
      <c r="J145" s="300">
        <f t="shared" si="16"/>
        <v>0</v>
      </c>
      <c r="K145" s="300">
        <f t="shared" si="17"/>
        <v>0</v>
      </c>
      <c r="L145" s="300">
        <f t="shared" si="18"/>
        <v>0</v>
      </c>
    </row>
    <row r="146" spans="1:12" s="505" customFormat="1" x14ac:dyDescent="0.3">
      <c r="A146" s="41" t="s">
        <v>407</v>
      </c>
      <c r="B146" s="41">
        <v>62</v>
      </c>
      <c r="C146" s="221"/>
      <c r="D146" s="221"/>
      <c r="E146" s="221"/>
      <c r="F146" s="221"/>
      <c r="G146" s="221"/>
      <c r="I146" s="300">
        <f t="shared" si="15"/>
        <v>0</v>
      </c>
      <c r="J146" s="300">
        <f t="shared" si="16"/>
        <v>0</v>
      </c>
      <c r="K146" s="300">
        <f t="shared" si="17"/>
        <v>0</v>
      </c>
      <c r="L146" s="300">
        <f t="shared" si="18"/>
        <v>0</v>
      </c>
    </row>
    <row r="147" spans="1:12" s="505" customFormat="1" ht="27" x14ac:dyDescent="0.3">
      <c r="A147" s="41" t="s">
        <v>408</v>
      </c>
      <c r="B147" s="41">
        <v>630</v>
      </c>
      <c r="C147" s="221"/>
      <c r="D147" s="221"/>
      <c r="E147" s="221"/>
      <c r="F147" s="221"/>
      <c r="G147" s="221"/>
      <c r="I147" s="300">
        <f t="shared" si="15"/>
        <v>0</v>
      </c>
      <c r="J147" s="300">
        <f t="shared" si="16"/>
        <v>0</v>
      </c>
      <c r="K147" s="300">
        <f t="shared" si="17"/>
        <v>0</v>
      </c>
      <c r="L147" s="300">
        <f t="shared" si="18"/>
        <v>0</v>
      </c>
    </row>
    <row r="148" spans="1:12" s="505" customFormat="1" ht="27" x14ac:dyDescent="0.3">
      <c r="A148" s="41" t="s">
        <v>409</v>
      </c>
      <c r="B148" s="41" t="s">
        <v>410</v>
      </c>
      <c r="C148" s="221"/>
      <c r="D148" s="221"/>
      <c r="E148" s="221"/>
      <c r="F148" s="221"/>
      <c r="G148" s="221"/>
      <c r="I148" s="300">
        <f t="shared" si="15"/>
        <v>0</v>
      </c>
      <c r="J148" s="300">
        <f t="shared" si="16"/>
        <v>0</v>
      </c>
      <c r="K148" s="300">
        <f t="shared" si="17"/>
        <v>0</v>
      </c>
      <c r="L148" s="300">
        <f t="shared" si="18"/>
        <v>0</v>
      </c>
    </row>
    <row r="149" spans="1:12" s="505" customFormat="1" x14ac:dyDescent="0.3">
      <c r="A149" s="41" t="s">
        <v>411</v>
      </c>
      <c r="B149" s="41" t="s">
        <v>412</v>
      </c>
      <c r="C149" s="221"/>
      <c r="D149" s="221"/>
      <c r="E149" s="221"/>
      <c r="F149" s="221"/>
      <c r="G149" s="221"/>
      <c r="I149" s="300">
        <f t="shared" si="15"/>
        <v>0</v>
      </c>
      <c r="J149" s="300">
        <f t="shared" si="16"/>
        <v>0</v>
      </c>
      <c r="K149" s="300">
        <f t="shared" si="17"/>
        <v>0</v>
      </c>
      <c r="L149" s="300">
        <f t="shared" si="18"/>
        <v>0</v>
      </c>
    </row>
    <row r="150" spans="1:12" s="505" customFormat="1" x14ac:dyDescent="0.3">
      <c r="A150" s="41" t="s">
        <v>413</v>
      </c>
      <c r="B150" s="41" t="s">
        <v>414</v>
      </c>
      <c r="C150" s="221"/>
      <c r="D150" s="221"/>
      <c r="E150" s="221"/>
      <c r="F150" s="221"/>
      <c r="G150" s="221"/>
      <c r="I150" s="300">
        <f t="shared" si="15"/>
        <v>0</v>
      </c>
      <c r="J150" s="300">
        <f t="shared" si="16"/>
        <v>0</v>
      </c>
      <c r="K150" s="300">
        <f t="shared" si="17"/>
        <v>0</v>
      </c>
      <c r="L150" s="300">
        <f t="shared" si="18"/>
        <v>0</v>
      </c>
    </row>
    <row r="151" spans="1:12" s="505" customFormat="1" x14ac:dyDescent="0.3">
      <c r="A151" s="41" t="s">
        <v>415</v>
      </c>
      <c r="B151" s="41">
        <v>649</v>
      </c>
      <c r="C151" s="221"/>
      <c r="D151" s="221"/>
      <c r="E151" s="221"/>
      <c r="F151" s="221"/>
      <c r="G151" s="221"/>
      <c r="I151" s="300">
        <f t="shared" si="15"/>
        <v>0</v>
      </c>
      <c r="J151" s="300">
        <f t="shared" si="16"/>
        <v>0</v>
      </c>
      <c r="K151" s="300">
        <f t="shared" si="17"/>
        <v>0</v>
      </c>
      <c r="L151" s="300">
        <f t="shared" si="18"/>
        <v>0</v>
      </c>
    </row>
    <row r="152" spans="1:12" s="505" customFormat="1" x14ac:dyDescent="0.3">
      <c r="A152" s="41" t="s">
        <v>416</v>
      </c>
      <c r="B152" s="41" t="s">
        <v>417</v>
      </c>
      <c r="C152" s="221"/>
      <c r="D152" s="221"/>
      <c r="E152" s="221"/>
      <c r="F152" s="221"/>
      <c r="G152" s="221"/>
      <c r="I152" s="300">
        <f t="shared" si="15"/>
        <v>0</v>
      </c>
      <c r="J152" s="300">
        <f t="shared" si="16"/>
        <v>0</v>
      </c>
      <c r="K152" s="300">
        <f t="shared" si="17"/>
        <v>0</v>
      </c>
      <c r="L152" s="300">
        <f t="shared" si="18"/>
        <v>0</v>
      </c>
    </row>
    <row r="153" spans="1:12" s="505" customFormat="1" x14ac:dyDescent="0.3">
      <c r="A153" s="43" t="s">
        <v>420</v>
      </c>
      <c r="B153" s="43">
        <v>9901</v>
      </c>
      <c r="C153" s="164">
        <f>C137-C143</f>
        <v>0</v>
      </c>
      <c r="D153" s="164">
        <f>D137-D143</f>
        <v>0</v>
      </c>
      <c r="E153" s="164">
        <f>E137-E143</f>
        <v>0</v>
      </c>
      <c r="F153" s="164">
        <f>F137-F143</f>
        <v>0</v>
      </c>
      <c r="G153" s="164">
        <f>G137-G143</f>
        <v>0</v>
      </c>
      <c r="I153" s="300">
        <f t="shared" si="15"/>
        <v>0</v>
      </c>
      <c r="J153" s="300">
        <f t="shared" si="16"/>
        <v>0</v>
      </c>
      <c r="K153" s="300">
        <f t="shared" si="17"/>
        <v>0</v>
      </c>
      <c r="L153" s="300">
        <f t="shared" si="18"/>
        <v>0</v>
      </c>
    </row>
    <row r="154" spans="1:12" s="505" customFormat="1" x14ac:dyDescent="0.3">
      <c r="A154" s="43" t="s">
        <v>421</v>
      </c>
      <c r="B154" s="43" t="s">
        <v>380</v>
      </c>
      <c r="C154" s="168">
        <f>SUM(C155,C159)</f>
        <v>0</v>
      </c>
      <c r="D154" s="168">
        <f>SUM(D155,D159)</f>
        <v>0</v>
      </c>
      <c r="E154" s="168">
        <f>SUM(E155,E159)</f>
        <v>0</v>
      </c>
      <c r="F154" s="168">
        <f>SUM(F155,F159)</f>
        <v>0</v>
      </c>
      <c r="G154" s="168">
        <f>SUM(G155,G159)</f>
        <v>0</v>
      </c>
      <c r="I154" s="300">
        <f t="shared" si="15"/>
        <v>0</v>
      </c>
      <c r="J154" s="300">
        <f t="shared" si="16"/>
        <v>0</v>
      </c>
      <c r="K154" s="300">
        <f t="shared" si="17"/>
        <v>0</v>
      </c>
      <c r="L154" s="300">
        <f t="shared" si="18"/>
        <v>0</v>
      </c>
    </row>
    <row r="155" spans="1:12" x14ac:dyDescent="0.3">
      <c r="A155" s="41" t="s">
        <v>381</v>
      </c>
      <c r="B155" s="41">
        <v>75</v>
      </c>
      <c r="C155" s="168">
        <f>SUM(C156:C158)</f>
        <v>0</v>
      </c>
      <c r="D155" s="168">
        <f>SUM(D156:D158)</f>
        <v>0</v>
      </c>
      <c r="E155" s="168">
        <f>SUM(E156:E158)</f>
        <v>0</v>
      </c>
      <c r="F155" s="168">
        <f>SUM(F156:F158)</f>
        <v>0</v>
      </c>
      <c r="G155" s="168">
        <f>SUM(G156:G158)</f>
        <v>0</v>
      </c>
      <c r="I155" s="300">
        <f t="shared" si="15"/>
        <v>0</v>
      </c>
      <c r="J155" s="300">
        <f t="shared" si="16"/>
        <v>0</v>
      </c>
      <c r="K155" s="300">
        <f t="shared" si="17"/>
        <v>0</v>
      </c>
      <c r="L155" s="300">
        <f t="shared" si="18"/>
        <v>0</v>
      </c>
    </row>
    <row r="156" spans="1:12" x14ac:dyDescent="0.3">
      <c r="A156" s="41" t="s">
        <v>382</v>
      </c>
      <c r="B156" s="41">
        <v>750</v>
      </c>
      <c r="C156" s="221"/>
      <c r="D156" s="221"/>
      <c r="E156" s="221"/>
      <c r="F156" s="221"/>
      <c r="G156" s="221"/>
      <c r="I156" s="300">
        <f t="shared" si="15"/>
        <v>0</v>
      </c>
      <c r="J156" s="300">
        <f t="shared" si="16"/>
        <v>0</v>
      </c>
      <c r="K156" s="300">
        <f t="shared" si="17"/>
        <v>0</v>
      </c>
      <c r="L156" s="300">
        <f t="shared" si="18"/>
        <v>0</v>
      </c>
    </row>
    <row r="157" spans="1:12" x14ac:dyDescent="0.3">
      <c r="A157" s="41" t="s">
        <v>383</v>
      </c>
      <c r="B157" s="41">
        <v>751</v>
      </c>
      <c r="C157" s="221"/>
      <c r="D157" s="221"/>
      <c r="E157" s="221"/>
      <c r="F157" s="221"/>
      <c r="G157" s="221"/>
      <c r="I157" s="300">
        <f t="shared" si="15"/>
        <v>0</v>
      </c>
      <c r="J157" s="300">
        <f t="shared" si="16"/>
        <v>0</v>
      </c>
      <c r="K157" s="300">
        <f t="shared" si="17"/>
        <v>0</v>
      </c>
      <c r="L157" s="300">
        <f t="shared" si="18"/>
        <v>0</v>
      </c>
    </row>
    <row r="158" spans="1:12" x14ac:dyDescent="0.3">
      <c r="A158" s="41" t="s">
        <v>384</v>
      </c>
      <c r="B158" s="41" t="s">
        <v>385</v>
      </c>
      <c r="C158" s="221"/>
      <c r="D158" s="221"/>
      <c r="E158" s="221"/>
      <c r="F158" s="221"/>
      <c r="G158" s="221"/>
      <c r="I158" s="300">
        <f t="shared" si="15"/>
        <v>0</v>
      </c>
      <c r="J158" s="300">
        <f t="shared" si="16"/>
        <v>0</v>
      </c>
      <c r="K158" s="300">
        <f t="shared" si="17"/>
        <v>0</v>
      </c>
      <c r="L158" s="300">
        <f t="shared" si="18"/>
        <v>0</v>
      </c>
    </row>
    <row r="159" spans="1:12" x14ac:dyDescent="0.3">
      <c r="A159" s="41" t="s">
        <v>386</v>
      </c>
      <c r="B159" s="41" t="s">
        <v>387</v>
      </c>
      <c r="C159" s="221"/>
      <c r="D159" s="221"/>
      <c r="E159" s="221"/>
      <c r="F159" s="221"/>
      <c r="G159" s="221"/>
      <c r="I159" s="300">
        <f t="shared" si="15"/>
        <v>0</v>
      </c>
      <c r="J159" s="300">
        <f t="shared" si="16"/>
        <v>0</v>
      </c>
      <c r="K159" s="300">
        <f t="shared" si="17"/>
        <v>0</v>
      </c>
      <c r="L159" s="300">
        <f t="shared" si="18"/>
        <v>0</v>
      </c>
    </row>
    <row r="160" spans="1:12" x14ac:dyDescent="0.3">
      <c r="A160" s="43" t="s">
        <v>422</v>
      </c>
      <c r="B160" s="43" t="s">
        <v>388</v>
      </c>
      <c r="C160" s="168">
        <f>SUM(C161,C165)</f>
        <v>0</v>
      </c>
      <c r="D160" s="168">
        <f>SUM(D161,D165)</f>
        <v>0</v>
      </c>
      <c r="E160" s="168">
        <f>SUM(E161,E165)</f>
        <v>0</v>
      </c>
      <c r="F160" s="168">
        <f>SUM(F161,F165)</f>
        <v>0</v>
      </c>
      <c r="G160" s="168">
        <f>SUM(G161,G165)</f>
        <v>0</v>
      </c>
      <c r="I160" s="300">
        <f t="shared" si="15"/>
        <v>0</v>
      </c>
      <c r="J160" s="300">
        <f t="shared" si="16"/>
        <v>0</v>
      </c>
      <c r="K160" s="300">
        <f t="shared" si="17"/>
        <v>0</v>
      </c>
      <c r="L160" s="300">
        <f t="shared" si="18"/>
        <v>0</v>
      </c>
    </row>
    <row r="161" spans="1:12" x14ac:dyDescent="0.3">
      <c r="A161" s="41" t="s">
        <v>389</v>
      </c>
      <c r="B161" s="41">
        <v>65</v>
      </c>
      <c r="C161" s="168">
        <f>SUM(C162:C164)</f>
        <v>0</v>
      </c>
      <c r="D161" s="168">
        <f>SUM(D162:D164)</f>
        <v>0</v>
      </c>
      <c r="E161" s="168">
        <f>SUM(E162:E164)</f>
        <v>0</v>
      </c>
      <c r="F161" s="168">
        <f>SUM(F162:F164)</f>
        <v>0</v>
      </c>
      <c r="G161" s="168">
        <f>SUM(G162:G164)</f>
        <v>0</v>
      </c>
      <c r="I161" s="300">
        <f t="shared" si="15"/>
        <v>0</v>
      </c>
      <c r="J161" s="300">
        <f t="shared" si="16"/>
        <v>0</v>
      </c>
      <c r="K161" s="300">
        <f t="shared" si="17"/>
        <v>0</v>
      </c>
      <c r="L161" s="300">
        <f t="shared" si="18"/>
        <v>0</v>
      </c>
    </row>
    <row r="162" spans="1:12" x14ac:dyDescent="0.3">
      <c r="A162" s="41" t="s">
        <v>390</v>
      </c>
      <c r="B162" s="41">
        <v>650</v>
      </c>
      <c r="C162" s="221"/>
      <c r="D162" s="221"/>
      <c r="E162" s="221"/>
      <c r="F162" s="221"/>
      <c r="G162" s="221"/>
      <c r="I162" s="300">
        <f t="shared" si="15"/>
        <v>0</v>
      </c>
      <c r="J162" s="300">
        <f t="shared" si="16"/>
        <v>0</v>
      </c>
      <c r="K162" s="300">
        <f t="shared" si="17"/>
        <v>0</v>
      </c>
      <c r="L162" s="300">
        <f t="shared" si="18"/>
        <v>0</v>
      </c>
    </row>
    <row r="163" spans="1:12" ht="27" x14ac:dyDescent="0.3">
      <c r="A163" s="41" t="s">
        <v>391</v>
      </c>
      <c r="B163" s="41">
        <v>651</v>
      </c>
      <c r="C163" s="221"/>
      <c r="D163" s="221"/>
      <c r="E163" s="221"/>
      <c r="F163" s="221"/>
      <c r="G163" s="221"/>
      <c r="I163" s="300">
        <f t="shared" si="15"/>
        <v>0</v>
      </c>
      <c r="J163" s="300">
        <f t="shared" si="16"/>
        <v>0</v>
      </c>
      <c r="K163" s="300">
        <f t="shared" si="17"/>
        <v>0</v>
      </c>
      <c r="L163" s="300">
        <f t="shared" si="18"/>
        <v>0</v>
      </c>
    </row>
    <row r="164" spans="1:12" x14ac:dyDescent="0.3">
      <c r="A164" s="41" t="s">
        <v>392</v>
      </c>
      <c r="B164" s="41" t="s">
        <v>393</v>
      </c>
      <c r="C164" s="221"/>
      <c r="D164" s="221"/>
      <c r="E164" s="221"/>
      <c r="F164" s="221"/>
      <c r="G164" s="221"/>
      <c r="I164" s="300">
        <f t="shared" si="15"/>
        <v>0</v>
      </c>
      <c r="J164" s="300">
        <f t="shared" si="16"/>
        <v>0</v>
      </c>
      <c r="K164" s="300">
        <f t="shared" si="17"/>
        <v>0</v>
      </c>
      <c r="L164" s="300">
        <f t="shared" si="18"/>
        <v>0</v>
      </c>
    </row>
    <row r="165" spans="1:12" x14ac:dyDescent="0.3">
      <c r="A165" s="41" t="s">
        <v>394</v>
      </c>
      <c r="B165" s="41" t="s">
        <v>395</v>
      </c>
      <c r="C165" s="221"/>
      <c r="D165" s="221"/>
      <c r="E165" s="221"/>
      <c r="F165" s="221"/>
      <c r="G165" s="221"/>
      <c r="I165" s="300">
        <f t="shared" si="15"/>
        <v>0</v>
      </c>
      <c r="J165" s="300">
        <f t="shared" si="16"/>
        <v>0</v>
      </c>
      <c r="K165" s="300">
        <f t="shared" si="17"/>
        <v>0</v>
      </c>
      <c r="L165" s="300">
        <f t="shared" si="18"/>
        <v>0</v>
      </c>
    </row>
    <row r="166" spans="1:12" x14ac:dyDescent="0.3">
      <c r="A166" s="43" t="s">
        <v>423</v>
      </c>
      <c r="B166" s="43">
        <v>9903</v>
      </c>
      <c r="C166" s="168">
        <f>C153+C154-C160</f>
        <v>0</v>
      </c>
      <c r="D166" s="168">
        <f>D153+D154-D160</f>
        <v>0</v>
      </c>
      <c r="E166" s="168">
        <f>E153+E154-E160</f>
        <v>0</v>
      </c>
      <c r="F166" s="168">
        <f>F153+F154-F160</f>
        <v>0</v>
      </c>
      <c r="G166" s="168">
        <f>G153+G154-G160</f>
        <v>0</v>
      </c>
      <c r="I166" s="300">
        <f t="shared" si="15"/>
        <v>0</v>
      </c>
      <c r="J166" s="300">
        <f t="shared" si="16"/>
        <v>0</v>
      </c>
      <c r="K166" s="300">
        <f t="shared" si="17"/>
        <v>0</v>
      </c>
      <c r="L166" s="300">
        <f t="shared" si="18"/>
        <v>0</v>
      </c>
    </row>
    <row r="167" spans="1:12" x14ac:dyDescent="0.3">
      <c r="A167" s="43" t="s">
        <v>424</v>
      </c>
      <c r="B167" s="43">
        <v>780</v>
      </c>
      <c r="C167" s="221"/>
      <c r="D167" s="221"/>
      <c r="E167" s="221"/>
      <c r="F167" s="221"/>
      <c r="G167" s="221"/>
      <c r="I167" s="300">
        <f t="shared" si="15"/>
        <v>0</v>
      </c>
      <c r="J167" s="300">
        <f t="shared" si="16"/>
        <v>0</v>
      </c>
      <c r="K167" s="300">
        <f t="shared" si="17"/>
        <v>0</v>
      </c>
      <c r="L167" s="300">
        <f t="shared" si="18"/>
        <v>0</v>
      </c>
    </row>
    <row r="168" spans="1:12" x14ac:dyDescent="0.3">
      <c r="A168" s="43" t="s">
        <v>425</v>
      </c>
      <c r="B168" s="43">
        <v>680</v>
      </c>
      <c r="C168" s="221"/>
      <c r="D168" s="221"/>
      <c r="E168" s="221"/>
      <c r="F168" s="221"/>
      <c r="G168" s="221"/>
      <c r="I168" s="300">
        <f t="shared" si="15"/>
        <v>0</v>
      </c>
      <c r="J168" s="300">
        <f t="shared" si="16"/>
        <v>0</v>
      </c>
      <c r="K168" s="300">
        <f t="shared" si="17"/>
        <v>0</v>
      </c>
      <c r="L168" s="300">
        <f t="shared" si="18"/>
        <v>0</v>
      </c>
    </row>
    <row r="169" spans="1:12" x14ac:dyDescent="0.3">
      <c r="A169" s="43" t="s">
        <v>426</v>
      </c>
      <c r="B169" s="43" t="s">
        <v>396</v>
      </c>
      <c r="C169" s="221"/>
      <c r="D169" s="221"/>
      <c r="E169" s="221"/>
      <c r="F169" s="221"/>
      <c r="G169" s="221"/>
      <c r="I169" s="300">
        <f t="shared" si="15"/>
        <v>0</v>
      </c>
      <c r="J169" s="300">
        <f t="shared" si="16"/>
        <v>0</v>
      </c>
      <c r="K169" s="300">
        <f t="shared" si="17"/>
        <v>0</v>
      </c>
      <c r="L169" s="300">
        <f t="shared" si="18"/>
        <v>0</v>
      </c>
    </row>
    <row r="170" spans="1:12" x14ac:dyDescent="0.3">
      <c r="A170" s="43" t="s">
        <v>427</v>
      </c>
      <c r="B170" s="43">
        <v>9904</v>
      </c>
      <c r="C170" s="168">
        <f>C166+C167-C168-C169</f>
        <v>0</v>
      </c>
      <c r="D170" s="168">
        <f>D166+D167-D168-D169</f>
        <v>0</v>
      </c>
      <c r="E170" s="168">
        <f>E166+E167-E168-E169</f>
        <v>0</v>
      </c>
      <c r="F170" s="168">
        <f>F166+F167-F168-F169</f>
        <v>0</v>
      </c>
      <c r="G170" s="168">
        <f>G166+G167-G168-G169</f>
        <v>0</v>
      </c>
      <c r="I170" s="300">
        <f t="shared" si="15"/>
        <v>0</v>
      </c>
      <c r="J170" s="300">
        <f t="shared" si="16"/>
        <v>0</v>
      </c>
      <c r="K170" s="300">
        <f t="shared" si="17"/>
        <v>0</v>
      </c>
      <c r="L170" s="300">
        <f t="shared" si="18"/>
        <v>0</v>
      </c>
    </row>
    <row r="171" spans="1:12" x14ac:dyDescent="0.3">
      <c r="A171" s="43" t="s">
        <v>428</v>
      </c>
      <c r="B171" s="43">
        <v>789</v>
      </c>
      <c r="C171" s="221"/>
      <c r="D171" s="221"/>
      <c r="E171" s="221"/>
      <c r="F171" s="221"/>
      <c r="G171" s="221"/>
      <c r="I171" s="300">
        <f t="shared" si="15"/>
        <v>0</v>
      </c>
      <c r="J171" s="300">
        <f t="shared" si="16"/>
        <v>0</v>
      </c>
      <c r="K171" s="300">
        <f t="shared" si="17"/>
        <v>0</v>
      </c>
      <c r="L171" s="300">
        <f t="shared" si="18"/>
        <v>0</v>
      </c>
    </row>
    <row r="172" spans="1:12" x14ac:dyDescent="0.3">
      <c r="A172" s="43" t="s">
        <v>429</v>
      </c>
      <c r="B172" s="43">
        <v>689</v>
      </c>
      <c r="C172" s="221"/>
      <c r="D172" s="221"/>
      <c r="E172" s="221"/>
      <c r="F172" s="221"/>
      <c r="G172" s="221"/>
      <c r="I172" s="300">
        <f t="shared" si="15"/>
        <v>0</v>
      </c>
      <c r="J172" s="300">
        <f t="shared" si="16"/>
        <v>0</v>
      </c>
      <c r="K172" s="300">
        <f t="shared" si="17"/>
        <v>0</v>
      </c>
      <c r="L172" s="300">
        <f t="shared" si="18"/>
        <v>0</v>
      </c>
    </row>
    <row r="173" spans="1:12" x14ac:dyDescent="0.3">
      <c r="A173" s="43" t="s">
        <v>430</v>
      </c>
      <c r="B173" s="43">
        <v>9905</v>
      </c>
      <c r="C173" s="168">
        <f>C170+C171-C172</f>
        <v>0</v>
      </c>
      <c r="D173" s="168">
        <f>D170+D171-D172</f>
        <v>0</v>
      </c>
      <c r="E173" s="168">
        <f>E170+E171-E172</f>
        <v>0</v>
      </c>
      <c r="F173" s="168">
        <f>F170+F171-F172</f>
        <v>0</v>
      </c>
      <c r="G173" s="168">
        <f>G170+G171-G172</f>
        <v>0</v>
      </c>
      <c r="I173" s="300">
        <f t="shared" si="15"/>
        <v>0</v>
      </c>
      <c r="J173" s="300">
        <f t="shared" si="16"/>
        <v>0</v>
      </c>
      <c r="K173" s="300">
        <f t="shared" si="17"/>
        <v>0</v>
      </c>
      <c r="L173" s="300">
        <f t="shared" si="18"/>
        <v>0</v>
      </c>
    </row>
    <row r="175" spans="1:12" ht="15" x14ac:dyDescent="0.3">
      <c r="A175" s="506" t="s">
        <v>699</v>
      </c>
      <c r="B175" s="293"/>
      <c r="C175" s="293"/>
      <c r="D175" s="293"/>
      <c r="E175" s="294"/>
      <c r="F175" s="294"/>
      <c r="G175" s="294"/>
      <c r="I175" s="294"/>
      <c r="J175" s="294"/>
      <c r="K175" s="294"/>
      <c r="L175" s="294"/>
    </row>
    <row r="177" spans="1:12" x14ac:dyDescent="0.3">
      <c r="I177" s="550" t="s">
        <v>884</v>
      </c>
      <c r="J177" s="551"/>
      <c r="K177" s="551"/>
      <c r="L177" s="552"/>
    </row>
    <row r="178" spans="1:12" ht="27" x14ac:dyDescent="0.3">
      <c r="A178" s="30"/>
      <c r="B178" s="42" t="s">
        <v>169</v>
      </c>
      <c r="C178" s="202" t="str">
        <f>C136</f>
        <v>REALITE 2017</v>
      </c>
      <c r="D178" s="202" t="str">
        <f t="shared" ref="D178:G178" si="19">D136</f>
        <v>REALITE 2018</v>
      </c>
      <c r="E178" s="202" t="str">
        <f t="shared" si="19"/>
        <v>REALITE 2019</v>
      </c>
      <c r="F178" s="202" t="str">
        <f t="shared" si="19"/>
        <v>REALITE 2020</v>
      </c>
      <c r="G178" s="202" t="str">
        <f t="shared" si="19"/>
        <v>REALITE 2021</v>
      </c>
      <c r="I178" s="202" t="str">
        <f>RIGHT(D178,4)&amp;" - "&amp;RIGHT(C178,4)</f>
        <v>2018 - 2017</v>
      </c>
      <c r="J178" s="202" t="str">
        <f>RIGHT(E178,4)&amp;" - "&amp;RIGHT(D178,4)</f>
        <v>2019 - 2018</v>
      </c>
      <c r="K178" s="202" t="str">
        <f>RIGHT(F178,4)&amp;" - "&amp;RIGHT(E178,4)</f>
        <v>2020 - 2019</v>
      </c>
      <c r="L178" s="202" t="str">
        <f>RIGHT(G178,4)&amp;" - "&amp;RIGHT(F178,4)</f>
        <v>2021 - 2020</v>
      </c>
    </row>
    <row r="179" spans="1:12" x14ac:dyDescent="0.3">
      <c r="A179" s="43" t="s">
        <v>418</v>
      </c>
      <c r="B179" s="43" t="s">
        <v>397</v>
      </c>
      <c r="C179" s="164">
        <f>SUM(C180:C184)</f>
        <v>0</v>
      </c>
      <c r="D179" s="164">
        <f>SUM(D180:D184)</f>
        <v>0</v>
      </c>
      <c r="E179" s="164">
        <f>SUM(E180:E184)</f>
        <v>0</v>
      </c>
      <c r="F179" s="164">
        <f>SUM(F180:F184)</f>
        <v>0</v>
      </c>
      <c r="G179" s="164">
        <f>SUM(G180:G184)</f>
        <v>0</v>
      </c>
      <c r="I179" s="300">
        <f t="shared" ref="I179:I215" si="20">IFERROR(IF(AND(ROUND(SUM(C179:C179),0)=0,ROUND(SUM(D179:D179),0)&gt;ROUND(SUM(C179:C179),0)),"INF",(ROUND(SUM(D179:D179),0)-ROUND(SUM(C179:C179),0))/ROUND(SUM(C179:C179),0)),0)</f>
        <v>0</v>
      </c>
      <c r="J179" s="300">
        <f t="shared" ref="J179:J215" si="21">IFERROR(IF(AND(ROUND(SUM(D179),0)=0,ROUND(SUM(E179:E179),0)&gt;ROUND(SUM(D179),0)),"INF",(ROUND(SUM(E179:E179),0)-ROUND(SUM(D179),0))/ROUND(SUM(D179),0)),0)</f>
        <v>0</v>
      </c>
      <c r="K179" s="300">
        <f t="shared" ref="K179:K215" si="22">IFERROR(IF(AND(ROUND(SUM(E179),0)=0,ROUND(SUM(F179:F179),0)&gt;ROUND(SUM(E179),0)),"INF",(ROUND(SUM(F179:F179),0)-ROUND(SUM(E179),0))/ROUND(SUM(E179),0)),0)</f>
        <v>0</v>
      </c>
      <c r="L179" s="300">
        <f t="shared" ref="L179:L215" si="23">IFERROR(IF(AND(ROUND(SUM(F179),0)=0,ROUND(SUM(G179:G179),0)&gt;ROUND(SUM(F179),0)),"INF",(ROUND(SUM(G179:G179),0)-ROUND(SUM(F179),0))/ROUND(SUM(F179),0)),0)</f>
        <v>0</v>
      </c>
    </row>
    <row r="180" spans="1:12" s="505" customFormat="1" x14ac:dyDescent="0.3">
      <c r="A180" s="41" t="s">
        <v>398</v>
      </c>
      <c r="B180" s="41">
        <v>70</v>
      </c>
      <c r="C180" s="221"/>
      <c r="D180" s="221"/>
      <c r="E180" s="221"/>
      <c r="F180" s="221"/>
      <c r="G180" s="221"/>
      <c r="I180" s="300">
        <f t="shared" si="20"/>
        <v>0</v>
      </c>
      <c r="J180" s="300">
        <f t="shared" si="21"/>
        <v>0</v>
      </c>
      <c r="K180" s="300">
        <f t="shared" si="22"/>
        <v>0</v>
      </c>
      <c r="L180" s="300">
        <f t="shared" si="23"/>
        <v>0</v>
      </c>
    </row>
    <row r="181" spans="1:12" s="505" customFormat="1" ht="27" x14ac:dyDescent="0.3">
      <c r="A181" s="41" t="s">
        <v>399</v>
      </c>
      <c r="B181" s="41">
        <v>71</v>
      </c>
      <c r="C181" s="221"/>
      <c r="D181" s="221"/>
      <c r="E181" s="221"/>
      <c r="F181" s="221"/>
      <c r="G181" s="221"/>
      <c r="I181" s="300">
        <f t="shared" si="20"/>
        <v>0</v>
      </c>
      <c r="J181" s="300">
        <f t="shared" si="21"/>
        <v>0</v>
      </c>
      <c r="K181" s="300">
        <f t="shared" si="22"/>
        <v>0</v>
      </c>
      <c r="L181" s="300">
        <f t="shared" si="23"/>
        <v>0</v>
      </c>
    </row>
    <row r="182" spans="1:12" s="505" customFormat="1" x14ac:dyDescent="0.3">
      <c r="A182" s="41" t="s">
        <v>400</v>
      </c>
      <c r="B182" s="41">
        <v>72</v>
      </c>
      <c r="C182" s="221"/>
      <c r="D182" s="221"/>
      <c r="E182" s="221"/>
      <c r="F182" s="221"/>
      <c r="G182" s="221"/>
      <c r="I182" s="300">
        <f t="shared" si="20"/>
        <v>0</v>
      </c>
      <c r="J182" s="300">
        <f t="shared" si="21"/>
        <v>0</v>
      </c>
      <c r="K182" s="300">
        <f t="shared" si="22"/>
        <v>0</v>
      </c>
      <c r="L182" s="300">
        <f t="shared" si="23"/>
        <v>0</v>
      </c>
    </row>
    <row r="183" spans="1:12" s="505" customFormat="1" x14ac:dyDescent="0.3">
      <c r="A183" s="41" t="s">
        <v>401</v>
      </c>
      <c r="B183" s="41">
        <v>74</v>
      </c>
      <c r="C183" s="221"/>
      <c r="D183" s="221"/>
      <c r="E183" s="221"/>
      <c r="F183" s="221"/>
      <c r="G183" s="221"/>
      <c r="I183" s="300">
        <f t="shared" si="20"/>
        <v>0</v>
      </c>
      <c r="J183" s="300">
        <f t="shared" si="21"/>
        <v>0</v>
      </c>
      <c r="K183" s="300">
        <f t="shared" si="22"/>
        <v>0</v>
      </c>
      <c r="L183" s="300">
        <f t="shared" si="23"/>
        <v>0</v>
      </c>
    </row>
    <row r="184" spans="1:12" s="505" customFormat="1" x14ac:dyDescent="0.3">
      <c r="A184" s="41" t="s">
        <v>402</v>
      </c>
      <c r="B184" s="41" t="s">
        <v>403</v>
      </c>
      <c r="C184" s="221"/>
      <c r="D184" s="221"/>
      <c r="E184" s="221"/>
      <c r="F184" s="221"/>
      <c r="G184" s="221"/>
      <c r="I184" s="300">
        <f t="shared" si="20"/>
        <v>0</v>
      </c>
      <c r="J184" s="300">
        <f t="shared" si="21"/>
        <v>0</v>
      </c>
      <c r="K184" s="300">
        <f t="shared" si="22"/>
        <v>0</v>
      </c>
      <c r="L184" s="300">
        <f t="shared" si="23"/>
        <v>0</v>
      </c>
    </row>
    <row r="185" spans="1:12" s="505" customFormat="1" x14ac:dyDescent="0.3">
      <c r="A185" s="43" t="s">
        <v>419</v>
      </c>
      <c r="B185" s="43" t="s">
        <v>404</v>
      </c>
      <c r="C185" s="164">
        <f>SUM(C186:C194)</f>
        <v>0</v>
      </c>
      <c r="D185" s="164">
        <f>SUM(D186:D194)</f>
        <v>0</v>
      </c>
      <c r="E185" s="164">
        <f>SUM(E186:E194)</f>
        <v>0</v>
      </c>
      <c r="F185" s="164">
        <f>SUM(F186:F194)</f>
        <v>0</v>
      </c>
      <c r="G185" s="164">
        <f>SUM(G186:G194)</f>
        <v>0</v>
      </c>
      <c r="I185" s="300">
        <f t="shared" si="20"/>
        <v>0</v>
      </c>
      <c r="J185" s="300">
        <f t="shared" si="21"/>
        <v>0</v>
      </c>
      <c r="K185" s="300">
        <f t="shared" si="22"/>
        <v>0</v>
      </c>
      <c r="L185" s="300">
        <f t="shared" si="23"/>
        <v>0</v>
      </c>
    </row>
    <row r="186" spans="1:12" s="505" customFormat="1" x14ac:dyDescent="0.3">
      <c r="A186" s="41" t="s">
        <v>405</v>
      </c>
      <c r="B186" s="41">
        <v>60</v>
      </c>
      <c r="C186" s="221"/>
      <c r="D186" s="221"/>
      <c r="E186" s="221"/>
      <c r="F186" s="221"/>
      <c r="G186" s="221"/>
      <c r="I186" s="300">
        <f t="shared" si="20"/>
        <v>0</v>
      </c>
      <c r="J186" s="300">
        <f t="shared" si="21"/>
        <v>0</v>
      </c>
      <c r="K186" s="300">
        <f t="shared" si="22"/>
        <v>0</v>
      </c>
      <c r="L186" s="300">
        <f t="shared" si="23"/>
        <v>0</v>
      </c>
    </row>
    <row r="187" spans="1:12" s="505" customFormat="1" x14ac:dyDescent="0.3">
      <c r="A187" s="41" t="s">
        <v>406</v>
      </c>
      <c r="B187" s="41">
        <v>61</v>
      </c>
      <c r="C187" s="221"/>
      <c r="D187" s="221"/>
      <c r="E187" s="221"/>
      <c r="F187" s="221"/>
      <c r="G187" s="221"/>
      <c r="I187" s="300">
        <f t="shared" si="20"/>
        <v>0</v>
      </c>
      <c r="J187" s="300">
        <f t="shared" si="21"/>
        <v>0</v>
      </c>
      <c r="K187" s="300">
        <f t="shared" si="22"/>
        <v>0</v>
      </c>
      <c r="L187" s="300">
        <f t="shared" si="23"/>
        <v>0</v>
      </c>
    </row>
    <row r="188" spans="1:12" s="505" customFormat="1" x14ac:dyDescent="0.3">
      <c r="A188" s="41" t="s">
        <v>407</v>
      </c>
      <c r="B188" s="41">
        <v>62</v>
      </c>
      <c r="C188" s="221"/>
      <c r="D188" s="221"/>
      <c r="E188" s="221"/>
      <c r="F188" s="221"/>
      <c r="G188" s="221"/>
      <c r="I188" s="300">
        <f t="shared" si="20"/>
        <v>0</v>
      </c>
      <c r="J188" s="300">
        <f t="shared" si="21"/>
        <v>0</v>
      </c>
      <c r="K188" s="300">
        <f t="shared" si="22"/>
        <v>0</v>
      </c>
      <c r="L188" s="300">
        <f t="shared" si="23"/>
        <v>0</v>
      </c>
    </row>
    <row r="189" spans="1:12" s="505" customFormat="1" ht="27" x14ac:dyDescent="0.3">
      <c r="A189" s="41" t="s">
        <v>408</v>
      </c>
      <c r="B189" s="41">
        <v>630</v>
      </c>
      <c r="C189" s="221"/>
      <c r="D189" s="221"/>
      <c r="E189" s="221"/>
      <c r="F189" s="221"/>
      <c r="G189" s="221"/>
      <c r="I189" s="300">
        <f t="shared" si="20"/>
        <v>0</v>
      </c>
      <c r="J189" s="300">
        <f t="shared" si="21"/>
        <v>0</v>
      </c>
      <c r="K189" s="300">
        <f t="shared" si="22"/>
        <v>0</v>
      </c>
      <c r="L189" s="300">
        <f t="shared" si="23"/>
        <v>0</v>
      </c>
    </row>
    <row r="190" spans="1:12" s="505" customFormat="1" ht="27" x14ac:dyDescent="0.3">
      <c r="A190" s="41" t="s">
        <v>409</v>
      </c>
      <c r="B190" s="41" t="s">
        <v>410</v>
      </c>
      <c r="C190" s="221"/>
      <c r="D190" s="221"/>
      <c r="E190" s="221"/>
      <c r="F190" s="221"/>
      <c r="G190" s="221"/>
      <c r="I190" s="300">
        <f t="shared" si="20"/>
        <v>0</v>
      </c>
      <c r="J190" s="300">
        <f t="shared" si="21"/>
        <v>0</v>
      </c>
      <c r="K190" s="300">
        <f t="shared" si="22"/>
        <v>0</v>
      </c>
      <c r="L190" s="300">
        <f t="shared" si="23"/>
        <v>0</v>
      </c>
    </row>
    <row r="191" spans="1:12" s="505" customFormat="1" x14ac:dyDescent="0.3">
      <c r="A191" s="41" t="s">
        <v>411</v>
      </c>
      <c r="B191" s="41" t="s">
        <v>412</v>
      </c>
      <c r="C191" s="221"/>
      <c r="D191" s="221"/>
      <c r="E191" s="221"/>
      <c r="F191" s="221"/>
      <c r="G191" s="221"/>
      <c r="I191" s="300">
        <f t="shared" si="20"/>
        <v>0</v>
      </c>
      <c r="J191" s="300">
        <f t="shared" si="21"/>
        <v>0</v>
      </c>
      <c r="K191" s="300">
        <f t="shared" si="22"/>
        <v>0</v>
      </c>
      <c r="L191" s="300">
        <f t="shared" si="23"/>
        <v>0</v>
      </c>
    </row>
    <row r="192" spans="1:12" s="505" customFormat="1" x14ac:dyDescent="0.3">
      <c r="A192" s="41" t="s">
        <v>413</v>
      </c>
      <c r="B192" s="41" t="s">
        <v>414</v>
      </c>
      <c r="C192" s="221"/>
      <c r="D192" s="221"/>
      <c r="E192" s="221"/>
      <c r="F192" s="221"/>
      <c r="G192" s="221"/>
      <c r="I192" s="300">
        <f t="shared" si="20"/>
        <v>0</v>
      </c>
      <c r="J192" s="300">
        <f t="shared" si="21"/>
        <v>0</v>
      </c>
      <c r="K192" s="300">
        <f t="shared" si="22"/>
        <v>0</v>
      </c>
      <c r="L192" s="300">
        <f t="shared" si="23"/>
        <v>0</v>
      </c>
    </row>
    <row r="193" spans="1:12" s="505" customFormat="1" x14ac:dyDescent="0.3">
      <c r="A193" s="41" t="s">
        <v>415</v>
      </c>
      <c r="B193" s="41">
        <v>649</v>
      </c>
      <c r="C193" s="221"/>
      <c r="D193" s="221"/>
      <c r="E193" s="221"/>
      <c r="F193" s="221"/>
      <c r="G193" s="221"/>
      <c r="I193" s="300">
        <f t="shared" si="20"/>
        <v>0</v>
      </c>
      <c r="J193" s="300">
        <f t="shared" si="21"/>
        <v>0</v>
      </c>
      <c r="K193" s="300">
        <f t="shared" si="22"/>
        <v>0</v>
      </c>
      <c r="L193" s="300">
        <f t="shared" si="23"/>
        <v>0</v>
      </c>
    </row>
    <row r="194" spans="1:12" s="505" customFormat="1" x14ac:dyDescent="0.3">
      <c r="A194" s="41" t="s">
        <v>416</v>
      </c>
      <c r="B194" s="41" t="s">
        <v>417</v>
      </c>
      <c r="C194" s="221"/>
      <c r="D194" s="221"/>
      <c r="E194" s="221"/>
      <c r="F194" s="221"/>
      <c r="G194" s="221"/>
      <c r="I194" s="300">
        <f t="shared" si="20"/>
        <v>0</v>
      </c>
      <c r="J194" s="300">
        <f t="shared" si="21"/>
        <v>0</v>
      </c>
      <c r="K194" s="300">
        <f t="shared" si="22"/>
        <v>0</v>
      </c>
      <c r="L194" s="300">
        <f t="shared" si="23"/>
        <v>0</v>
      </c>
    </row>
    <row r="195" spans="1:12" s="505" customFormat="1" x14ac:dyDescent="0.3">
      <c r="A195" s="43" t="s">
        <v>420</v>
      </c>
      <c r="B195" s="43">
        <v>9901</v>
      </c>
      <c r="C195" s="164">
        <f>C179-C185</f>
        <v>0</v>
      </c>
      <c r="D195" s="164">
        <f>D179-D185</f>
        <v>0</v>
      </c>
      <c r="E195" s="164">
        <f>E179-E185</f>
        <v>0</v>
      </c>
      <c r="F195" s="164">
        <f>F179-F185</f>
        <v>0</v>
      </c>
      <c r="G195" s="164">
        <f>G179-G185</f>
        <v>0</v>
      </c>
      <c r="I195" s="300">
        <f t="shared" si="20"/>
        <v>0</v>
      </c>
      <c r="J195" s="300">
        <f t="shared" si="21"/>
        <v>0</v>
      </c>
      <c r="K195" s="300">
        <f t="shared" si="22"/>
        <v>0</v>
      </c>
      <c r="L195" s="300">
        <f t="shared" si="23"/>
        <v>0</v>
      </c>
    </row>
    <row r="196" spans="1:12" s="505" customFormat="1" x14ac:dyDescent="0.3">
      <c r="A196" s="43" t="s">
        <v>421</v>
      </c>
      <c r="B196" s="43" t="s">
        <v>380</v>
      </c>
      <c r="C196" s="168">
        <f>SUM(C197,C201)</f>
        <v>0</v>
      </c>
      <c r="D196" s="168">
        <f>SUM(D197,D201)</f>
        <v>0</v>
      </c>
      <c r="E196" s="168">
        <f>SUM(E197,E201)</f>
        <v>0</v>
      </c>
      <c r="F196" s="168">
        <f>SUM(F197,F201)</f>
        <v>0</v>
      </c>
      <c r="G196" s="168">
        <f>SUM(G197,G201)</f>
        <v>0</v>
      </c>
      <c r="I196" s="300">
        <f t="shared" si="20"/>
        <v>0</v>
      </c>
      <c r="J196" s="300">
        <f t="shared" si="21"/>
        <v>0</v>
      </c>
      <c r="K196" s="300">
        <f t="shared" si="22"/>
        <v>0</v>
      </c>
      <c r="L196" s="300">
        <f t="shared" si="23"/>
        <v>0</v>
      </c>
    </row>
    <row r="197" spans="1:12" x14ac:dyDescent="0.3">
      <c r="A197" s="41" t="s">
        <v>381</v>
      </c>
      <c r="B197" s="41">
        <v>75</v>
      </c>
      <c r="C197" s="168">
        <f>SUM(C198:C200)</f>
        <v>0</v>
      </c>
      <c r="D197" s="168">
        <f>SUM(D198:D200)</f>
        <v>0</v>
      </c>
      <c r="E197" s="168">
        <f>SUM(E198:E200)</f>
        <v>0</v>
      </c>
      <c r="F197" s="168">
        <f>SUM(F198:F200)</f>
        <v>0</v>
      </c>
      <c r="G197" s="168">
        <f>SUM(G198:G200)</f>
        <v>0</v>
      </c>
      <c r="I197" s="300">
        <f t="shared" si="20"/>
        <v>0</v>
      </c>
      <c r="J197" s="300">
        <f t="shared" si="21"/>
        <v>0</v>
      </c>
      <c r="K197" s="300">
        <f t="shared" si="22"/>
        <v>0</v>
      </c>
      <c r="L197" s="300">
        <f t="shared" si="23"/>
        <v>0</v>
      </c>
    </row>
    <row r="198" spans="1:12" x14ac:dyDescent="0.3">
      <c r="A198" s="41" t="s">
        <v>382</v>
      </c>
      <c r="B198" s="41">
        <v>750</v>
      </c>
      <c r="C198" s="221"/>
      <c r="D198" s="221"/>
      <c r="E198" s="221"/>
      <c r="F198" s="221"/>
      <c r="G198" s="221"/>
      <c r="I198" s="300">
        <f t="shared" si="20"/>
        <v>0</v>
      </c>
      <c r="J198" s="300">
        <f t="shared" si="21"/>
        <v>0</v>
      </c>
      <c r="K198" s="300">
        <f t="shared" si="22"/>
        <v>0</v>
      </c>
      <c r="L198" s="300">
        <f t="shared" si="23"/>
        <v>0</v>
      </c>
    </row>
    <row r="199" spans="1:12" x14ac:dyDescent="0.3">
      <c r="A199" s="41" t="s">
        <v>383</v>
      </c>
      <c r="B199" s="41">
        <v>751</v>
      </c>
      <c r="C199" s="221"/>
      <c r="D199" s="221"/>
      <c r="E199" s="221"/>
      <c r="F199" s="221"/>
      <c r="G199" s="221"/>
      <c r="I199" s="300">
        <f t="shared" si="20"/>
        <v>0</v>
      </c>
      <c r="J199" s="300">
        <f t="shared" si="21"/>
        <v>0</v>
      </c>
      <c r="K199" s="300">
        <f t="shared" si="22"/>
        <v>0</v>
      </c>
      <c r="L199" s="300">
        <f t="shared" si="23"/>
        <v>0</v>
      </c>
    </row>
    <row r="200" spans="1:12" x14ac:dyDescent="0.3">
      <c r="A200" s="41" t="s">
        <v>384</v>
      </c>
      <c r="B200" s="41" t="s">
        <v>385</v>
      </c>
      <c r="C200" s="221"/>
      <c r="D200" s="221"/>
      <c r="E200" s="221"/>
      <c r="F200" s="221"/>
      <c r="G200" s="221"/>
      <c r="I200" s="300">
        <f t="shared" si="20"/>
        <v>0</v>
      </c>
      <c r="J200" s="300">
        <f t="shared" si="21"/>
        <v>0</v>
      </c>
      <c r="K200" s="300">
        <f t="shared" si="22"/>
        <v>0</v>
      </c>
      <c r="L200" s="300">
        <f t="shared" si="23"/>
        <v>0</v>
      </c>
    </row>
    <row r="201" spans="1:12" x14ac:dyDescent="0.3">
      <c r="A201" s="41" t="s">
        <v>386</v>
      </c>
      <c r="B201" s="41" t="s">
        <v>387</v>
      </c>
      <c r="C201" s="221"/>
      <c r="D201" s="221"/>
      <c r="E201" s="221"/>
      <c r="F201" s="221"/>
      <c r="G201" s="221"/>
      <c r="I201" s="300">
        <f t="shared" si="20"/>
        <v>0</v>
      </c>
      <c r="J201" s="300">
        <f t="shared" si="21"/>
        <v>0</v>
      </c>
      <c r="K201" s="300">
        <f t="shared" si="22"/>
        <v>0</v>
      </c>
      <c r="L201" s="300">
        <f t="shared" si="23"/>
        <v>0</v>
      </c>
    </row>
    <row r="202" spans="1:12" x14ac:dyDescent="0.3">
      <c r="A202" s="43" t="s">
        <v>422</v>
      </c>
      <c r="B202" s="43" t="s">
        <v>388</v>
      </c>
      <c r="C202" s="168">
        <f>SUM(C203,C207)</f>
        <v>0</v>
      </c>
      <c r="D202" s="168">
        <f>SUM(D203,D207)</f>
        <v>0</v>
      </c>
      <c r="E202" s="168">
        <f>SUM(E203,E207)</f>
        <v>0</v>
      </c>
      <c r="F202" s="168">
        <f>SUM(F203,F207)</f>
        <v>0</v>
      </c>
      <c r="G202" s="168">
        <f>SUM(G203,G207)</f>
        <v>0</v>
      </c>
      <c r="I202" s="300">
        <f t="shared" si="20"/>
        <v>0</v>
      </c>
      <c r="J202" s="300">
        <f t="shared" si="21"/>
        <v>0</v>
      </c>
      <c r="K202" s="300">
        <f t="shared" si="22"/>
        <v>0</v>
      </c>
      <c r="L202" s="300">
        <f t="shared" si="23"/>
        <v>0</v>
      </c>
    </row>
    <row r="203" spans="1:12" x14ac:dyDescent="0.3">
      <c r="A203" s="41" t="s">
        <v>389</v>
      </c>
      <c r="B203" s="41">
        <v>65</v>
      </c>
      <c r="C203" s="168">
        <f>SUM(C204:C206)</f>
        <v>0</v>
      </c>
      <c r="D203" s="168">
        <f>SUM(D204:D206)</f>
        <v>0</v>
      </c>
      <c r="E203" s="168">
        <f>SUM(E204:E206)</f>
        <v>0</v>
      </c>
      <c r="F203" s="168">
        <f>SUM(F204:F206)</f>
        <v>0</v>
      </c>
      <c r="G203" s="168">
        <f>SUM(G204:G206)</f>
        <v>0</v>
      </c>
      <c r="I203" s="300">
        <f t="shared" si="20"/>
        <v>0</v>
      </c>
      <c r="J203" s="300">
        <f t="shared" si="21"/>
        <v>0</v>
      </c>
      <c r="K203" s="300">
        <f t="shared" si="22"/>
        <v>0</v>
      </c>
      <c r="L203" s="300">
        <f t="shared" si="23"/>
        <v>0</v>
      </c>
    </row>
    <row r="204" spans="1:12" x14ac:dyDescent="0.3">
      <c r="A204" s="41" t="s">
        <v>390</v>
      </c>
      <c r="B204" s="41">
        <v>650</v>
      </c>
      <c r="C204" s="221"/>
      <c r="D204" s="221"/>
      <c r="E204" s="221"/>
      <c r="F204" s="221"/>
      <c r="G204" s="221"/>
      <c r="I204" s="300">
        <f t="shared" si="20"/>
        <v>0</v>
      </c>
      <c r="J204" s="300">
        <f t="shared" si="21"/>
        <v>0</v>
      </c>
      <c r="K204" s="300">
        <f t="shared" si="22"/>
        <v>0</v>
      </c>
      <c r="L204" s="300">
        <f t="shared" si="23"/>
        <v>0</v>
      </c>
    </row>
    <row r="205" spans="1:12" ht="27" x14ac:dyDescent="0.3">
      <c r="A205" s="41" t="s">
        <v>391</v>
      </c>
      <c r="B205" s="41">
        <v>651</v>
      </c>
      <c r="C205" s="221"/>
      <c r="D205" s="221"/>
      <c r="E205" s="221"/>
      <c r="F205" s="221"/>
      <c r="G205" s="221"/>
      <c r="I205" s="300">
        <f t="shared" si="20"/>
        <v>0</v>
      </c>
      <c r="J205" s="300">
        <f t="shared" si="21"/>
        <v>0</v>
      </c>
      <c r="K205" s="300">
        <f t="shared" si="22"/>
        <v>0</v>
      </c>
      <c r="L205" s="300">
        <f t="shared" si="23"/>
        <v>0</v>
      </c>
    </row>
    <row r="206" spans="1:12" x14ac:dyDescent="0.3">
      <c r="A206" s="41" t="s">
        <v>392</v>
      </c>
      <c r="B206" s="41" t="s">
        <v>393</v>
      </c>
      <c r="C206" s="221"/>
      <c r="D206" s="221"/>
      <c r="E206" s="221"/>
      <c r="F206" s="221"/>
      <c r="G206" s="221"/>
      <c r="I206" s="300">
        <f t="shared" si="20"/>
        <v>0</v>
      </c>
      <c r="J206" s="300">
        <f t="shared" si="21"/>
        <v>0</v>
      </c>
      <c r="K206" s="300">
        <f t="shared" si="22"/>
        <v>0</v>
      </c>
      <c r="L206" s="300">
        <f t="shared" si="23"/>
        <v>0</v>
      </c>
    </row>
    <row r="207" spans="1:12" x14ac:dyDescent="0.3">
      <c r="A207" s="41" t="s">
        <v>394</v>
      </c>
      <c r="B207" s="41" t="s">
        <v>395</v>
      </c>
      <c r="C207" s="221"/>
      <c r="D207" s="221"/>
      <c r="E207" s="221"/>
      <c r="F207" s="221"/>
      <c r="G207" s="221"/>
      <c r="I207" s="300">
        <f t="shared" si="20"/>
        <v>0</v>
      </c>
      <c r="J207" s="300">
        <f t="shared" si="21"/>
        <v>0</v>
      </c>
      <c r="K207" s="300">
        <f t="shared" si="22"/>
        <v>0</v>
      </c>
      <c r="L207" s="300">
        <f t="shared" si="23"/>
        <v>0</v>
      </c>
    </row>
    <row r="208" spans="1:12" x14ac:dyDescent="0.3">
      <c r="A208" s="43" t="s">
        <v>423</v>
      </c>
      <c r="B208" s="43">
        <v>9903</v>
      </c>
      <c r="C208" s="168">
        <f>C195+C196-C202</f>
        <v>0</v>
      </c>
      <c r="D208" s="168">
        <f>D195+D196-D202</f>
        <v>0</v>
      </c>
      <c r="E208" s="168">
        <f>E195+E196-E202</f>
        <v>0</v>
      </c>
      <c r="F208" s="168">
        <f>F195+F196-F202</f>
        <v>0</v>
      </c>
      <c r="G208" s="168">
        <f>G195+G196-G202</f>
        <v>0</v>
      </c>
      <c r="I208" s="300">
        <f t="shared" si="20"/>
        <v>0</v>
      </c>
      <c r="J208" s="300">
        <f t="shared" si="21"/>
        <v>0</v>
      </c>
      <c r="K208" s="300">
        <f t="shared" si="22"/>
        <v>0</v>
      </c>
      <c r="L208" s="300">
        <f t="shared" si="23"/>
        <v>0</v>
      </c>
    </row>
    <row r="209" spans="1:12" x14ac:dyDescent="0.3">
      <c r="A209" s="43" t="s">
        <v>424</v>
      </c>
      <c r="B209" s="43">
        <v>780</v>
      </c>
      <c r="C209" s="221"/>
      <c r="D209" s="221"/>
      <c r="E209" s="221"/>
      <c r="F209" s="221"/>
      <c r="G209" s="221"/>
      <c r="I209" s="300">
        <f t="shared" si="20"/>
        <v>0</v>
      </c>
      <c r="J209" s="300">
        <f t="shared" si="21"/>
        <v>0</v>
      </c>
      <c r="K209" s="300">
        <f t="shared" si="22"/>
        <v>0</v>
      </c>
      <c r="L209" s="300">
        <f t="shared" si="23"/>
        <v>0</v>
      </c>
    </row>
    <row r="210" spans="1:12" x14ac:dyDescent="0.3">
      <c r="A210" s="43" t="s">
        <v>425</v>
      </c>
      <c r="B210" s="43">
        <v>680</v>
      </c>
      <c r="C210" s="221"/>
      <c r="D210" s="221"/>
      <c r="E210" s="221"/>
      <c r="F210" s="221"/>
      <c r="G210" s="221"/>
      <c r="I210" s="300">
        <f t="shared" si="20"/>
        <v>0</v>
      </c>
      <c r="J210" s="300">
        <f t="shared" si="21"/>
        <v>0</v>
      </c>
      <c r="K210" s="300">
        <f t="shared" si="22"/>
        <v>0</v>
      </c>
      <c r="L210" s="300">
        <f t="shared" si="23"/>
        <v>0</v>
      </c>
    </row>
    <row r="211" spans="1:12" x14ac:dyDescent="0.3">
      <c r="A211" s="43" t="s">
        <v>426</v>
      </c>
      <c r="B211" s="43" t="s">
        <v>396</v>
      </c>
      <c r="C211" s="221"/>
      <c r="D211" s="221"/>
      <c r="E211" s="221"/>
      <c r="F211" s="221"/>
      <c r="G211" s="221"/>
      <c r="I211" s="300">
        <f t="shared" si="20"/>
        <v>0</v>
      </c>
      <c r="J211" s="300">
        <f t="shared" si="21"/>
        <v>0</v>
      </c>
      <c r="K211" s="300">
        <f t="shared" si="22"/>
        <v>0</v>
      </c>
      <c r="L211" s="300">
        <f t="shared" si="23"/>
        <v>0</v>
      </c>
    </row>
    <row r="212" spans="1:12" x14ac:dyDescent="0.3">
      <c r="A212" s="43" t="s">
        <v>427</v>
      </c>
      <c r="B212" s="43">
        <v>9904</v>
      </c>
      <c r="C212" s="168">
        <f>C208+C209-C210-C211</f>
        <v>0</v>
      </c>
      <c r="D212" s="168">
        <f>D208+D209-D210-D211</f>
        <v>0</v>
      </c>
      <c r="E212" s="168">
        <f>E208+E209-E210-E211</f>
        <v>0</v>
      </c>
      <c r="F212" s="168">
        <f>F208+F209-F210-F211</f>
        <v>0</v>
      </c>
      <c r="G212" s="168">
        <f>G208+G209-G210-G211</f>
        <v>0</v>
      </c>
      <c r="I212" s="300">
        <f t="shared" si="20"/>
        <v>0</v>
      </c>
      <c r="J212" s="300">
        <f t="shared" si="21"/>
        <v>0</v>
      </c>
      <c r="K212" s="300">
        <f t="shared" si="22"/>
        <v>0</v>
      </c>
      <c r="L212" s="300">
        <f t="shared" si="23"/>
        <v>0</v>
      </c>
    </row>
    <row r="213" spans="1:12" x14ac:dyDescent="0.3">
      <c r="A213" s="43" t="s">
        <v>428</v>
      </c>
      <c r="B213" s="43">
        <v>789</v>
      </c>
      <c r="C213" s="221"/>
      <c r="D213" s="221"/>
      <c r="E213" s="221"/>
      <c r="F213" s="221"/>
      <c r="G213" s="221"/>
      <c r="I213" s="300">
        <f t="shared" si="20"/>
        <v>0</v>
      </c>
      <c r="J213" s="300">
        <f t="shared" si="21"/>
        <v>0</v>
      </c>
      <c r="K213" s="300">
        <f t="shared" si="22"/>
        <v>0</v>
      </c>
      <c r="L213" s="300">
        <f t="shared" si="23"/>
        <v>0</v>
      </c>
    </row>
    <row r="214" spans="1:12" x14ac:dyDescent="0.3">
      <c r="A214" s="43" t="s">
        <v>429</v>
      </c>
      <c r="B214" s="43">
        <v>689</v>
      </c>
      <c r="C214" s="221"/>
      <c r="D214" s="221"/>
      <c r="E214" s="221"/>
      <c r="F214" s="221"/>
      <c r="G214" s="221"/>
      <c r="I214" s="300">
        <f t="shared" si="20"/>
        <v>0</v>
      </c>
      <c r="J214" s="300">
        <f t="shared" si="21"/>
        <v>0</v>
      </c>
      <c r="K214" s="300">
        <f t="shared" si="22"/>
        <v>0</v>
      </c>
      <c r="L214" s="300">
        <f t="shared" si="23"/>
        <v>0</v>
      </c>
    </row>
    <row r="215" spans="1:12" x14ac:dyDescent="0.3">
      <c r="A215" s="43" t="s">
        <v>430</v>
      </c>
      <c r="B215" s="43">
        <v>9905</v>
      </c>
      <c r="C215" s="168">
        <f>C212+C213-C214</f>
        <v>0</v>
      </c>
      <c r="D215" s="168">
        <f>D212+D213-D214</f>
        <v>0</v>
      </c>
      <c r="E215" s="168">
        <f>E212+E213-E214</f>
        <v>0</v>
      </c>
      <c r="F215" s="168">
        <f>F212+F213-F214</f>
        <v>0</v>
      </c>
      <c r="G215" s="168">
        <f>G212+G213-G214</f>
        <v>0</v>
      </c>
      <c r="I215" s="300">
        <f t="shared" si="20"/>
        <v>0</v>
      </c>
      <c r="J215" s="300">
        <f t="shared" si="21"/>
        <v>0</v>
      </c>
      <c r="K215" s="300">
        <f t="shared" si="22"/>
        <v>0</v>
      </c>
      <c r="L215" s="300">
        <f t="shared" si="23"/>
        <v>0</v>
      </c>
    </row>
    <row r="217" spans="1:12" ht="15" x14ac:dyDescent="0.3">
      <c r="A217" s="356" t="s">
        <v>200</v>
      </c>
      <c r="B217" s="352"/>
      <c r="C217" s="352"/>
      <c r="D217" s="352"/>
      <c r="E217" s="507"/>
      <c r="F217" s="507"/>
      <c r="G217" s="507"/>
      <c r="I217" s="507"/>
      <c r="J217" s="507"/>
      <c r="K217" s="507"/>
      <c r="L217" s="507"/>
    </row>
    <row r="219" spans="1:12" x14ac:dyDescent="0.3">
      <c r="I219" s="550" t="s">
        <v>884</v>
      </c>
      <c r="J219" s="551"/>
      <c r="K219" s="551"/>
      <c r="L219" s="552"/>
    </row>
    <row r="220" spans="1:12" ht="27" x14ac:dyDescent="0.3">
      <c r="A220" s="30"/>
      <c r="B220" s="42" t="s">
        <v>169</v>
      </c>
      <c r="C220" s="202" t="str">
        <f>C178</f>
        <v>REALITE 2017</v>
      </c>
      <c r="D220" s="202" t="str">
        <f t="shared" ref="D220:G220" si="24">D178</f>
        <v>REALITE 2018</v>
      </c>
      <c r="E220" s="202" t="str">
        <f t="shared" si="24"/>
        <v>REALITE 2019</v>
      </c>
      <c r="F220" s="202" t="str">
        <f t="shared" si="24"/>
        <v>REALITE 2020</v>
      </c>
      <c r="G220" s="202" t="str">
        <f t="shared" si="24"/>
        <v>REALITE 2021</v>
      </c>
      <c r="I220" s="202" t="str">
        <f>RIGHT(D220,4)&amp;" - "&amp;RIGHT(C220,4)</f>
        <v>2018 - 2017</v>
      </c>
      <c r="J220" s="202" t="str">
        <f>RIGHT(E220,4)&amp;" - "&amp;RIGHT(D220,4)</f>
        <v>2019 - 2018</v>
      </c>
      <c r="K220" s="202" t="str">
        <f>RIGHT(F220,4)&amp;" - "&amp;RIGHT(E220,4)</f>
        <v>2020 - 2019</v>
      </c>
      <c r="L220" s="202" t="str">
        <f>RIGHT(G220,4)&amp;" - "&amp;RIGHT(F220,4)</f>
        <v>2021 - 2020</v>
      </c>
    </row>
    <row r="221" spans="1:12" x14ac:dyDescent="0.3">
      <c r="A221" s="43" t="s">
        <v>418</v>
      </c>
      <c r="B221" s="43" t="s">
        <v>397</v>
      </c>
      <c r="C221" s="164">
        <f>C9-SUM(C51,C94,C137,C179)</f>
        <v>0</v>
      </c>
      <c r="D221" s="164">
        <f>D9-SUM(D51,D94,D137,D179)</f>
        <v>0</v>
      </c>
      <c r="E221" s="164">
        <f>E9-SUM(E51,E94,E137,E179)</f>
        <v>0</v>
      </c>
      <c r="F221" s="164">
        <f>F9-SUM(F51,F94,F137,F179)</f>
        <v>0</v>
      </c>
      <c r="G221" s="164">
        <f>G9-SUM(G51,G94,G137,G179)</f>
        <v>0</v>
      </c>
      <c r="I221" s="300">
        <f t="shared" ref="I221:I257" si="25">IFERROR(IF(AND(ROUND(SUM(C221:C221),0)=0,ROUND(SUM(D221:D221),0)&gt;ROUND(SUM(C221:C221),0)),"INF",(ROUND(SUM(D221:D221),0)-ROUND(SUM(C221:C221),0))/ROUND(SUM(C221:C221),0)),0)</f>
        <v>0</v>
      </c>
      <c r="J221" s="300">
        <f t="shared" ref="J221:J257" si="26">IFERROR(IF(AND(ROUND(SUM(D221),0)=0,ROUND(SUM(E221:E221),0)&gt;ROUND(SUM(D221),0)),"INF",(ROUND(SUM(E221:E221),0)-ROUND(SUM(D221),0))/ROUND(SUM(D221),0)),0)</f>
        <v>0</v>
      </c>
      <c r="K221" s="300">
        <f t="shared" ref="K221:K257" si="27">IFERROR(IF(AND(ROUND(SUM(E221),0)=0,ROUND(SUM(F221:F221),0)&gt;ROUND(SUM(E221),0)),"INF",(ROUND(SUM(F221:F221),0)-ROUND(SUM(E221),0))/ROUND(SUM(E221),0)),0)</f>
        <v>0</v>
      </c>
      <c r="L221" s="300">
        <f t="shared" ref="L221:L257" si="28">IFERROR(IF(AND(ROUND(SUM(F221),0)=0,ROUND(SUM(G221:G221),0)&gt;ROUND(SUM(F221),0)),"INF",(ROUND(SUM(G221:G221),0)-ROUND(SUM(F221),0))/ROUND(SUM(F221),0)),0)</f>
        <v>0</v>
      </c>
    </row>
    <row r="222" spans="1:12" x14ac:dyDescent="0.3">
      <c r="A222" s="41" t="s">
        <v>398</v>
      </c>
      <c r="B222" s="41">
        <v>70</v>
      </c>
      <c r="C222" s="164">
        <f t="shared" ref="C222" si="29">C10-SUM(C52,C95,C138,C180)</f>
        <v>0</v>
      </c>
      <c r="D222" s="164">
        <f t="shared" ref="D222:G241" si="30">D10-SUM(D52,D95,D138,D180)</f>
        <v>0</v>
      </c>
      <c r="E222" s="164">
        <f t="shared" si="30"/>
        <v>0</v>
      </c>
      <c r="F222" s="164">
        <f t="shared" si="30"/>
        <v>0</v>
      </c>
      <c r="G222" s="164">
        <f t="shared" si="30"/>
        <v>0</v>
      </c>
      <c r="I222" s="300">
        <f t="shared" si="25"/>
        <v>0</v>
      </c>
      <c r="J222" s="300">
        <f t="shared" si="26"/>
        <v>0</v>
      </c>
      <c r="K222" s="300">
        <f t="shared" si="27"/>
        <v>0</v>
      </c>
      <c r="L222" s="300">
        <f t="shared" si="28"/>
        <v>0</v>
      </c>
    </row>
    <row r="223" spans="1:12" ht="27" x14ac:dyDescent="0.3">
      <c r="A223" s="41" t="s">
        <v>399</v>
      </c>
      <c r="B223" s="41">
        <v>71</v>
      </c>
      <c r="C223" s="164">
        <f t="shared" ref="C223" si="31">C11-SUM(C53,C96,C139,C181)</f>
        <v>0</v>
      </c>
      <c r="D223" s="164">
        <f t="shared" si="30"/>
        <v>0</v>
      </c>
      <c r="E223" s="164">
        <f t="shared" si="30"/>
        <v>0</v>
      </c>
      <c r="F223" s="164">
        <f t="shared" si="30"/>
        <v>0</v>
      </c>
      <c r="G223" s="164">
        <f t="shared" si="30"/>
        <v>0</v>
      </c>
      <c r="I223" s="300">
        <f t="shared" si="25"/>
        <v>0</v>
      </c>
      <c r="J223" s="300">
        <f t="shared" si="26"/>
        <v>0</v>
      </c>
      <c r="K223" s="300">
        <f t="shared" si="27"/>
        <v>0</v>
      </c>
      <c r="L223" s="300">
        <f t="shared" si="28"/>
        <v>0</v>
      </c>
    </row>
    <row r="224" spans="1:12" x14ac:dyDescent="0.3">
      <c r="A224" s="41" t="s">
        <v>400</v>
      </c>
      <c r="B224" s="41">
        <v>72</v>
      </c>
      <c r="C224" s="164">
        <f t="shared" ref="C224" si="32">C12-SUM(C54,C97,C140,C182)</f>
        <v>0</v>
      </c>
      <c r="D224" s="164">
        <f t="shared" si="30"/>
        <v>0</v>
      </c>
      <c r="E224" s="164">
        <f t="shared" si="30"/>
        <v>0</v>
      </c>
      <c r="F224" s="164">
        <f t="shared" si="30"/>
        <v>0</v>
      </c>
      <c r="G224" s="164">
        <f t="shared" si="30"/>
        <v>0</v>
      </c>
      <c r="I224" s="300">
        <f t="shared" si="25"/>
        <v>0</v>
      </c>
      <c r="J224" s="300">
        <f t="shared" si="26"/>
        <v>0</v>
      </c>
      <c r="K224" s="300">
        <f t="shared" si="27"/>
        <v>0</v>
      </c>
      <c r="L224" s="300">
        <f t="shared" si="28"/>
        <v>0</v>
      </c>
    </row>
    <row r="225" spans="1:12" x14ac:dyDescent="0.3">
      <c r="A225" s="41" t="s">
        <v>401</v>
      </c>
      <c r="B225" s="41">
        <v>74</v>
      </c>
      <c r="C225" s="164">
        <f t="shared" ref="C225" si="33">C13-SUM(C55,C98,C141,C183)</f>
        <v>0</v>
      </c>
      <c r="D225" s="164">
        <f t="shared" si="30"/>
        <v>0</v>
      </c>
      <c r="E225" s="164">
        <f t="shared" si="30"/>
        <v>0</v>
      </c>
      <c r="F225" s="164">
        <f t="shared" si="30"/>
        <v>0</v>
      </c>
      <c r="G225" s="164">
        <f t="shared" si="30"/>
        <v>0</v>
      </c>
      <c r="I225" s="300">
        <f t="shared" si="25"/>
        <v>0</v>
      </c>
      <c r="J225" s="300">
        <f t="shared" si="26"/>
        <v>0</v>
      </c>
      <c r="K225" s="300">
        <f t="shared" si="27"/>
        <v>0</v>
      </c>
      <c r="L225" s="300">
        <f t="shared" si="28"/>
        <v>0</v>
      </c>
    </row>
    <row r="226" spans="1:12" x14ac:dyDescent="0.3">
      <c r="A226" s="41" t="s">
        <v>402</v>
      </c>
      <c r="B226" s="41" t="s">
        <v>403</v>
      </c>
      <c r="C226" s="164">
        <f t="shared" ref="C226" si="34">C14-SUM(C56,C99,C142,C184)</f>
        <v>0</v>
      </c>
      <c r="D226" s="164">
        <f t="shared" si="30"/>
        <v>0</v>
      </c>
      <c r="E226" s="164">
        <f t="shared" si="30"/>
        <v>0</v>
      </c>
      <c r="F226" s="164">
        <f t="shared" si="30"/>
        <v>0</v>
      </c>
      <c r="G226" s="164">
        <f t="shared" si="30"/>
        <v>0</v>
      </c>
      <c r="I226" s="300">
        <f t="shared" si="25"/>
        <v>0</v>
      </c>
      <c r="J226" s="300">
        <f t="shared" si="26"/>
        <v>0</v>
      </c>
      <c r="K226" s="300">
        <f t="shared" si="27"/>
        <v>0</v>
      </c>
      <c r="L226" s="300">
        <f t="shared" si="28"/>
        <v>0</v>
      </c>
    </row>
    <row r="227" spans="1:12" x14ac:dyDescent="0.3">
      <c r="A227" s="43" t="s">
        <v>419</v>
      </c>
      <c r="B227" s="43" t="s">
        <v>404</v>
      </c>
      <c r="C227" s="164">
        <f t="shared" ref="C227" si="35">C15-SUM(C57,C100,C143,C185)</f>
        <v>0</v>
      </c>
      <c r="D227" s="164">
        <f t="shared" si="30"/>
        <v>0</v>
      </c>
      <c r="E227" s="164">
        <f t="shared" si="30"/>
        <v>0</v>
      </c>
      <c r="F227" s="164">
        <f t="shared" si="30"/>
        <v>0</v>
      </c>
      <c r="G227" s="164">
        <f t="shared" si="30"/>
        <v>0</v>
      </c>
      <c r="I227" s="300">
        <f t="shared" si="25"/>
        <v>0</v>
      </c>
      <c r="J227" s="300">
        <f t="shared" si="26"/>
        <v>0</v>
      </c>
      <c r="K227" s="300">
        <f t="shared" si="27"/>
        <v>0</v>
      </c>
      <c r="L227" s="300">
        <f t="shared" si="28"/>
        <v>0</v>
      </c>
    </row>
    <row r="228" spans="1:12" x14ac:dyDescent="0.3">
      <c r="A228" s="41" t="s">
        <v>405</v>
      </c>
      <c r="B228" s="41">
        <v>60</v>
      </c>
      <c r="C228" s="164">
        <f t="shared" ref="C228" si="36">C16-SUM(C58,C101,C144,C186)</f>
        <v>0</v>
      </c>
      <c r="D228" s="164">
        <f t="shared" si="30"/>
        <v>0</v>
      </c>
      <c r="E228" s="164">
        <f t="shared" si="30"/>
        <v>0</v>
      </c>
      <c r="F228" s="164">
        <f t="shared" si="30"/>
        <v>0</v>
      </c>
      <c r="G228" s="164">
        <f t="shared" si="30"/>
        <v>0</v>
      </c>
      <c r="I228" s="300">
        <f t="shared" si="25"/>
        <v>0</v>
      </c>
      <c r="J228" s="300">
        <f t="shared" si="26"/>
        <v>0</v>
      </c>
      <c r="K228" s="300">
        <f t="shared" si="27"/>
        <v>0</v>
      </c>
      <c r="L228" s="300">
        <f t="shared" si="28"/>
        <v>0</v>
      </c>
    </row>
    <row r="229" spans="1:12" x14ac:dyDescent="0.3">
      <c r="A229" s="41" t="s">
        <v>406</v>
      </c>
      <c r="B229" s="41">
        <v>61</v>
      </c>
      <c r="C229" s="164">
        <f t="shared" ref="C229" si="37">C17-SUM(C59,C102,C145,C187)</f>
        <v>0</v>
      </c>
      <c r="D229" s="164">
        <f t="shared" si="30"/>
        <v>0</v>
      </c>
      <c r="E229" s="164">
        <f t="shared" si="30"/>
        <v>0</v>
      </c>
      <c r="F229" s="164">
        <f t="shared" si="30"/>
        <v>0</v>
      </c>
      <c r="G229" s="164">
        <f t="shared" si="30"/>
        <v>0</v>
      </c>
      <c r="I229" s="300">
        <f t="shared" si="25"/>
        <v>0</v>
      </c>
      <c r="J229" s="300">
        <f t="shared" si="26"/>
        <v>0</v>
      </c>
      <c r="K229" s="300">
        <f t="shared" si="27"/>
        <v>0</v>
      </c>
      <c r="L229" s="300">
        <f t="shared" si="28"/>
        <v>0</v>
      </c>
    </row>
    <row r="230" spans="1:12" x14ac:dyDescent="0.3">
      <c r="A230" s="41" t="s">
        <v>407</v>
      </c>
      <c r="B230" s="41">
        <v>62</v>
      </c>
      <c r="C230" s="164">
        <f t="shared" ref="C230" si="38">C18-SUM(C60,C103,C146,C188)</f>
        <v>0</v>
      </c>
      <c r="D230" s="164">
        <f t="shared" si="30"/>
        <v>0</v>
      </c>
      <c r="E230" s="164">
        <f t="shared" si="30"/>
        <v>0</v>
      </c>
      <c r="F230" s="164">
        <f t="shared" si="30"/>
        <v>0</v>
      </c>
      <c r="G230" s="164">
        <f t="shared" si="30"/>
        <v>0</v>
      </c>
      <c r="I230" s="300">
        <f t="shared" si="25"/>
        <v>0</v>
      </c>
      <c r="J230" s="300">
        <f t="shared" si="26"/>
        <v>0</v>
      </c>
      <c r="K230" s="300">
        <f t="shared" si="27"/>
        <v>0</v>
      </c>
      <c r="L230" s="300">
        <f t="shared" si="28"/>
        <v>0</v>
      </c>
    </row>
    <row r="231" spans="1:12" ht="27" x14ac:dyDescent="0.3">
      <c r="A231" s="41" t="s">
        <v>408</v>
      </c>
      <c r="B231" s="41">
        <v>630</v>
      </c>
      <c r="C231" s="164">
        <f t="shared" ref="C231" si="39">C19-SUM(C61,C104,C147,C189)</f>
        <v>0</v>
      </c>
      <c r="D231" s="164">
        <f t="shared" si="30"/>
        <v>0</v>
      </c>
      <c r="E231" s="164">
        <f t="shared" si="30"/>
        <v>0</v>
      </c>
      <c r="F231" s="164">
        <f t="shared" si="30"/>
        <v>0</v>
      </c>
      <c r="G231" s="164">
        <f t="shared" si="30"/>
        <v>0</v>
      </c>
      <c r="I231" s="300">
        <f t="shared" si="25"/>
        <v>0</v>
      </c>
      <c r="J231" s="300">
        <f t="shared" si="26"/>
        <v>0</v>
      </c>
      <c r="K231" s="300">
        <f t="shared" si="27"/>
        <v>0</v>
      </c>
      <c r="L231" s="300">
        <f t="shared" si="28"/>
        <v>0</v>
      </c>
    </row>
    <row r="232" spans="1:12" ht="27" x14ac:dyDescent="0.3">
      <c r="A232" s="41" t="s">
        <v>409</v>
      </c>
      <c r="B232" s="41" t="s">
        <v>410</v>
      </c>
      <c r="C232" s="164">
        <f t="shared" ref="C232" si="40">C20-SUM(C62,C105,C148,C190)</f>
        <v>0</v>
      </c>
      <c r="D232" s="164">
        <f t="shared" si="30"/>
        <v>0</v>
      </c>
      <c r="E232" s="164">
        <f t="shared" si="30"/>
        <v>0</v>
      </c>
      <c r="F232" s="164">
        <f t="shared" si="30"/>
        <v>0</v>
      </c>
      <c r="G232" s="164">
        <f t="shared" si="30"/>
        <v>0</v>
      </c>
      <c r="I232" s="300">
        <f t="shared" si="25"/>
        <v>0</v>
      </c>
      <c r="J232" s="300">
        <f t="shared" si="26"/>
        <v>0</v>
      </c>
      <c r="K232" s="300">
        <f t="shared" si="27"/>
        <v>0</v>
      </c>
      <c r="L232" s="300">
        <f t="shared" si="28"/>
        <v>0</v>
      </c>
    </row>
    <row r="233" spans="1:12" x14ac:dyDescent="0.3">
      <c r="A233" s="41" t="s">
        <v>411</v>
      </c>
      <c r="B233" s="41" t="s">
        <v>412</v>
      </c>
      <c r="C233" s="164">
        <f t="shared" ref="C233" si="41">C21-SUM(C63,C106,C149,C191)</f>
        <v>0</v>
      </c>
      <c r="D233" s="164">
        <f t="shared" si="30"/>
        <v>0</v>
      </c>
      <c r="E233" s="164">
        <f t="shared" si="30"/>
        <v>0</v>
      </c>
      <c r="F233" s="164">
        <f t="shared" si="30"/>
        <v>0</v>
      </c>
      <c r="G233" s="164">
        <f t="shared" si="30"/>
        <v>0</v>
      </c>
      <c r="I233" s="300">
        <f t="shared" si="25"/>
        <v>0</v>
      </c>
      <c r="J233" s="300">
        <f t="shared" si="26"/>
        <v>0</v>
      </c>
      <c r="K233" s="300">
        <f t="shared" si="27"/>
        <v>0</v>
      </c>
      <c r="L233" s="300">
        <f t="shared" si="28"/>
        <v>0</v>
      </c>
    </row>
    <row r="234" spans="1:12" x14ac:dyDescent="0.3">
      <c r="A234" s="41" t="s">
        <v>413</v>
      </c>
      <c r="B234" s="41" t="s">
        <v>414</v>
      </c>
      <c r="C234" s="164">
        <f t="shared" ref="C234" si="42">C22-SUM(C64,C107,C150,C192)</f>
        <v>0</v>
      </c>
      <c r="D234" s="164">
        <f t="shared" si="30"/>
        <v>0</v>
      </c>
      <c r="E234" s="164">
        <f t="shared" si="30"/>
        <v>0</v>
      </c>
      <c r="F234" s="164">
        <f t="shared" si="30"/>
        <v>0</v>
      </c>
      <c r="G234" s="164">
        <f t="shared" si="30"/>
        <v>0</v>
      </c>
      <c r="I234" s="300">
        <f t="shared" si="25"/>
        <v>0</v>
      </c>
      <c r="J234" s="300">
        <f t="shared" si="26"/>
        <v>0</v>
      </c>
      <c r="K234" s="300">
        <f t="shared" si="27"/>
        <v>0</v>
      </c>
      <c r="L234" s="300">
        <f t="shared" si="28"/>
        <v>0</v>
      </c>
    </row>
    <row r="235" spans="1:12" x14ac:dyDescent="0.3">
      <c r="A235" s="41" t="s">
        <v>415</v>
      </c>
      <c r="B235" s="41">
        <v>649</v>
      </c>
      <c r="C235" s="164">
        <f t="shared" ref="C235" si="43">C23-SUM(C65,C108,C151,C193)</f>
        <v>0</v>
      </c>
      <c r="D235" s="164">
        <f t="shared" si="30"/>
        <v>0</v>
      </c>
      <c r="E235" s="164">
        <f t="shared" si="30"/>
        <v>0</v>
      </c>
      <c r="F235" s="164">
        <f t="shared" si="30"/>
        <v>0</v>
      </c>
      <c r="G235" s="164">
        <f t="shared" si="30"/>
        <v>0</v>
      </c>
      <c r="I235" s="300">
        <f t="shared" si="25"/>
        <v>0</v>
      </c>
      <c r="J235" s="300">
        <f t="shared" si="26"/>
        <v>0</v>
      </c>
      <c r="K235" s="300">
        <f t="shared" si="27"/>
        <v>0</v>
      </c>
      <c r="L235" s="300">
        <f t="shared" si="28"/>
        <v>0</v>
      </c>
    </row>
    <row r="236" spans="1:12" x14ac:dyDescent="0.3">
      <c r="A236" s="41" t="s">
        <v>416</v>
      </c>
      <c r="B236" s="41" t="s">
        <v>417</v>
      </c>
      <c r="C236" s="164">
        <f t="shared" ref="C236" si="44">C24-SUM(C66,C109,C152,C194)</f>
        <v>0</v>
      </c>
      <c r="D236" s="164">
        <f t="shared" si="30"/>
        <v>0</v>
      </c>
      <c r="E236" s="164">
        <f t="shared" si="30"/>
        <v>0</v>
      </c>
      <c r="F236" s="164">
        <f t="shared" si="30"/>
        <v>0</v>
      </c>
      <c r="G236" s="164">
        <f t="shared" si="30"/>
        <v>0</v>
      </c>
      <c r="I236" s="300">
        <f t="shared" si="25"/>
        <v>0</v>
      </c>
      <c r="J236" s="300">
        <f t="shared" si="26"/>
        <v>0</v>
      </c>
      <c r="K236" s="300">
        <f t="shared" si="27"/>
        <v>0</v>
      </c>
      <c r="L236" s="300">
        <f t="shared" si="28"/>
        <v>0</v>
      </c>
    </row>
    <row r="237" spans="1:12" x14ac:dyDescent="0.3">
      <c r="A237" s="43" t="s">
        <v>420</v>
      </c>
      <c r="B237" s="43">
        <v>9901</v>
      </c>
      <c r="C237" s="164">
        <f t="shared" ref="C237" si="45">C25-SUM(C67,C110,C153,C195)</f>
        <v>0</v>
      </c>
      <c r="D237" s="164">
        <f t="shared" si="30"/>
        <v>0</v>
      </c>
      <c r="E237" s="164">
        <f t="shared" si="30"/>
        <v>0</v>
      </c>
      <c r="F237" s="164">
        <f t="shared" si="30"/>
        <v>0</v>
      </c>
      <c r="G237" s="164">
        <f t="shared" si="30"/>
        <v>0</v>
      </c>
      <c r="I237" s="300">
        <f t="shared" si="25"/>
        <v>0</v>
      </c>
      <c r="J237" s="300">
        <f t="shared" si="26"/>
        <v>0</v>
      </c>
      <c r="K237" s="300">
        <f t="shared" si="27"/>
        <v>0</v>
      </c>
      <c r="L237" s="300">
        <f t="shared" si="28"/>
        <v>0</v>
      </c>
    </row>
    <row r="238" spans="1:12" x14ac:dyDescent="0.3">
      <c r="A238" s="43" t="s">
        <v>421</v>
      </c>
      <c r="B238" s="43" t="s">
        <v>380</v>
      </c>
      <c r="C238" s="164">
        <f t="shared" ref="C238" si="46">C26-SUM(C68,C111,C154,C196)</f>
        <v>0</v>
      </c>
      <c r="D238" s="164">
        <f t="shared" si="30"/>
        <v>0</v>
      </c>
      <c r="E238" s="164">
        <f t="shared" si="30"/>
        <v>0</v>
      </c>
      <c r="F238" s="164">
        <f t="shared" si="30"/>
        <v>0</v>
      </c>
      <c r="G238" s="164">
        <f t="shared" si="30"/>
        <v>0</v>
      </c>
      <c r="I238" s="300">
        <f t="shared" si="25"/>
        <v>0</v>
      </c>
      <c r="J238" s="300">
        <f t="shared" si="26"/>
        <v>0</v>
      </c>
      <c r="K238" s="300">
        <f t="shared" si="27"/>
        <v>0</v>
      </c>
      <c r="L238" s="300">
        <f t="shared" si="28"/>
        <v>0</v>
      </c>
    </row>
    <row r="239" spans="1:12" x14ac:dyDescent="0.3">
      <c r="A239" s="41" t="s">
        <v>381</v>
      </c>
      <c r="B239" s="41">
        <v>75</v>
      </c>
      <c r="C239" s="164">
        <f t="shared" ref="C239" si="47">C27-SUM(C69,C112,C155,C197)</f>
        <v>0</v>
      </c>
      <c r="D239" s="164">
        <f t="shared" si="30"/>
        <v>0</v>
      </c>
      <c r="E239" s="164">
        <f t="shared" si="30"/>
        <v>0</v>
      </c>
      <c r="F239" s="164">
        <f t="shared" si="30"/>
        <v>0</v>
      </c>
      <c r="G239" s="164">
        <f t="shared" si="30"/>
        <v>0</v>
      </c>
      <c r="I239" s="300">
        <f t="shared" si="25"/>
        <v>0</v>
      </c>
      <c r="J239" s="300">
        <f t="shared" si="26"/>
        <v>0</v>
      </c>
      <c r="K239" s="300">
        <f t="shared" si="27"/>
        <v>0</v>
      </c>
      <c r="L239" s="300">
        <f t="shared" si="28"/>
        <v>0</v>
      </c>
    </row>
    <row r="240" spans="1:12" x14ac:dyDescent="0.3">
      <c r="A240" s="41" t="s">
        <v>382</v>
      </c>
      <c r="B240" s="41">
        <v>750</v>
      </c>
      <c r="C240" s="164">
        <f t="shared" ref="C240" si="48">C28-SUM(C70,C113,C156,C198)</f>
        <v>0</v>
      </c>
      <c r="D240" s="164">
        <f t="shared" si="30"/>
        <v>0</v>
      </c>
      <c r="E240" s="164">
        <f t="shared" si="30"/>
        <v>0</v>
      </c>
      <c r="F240" s="164">
        <f t="shared" si="30"/>
        <v>0</v>
      </c>
      <c r="G240" s="164">
        <f t="shared" si="30"/>
        <v>0</v>
      </c>
      <c r="I240" s="300">
        <f t="shared" si="25"/>
        <v>0</v>
      </c>
      <c r="J240" s="300">
        <f t="shared" si="26"/>
        <v>0</v>
      </c>
      <c r="K240" s="300">
        <f t="shared" si="27"/>
        <v>0</v>
      </c>
      <c r="L240" s="300">
        <f t="shared" si="28"/>
        <v>0</v>
      </c>
    </row>
    <row r="241" spans="1:12" x14ac:dyDescent="0.3">
      <c r="A241" s="41" t="s">
        <v>383</v>
      </c>
      <c r="B241" s="41">
        <v>751</v>
      </c>
      <c r="C241" s="164">
        <f t="shared" ref="C241" si="49">C29-SUM(C71,C114,C157,C199)</f>
        <v>0</v>
      </c>
      <c r="D241" s="164">
        <f t="shared" si="30"/>
        <v>0</v>
      </c>
      <c r="E241" s="164">
        <f t="shared" si="30"/>
        <v>0</v>
      </c>
      <c r="F241" s="164">
        <f t="shared" si="30"/>
        <v>0</v>
      </c>
      <c r="G241" s="164">
        <f t="shared" si="30"/>
        <v>0</v>
      </c>
      <c r="I241" s="300">
        <f t="shared" si="25"/>
        <v>0</v>
      </c>
      <c r="J241" s="300">
        <f t="shared" si="26"/>
        <v>0</v>
      </c>
      <c r="K241" s="300">
        <f t="shared" si="27"/>
        <v>0</v>
      </c>
      <c r="L241" s="300">
        <f t="shared" si="28"/>
        <v>0</v>
      </c>
    </row>
    <row r="242" spans="1:12" x14ac:dyDescent="0.3">
      <c r="A242" s="41" t="s">
        <v>384</v>
      </c>
      <c r="B242" s="41" t="s">
        <v>385</v>
      </c>
      <c r="C242" s="164">
        <f t="shared" ref="C242" si="50">C30-SUM(C72,C115,C158,C200)</f>
        <v>0</v>
      </c>
      <c r="D242" s="164">
        <f t="shared" ref="D242:G257" si="51">D30-SUM(D72,D115,D158,D200)</f>
        <v>0</v>
      </c>
      <c r="E242" s="164">
        <f t="shared" si="51"/>
        <v>0</v>
      </c>
      <c r="F242" s="164">
        <f t="shared" si="51"/>
        <v>0</v>
      </c>
      <c r="G242" s="164">
        <f t="shared" si="51"/>
        <v>0</v>
      </c>
      <c r="I242" s="300">
        <f t="shared" si="25"/>
        <v>0</v>
      </c>
      <c r="J242" s="300">
        <f t="shared" si="26"/>
        <v>0</v>
      </c>
      <c r="K242" s="300">
        <f t="shared" si="27"/>
        <v>0</v>
      </c>
      <c r="L242" s="300">
        <f t="shared" si="28"/>
        <v>0</v>
      </c>
    </row>
    <row r="243" spans="1:12" x14ac:dyDescent="0.3">
      <c r="A243" s="41" t="s">
        <v>386</v>
      </c>
      <c r="B243" s="41" t="s">
        <v>387</v>
      </c>
      <c r="C243" s="164">
        <f t="shared" ref="C243" si="52">C31-SUM(C73,C116,C159,C201)</f>
        <v>0</v>
      </c>
      <c r="D243" s="164">
        <f t="shared" si="51"/>
        <v>0</v>
      </c>
      <c r="E243" s="164">
        <f t="shared" si="51"/>
        <v>0</v>
      </c>
      <c r="F243" s="164">
        <f t="shared" si="51"/>
        <v>0</v>
      </c>
      <c r="G243" s="164">
        <f t="shared" si="51"/>
        <v>0</v>
      </c>
      <c r="I243" s="300">
        <f t="shared" si="25"/>
        <v>0</v>
      </c>
      <c r="J243" s="300">
        <f t="shared" si="26"/>
        <v>0</v>
      </c>
      <c r="K243" s="300">
        <f t="shared" si="27"/>
        <v>0</v>
      </c>
      <c r="L243" s="300">
        <f t="shared" si="28"/>
        <v>0</v>
      </c>
    </row>
    <row r="244" spans="1:12" x14ac:dyDescent="0.3">
      <c r="A244" s="43" t="s">
        <v>422</v>
      </c>
      <c r="B244" s="43" t="s">
        <v>388</v>
      </c>
      <c r="C244" s="164">
        <f t="shared" ref="C244" si="53">C32-SUM(C74,C117,C160,C202)</f>
        <v>0</v>
      </c>
      <c r="D244" s="164">
        <f t="shared" si="51"/>
        <v>0</v>
      </c>
      <c r="E244" s="164">
        <f t="shared" si="51"/>
        <v>0</v>
      </c>
      <c r="F244" s="164">
        <f t="shared" si="51"/>
        <v>0</v>
      </c>
      <c r="G244" s="164">
        <f t="shared" si="51"/>
        <v>0</v>
      </c>
      <c r="I244" s="300">
        <f t="shared" si="25"/>
        <v>0</v>
      </c>
      <c r="J244" s="300">
        <f t="shared" si="26"/>
        <v>0</v>
      </c>
      <c r="K244" s="300">
        <f t="shared" si="27"/>
        <v>0</v>
      </c>
      <c r="L244" s="300">
        <f t="shared" si="28"/>
        <v>0</v>
      </c>
    </row>
    <row r="245" spans="1:12" x14ac:dyDescent="0.3">
      <c r="A245" s="41" t="s">
        <v>389</v>
      </c>
      <c r="B245" s="41">
        <v>65</v>
      </c>
      <c r="C245" s="164">
        <f t="shared" ref="C245" si="54">C33-SUM(C75,C118,C161,C203)</f>
        <v>0</v>
      </c>
      <c r="D245" s="164">
        <f t="shared" si="51"/>
        <v>0</v>
      </c>
      <c r="E245" s="164">
        <f t="shared" si="51"/>
        <v>0</v>
      </c>
      <c r="F245" s="164">
        <f t="shared" si="51"/>
        <v>0</v>
      </c>
      <c r="G245" s="164">
        <f t="shared" si="51"/>
        <v>0</v>
      </c>
      <c r="I245" s="300">
        <f t="shared" si="25"/>
        <v>0</v>
      </c>
      <c r="J245" s="300">
        <f t="shared" si="26"/>
        <v>0</v>
      </c>
      <c r="K245" s="300">
        <f t="shared" si="27"/>
        <v>0</v>
      </c>
      <c r="L245" s="300">
        <f t="shared" si="28"/>
        <v>0</v>
      </c>
    </row>
    <row r="246" spans="1:12" x14ac:dyDescent="0.3">
      <c r="A246" s="41" t="s">
        <v>390</v>
      </c>
      <c r="B246" s="41">
        <v>650</v>
      </c>
      <c r="C246" s="164">
        <f t="shared" ref="C246" si="55">C34-SUM(C76,C119,C162,C204)</f>
        <v>0</v>
      </c>
      <c r="D246" s="164">
        <f t="shared" si="51"/>
        <v>0</v>
      </c>
      <c r="E246" s="164">
        <f t="shared" si="51"/>
        <v>0</v>
      </c>
      <c r="F246" s="164">
        <f t="shared" si="51"/>
        <v>0</v>
      </c>
      <c r="G246" s="164">
        <f t="shared" si="51"/>
        <v>0</v>
      </c>
      <c r="I246" s="300">
        <f t="shared" si="25"/>
        <v>0</v>
      </c>
      <c r="J246" s="300">
        <f t="shared" si="26"/>
        <v>0</v>
      </c>
      <c r="K246" s="300">
        <f t="shared" si="27"/>
        <v>0</v>
      </c>
      <c r="L246" s="300">
        <f t="shared" si="28"/>
        <v>0</v>
      </c>
    </row>
    <row r="247" spans="1:12" ht="27" x14ac:dyDescent="0.3">
      <c r="A247" s="41" t="s">
        <v>391</v>
      </c>
      <c r="B247" s="41">
        <v>651</v>
      </c>
      <c r="C247" s="164">
        <f t="shared" ref="C247" si="56">C35-SUM(C77,C120,C163,C205)</f>
        <v>0</v>
      </c>
      <c r="D247" s="164">
        <f t="shared" si="51"/>
        <v>0</v>
      </c>
      <c r="E247" s="164">
        <f t="shared" si="51"/>
        <v>0</v>
      </c>
      <c r="F247" s="164">
        <f t="shared" si="51"/>
        <v>0</v>
      </c>
      <c r="G247" s="164">
        <f t="shared" si="51"/>
        <v>0</v>
      </c>
      <c r="I247" s="300">
        <f t="shared" si="25"/>
        <v>0</v>
      </c>
      <c r="J247" s="300">
        <f t="shared" si="26"/>
        <v>0</v>
      </c>
      <c r="K247" s="300">
        <f t="shared" si="27"/>
        <v>0</v>
      </c>
      <c r="L247" s="300">
        <f t="shared" si="28"/>
        <v>0</v>
      </c>
    </row>
    <row r="248" spans="1:12" x14ac:dyDescent="0.3">
      <c r="A248" s="41" t="s">
        <v>392</v>
      </c>
      <c r="B248" s="41" t="s">
        <v>393</v>
      </c>
      <c r="C248" s="164">
        <f t="shared" ref="C248" si="57">C36-SUM(C78,C121,C164,C206)</f>
        <v>0</v>
      </c>
      <c r="D248" s="164">
        <f t="shared" si="51"/>
        <v>0</v>
      </c>
      <c r="E248" s="164">
        <f t="shared" si="51"/>
        <v>0</v>
      </c>
      <c r="F248" s="164">
        <f t="shared" si="51"/>
        <v>0</v>
      </c>
      <c r="G248" s="164">
        <f t="shared" si="51"/>
        <v>0</v>
      </c>
      <c r="I248" s="300">
        <f t="shared" si="25"/>
        <v>0</v>
      </c>
      <c r="J248" s="300">
        <f t="shared" si="26"/>
        <v>0</v>
      </c>
      <c r="K248" s="300">
        <f t="shared" si="27"/>
        <v>0</v>
      </c>
      <c r="L248" s="300">
        <f t="shared" si="28"/>
        <v>0</v>
      </c>
    </row>
    <row r="249" spans="1:12" x14ac:dyDescent="0.3">
      <c r="A249" s="41" t="s">
        <v>394</v>
      </c>
      <c r="B249" s="41" t="s">
        <v>395</v>
      </c>
      <c r="C249" s="164">
        <f t="shared" ref="C249" si="58">C37-SUM(C79,C122,C165,C207)</f>
        <v>0</v>
      </c>
      <c r="D249" s="164">
        <f t="shared" si="51"/>
        <v>0</v>
      </c>
      <c r="E249" s="164">
        <f t="shared" si="51"/>
        <v>0</v>
      </c>
      <c r="F249" s="164">
        <f t="shared" si="51"/>
        <v>0</v>
      </c>
      <c r="G249" s="164">
        <f t="shared" si="51"/>
        <v>0</v>
      </c>
      <c r="I249" s="300">
        <f t="shared" si="25"/>
        <v>0</v>
      </c>
      <c r="J249" s="300">
        <f t="shared" si="26"/>
        <v>0</v>
      </c>
      <c r="K249" s="300">
        <f t="shared" si="27"/>
        <v>0</v>
      </c>
      <c r="L249" s="300">
        <f t="shared" si="28"/>
        <v>0</v>
      </c>
    </row>
    <row r="250" spans="1:12" x14ac:dyDescent="0.3">
      <c r="A250" s="43" t="s">
        <v>423</v>
      </c>
      <c r="B250" s="43">
        <v>9903</v>
      </c>
      <c r="C250" s="164">
        <f t="shared" ref="C250" si="59">C38-SUM(C80,C123,C166,C208)</f>
        <v>0</v>
      </c>
      <c r="D250" s="164">
        <f t="shared" si="51"/>
        <v>0</v>
      </c>
      <c r="E250" s="164">
        <f t="shared" si="51"/>
        <v>0</v>
      </c>
      <c r="F250" s="164">
        <f t="shared" si="51"/>
        <v>0</v>
      </c>
      <c r="G250" s="164">
        <f t="shared" si="51"/>
        <v>0</v>
      </c>
      <c r="I250" s="300">
        <f t="shared" si="25"/>
        <v>0</v>
      </c>
      <c r="J250" s="300">
        <f t="shared" si="26"/>
        <v>0</v>
      </c>
      <c r="K250" s="300">
        <f t="shared" si="27"/>
        <v>0</v>
      </c>
      <c r="L250" s="300">
        <f t="shared" si="28"/>
        <v>0</v>
      </c>
    </row>
    <row r="251" spans="1:12" x14ac:dyDescent="0.3">
      <c r="A251" s="43" t="s">
        <v>424</v>
      </c>
      <c r="B251" s="43">
        <v>780</v>
      </c>
      <c r="C251" s="164">
        <f t="shared" ref="C251" si="60">C39-SUM(C81,C124,C167,C209)</f>
        <v>0</v>
      </c>
      <c r="D251" s="164">
        <f t="shared" si="51"/>
        <v>0</v>
      </c>
      <c r="E251" s="164">
        <f t="shared" si="51"/>
        <v>0</v>
      </c>
      <c r="F251" s="164">
        <f t="shared" si="51"/>
        <v>0</v>
      </c>
      <c r="G251" s="164">
        <f t="shared" si="51"/>
        <v>0</v>
      </c>
      <c r="I251" s="300">
        <f t="shared" si="25"/>
        <v>0</v>
      </c>
      <c r="J251" s="300">
        <f t="shared" si="26"/>
        <v>0</v>
      </c>
      <c r="K251" s="300">
        <f t="shared" si="27"/>
        <v>0</v>
      </c>
      <c r="L251" s="300">
        <f t="shared" si="28"/>
        <v>0</v>
      </c>
    </row>
    <row r="252" spans="1:12" x14ac:dyDescent="0.3">
      <c r="A252" s="43" t="s">
        <v>425</v>
      </c>
      <c r="B252" s="43">
        <v>680</v>
      </c>
      <c r="C252" s="164">
        <f t="shared" ref="C252" si="61">C40-SUM(C82,C125,C168,C210)</f>
        <v>0</v>
      </c>
      <c r="D252" s="164">
        <f t="shared" si="51"/>
        <v>0</v>
      </c>
      <c r="E252" s="164">
        <f t="shared" si="51"/>
        <v>0</v>
      </c>
      <c r="F252" s="164">
        <f t="shared" si="51"/>
        <v>0</v>
      </c>
      <c r="G252" s="164">
        <f t="shared" si="51"/>
        <v>0</v>
      </c>
      <c r="I252" s="300">
        <f t="shared" si="25"/>
        <v>0</v>
      </c>
      <c r="J252" s="300">
        <f t="shared" si="26"/>
        <v>0</v>
      </c>
      <c r="K252" s="300">
        <f t="shared" si="27"/>
        <v>0</v>
      </c>
      <c r="L252" s="300">
        <f t="shared" si="28"/>
        <v>0</v>
      </c>
    </row>
    <row r="253" spans="1:12" x14ac:dyDescent="0.3">
      <c r="A253" s="43" t="s">
        <v>426</v>
      </c>
      <c r="B253" s="43" t="s">
        <v>396</v>
      </c>
      <c r="C253" s="164">
        <f t="shared" ref="C253" si="62">C41-SUM(C83,C126,C169,C211)</f>
        <v>0</v>
      </c>
      <c r="D253" s="164">
        <f t="shared" si="51"/>
        <v>0</v>
      </c>
      <c r="E253" s="164">
        <f t="shared" si="51"/>
        <v>0</v>
      </c>
      <c r="F253" s="164">
        <f t="shared" si="51"/>
        <v>0</v>
      </c>
      <c r="G253" s="164">
        <f t="shared" si="51"/>
        <v>0</v>
      </c>
      <c r="I253" s="300">
        <f t="shared" si="25"/>
        <v>0</v>
      </c>
      <c r="J253" s="300">
        <f t="shared" si="26"/>
        <v>0</v>
      </c>
      <c r="K253" s="300">
        <f t="shared" si="27"/>
        <v>0</v>
      </c>
      <c r="L253" s="300">
        <f t="shared" si="28"/>
        <v>0</v>
      </c>
    </row>
    <row r="254" spans="1:12" x14ac:dyDescent="0.3">
      <c r="A254" s="43" t="s">
        <v>427</v>
      </c>
      <c r="B254" s="43">
        <v>9904</v>
      </c>
      <c r="C254" s="164">
        <f t="shared" ref="C254" si="63">C42-SUM(C84,C127,C170,C212)</f>
        <v>0</v>
      </c>
      <c r="D254" s="164">
        <f t="shared" si="51"/>
        <v>0</v>
      </c>
      <c r="E254" s="164">
        <f t="shared" si="51"/>
        <v>0</v>
      </c>
      <c r="F254" s="164">
        <f t="shared" si="51"/>
        <v>0</v>
      </c>
      <c r="G254" s="164">
        <f t="shared" si="51"/>
        <v>0</v>
      </c>
      <c r="I254" s="300">
        <f t="shared" si="25"/>
        <v>0</v>
      </c>
      <c r="J254" s="300">
        <f t="shared" si="26"/>
        <v>0</v>
      </c>
      <c r="K254" s="300">
        <f t="shared" si="27"/>
        <v>0</v>
      </c>
      <c r="L254" s="300">
        <f t="shared" si="28"/>
        <v>0</v>
      </c>
    </row>
    <row r="255" spans="1:12" x14ac:dyDescent="0.3">
      <c r="A255" s="43" t="s">
        <v>428</v>
      </c>
      <c r="B255" s="43">
        <v>789</v>
      </c>
      <c r="C255" s="164">
        <f t="shared" ref="C255" si="64">C43-SUM(C85,C128,C171,C213)</f>
        <v>0</v>
      </c>
      <c r="D255" s="164">
        <f t="shared" si="51"/>
        <v>0</v>
      </c>
      <c r="E255" s="164">
        <f t="shared" si="51"/>
        <v>0</v>
      </c>
      <c r="F255" s="164">
        <f t="shared" si="51"/>
        <v>0</v>
      </c>
      <c r="G255" s="164">
        <f t="shared" si="51"/>
        <v>0</v>
      </c>
      <c r="I255" s="300">
        <f t="shared" si="25"/>
        <v>0</v>
      </c>
      <c r="J255" s="300">
        <f t="shared" si="26"/>
        <v>0</v>
      </c>
      <c r="K255" s="300">
        <f t="shared" si="27"/>
        <v>0</v>
      </c>
      <c r="L255" s="300">
        <f t="shared" si="28"/>
        <v>0</v>
      </c>
    </row>
    <row r="256" spans="1:12" x14ac:dyDescent="0.3">
      <c r="A256" s="43" t="s">
        <v>429</v>
      </c>
      <c r="B256" s="43">
        <v>689</v>
      </c>
      <c r="C256" s="164">
        <f t="shared" ref="C256" si="65">C44-SUM(C86,C129,C172,C214)</f>
        <v>0</v>
      </c>
      <c r="D256" s="164">
        <f t="shared" si="51"/>
        <v>0</v>
      </c>
      <c r="E256" s="164">
        <f t="shared" si="51"/>
        <v>0</v>
      </c>
      <c r="F256" s="164">
        <f t="shared" si="51"/>
        <v>0</v>
      </c>
      <c r="G256" s="164">
        <f t="shared" si="51"/>
        <v>0</v>
      </c>
      <c r="I256" s="300">
        <f t="shared" si="25"/>
        <v>0</v>
      </c>
      <c r="J256" s="300">
        <f t="shared" si="26"/>
        <v>0</v>
      </c>
      <c r="K256" s="300">
        <f t="shared" si="27"/>
        <v>0</v>
      </c>
      <c r="L256" s="300">
        <f t="shared" si="28"/>
        <v>0</v>
      </c>
    </row>
    <row r="257" spans="1:12" x14ac:dyDescent="0.3">
      <c r="A257" s="43" t="s">
        <v>430</v>
      </c>
      <c r="B257" s="43">
        <v>9905</v>
      </c>
      <c r="C257" s="164">
        <f t="shared" ref="C257" si="66">C45-SUM(C87,C130,C173,C215)</f>
        <v>0</v>
      </c>
      <c r="D257" s="164">
        <f t="shared" si="51"/>
        <v>0</v>
      </c>
      <c r="E257" s="164">
        <f t="shared" si="51"/>
        <v>0</v>
      </c>
      <c r="F257" s="164">
        <f t="shared" si="51"/>
        <v>0</v>
      </c>
      <c r="G257" s="164">
        <f t="shared" si="51"/>
        <v>0</v>
      </c>
      <c r="I257" s="300">
        <f t="shared" si="25"/>
        <v>0</v>
      </c>
      <c r="J257" s="300">
        <f t="shared" si="26"/>
        <v>0</v>
      </c>
      <c r="K257" s="300">
        <f t="shared" si="27"/>
        <v>0</v>
      </c>
      <c r="L257" s="300">
        <f t="shared" si="28"/>
        <v>0</v>
      </c>
    </row>
  </sheetData>
  <mergeCells count="6">
    <mergeCell ref="I219:L219"/>
    <mergeCell ref="I7:L7"/>
    <mergeCell ref="I49:L49"/>
    <mergeCell ref="I92:L92"/>
    <mergeCell ref="I135:L135"/>
    <mergeCell ref="I177:L177"/>
  </mergeCells>
  <hyperlinks>
    <hyperlink ref="A1" location="TAB00!A1" display="Retour page de garde"/>
  </hyperlinks>
  <pageMargins left="0.7" right="0.7" top="0.75" bottom="0.75" header="0.3" footer="0.3"/>
  <pageSetup paperSize="9" scale="83" fitToHeight="0" orientation="landscape" verticalDpi="300" r:id="rId1"/>
  <rowBreaks count="5" manualBreakCount="5">
    <brk id="46" max="11" man="1"/>
    <brk id="89" max="11" man="1"/>
    <brk id="132" max="16383" man="1"/>
    <brk id="174" max="16383" man="1"/>
    <brk id="216"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1"/>
  <sheetViews>
    <sheetView zoomScaleNormal="100" workbookViewId="0">
      <selection activeCell="A37" sqref="A37:A38"/>
    </sheetView>
  </sheetViews>
  <sheetFormatPr baseColWidth="10" defaultColWidth="8.83203125" defaultRowHeight="15" x14ac:dyDescent="0.3"/>
  <cols>
    <col min="1" max="1" width="42" style="234" customWidth="1"/>
    <col min="2" max="12" width="15.5" style="234" customWidth="1"/>
    <col min="13" max="13" width="15.5" style="235" customWidth="1"/>
    <col min="14" max="16" width="15.5" style="234" customWidth="1"/>
    <col min="17" max="16384" width="8.83203125" style="234"/>
  </cols>
  <sheetData>
    <row r="1" spans="1:36" s="216" customFormat="1" x14ac:dyDescent="0.3">
      <c r="A1" s="228" t="s">
        <v>42</v>
      </c>
    </row>
    <row r="2" spans="1:36" s="216" customFormat="1" x14ac:dyDescent="0.3">
      <c r="A2" s="228"/>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row>
    <row r="3" spans="1:36" s="233" customFormat="1" ht="22.15" customHeight="1" x14ac:dyDescent="0.3">
      <c r="A3" s="230" t="str">
        <f>TAB00!B92&amp;" : "&amp;TAB00!C92</f>
        <v>TAB10 : Ecart entre budget et réalité relatif aux produits issus des tarifs périodiques de distribution</v>
      </c>
      <c r="B3" s="231"/>
      <c r="C3" s="231"/>
      <c r="D3" s="231"/>
      <c r="E3" s="231"/>
      <c r="F3" s="231"/>
      <c r="G3" s="231"/>
      <c r="H3" s="231"/>
      <c r="I3" s="231"/>
      <c r="J3" s="231"/>
      <c r="K3" s="231"/>
      <c r="L3" s="231"/>
      <c r="M3" s="231"/>
      <c r="N3" s="231"/>
      <c r="O3" s="231"/>
      <c r="P3" s="231"/>
      <c r="Q3" s="231"/>
      <c r="R3" s="231"/>
      <c r="S3" s="231"/>
      <c r="T3" s="232"/>
      <c r="U3" s="232"/>
      <c r="V3" s="232"/>
      <c r="W3" s="232"/>
      <c r="X3" s="232"/>
      <c r="Y3" s="232"/>
      <c r="Z3" s="232"/>
      <c r="AA3" s="232"/>
      <c r="AB3" s="232"/>
      <c r="AC3" s="232"/>
      <c r="AD3" s="232"/>
      <c r="AE3" s="232"/>
      <c r="AF3" s="232"/>
      <c r="AG3" s="232"/>
      <c r="AH3" s="232"/>
      <c r="AI3" s="232"/>
      <c r="AJ3" s="232"/>
    </row>
    <row r="5" spans="1:36" x14ac:dyDescent="0.3">
      <c r="B5" s="614" t="str">
        <f>"ANNEE "&amp;TAB00!E14</f>
        <v>ANNEE 2021</v>
      </c>
      <c r="C5" s="614"/>
      <c r="D5" s="614"/>
      <c r="E5" s="614"/>
      <c r="F5" s="614"/>
      <c r="G5" s="614"/>
      <c r="H5" s="614"/>
      <c r="I5" s="614"/>
      <c r="J5" s="614"/>
      <c r="K5" s="614"/>
      <c r="L5" s="614"/>
      <c r="M5" s="614"/>
      <c r="N5" s="614"/>
      <c r="O5" s="614"/>
      <c r="P5" s="614"/>
    </row>
    <row r="6" spans="1:36" s="110" customFormat="1" x14ac:dyDescent="0.3">
      <c r="A6" s="615" t="s">
        <v>18</v>
      </c>
      <c r="B6" s="616" t="s">
        <v>22</v>
      </c>
      <c r="C6" s="616"/>
      <c r="D6" s="617"/>
      <c r="E6" s="618" t="s">
        <v>132</v>
      </c>
      <c r="F6" s="616"/>
      <c r="G6" s="617"/>
      <c r="H6" s="618" t="s">
        <v>119</v>
      </c>
      <c r="I6" s="616"/>
      <c r="J6" s="617"/>
      <c r="K6" s="618" t="s">
        <v>120</v>
      </c>
      <c r="L6" s="616"/>
      <c r="M6" s="617"/>
      <c r="N6" s="619" t="s">
        <v>66</v>
      </c>
      <c r="O6" s="620"/>
      <c r="P6" s="621"/>
    </row>
    <row r="7" spans="1:36" s="110" customFormat="1" ht="27" x14ac:dyDescent="0.3">
      <c r="A7" s="615"/>
      <c r="B7" s="207" t="s">
        <v>609</v>
      </c>
      <c r="C7" s="207" t="s">
        <v>610</v>
      </c>
      <c r="D7" s="207" t="s">
        <v>131</v>
      </c>
      <c r="E7" s="207" t="s">
        <v>609</v>
      </c>
      <c r="F7" s="207" t="s">
        <v>610</v>
      </c>
      <c r="G7" s="207" t="s">
        <v>131</v>
      </c>
      <c r="H7" s="207" t="s">
        <v>609</v>
      </c>
      <c r="I7" s="207" t="s">
        <v>610</v>
      </c>
      <c r="J7" s="207" t="s">
        <v>131</v>
      </c>
      <c r="K7" s="207" t="s">
        <v>609</v>
      </c>
      <c r="L7" s="207" t="s">
        <v>610</v>
      </c>
      <c r="M7" s="207" t="s">
        <v>131</v>
      </c>
      <c r="N7" s="207" t="s">
        <v>609</v>
      </c>
      <c r="O7" s="207" t="s">
        <v>610</v>
      </c>
      <c r="P7" s="207" t="s">
        <v>131</v>
      </c>
    </row>
    <row r="8" spans="1:36" s="238" customFormat="1" ht="14.45" customHeight="1" x14ac:dyDescent="0.3">
      <c r="A8" s="236" t="s">
        <v>121</v>
      </c>
      <c r="B8" s="237">
        <f t="shared" ref="B8:B21" si="0">SUM(E8,H8,K8,N8)</f>
        <v>0</v>
      </c>
      <c r="C8" s="237">
        <f>SUM(F8,I8,L8,O8)</f>
        <v>0</v>
      </c>
      <c r="D8" s="237">
        <f>B8-C8</f>
        <v>0</v>
      </c>
      <c r="E8" s="237">
        <f>SUM(E9,E12:E13)</f>
        <v>0</v>
      </c>
      <c r="F8" s="237">
        <f>SUM(F9,F12:F13)</f>
        <v>0</v>
      </c>
      <c r="G8" s="237">
        <f>E8-F8</f>
        <v>0</v>
      </c>
      <c r="H8" s="237">
        <f>SUM(H9,H12:H13)</f>
        <v>0</v>
      </c>
      <c r="I8" s="237">
        <f>SUM(I9,I12:I13)</f>
        <v>0</v>
      </c>
      <c r="J8" s="237">
        <f>H8-I8</f>
        <v>0</v>
      </c>
      <c r="K8" s="237">
        <f>SUM(K9,K12:K13)</f>
        <v>0</v>
      </c>
      <c r="L8" s="237">
        <f>SUM(L9,L12:L13)</f>
        <v>0</v>
      </c>
      <c r="M8" s="237">
        <f>K8-L8</f>
        <v>0</v>
      </c>
      <c r="N8" s="237">
        <f>SUM(N9,N12:N13)</f>
        <v>0</v>
      </c>
      <c r="O8" s="237">
        <f>SUM(O9,O12:O13)</f>
        <v>0</v>
      </c>
      <c r="P8" s="237">
        <f>N8-O8</f>
        <v>0</v>
      </c>
    </row>
    <row r="9" spans="1:36" s="238" customFormat="1" ht="14.45" customHeight="1" x14ac:dyDescent="0.3">
      <c r="A9" s="239" t="s">
        <v>122</v>
      </c>
      <c r="B9" s="237">
        <f t="shared" si="0"/>
        <v>0</v>
      </c>
      <c r="C9" s="237">
        <f t="shared" ref="C9:C21" si="1">SUM(F9,I9,L9,O9)</f>
        <v>0</v>
      </c>
      <c r="D9" s="237">
        <f>B9-C9</f>
        <v>0</v>
      </c>
      <c r="E9" s="237">
        <f>SUM(E10:E11)</f>
        <v>0</v>
      </c>
      <c r="F9" s="237">
        <f t="shared" ref="F9" si="2">SUM(F10:F11)</f>
        <v>0</v>
      </c>
      <c r="G9" s="237">
        <f>E9-F9</f>
        <v>0</v>
      </c>
      <c r="H9" s="237">
        <f>SUM(H10:H11)</f>
        <v>0</v>
      </c>
      <c r="I9" s="237">
        <f>SUM(I10:I11)</f>
        <v>0</v>
      </c>
      <c r="J9" s="237">
        <f>H9-I9</f>
        <v>0</v>
      </c>
      <c r="K9" s="237">
        <f t="shared" ref="K9:L9" si="3">SUM(K10:K11)</f>
        <v>0</v>
      </c>
      <c r="L9" s="237">
        <f t="shared" si="3"/>
        <v>0</v>
      </c>
      <c r="M9" s="237">
        <f>K9-L9</f>
        <v>0</v>
      </c>
      <c r="N9" s="237">
        <f t="shared" ref="N9:O9" si="4">SUM(N10:N11)</f>
        <v>0</v>
      </c>
      <c r="O9" s="237">
        <f t="shared" si="4"/>
        <v>0</v>
      </c>
      <c r="P9" s="237">
        <f>N9-O9</f>
        <v>0</v>
      </c>
    </row>
    <row r="10" spans="1:36" s="238" customFormat="1" ht="27.6" customHeight="1" x14ac:dyDescent="0.3">
      <c r="A10" s="240" t="s">
        <v>906</v>
      </c>
      <c r="B10" s="237">
        <f t="shared" ref="B10:B11" si="5">SUM(E10,H10,K10,N10)</f>
        <v>0</v>
      </c>
      <c r="C10" s="237">
        <f t="shared" ref="C10:C11" si="6">SUM(F10,I10,L10,O10)</f>
        <v>0</v>
      </c>
      <c r="D10" s="237">
        <f t="shared" ref="D10:D11" si="7">B10-C10</f>
        <v>0</v>
      </c>
      <c r="E10" s="241"/>
      <c r="F10" s="241"/>
      <c r="G10" s="237">
        <f t="shared" ref="G10:G11" si="8">E10-F10</f>
        <v>0</v>
      </c>
      <c r="H10" s="241"/>
      <c r="I10" s="241"/>
      <c r="J10" s="237">
        <f t="shared" ref="J10:J11" si="9">H10-I10</f>
        <v>0</v>
      </c>
      <c r="K10" s="241"/>
      <c r="L10" s="241"/>
      <c r="M10" s="237">
        <f t="shared" ref="M10:M11" si="10">K10-L10</f>
        <v>0</v>
      </c>
      <c r="N10" s="241"/>
      <c r="O10" s="241"/>
      <c r="P10" s="237">
        <f>N10-O10</f>
        <v>0</v>
      </c>
    </row>
    <row r="11" spans="1:36" s="238" customFormat="1" ht="14.45" customHeight="1" x14ac:dyDescent="0.3">
      <c r="A11" s="242" t="s">
        <v>905</v>
      </c>
      <c r="B11" s="237">
        <f t="shared" si="5"/>
        <v>0</v>
      </c>
      <c r="C11" s="237">
        <f t="shared" si="6"/>
        <v>0</v>
      </c>
      <c r="D11" s="237">
        <f t="shared" si="7"/>
        <v>0</v>
      </c>
      <c r="E11" s="241"/>
      <c r="F11" s="241"/>
      <c r="G11" s="237">
        <f t="shared" si="8"/>
        <v>0</v>
      </c>
      <c r="H11" s="241"/>
      <c r="I11" s="241"/>
      <c r="J11" s="237">
        <f t="shared" si="9"/>
        <v>0</v>
      </c>
      <c r="K11" s="241"/>
      <c r="L11" s="241"/>
      <c r="M11" s="237">
        <f t="shared" si="10"/>
        <v>0</v>
      </c>
      <c r="N11" s="241"/>
      <c r="O11" s="241"/>
      <c r="P11" s="237">
        <f>N11-O11</f>
        <v>0</v>
      </c>
    </row>
    <row r="12" spans="1:36" s="238" customFormat="1" ht="14.45" customHeight="1" x14ac:dyDescent="0.3">
      <c r="A12" s="243" t="s">
        <v>123</v>
      </c>
      <c r="B12" s="237">
        <f t="shared" si="0"/>
        <v>0</v>
      </c>
      <c r="C12" s="237">
        <f t="shared" si="1"/>
        <v>0</v>
      </c>
      <c r="D12" s="237">
        <f t="shared" ref="D12:D21" si="11">B12-C12</f>
        <v>0</v>
      </c>
      <c r="E12" s="241"/>
      <c r="F12" s="241"/>
      <c r="G12" s="237">
        <f t="shared" ref="G12:G21" si="12">E12-F12</f>
        <v>0</v>
      </c>
      <c r="H12" s="241"/>
      <c r="I12" s="241"/>
      <c r="J12" s="237">
        <f t="shared" ref="J12:J21" si="13">H12-I12</f>
        <v>0</v>
      </c>
      <c r="K12" s="241"/>
      <c r="L12" s="241"/>
      <c r="M12" s="237">
        <f t="shared" ref="M12:M21" si="14">K12-L12</f>
        <v>0</v>
      </c>
      <c r="N12" s="241"/>
      <c r="O12" s="241"/>
      <c r="P12" s="237">
        <f t="shared" ref="P12:P21" si="15">N12-O12</f>
        <v>0</v>
      </c>
    </row>
    <row r="13" spans="1:36" s="238" customFormat="1" ht="14.45" customHeight="1" x14ac:dyDescent="0.3">
      <c r="A13" s="243" t="s">
        <v>124</v>
      </c>
      <c r="B13" s="237">
        <f t="shared" si="0"/>
        <v>0</v>
      </c>
      <c r="C13" s="237">
        <f t="shared" si="1"/>
        <v>0</v>
      </c>
      <c r="D13" s="237">
        <f t="shared" si="11"/>
        <v>0</v>
      </c>
      <c r="E13" s="241"/>
      <c r="F13" s="241"/>
      <c r="G13" s="237">
        <f t="shared" si="12"/>
        <v>0</v>
      </c>
      <c r="H13" s="241"/>
      <c r="I13" s="241"/>
      <c r="J13" s="237">
        <f t="shared" si="13"/>
        <v>0</v>
      </c>
      <c r="K13" s="241"/>
      <c r="L13" s="241"/>
      <c r="M13" s="237">
        <f t="shared" si="14"/>
        <v>0</v>
      </c>
      <c r="N13" s="241"/>
      <c r="O13" s="241"/>
      <c r="P13" s="237">
        <f t="shared" si="15"/>
        <v>0</v>
      </c>
    </row>
    <row r="14" spans="1:36" s="238" customFormat="1" ht="14.45" customHeight="1" x14ac:dyDescent="0.3">
      <c r="A14" s="244" t="s">
        <v>125</v>
      </c>
      <c r="B14" s="237">
        <f t="shared" si="0"/>
        <v>0</v>
      </c>
      <c r="C14" s="237">
        <f t="shared" si="1"/>
        <v>0</v>
      </c>
      <c r="D14" s="237">
        <f t="shared" si="11"/>
        <v>0</v>
      </c>
      <c r="E14" s="241"/>
      <c r="F14" s="241"/>
      <c r="G14" s="237">
        <f t="shared" si="12"/>
        <v>0</v>
      </c>
      <c r="H14" s="241"/>
      <c r="I14" s="241"/>
      <c r="J14" s="237">
        <f t="shared" si="13"/>
        <v>0</v>
      </c>
      <c r="K14" s="241"/>
      <c r="L14" s="241"/>
      <c r="M14" s="237">
        <f t="shared" si="14"/>
        <v>0</v>
      </c>
      <c r="N14" s="241"/>
      <c r="O14" s="241"/>
      <c r="P14" s="237">
        <f t="shared" si="15"/>
        <v>0</v>
      </c>
    </row>
    <row r="15" spans="1:36" s="238" customFormat="1" ht="14.45" customHeight="1" x14ac:dyDescent="0.3">
      <c r="A15" s="244" t="s">
        <v>126</v>
      </c>
      <c r="B15" s="237">
        <f t="shared" si="0"/>
        <v>0</v>
      </c>
      <c r="C15" s="237">
        <f t="shared" si="1"/>
        <v>0</v>
      </c>
      <c r="D15" s="237">
        <f t="shared" si="11"/>
        <v>0</v>
      </c>
      <c r="E15" s="237">
        <f>SUM(E16:E18)</f>
        <v>0</v>
      </c>
      <c r="F15" s="237">
        <f>SUM(F16:F18)</f>
        <v>0</v>
      </c>
      <c r="G15" s="237">
        <f t="shared" si="12"/>
        <v>0</v>
      </c>
      <c r="H15" s="237">
        <f>SUM(H16:H18)</f>
        <v>0</v>
      </c>
      <c r="I15" s="237">
        <f>SUM(I16:I18)</f>
        <v>0</v>
      </c>
      <c r="J15" s="237">
        <f t="shared" si="13"/>
        <v>0</v>
      </c>
      <c r="K15" s="237">
        <f>SUM(K16:K18)</f>
        <v>0</v>
      </c>
      <c r="L15" s="237">
        <f>SUM(L16:L18)</f>
        <v>0</v>
      </c>
      <c r="M15" s="237">
        <f t="shared" si="14"/>
        <v>0</v>
      </c>
      <c r="N15" s="237">
        <f>SUM(N16:N18)</f>
        <v>0</v>
      </c>
      <c r="O15" s="237">
        <f>SUM(O16:O18)</f>
        <v>0</v>
      </c>
      <c r="P15" s="237">
        <f t="shared" si="15"/>
        <v>0</v>
      </c>
    </row>
    <row r="16" spans="1:36" s="238" customFormat="1" ht="14.45" customHeight="1" x14ac:dyDescent="0.3">
      <c r="A16" s="243" t="s">
        <v>3</v>
      </c>
      <c r="B16" s="237">
        <f t="shared" si="0"/>
        <v>0</v>
      </c>
      <c r="C16" s="237">
        <f t="shared" si="1"/>
        <v>0</v>
      </c>
      <c r="D16" s="237">
        <f t="shared" si="11"/>
        <v>0</v>
      </c>
      <c r="E16" s="241"/>
      <c r="F16" s="241"/>
      <c r="G16" s="237">
        <f t="shared" si="12"/>
        <v>0</v>
      </c>
      <c r="H16" s="241"/>
      <c r="I16" s="241"/>
      <c r="J16" s="237">
        <f t="shared" si="13"/>
        <v>0</v>
      </c>
      <c r="K16" s="241"/>
      <c r="L16" s="241"/>
      <c r="M16" s="237">
        <f t="shared" si="14"/>
        <v>0</v>
      </c>
      <c r="N16" s="241"/>
      <c r="O16" s="241"/>
      <c r="P16" s="237">
        <f t="shared" si="15"/>
        <v>0</v>
      </c>
    </row>
    <row r="17" spans="1:16" s="238" customFormat="1" ht="14.45" customHeight="1" x14ac:dyDescent="0.3">
      <c r="A17" s="243" t="s">
        <v>127</v>
      </c>
      <c r="B17" s="237">
        <f t="shared" si="0"/>
        <v>0</v>
      </c>
      <c r="C17" s="237">
        <f t="shared" si="1"/>
        <v>0</v>
      </c>
      <c r="D17" s="237">
        <f t="shared" si="11"/>
        <v>0</v>
      </c>
      <c r="E17" s="241"/>
      <c r="F17" s="241"/>
      <c r="G17" s="237">
        <f t="shared" si="12"/>
        <v>0</v>
      </c>
      <c r="H17" s="241"/>
      <c r="I17" s="241"/>
      <c r="J17" s="237">
        <f t="shared" si="13"/>
        <v>0</v>
      </c>
      <c r="K17" s="241"/>
      <c r="L17" s="241"/>
      <c r="M17" s="237">
        <f t="shared" si="14"/>
        <v>0</v>
      </c>
      <c r="N17" s="241"/>
      <c r="O17" s="241"/>
      <c r="P17" s="237">
        <f t="shared" si="15"/>
        <v>0</v>
      </c>
    </row>
    <row r="18" spans="1:16" s="238" customFormat="1" ht="14.45" customHeight="1" x14ac:dyDescent="0.3">
      <c r="A18" s="243" t="s">
        <v>128</v>
      </c>
      <c r="B18" s="237">
        <f t="shared" si="0"/>
        <v>0</v>
      </c>
      <c r="C18" s="237">
        <f t="shared" si="1"/>
        <v>0</v>
      </c>
      <c r="D18" s="237">
        <f t="shared" si="11"/>
        <v>0</v>
      </c>
      <c r="E18" s="241"/>
      <c r="F18" s="241"/>
      <c r="G18" s="237">
        <f t="shared" si="12"/>
        <v>0</v>
      </c>
      <c r="H18" s="241"/>
      <c r="I18" s="241"/>
      <c r="J18" s="237">
        <f t="shared" si="13"/>
        <v>0</v>
      </c>
      <c r="K18" s="241"/>
      <c r="L18" s="241"/>
      <c r="M18" s="237">
        <f t="shared" si="14"/>
        <v>0</v>
      </c>
      <c r="N18" s="241"/>
      <c r="O18" s="241"/>
      <c r="P18" s="237">
        <f t="shared" si="15"/>
        <v>0</v>
      </c>
    </row>
    <row r="19" spans="1:16" s="238" customFormat="1" ht="14.45" customHeight="1" x14ac:dyDescent="0.3">
      <c r="A19" s="244" t="s">
        <v>129</v>
      </c>
      <c r="B19" s="237">
        <f t="shared" si="0"/>
        <v>0</v>
      </c>
      <c r="C19" s="237">
        <f t="shared" si="1"/>
        <v>0</v>
      </c>
      <c r="D19" s="237">
        <f t="shared" si="11"/>
        <v>0</v>
      </c>
      <c r="E19" s="241"/>
      <c r="F19" s="241"/>
      <c r="G19" s="237">
        <f t="shared" si="12"/>
        <v>0</v>
      </c>
      <c r="H19" s="241"/>
      <c r="I19" s="241"/>
      <c r="J19" s="237">
        <f t="shared" si="13"/>
        <v>0</v>
      </c>
      <c r="K19" s="241"/>
      <c r="L19" s="241"/>
      <c r="M19" s="237">
        <f t="shared" si="14"/>
        <v>0</v>
      </c>
      <c r="N19" s="241"/>
      <c r="O19" s="241"/>
      <c r="P19" s="237">
        <f t="shared" si="15"/>
        <v>0</v>
      </c>
    </row>
    <row r="20" spans="1:16" s="238" customFormat="1" ht="14.45" customHeight="1" x14ac:dyDescent="0.3">
      <c r="A20" s="245" t="s">
        <v>841</v>
      </c>
      <c r="B20" s="237">
        <f t="shared" ref="B20" si="16">SUM(E20,H20,K20,N20)</f>
        <v>0</v>
      </c>
      <c r="C20" s="237">
        <f t="shared" ref="C20" si="17">SUM(F20,I20,L20,O20)</f>
        <v>0</v>
      </c>
      <c r="D20" s="237">
        <f t="shared" ref="D20" si="18">B20-C20</f>
        <v>0</v>
      </c>
      <c r="E20" s="241"/>
      <c r="F20" s="241"/>
      <c r="G20" s="237">
        <f t="shared" si="12"/>
        <v>0</v>
      </c>
      <c r="H20" s="241"/>
      <c r="I20" s="241"/>
      <c r="J20" s="237">
        <f t="shared" si="13"/>
        <v>0</v>
      </c>
      <c r="K20" s="241"/>
      <c r="L20" s="241"/>
      <c r="M20" s="237">
        <f t="shared" si="14"/>
        <v>0</v>
      </c>
      <c r="N20" s="241"/>
      <c r="O20" s="241"/>
      <c r="P20" s="237"/>
    </row>
    <row r="21" spans="1:16" s="238" customFormat="1" ht="14.45" customHeight="1" x14ac:dyDescent="0.3">
      <c r="A21" s="246" t="s">
        <v>130</v>
      </c>
      <c r="B21" s="237">
        <f t="shared" si="0"/>
        <v>0</v>
      </c>
      <c r="C21" s="237">
        <f t="shared" si="1"/>
        <v>0</v>
      </c>
      <c r="D21" s="237">
        <f t="shared" si="11"/>
        <v>0</v>
      </c>
      <c r="E21" s="241"/>
      <c r="F21" s="241"/>
      <c r="G21" s="237">
        <f t="shared" si="12"/>
        <v>0</v>
      </c>
      <c r="H21" s="241"/>
      <c r="I21" s="241"/>
      <c r="J21" s="237">
        <f t="shared" si="13"/>
        <v>0</v>
      </c>
      <c r="K21" s="241"/>
      <c r="L21" s="241"/>
      <c r="M21" s="237">
        <f t="shared" si="14"/>
        <v>0</v>
      </c>
      <c r="N21" s="241"/>
      <c r="O21" s="241"/>
      <c r="P21" s="237">
        <f t="shared" si="15"/>
        <v>0</v>
      </c>
    </row>
    <row r="22" spans="1:16" s="249" customFormat="1" ht="14.45" customHeight="1" thickBot="1" x14ac:dyDescent="0.35">
      <c r="A22" s="247" t="s">
        <v>134</v>
      </c>
      <c r="B22" s="237">
        <f t="shared" ref="B22:P22" si="19">SUM(B8,B14:B15,B19:B21)</f>
        <v>0</v>
      </c>
      <c r="C22" s="237">
        <f t="shared" si="19"/>
        <v>0</v>
      </c>
      <c r="D22" s="237">
        <f t="shared" si="19"/>
        <v>0</v>
      </c>
      <c r="E22" s="248">
        <f t="shared" si="19"/>
        <v>0</v>
      </c>
      <c r="F22" s="248">
        <f t="shared" si="19"/>
        <v>0</v>
      </c>
      <c r="G22" s="248">
        <f t="shared" si="19"/>
        <v>0</v>
      </c>
      <c r="H22" s="248">
        <f t="shared" si="19"/>
        <v>0</v>
      </c>
      <c r="I22" s="248">
        <f t="shared" si="19"/>
        <v>0</v>
      </c>
      <c r="J22" s="248">
        <f t="shared" si="19"/>
        <v>0</v>
      </c>
      <c r="K22" s="248">
        <f t="shared" si="19"/>
        <v>0</v>
      </c>
      <c r="L22" s="248">
        <f t="shared" si="19"/>
        <v>0</v>
      </c>
      <c r="M22" s="248">
        <f t="shared" si="19"/>
        <v>0</v>
      </c>
      <c r="N22" s="248">
        <f t="shared" si="19"/>
        <v>0</v>
      </c>
      <c r="O22" s="248">
        <f t="shared" si="19"/>
        <v>0</v>
      </c>
      <c r="P22" s="248">
        <f t="shared" si="19"/>
        <v>0</v>
      </c>
    </row>
    <row r="23" spans="1:16" s="251" customFormat="1" ht="14.45" customHeight="1" x14ac:dyDescent="0.3">
      <c r="A23" s="250" t="s">
        <v>136</v>
      </c>
      <c r="B23" s="237">
        <f>SUM(B24:B27)</f>
        <v>0</v>
      </c>
      <c r="C23" s="237">
        <f t="shared" ref="C23:D23" si="20">SUM(C24:C27)</f>
        <v>0</v>
      </c>
      <c r="D23" s="237">
        <f t="shared" si="20"/>
        <v>0</v>
      </c>
      <c r="E23" s="94"/>
      <c r="F23" s="94"/>
      <c r="G23" s="94"/>
      <c r="H23" s="94"/>
      <c r="I23" s="94"/>
      <c r="J23" s="94"/>
      <c r="K23" s="94"/>
      <c r="L23" s="94"/>
      <c r="M23" s="94"/>
      <c r="N23" s="94"/>
      <c r="O23" s="94"/>
      <c r="P23" s="94"/>
    </row>
    <row r="24" spans="1:16" ht="29.45" customHeight="1" x14ac:dyDescent="0.3">
      <c r="A24" s="252" t="s">
        <v>133</v>
      </c>
      <c r="B24" s="237">
        <f t="shared" ref="B24:C27" si="21">SUM(E24,H24,K24,N24)</f>
        <v>0</v>
      </c>
      <c r="C24" s="237">
        <f t="shared" si="21"/>
        <v>0</v>
      </c>
      <c r="D24" s="237">
        <f>B24-C24</f>
        <v>0</v>
      </c>
      <c r="E24" s="94"/>
      <c r="F24" s="94"/>
      <c r="G24" s="94"/>
      <c r="H24" s="94"/>
      <c r="I24" s="94"/>
      <c r="J24" s="94"/>
      <c r="K24" s="94"/>
      <c r="L24" s="94"/>
      <c r="M24" s="94"/>
      <c r="N24" s="94"/>
      <c r="O24" s="94"/>
      <c r="P24" s="94"/>
    </row>
    <row r="25" spans="1:16" ht="27.6" customHeight="1" x14ac:dyDescent="0.3">
      <c r="A25" s="253" t="s">
        <v>867</v>
      </c>
      <c r="B25" s="237">
        <f t="shared" si="21"/>
        <v>0</v>
      </c>
      <c r="C25" s="237">
        <f t="shared" si="21"/>
        <v>0</v>
      </c>
      <c r="D25" s="237">
        <f>B25-C25</f>
        <v>0</v>
      </c>
      <c r="E25" s="94"/>
      <c r="F25" s="94"/>
      <c r="G25" s="94"/>
      <c r="H25" s="94"/>
      <c r="I25" s="94"/>
      <c r="J25" s="94"/>
      <c r="K25" s="94"/>
      <c r="L25" s="94"/>
      <c r="M25" s="94"/>
      <c r="N25" s="94"/>
      <c r="O25" s="94"/>
      <c r="P25" s="94"/>
    </row>
    <row r="26" spans="1:16" x14ac:dyDescent="0.3">
      <c r="A26" s="254" t="s">
        <v>137</v>
      </c>
      <c r="B26" s="237">
        <f t="shared" si="21"/>
        <v>0</v>
      </c>
      <c r="C26" s="237">
        <f t="shared" si="21"/>
        <v>0</v>
      </c>
      <c r="D26" s="237">
        <f>B26-C26</f>
        <v>0</v>
      </c>
      <c r="E26" s="94"/>
      <c r="F26" s="94"/>
      <c r="G26" s="94"/>
      <c r="H26" s="94"/>
      <c r="I26" s="94"/>
      <c r="J26" s="94"/>
      <c r="K26" s="94"/>
      <c r="L26" s="94"/>
      <c r="M26" s="94"/>
      <c r="N26" s="94"/>
      <c r="O26" s="94"/>
      <c r="P26" s="94"/>
    </row>
    <row r="27" spans="1:16" x14ac:dyDescent="0.3">
      <c r="A27" s="254" t="s">
        <v>137</v>
      </c>
      <c r="B27" s="237">
        <f t="shared" si="21"/>
        <v>0</v>
      </c>
      <c r="C27" s="237">
        <f t="shared" si="21"/>
        <v>0</v>
      </c>
      <c r="D27" s="237">
        <f>B27-C27</f>
        <v>0</v>
      </c>
      <c r="E27" s="94"/>
      <c r="F27" s="94"/>
      <c r="G27" s="94"/>
      <c r="H27" s="94"/>
      <c r="I27" s="94"/>
      <c r="J27" s="94"/>
      <c r="K27" s="94"/>
      <c r="L27" s="94"/>
      <c r="M27" s="94"/>
      <c r="N27" s="94"/>
      <c r="O27" s="94"/>
      <c r="P27" s="94"/>
    </row>
    <row r="28" spans="1:16" s="238" customFormat="1" ht="14.45" customHeight="1" thickBot="1" x14ac:dyDescent="0.35">
      <c r="A28" s="255" t="s">
        <v>135</v>
      </c>
      <c r="B28" s="248">
        <f>SUM(B22:B23)</f>
        <v>0</v>
      </c>
      <c r="C28" s="248">
        <f>SUM(C22:C23)</f>
        <v>0</v>
      </c>
      <c r="D28" s="248">
        <f>SUM(D22:D23)</f>
        <v>0</v>
      </c>
      <c r="E28" s="94"/>
      <c r="F28" s="94"/>
      <c r="G28" s="94"/>
      <c r="H28" s="94"/>
      <c r="I28" s="94"/>
      <c r="J28" s="94"/>
      <c r="K28" s="94"/>
      <c r="L28" s="94"/>
      <c r="M28" s="94"/>
      <c r="N28" s="94"/>
      <c r="O28" s="94"/>
      <c r="P28" s="94"/>
    </row>
    <row r="30" spans="1:16" x14ac:dyDescent="0.3">
      <c r="A30" s="256" t="s">
        <v>570</v>
      </c>
      <c r="B30" s="257"/>
      <c r="C30" s="257"/>
      <c r="D30" s="257"/>
      <c r="E30" s="257"/>
      <c r="F30" s="257"/>
    </row>
    <row r="32" spans="1:16" ht="27" x14ac:dyDescent="0.3">
      <c r="A32" s="82" t="s">
        <v>11</v>
      </c>
      <c r="B32" s="27" t="str">
        <f>"BUDGET "&amp;TAB00!E48</f>
        <v xml:space="preserve">BUDGET </v>
      </c>
      <c r="C32" s="27" t="str">
        <f>"REALITE "&amp;TAB00!E48</f>
        <v xml:space="preserve">REALITE </v>
      </c>
      <c r="D32" s="27" t="s">
        <v>8</v>
      </c>
      <c r="E32" s="28" t="s">
        <v>9</v>
      </c>
      <c r="F32" s="27" t="s">
        <v>947</v>
      </c>
      <c r="G32" s="48"/>
    </row>
    <row r="33" spans="1:7" x14ac:dyDescent="0.3">
      <c r="A33" s="258" t="s">
        <v>498</v>
      </c>
      <c r="B33" s="89">
        <f>B14</f>
        <v>0</v>
      </c>
      <c r="C33" s="89">
        <f>C14</f>
        <v>0</v>
      </c>
      <c r="D33" s="89">
        <f t="shared" ref="D33:D40" si="22">B33-C33</f>
        <v>0</v>
      </c>
      <c r="E33" s="83">
        <f t="shared" ref="E33:E40" si="23">D33</f>
        <v>0</v>
      </c>
      <c r="F33" s="94"/>
      <c r="G33" s="612"/>
    </row>
    <row r="34" spans="1:7" x14ac:dyDescent="0.3">
      <c r="A34" s="258" t="s">
        <v>499</v>
      </c>
      <c r="B34" s="89">
        <f t="shared" ref="B34:C37" si="24">B16</f>
        <v>0</v>
      </c>
      <c r="C34" s="89">
        <f t="shared" si="24"/>
        <v>0</v>
      </c>
      <c r="D34" s="89">
        <f t="shared" si="22"/>
        <v>0</v>
      </c>
      <c r="E34" s="83">
        <f t="shared" si="23"/>
        <v>0</v>
      </c>
      <c r="F34" s="94"/>
      <c r="G34" s="613"/>
    </row>
    <row r="35" spans="1:7" ht="22.15" customHeight="1" x14ac:dyDescent="0.3">
      <c r="A35" s="258" t="s">
        <v>510</v>
      </c>
      <c r="B35" s="89">
        <f t="shared" si="24"/>
        <v>0</v>
      </c>
      <c r="C35" s="89">
        <f t="shared" si="24"/>
        <v>0</v>
      </c>
      <c r="D35" s="89">
        <f t="shared" si="22"/>
        <v>0</v>
      </c>
      <c r="E35" s="83">
        <f t="shared" si="23"/>
        <v>0</v>
      </c>
      <c r="F35" s="94"/>
      <c r="G35" s="613"/>
    </row>
    <row r="36" spans="1:7" ht="25.15" customHeight="1" x14ac:dyDescent="0.3">
      <c r="A36" s="258" t="s">
        <v>608</v>
      </c>
      <c r="B36" s="89">
        <f t="shared" si="24"/>
        <v>0</v>
      </c>
      <c r="C36" s="89">
        <f t="shared" si="24"/>
        <v>0</v>
      </c>
      <c r="D36" s="89">
        <f>B36-C36</f>
        <v>0</v>
      </c>
      <c r="E36" s="83">
        <f>D36</f>
        <v>0</v>
      </c>
      <c r="F36" s="94"/>
      <c r="G36" s="613"/>
    </row>
    <row r="37" spans="1:7" x14ac:dyDescent="0.3">
      <c r="A37" s="258" t="s">
        <v>511</v>
      </c>
      <c r="B37" s="89">
        <f>B19</f>
        <v>0</v>
      </c>
      <c r="C37" s="89">
        <f t="shared" si="24"/>
        <v>0</v>
      </c>
      <c r="D37" s="89">
        <f t="shared" si="22"/>
        <v>0</v>
      </c>
      <c r="E37" s="83">
        <f t="shared" si="23"/>
        <v>0</v>
      </c>
      <c r="F37" s="94"/>
      <c r="G37" s="613"/>
    </row>
    <row r="38" spans="1:7" ht="27" x14ac:dyDescent="0.3">
      <c r="A38" s="259" t="s">
        <v>842</v>
      </c>
      <c r="B38" s="89">
        <f>B20</f>
        <v>0</v>
      </c>
      <c r="C38" s="89">
        <f t="shared" ref="C38:D38" si="25">C20</f>
        <v>0</v>
      </c>
      <c r="D38" s="89">
        <f t="shared" si="25"/>
        <v>0</v>
      </c>
      <c r="E38" s="83">
        <f t="shared" si="23"/>
        <v>0</v>
      </c>
      <c r="F38" s="94"/>
      <c r="G38" s="613"/>
    </row>
    <row r="39" spans="1:7" x14ac:dyDescent="0.3">
      <c r="A39" s="258" t="s">
        <v>512</v>
      </c>
      <c r="B39" s="89">
        <f>B21</f>
        <v>0</v>
      </c>
      <c r="C39" s="89">
        <f t="shared" ref="C39" si="26">C21</f>
        <v>0</v>
      </c>
      <c r="D39" s="89">
        <f t="shared" si="22"/>
        <v>0</v>
      </c>
      <c r="E39" s="83">
        <f t="shared" si="23"/>
        <v>0</v>
      </c>
      <c r="F39" s="94"/>
      <c r="G39" s="613"/>
    </row>
    <row r="40" spans="1:7" ht="27" x14ac:dyDescent="0.3">
      <c r="A40" s="258" t="s">
        <v>522</v>
      </c>
      <c r="B40" s="89">
        <f>B8</f>
        <v>0</v>
      </c>
      <c r="C40" s="89">
        <f>C8</f>
        <v>0</v>
      </c>
      <c r="D40" s="89">
        <f t="shared" si="22"/>
        <v>0</v>
      </c>
      <c r="E40" s="83">
        <f t="shared" si="23"/>
        <v>0</v>
      </c>
      <c r="F40" s="94"/>
      <c r="G40" s="613"/>
    </row>
    <row r="41" spans="1:7" x14ac:dyDescent="0.3">
      <c r="A41" s="104" t="s">
        <v>22</v>
      </c>
      <c r="B41" s="105">
        <f>SUM(B33:B40)</f>
        <v>0</v>
      </c>
      <c r="C41" s="105">
        <f>SUM(C33:C40)</f>
        <v>0</v>
      </c>
      <c r="D41" s="105">
        <f>SUM(D33:D40)</f>
        <v>0</v>
      </c>
      <c r="E41" s="105">
        <f>SUM(E33:E40)</f>
        <v>0</v>
      </c>
      <c r="F41" s="260"/>
      <c r="G41" s="613"/>
    </row>
  </sheetData>
  <mergeCells count="8">
    <mergeCell ref="G33:G41"/>
    <mergeCell ref="B5:P5"/>
    <mergeCell ref="A6:A7"/>
    <mergeCell ref="B6:D6"/>
    <mergeCell ref="E6:G6"/>
    <mergeCell ref="H6:J6"/>
    <mergeCell ref="K6:M6"/>
    <mergeCell ref="N6:P6"/>
  </mergeCells>
  <hyperlinks>
    <hyperlink ref="A1" location="TAB00!A1" display="Retour page de garde"/>
    <hyperlink ref="G33:G41" location="'TAB24'!A1" display="'TAB24'!A1"/>
    <hyperlink ref="G39" location="'TAB24'!A1" display="'TAB24'!A1"/>
  </hyperlinks>
  <pageMargins left="0.7" right="0.7" top="0.75" bottom="0.75" header="0.3" footer="0.3"/>
  <pageSetup paperSize="9" scale="62" orientation="landscape"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153"/>
  <sheetViews>
    <sheetView topLeftCell="A116" zoomScaleNormal="100" workbookViewId="0">
      <selection activeCell="A37" sqref="A37:A38"/>
    </sheetView>
  </sheetViews>
  <sheetFormatPr baseColWidth="10" defaultColWidth="11.5" defaultRowHeight="13.5" x14ac:dyDescent="0.3"/>
  <cols>
    <col min="1" max="1" width="11.5" style="84"/>
    <col min="2" max="2" width="56.1640625" style="111" customWidth="1"/>
    <col min="3" max="7" width="19.83203125" style="84" customWidth="1"/>
    <col min="8" max="8" width="4.6640625" style="84" customWidth="1"/>
    <col min="9" max="16384" width="11.5" style="84"/>
  </cols>
  <sheetData>
    <row r="3" spans="1:12" ht="21" x14ac:dyDescent="0.3">
      <c r="A3" s="194" t="str">
        <f>TAB00!B93&amp;" : "&amp;TAB00!C93</f>
        <v xml:space="preserve">TAB10.1 : Evolution des volumes et des puissances </v>
      </c>
      <c r="B3" s="193"/>
      <c r="C3" s="193"/>
      <c r="D3" s="193"/>
      <c r="E3" s="193"/>
      <c r="F3" s="193"/>
      <c r="G3" s="193"/>
      <c r="I3" s="192"/>
      <c r="J3" s="192"/>
      <c r="K3" s="192"/>
      <c r="L3" s="192"/>
    </row>
    <row r="5" spans="1:12" x14ac:dyDescent="0.3">
      <c r="A5" s="323" t="s">
        <v>612</v>
      </c>
      <c r="B5" s="324"/>
      <c r="C5" s="324"/>
      <c r="D5" s="324"/>
      <c r="E5" s="324"/>
      <c r="F5" s="324"/>
      <c r="G5" s="324"/>
      <c r="I5" s="324"/>
      <c r="J5" s="324"/>
      <c r="K5" s="324"/>
      <c r="L5" s="324"/>
    </row>
    <row r="8" spans="1:12" ht="40.5" x14ac:dyDescent="0.3">
      <c r="A8" s="206" t="s">
        <v>138</v>
      </c>
      <c r="B8" s="206" t="s">
        <v>18</v>
      </c>
      <c r="C8" s="202" t="str">
        <f>"REALITE "&amp;TAB00!E14-4</f>
        <v>REALITE 2017</v>
      </c>
      <c r="D8" s="202" t="str">
        <f>"REALITE "&amp;TAB00!E14-3</f>
        <v>REALITE 2018</v>
      </c>
      <c r="E8" s="202" t="str">
        <f>"REALITE "&amp;TAB00!E14-2</f>
        <v>REALITE 2019</v>
      </c>
      <c r="F8" s="202" t="str">
        <f>"REALITE "&amp;TAB00!E14-1</f>
        <v>REALITE 2020</v>
      </c>
      <c r="G8" s="202" t="str">
        <f>"REALITE "&amp;TAB00!E14</f>
        <v>REALITE 2021</v>
      </c>
      <c r="I8" s="207" t="s">
        <v>907</v>
      </c>
      <c r="J8" s="207" t="s">
        <v>908</v>
      </c>
      <c r="K8" s="207" t="s">
        <v>909</v>
      </c>
      <c r="L8" s="207" t="s">
        <v>910</v>
      </c>
    </row>
    <row r="9" spans="1:12" x14ac:dyDescent="0.3">
      <c r="A9" s="623" t="s">
        <v>613</v>
      </c>
      <c r="B9" s="84" t="s">
        <v>614</v>
      </c>
      <c r="C9" s="158"/>
      <c r="D9" s="158"/>
      <c r="E9" s="158"/>
      <c r="F9" s="158"/>
      <c r="G9" s="158"/>
      <c r="I9" s="325">
        <f t="shared" ref="I9:L16" si="0">IF(AND(ROUND(C9,0)=0,D9&gt;C9),"INF",IF(AND(ROUND(C9,0)=0,ROUND(D9,0)=0),0,(D9-C9)/C9))</f>
        <v>0</v>
      </c>
      <c r="J9" s="325">
        <f t="shared" si="0"/>
        <v>0</v>
      </c>
      <c r="K9" s="325">
        <f t="shared" si="0"/>
        <v>0</v>
      </c>
      <c r="L9" s="325">
        <f t="shared" si="0"/>
        <v>0</v>
      </c>
    </row>
    <row r="10" spans="1:12" x14ac:dyDescent="0.3">
      <c r="A10" s="623"/>
      <c r="B10" s="84" t="s">
        <v>615</v>
      </c>
      <c r="C10" s="158"/>
      <c r="D10" s="158"/>
      <c r="E10" s="158"/>
      <c r="F10" s="158"/>
      <c r="G10" s="158"/>
      <c r="I10" s="325">
        <f t="shared" si="0"/>
        <v>0</v>
      </c>
      <c r="J10" s="325">
        <f t="shared" si="0"/>
        <v>0</v>
      </c>
      <c r="K10" s="325">
        <f t="shared" si="0"/>
        <v>0</v>
      </c>
      <c r="L10" s="325">
        <f t="shared" si="0"/>
        <v>0</v>
      </c>
    </row>
    <row r="11" spans="1:12" x14ac:dyDescent="0.3">
      <c r="A11" s="623" t="s">
        <v>119</v>
      </c>
      <c r="B11" s="84" t="s">
        <v>614</v>
      </c>
      <c r="C11" s="158"/>
      <c r="D11" s="158"/>
      <c r="E11" s="158"/>
      <c r="F11" s="158"/>
      <c r="G11" s="158"/>
      <c r="I11" s="325">
        <f t="shared" si="0"/>
        <v>0</v>
      </c>
      <c r="J11" s="325">
        <f t="shared" si="0"/>
        <v>0</v>
      </c>
      <c r="K11" s="325">
        <f t="shared" si="0"/>
        <v>0</v>
      </c>
      <c r="L11" s="325">
        <f t="shared" si="0"/>
        <v>0</v>
      </c>
    </row>
    <row r="12" spans="1:12" x14ac:dyDescent="0.3">
      <c r="A12" s="623"/>
      <c r="B12" s="84" t="s">
        <v>615</v>
      </c>
      <c r="C12" s="158"/>
      <c r="D12" s="158"/>
      <c r="E12" s="158"/>
      <c r="F12" s="158"/>
      <c r="G12" s="158"/>
      <c r="I12" s="325">
        <f t="shared" si="0"/>
        <v>0</v>
      </c>
      <c r="J12" s="325">
        <f t="shared" si="0"/>
        <v>0</v>
      </c>
      <c r="K12" s="325">
        <f t="shared" si="0"/>
        <v>0</v>
      </c>
      <c r="L12" s="325">
        <f t="shared" si="0"/>
        <v>0</v>
      </c>
    </row>
    <row r="13" spans="1:12" x14ac:dyDescent="0.3">
      <c r="A13" s="623" t="s">
        <v>120</v>
      </c>
      <c r="B13" s="84" t="s">
        <v>614</v>
      </c>
      <c r="C13" s="158"/>
      <c r="D13" s="158"/>
      <c r="E13" s="158"/>
      <c r="F13" s="158"/>
      <c r="G13" s="158"/>
      <c r="I13" s="325">
        <f t="shared" si="0"/>
        <v>0</v>
      </c>
      <c r="J13" s="325">
        <f t="shared" si="0"/>
        <v>0</v>
      </c>
      <c r="K13" s="325">
        <f t="shared" si="0"/>
        <v>0</v>
      </c>
      <c r="L13" s="325">
        <f t="shared" si="0"/>
        <v>0</v>
      </c>
    </row>
    <row r="14" spans="1:12" x14ac:dyDescent="0.3">
      <c r="A14" s="623"/>
      <c r="B14" s="84" t="s">
        <v>615</v>
      </c>
      <c r="C14" s="158"/>
      <c r="D14" s="158"/>
      <c r="E14" s="158"/>
      <c r="F14" s="158"/>
      <c r="G14" s="158"/>
      <c r="I14" s="325">
        <f t="shared" si="0"/>
        <v>0</v>
      </c>
      <c r="J14" s="325">
        <f t="shared" si="0"/>
        <v>0</v>
      </c>
      <c r="K14" s="325">
        <f t="shared" si="0"/>
        <v>0</v>
      </c>
      <c r="L14" s="325">
        <f t="shared" si="0"/>
        <v>0</v>
      </c>
    </row>
    <row r="15" spans="1:12" x14ac:dyDescent="0.3">
      <c r="A15" s="623" t="s">
        <v>66</v>
      </c>
      <c r="B15" s="84" t="s">
        <v>614</v>
      </c>
      <c r="C15" s="158"/>
      <c r="D15" s="158"/>
      <c r="E15" s="158"/>
      <c r="F15" s="158"/>
      <c r="G15" s="158"/>
      <c r="I15" s="325">
        <f t="shared" si="0"/>
        <v>0</v>
      </c>
      <c r="J15" s="325">
        <f t="shared" si="0"/>
        <v>0</v>
      </c>
      <c r="K15" s="325">
        <f t="shared" si="0"/>
        <v>0</v>
      </c>
      <c r="L15" s="325">
        <f t="shared" si="0"/>
        <v>0</v>
      </c>
    </row>
    <row r="16" spans="1:12" x14ac:dyDescent="0.3">
      <c r="A16" s="623"/>
      <c r="B16" s="84" t="s">
        <v>615</v>
      </c>
      <c r="C16" s="158"/>
      <c r="D16" s="158"/>
      <c r="E16" s="158"/>
      <c r="F16" s="158"/>
      <c r="G16" s="158"/>
      <c r="I16" s="325">
        <f t="shared" si="0"/>
        <v>0</v>
      </c>
      <c r="J16" s="325">
        <f t="shared" si="0"/>
        <v>0</v>
      </c>
      <c r="K16" s="325">
        <f t="shared" si="0"/>
        <v>0</v>
      </c>
      <c r="L16" s="325">
        <f t="shared" si="0"/>
        <v>0</v>
      </c>
    </row>
    <row r="20" spans="1:12" x14ac:dyDescent="0.3">
      <c r="A20" s="323" t="s">
        <v>911</v>
      </c>
      <c r="B20" s="324"/>
      <c r="C20" s="324"/>
      <c r="D20" s="324"/>
      <c r="E20" s="324"/>
      <c r="F20" s="324"/>
      <c r="G20" s="324"/>
      <c r="I20" s="324"/>
      <c r="J20" s="324"/>
      <c r="K20" s="324"/>
      <c r="L20" s="324"/>
    </row>
    <row r="22" spans="1:12" s="111" customFormat="1" ht="37.15" customHeight="1" x14ac:dyDescent="0.3">
      <c r="A22" s="206" t="s">
        <v>138</v>
      </c>
      <c r="B22" s="206" t="s">
        <v>18</v>
      </c>
      <c r="C22" s="202" t="str">
        <f>C8</f>
        <v>REALITE 2017</v>
      </c>
      <c r="D22" s="202" t="str">
        <f t="shared" ref="D22:G22" si="1">D8</f>
        <v>REALITE 2018</v>
      </c>
      <c r="E22" s="202" t="str">
        <f t="shared" si="1"/>
        <v>REALITE 2019</v>
      </c>
      <c r="F22" s="202" t="str">
        <f t="shared" si="1"/>
        <v>REALITE 2020</v>
      </c>
      <c r="G22" s="202" t="str">
        <f t="shared" si="1"/>
        <v>REALITE 2021</v>
      </c>
      <c r="I22" s="207" t="s">
        <v>907</v>
      </c>
      <c r="J22" s="207" t="s">
        <v>908</v>
      </c>
      <c r="K22" s="207" t="s">
        <v>909</v>
      </c>
      <c r="L22" s="207" t="s">
        <v>910</v>
      </c>
    </row>
    <row r="23" spans="1:12" x14ac:dyDescent="0.3">
      <c r="A23" s="207" t="s">
        <v>616</v>
      </c>
      <c r="B23" s="326" t="s">
        <v>904</v>
      </c>
      <c r="C23" s="158"/>
      <c r="D23" s="158"/>
      <c r="E23" s="158"/>
      <c r="F23" s="158"/>
      <c r="G23" s="158"/>
      <c r="I23" s="325">
        <f t="shared" ref="I23:L54" si="2">IF(AND(ROUND(C23,0)=0,D23&gt;C23),"INF",IF(AND(ROUND(C23,0)=0,ROUND(D23,0)=0),0,(D23-C23)/C23))</f>
        <v>0</v>
      </c>
      <c r="J23" s="325">
        <f t="shared" si="2"/>
        <v>0</v>
      </c>
      <c r="K23" s="325">
        <f t="shared" si="2"/>
        <v>0</v>
      </c>
      <c r="L23" s="325">
        <f t="shared" si="2"/>
        <v>0</v>
      </c>
    </row>
    <row r="24" spans="1:12" x14ac:dyDescent="0.3">
      <c r="A24" s="622" t="s">
        <v>132</v>
      </c>
      <c r="B24" s="327" t="s">
        <v>617</v>
      </c>
      <c r="C24" s="328">
        <f t="shared" ref="C24" si="3">SUM(C25:C26)</f>
        <v>0</v>
      </c>
      <c r="D24" s="328">
        <f>SUM(D25:D26)</f>
        <v>0</v>
      </c>
      <c r="E24" s="328">
        <f>SUM(E25:E26)</f>
        <v>0</v>
      </c>
      <c r="F24" s="328">
        <f>SUM(F25:F26)</f>
        <v>0</v>
      </c>
      <c r="G24" s="328">
        <f>SUM(G25:G26)</f>
        <v>0</v>
      </c>
      <c r="I24" s="325">
        <f t="shared" si="2"/>
        <v>0</v>
      </c>
      <c r="J24" s="325">
        <f t="shared" si="2"/>
        <v>0</v>
      </c>
      <c r="K24" s="325">
        <f t="shared" si="2"/>
        <v>0</v>
      </c>
      <c r="L24" s="325">
        <f t="shared" si="2"/>
        <v>0</v>
      </c>
    </row>
    <row r="25" spans="1:12" x14ac:dyDescent="0.3">
      <c r="A25" s="622"/>
      <c r="B25" s="329" t="s">
        <v>618</v>
      </c>
      <c r="C25" s="158"/>
      <c r="D25" s="158"/>
      <c r="E25" s="158"/>
      <c r="F25" s="158"/>
      <c r="G25" s="158"/>
      <c r="I25" s="325">
        <f t="shared" si="2"/>
        <v>0</v>
      </c>
      <c r="J25" s="325">
        <f t="shared" si="2"/>
        <v>0</v>
      </c>
      <c r="K25" s="325">
        <f t="shared" si="2"/>
        <v>0</v>
      </c>
      <c r="L25" s="325">
        <f t="shared" si="2"/>
        <v>0</v>
      </c>
    </row>
    <row r="26" spans="1:12" x14ac:dyDescent="0.3">
      <c r="A26" s="622"/>
      <c r="B26" s="329" t="s">
        <v>619</v>
      </c>
      <c r="C26" s="158"/>
      <c r="D26" s="158"/>
      <c r="E26" s="158"/>
      <c r="F26" s="158"/>
      <c r="G26" s="158"/>
      <c r="I26" s="325">
        <f t="shared" si="2"/>
        <v>0</v>
      </c>
      <c r="J26" s="325">
        <f t="shared" si="2"/>
        <v>0</v>
      </c>
      <c r="K26" s="325">
        <f t="shared" si="2"/>
        <v>0</v>
      </c>
      <c r="L26" s="325">
        <f t="shared" si="2"/>
        <v>0</v>
      </c>
    </row>
    <row r="27" spans="1:12" x14ac:dyDescent="0.3">
      <c r="A27" s="622"/>
      <c r="B27" s="327" t="s">
        <v>620</v>
      </c>
      <c r="C27" s="158"/>
      <c r="D27" s="158"/>
      <c r="E27" s="158"/>
      <c r="F27" s="158"/>
      <c r="G27" s="158"/>
      <c r="I27" s="325">
        <f t="shared" si="2"/>
        <v>0</v>
      </c>
      <c r="J27" s="325">
        <f t="shared" si="2"/>
        <v>0</v>
      </c>
      <c r="K27" s="325">
        <f t="shared" si="2"/>
        <v>0</v>
      </c>
      <c r="L27" s="325">
        <f t="shared" si="2"/>
        <v>0</v>
      </c>
    </row>
    <row r="28" spans="1:12" x14ac:dyDescent="0.3">
      <c r="A28" s="622"/>
      <c r="B28" s="327" t="s">
        <v>621</v>
      </c>
      <c r="C28" s="158"/>
      <c r="D28" s="158"/>
      <c r="E28" s="158"/>
      <c r="F28" s="158"/>
      <c r="G28" s="158"/>
      <c r="I28" s="325">
        <f t="shared" si="2"/>
        <v>0</v>
      </c>
      <c r="J28" s="325">
        <f t="shared" si="2"/>
        <v>0</v>
      </c>
      <c r="K28" s="325">
        <f t="shared" si="2"/>
        <v>0</v>
      </c>
      <c r="L28" s="325">
        <f t="shared" si="2"/>
        <v>0</v>
      </c>
    </row>
    <row r="29" spans="1:12" x14ac:dyDescent="0.3">
      <c r="A29" s="622"/>
      <c r="B29" s="330" t="s">
        <v>139</v>
      </c>
      <c r="C29" s="328">
        <f t="shared" ref="C29:G29" si="4">SUM(C24,C27:C28)</f>
        <v>0</v>
      </c>
      <c r="D29" s="328">
        <f t="shared" si="4"/>
        <v>0</v>
      </c>
      <c r="E29" s="328">
        <f t="shared" si="4"/>
        <v>0</v>
      </c>
      <c r="F29" s="328">
        <f t="shared" si="4"/>
        <v>0</v>
      </c>
      <c r="G29" s="328">
        <f t="shared" si="4"/>
        <v>0</v>
      </c>
      <c r="I29" s="325">
        <f t="shared" si="2"/>
        <v>0</v>
      </c>
      <c r="J29" s="325">
        <f t="shared" si="2"/>
        <v>0</v>
      </c>
      <c r="K29" s="325">
        <f t="shared" si="2"/>
        <v>0</v>
      </c>
      <c r="L29" s="325">
        <f t="shared" si="2"/>
        <v>0</v>
      </c>
    </row>
    <row r="30" spans="1:12" ht="13.5" customHeight="1" x14ac:dyDescent="0.3">
      <c r="A30" s="622"/>
      <c r="B30" s="327" t="s">
        <v>622</v>
      </c>
      <c r="C30" s="328">
        <f>[5]TAB3.3!D20</f>
        <v>0</v>
      </c>
      <c r="D30" s="328">
        <f>[5]TAB3.3!E20</f>
        <v>0</v>
      </c>
      <c r="E30" s="328">
        <f>[5]TAB3.3!F20</f>
        <v>0</v>
      </c>
      <c r="F30" s="328">
        <f>[5]TAB3.3!G20</f>
        <v>0</v>
      </c>
      <c r="G30" s="328">
        <f>[5]TAB3.3!H20</f>
        <v>0</v>
      </c>
      <c r="I30" s="325">
        <f t="shared" si="2"/>
        <v>0</v>
      </c>
      <c r="J30" s="325">
        <f t="shared" si="2"/>
        <v>0</v>
      </c>
      <c r="K30" s="325">
        <f t="shared" si="2"/>
        <v>0</v>
      </c>
      <c r="L30" s="325">
        <f t="shared" si="2"/>
        <v>0</v>
      </c>
    </row>
    <row r="31" spans="1:12" x14ac:dyDescent="0.3">
      <c r="A31" s="622"/>
      <c r="B31" s="327" t="s">
        <v>623</v>
      </c>
      <c r="C31" s="328">
        <f>[5]TAB3.3!D21</f>
        <v>0</v>
      </c>
      <c r="D31" s="328">
        <f>[5]TAB3.3!E21</f>
        <v>0</v>
      </c>
      <c r="E31" s="328">
        <f>[5]TAB3.3!F21</f>
        <v>0</v>
      </c>
      <c r="F31" s="328">
        <f>[5]TAB3.3!G21</f>
        <v>0</v>
      </c>
      <c r="G31" s="328">
        <f>[5]TAB3.3!H21</f>
        <v>0</v>
      </c>
      <c r="I31" s="325">
        <f t="shared" si="2"/>
        <v>0</v>
      </c>
      <c r="J31" s="325">
        <f t="shared" si="2"/>
        <v>0</v>
      </c>
      <c r="K31" s="325">
        <f t="shared" si="2"/>
        <v>0</v>
      </c>
      <c r="L31" s="325">
        <f t="shared" si="2"/>
        <v>0</v>
      </c>
    </row>
    <row r="32" spans="1:12" x14ac:dyDescent="0.3">
      <c r="A32" s="622"/>
      <c r="B32" s="330" t="s">
        <v>140</v>
      </c>
      <c r="C32" s="328">
        <f t="shared" ref="C32" si="5">SUM(C30:C31)</f>
        <v>0</v>
      </c>
      <c r="D32" s="328">
        <f>SUM(D30:D31)</f>
        <v>0</v>
      </c>
      <c r="E32" s="328">
        <f>SUM(E30:E31)</f>
        <v>0</v>
      </c>
      <c r="F32" s="328">
        <f>SUM(F30:F31)</f>
        <v>0</v>
      </c>
      <c r="G32" s="328">
        <f>SUM(G30:G31)</f>
        <v>0</v>
      </c>
      <c r="I32" s="325">
        <f t="shared" si="2"/>
        <v>0</v>
      </c>
      <c r="J32" s="325">
        <f t="shared" si="2"/>
        <v>0</v>
      </c>
      <c r="K32" s="325">
        <f t="shared" si="2"/>
        <v>0</v>
      </c>
      <c r="L32" s="325">
        <f t="shared" si="2"/>
        <v>0</v>
      </c>
    </row>
    <row r="33" spans="1:12" x14ac:dyDescent="0.3">
      <c r="A33" s="622" t="s">
        <v>119</v>
      </c>
      <c r="B33" s="327" t="s">
        <v>617</v>
      </c>
      <c r="C33" s="328">
        <f t="shared" ref="C33" si="6">SUM(C34:C35)</f>
        <v>0</v>
      </c>
      <c r="D33" s="328">
        <f>SUM(D34:D35)</f>
        <v>0</v>
      </c>
      <c r="E33" s="328">
        <f>SUM(E34:E35)</f>
        <v>0</v>
      </c>
      <c r="F33" s="328">
        <f>SUM(F34:F35)</f>
        <v>0</v>
      </c>
      <c r="G33" s="328">
        <f>SUM(G34:G35)</f>
        <v>0</v>
      </c>
      <c r="I33" s="325">
        <f t="shared" si="2"/>
        <v>0</v>
      </c>
      <c r="J33" s="325">
        <f t="shared" si="2"/>
        <v>0</v>
      </c>
      <c r="K33" s="325">
        <f t="shared" si="2"/>
        <v>0</v>
      </c>
      <c r="L33" s="325">
        <f t="shared" si="2"/>
        <v>0</v>
      </c>
    </row>
    <row r="34" spans="1:12" x14ac:dyDescent="0.3">
      <c r="A34" s="622"/>
      <c r="B34" s="329" t="s">
        <v>618</v>
      </c>
      <c r="C34" s="158"/>
      <c r="D34" s="158"/>
      <c r="E34" s="158"/>
      <c r="F34" s="158"/>
      <c r="G34" s="158"/>
      <c r="I34" s="325">
        <f t="shared" si="2"/>
        <v>0</v>
      </c>
      <c r="J34" s="325">
        <f t="shared" si="2"/>
        <v>0</v>
      </c>
      <c r="K34" s="325">
        <f t="shared" si="2"/>
        <v>0</v>
      </c>
      <c r="L34" s="325">
        <f t="shared" si="2"/>
        <v>0</v>
      </c>
    </row>
    <row r="35" spans="1:12" x14ac:dyDescent="0.3">
      <c r="A35" s="622"/>
      <c r="B35" s="329" t="s">
        <v>619</v>
      </c>
      <c r="C35" s="158"/>
      <c r="D35" s="158"/>
      <c r="E35" s="158"/>
      <c r="F35" s="158"/>
      <c r="G35" s="158"/>
      <c r="I35" s="325">
        <f t="shared" si="2"/>
        <v>0</v>
      </c>
      <c r="J35" s="325">
        <f t="shared" si="2"/>
        <v>0</v>
      </c>
      <c r="K35" s="325">
        <f t="shared" si="2"/>
        <v>0</v>
      </c>
      <c r="L35" s="325">
        <f t="shared" si="2"/>
        <v>0</v>
      </c>
    </row>
    <row r="36" spans="1:12" x14ac:dyDescent="0.3">
      <c r="A36" s="622"/>
      <c r="B36" s="327" t="s">
        <v>620</v>
      </c>
      <c r="C36" s="158"/>
      <c r="D36" s="158"/>
      <c r="E36" s="158"/>
      <c r="F36" s="158"/>
      <c r="G36" s="158"/>
      <c r="I36" s="325">
        <f t="shared" si="2"/>
        <v>0</v>
      </c>
      <c r="J36" s="325">
        <f t="shared" si="2"/>
        <v>0</v>
      </c>
      <c r="K36" s="325">
        <f t="shared" si="2"/>
        <v>0</v>
      </c>
      <c r="L36" s="325">
        <f t="shared" si="2"/>
        <v>0</v>
      </c>
    </row>
    <row r="37" spans="1:12" x14ac:dyDescent="0.3">
      <c r="A37" s="622"/>
      <c r="B37" s="327" t="s">
        <v>621</v>
      </c>
      <c r="C37" s="158"/>
      <c r="D37" s="158"/>
      <c r="E37" s="158"/>
      <c r="F37" s="158"/>
      <c r="G37" s="158"/>
      <c r="I37" s="325">
        <f t="shared" si="2"/>
        <v>0</v>
      </c>
      <c r="J37" s="325">
        <f t="shared" si="2"/>
        <v>0</v>
      </c>
      <c r="K37" s="325">
        <f t="shared" si="2"/>
        <v>0</v>
      </c>
      <c r="L37" s="325">
        <f t="shared" si="2"/>
        <v>0</v>
      </c>
    </row>
    <row r="38" spans="1:12" x14ac:dyDescent="0.3">
      <c r="A38" s="622"/>
      <c r="B38" s="330" t="s">
        <v>139</v>
      </c>
      <c r="C38" s="328">
        <f t="shared" ref="C38:G38" si="7">SUM(C33,C36:C37)</f>
        <v>0</v>
      </c>
      <c r="D38" s="328">
        <f t="shared" si="7"/>
        <v>0</v>
      </c>
      <c r="E38" s="328">
        <f t="shared" si="7"/>
        <v>0</v>
      </c>
      <c r="F38" s="328">
        <f t="shared" si="7"/>
        <v>0</v>
      </c>
      <c r="G38" s="328">
        <f t="shared" si="7"/>
        <v>0</v>
      </c>
      <c r="I38" s="325">
        <f t="shared" si="2"/>
        <v>0</v>
      </c>
      <c r="J38" s="325">
        <f t="shared" si="2"/>
        <v>0</v>
      </c>
      <c r="K38" s="325">
        <f t="shared" si="2"/>
        <v>0</v>
      </c>
      <c r="L38" s="325">
        <f t="shared" si="2"/>
        <v>0</v>
      </c>
    </row>
    <row r="39" spans="1:12" ht="13.5" customHeight="1" x14ac:dyDescent="0.3">
      <c r="A39" s="622"/>
      <c r="B39" s="327" t="s">
        <v>622</v>
      </c>
      <c r="C39" s="158"/>
      <c r="D39" s="158"/>
      <c r="E39" s="158"/>
      <c r="F39" s="158"/>
      <c r="G39" s="158"/>
      <c r="I39" s="325">
        <f t="shared" si="2"/>
        <v>0</v>
      </c>
      <c r="J39" s="325">
        <f t="shared" si="2"/>
        <v>0</v>
      </c>
      <c r="K39" s="325">
        <f t="shared" si="2"/>
        <v>0</v>
      </c>
      <c r="L39" s="325">
        <f t="shared" si="2"/>
        <v>0</v>
      </c>
    </row>
    <row r="40" spans="1:12" x14ac:dyDescent="0.3">
      <c r="A40" s="622"/>
      <c r="B40" s="327" t="s">
        <v>623</v>
      </c>
      <c r="C40" s="158"/>
      <c r="D40" s="158"/>
      <c r="E40" s="158"/>
      <c r="F40" s="158"/>
      <c r="G40" s="158"/>
      <c r="I40" s="325">
        <f t="shared" si="2"/>
        <v>0</v>
      </c>
      <c r="J40" s="325">
        <f t="shared" si="2"/>
        <v>0</v>
      </c>
      <c r="K40" s="325">
        <f t="shared" si="2"/>
        <v>0</v>
      </c>
      <c r="L40" s="325">
        <f t="shared" si="2"/>
        <v>0</v>
      </c>
    </row>
    <row r="41" spans="1:12" x14ac:dyDescent="0.3">
      <c r="A41" s="622"/>
      <c r="B41" s="330" t="s">
        <v>140</v>
      </c>
      <c r="C41" s="328">
        <f t="shared" ref="C41" si="8">SUM(C39:C40)</f>
        <v>0</v>
      </c>
      <c r="D41" s="328">
        <f>SUM(D39:D40)</f>
        <v>0</v>
      </c>
      <c r="E41" s="328">
        <f>SUM(E39:E40)</f>
        <v>0</v>
      </c>
      <c r="F41" s="328">
        <f>SUM(F39:F40)</f>
        <v>0</v>
      </c>
      <c r="G41" s="328">
        <f>SUM(G39:G40)</f>
        <v>0</v>
      </c>
      <c r="I41" s="325">
        <f t="shared" si="2"/>
        <v>0</v>
      </c>
      <c r="J41" s="325">
        <f t="shared" si="2"/>
        <v>0</v>
      </c>
      <c r="K41" s="325">
        <f t="shared" si="2"/>
        <v>0</v>
      </c>
      <c r="L41" s="325">
        <f t="shared" si="2"/>
        <v>0</v>
      </c>
    </row>
    <row r="42" spans="1:12" x14ac:dyDescent="0.3">
      <c r="A42" s="622" t="s">
        <v>141</v>
      </c>
      <c r="B42" s="327" t="s">
        <v>617</v>
      </c>
      <c r="C42" s="328">
        <f t="shared" ref="C42" si="9">SUM(C43:C44)</f>
        <v>0</v>
      </c>
      <c r="D42" s="328">
        <f>SUM(D43:D44)</f>
        <v>0</v>
      </c>
      <c r="E42" s="328">
        <f>SUM(E43:E44)</f>
        <v>0</v>
      </c>
      <c r="F42" s="328">
        <f>SUM(F43:F44)</f>
        <v>0</v>
      </c>
      <c r="G42" s="328">
        <f>SUM(G43:G44)</f>
        <v>0</v>
      </c>
      <c r="I42" s="325">
        <f t="shared" si="2"/>
        <v>0</v>
      </c>
      <c r="J42" s="325">
        <f t="shared" si="2"/>
        <v>0</v>
      </c>
      <c r="K42" s="325">
        <f t="shared" si="2"/>
        <v>0</v>
      </c>
      <c r="L42" s="325">
        <f t="shared" si="2"/>
        <v>0</v>
      </c>
    </row>
    <row r="43" spans="1:12" x14ac:dyDescent="0.3">
      <c r="A43" s="622"/>
      <c r="B43" s="329" t="s">
        <v>618</v>
      </c>
      <c r="C43" s="158"/>
      <c r="D43" s="158"/>
      <c r="E43" s="158"/>
      <c r="F43" s="158"/>
      <c r="G43" s="158"/>
      <c r="I43" s="325">
        <f t="shared" si="2"/>
        <v>0</v>
      </c>
      <c r="J43" s="325">
        <f t="shared" si="2"/>
        <v>0</v>
      </c>
      <c r="K43" s="325">
        <f t="shared" si="2"/>
        <v>0</v>
      </c>
      <c r="L43" s="325">
        <f t="shared" si="2"/>
        <v>0</v>
      </c>
    </row>
    <row r="44" spans="1:12" x14ac:dyDescent="0.3">
      <c r="A44" s="622"/>
      <c r="B44" s="329" t="s">
        <v>619</v>
      </c>
      <c r="C44" s="158"/>
      <c r="D44" s="158"/>
      <c r="E44" s="158"/>
      <c r="F44" s="158"/>
      <c r="G44" s="158"/>
      <c r="I44" s="325">
        <f t="shared" si="2"/>
        <v>0</v>
      </c>
      <c r="J44" s="325">
        <f t="shared" si="2"/>
        <v>0</v>
      </c>
      <c r="K44" s="325">
        <f t="shared" si="2"/>
        <v>0</v>
      </c>
      <c r="L44" s="325">
        <f t="shared" si="2"/>
        <v>0</v>
      </c>
    </row>
    <row r="45" spans="1:12" x14ac:dyDescent="0.3">
      <c r="A45" s="622"/>
      <c r="B45" s="327" t="s">
        <v>620</v>
      </c>
      <c r="C45" s="158"/>
      <c r="D45" s="158"/>
      <c r="E45" s="158"/>
      <c r="F45" s="158"/>
      <c r="G45" s="158"/>
      <c r="I45" s="325">
        <f t="shared" si="2"/>
        <v>0</v>
      </c>
      <c r="J45" s="325">
        <f t="shared" si="2"/>
        <v>0</v>
      </c>
      <c r="K45" s="325">
        <f t="shared" si="2"/>
        <v>0</v>
      </c>
      <c r="L45" s="325">
        <f t="shared" si="2"/>
        <v>0</v>
      </c>
    </row>
    <row r="46" spans="1:12" x14ac:dyDescent="0.3">
      <c r="A46" s="622"/>
      <c r="B46" s="327" t="s">
        <v>624</v>
      </c>
      <c r="C46" s="328">
        <f t="shared" ref="C46" si="10">SUM(C47:C48)</f>
        <v>0</v>
      </c>
      <c r="D46" s="328">
        <f>SUM(D47:D48)</f>
        <v>0</v>
      </c>
      <c r="E46" s="328">
        <f>SUM(E47:E48)</f>
        <v>0</v>
      </c>
      <c r="F46" s="328">
        <f>SUM(F47:F48)</f>
        <v>0</v>
      </c>
      <c r="G46" s="328">
        <f>SUM(G47:G48)</f>
        <v>0</v>
      </c>
      <c r="I46" s="325">
        <f t="shared" si="2"/>
        <v>0</v>
      </c>
      <c r="J46" s="325">
        <f t="shared" si="2"/>
        <v>0</v>
      </c>
      <c r="K46" s="325">
        <f t="shared" si="2"/>
        <v>0</v>
      </c>
      <c r="L46" s="325">
        <f t="shared" si="2"/>
        <v>0</v>
      </c>
    </row>
    <row r="47" spans="1:12" x14ac:dyDescent="0.3">
      <c r="A47" s="622"/>
      <c r="B47" s="329" t="s">
        <v>901</v>
      </c>
      <c r="C47" s="158"/>
      <c r="D47" s="158"/>
      <c r="E47" s="158"/>
      <c r="F47" s="158"/>
      <c r="G47" s="158"/>
      <c r="I47" s="325">
        <f t="shared" si="2"/>
        <v>0</v>
      </c>
      <c r="J47" s="325">
        <f t="shared" si="2"/>
        <v>0</v>
      </c>
      <c r="K47" s="325">
        <f t="shared" si="2"/>
        <v>0</v>
      </c>
      <c r="L47" s="325">
        <f t="shared" si="2"/>
        <v>0</v>
      </c>
    </row>
    <row r="48" spans="1:12" x14ac:dyDescent="0.3">
      <c r="A48" s="622"/>
      <c r="B48" s="329" t="s">
        <v>902</v>
      </c>
      <c r="C48" s="158"/>
      <c r="D48" s="158"/>
      <c r="E48" s="158"/>
      <c r="F48" s="158"/>
      <c r="G48" s="158"/>
      <c r="I48" s="325">
        <f t="shared" si="2"/>
        <v>0</v>
      </c>
      <c r="J48" s="325">
        <f t="shared" si="2"/>
        <v>0</v>
      </c>
      <c r="K48" s="325">
        <f t="shared" si="2"/>
        <v>0</v>
      </c>
      <c r="L48" s="325">
        <f t="shared" si="2"/>
        <v>0</v>
      </c>
    </row>
    <row r="49" spans="1:12" x14ac:dyDescent="0.3">
      <c r="A49" s="622"/>
      <c r="B49" s="327" t="s">
        <v>621</v>
      </c>
      <c r="C49" s="328">
        <f>[5]TAB3.2!D38</f>
        <v>0</v>
      </c>
      <c r="D49" s="328">
        <f>[5]TAB3.2!E38</f>
        <v>0</v>
      </c>
      <c r="E49" s="328">
        <f>[5]TAB3.2!F38</f>
        <v>0</v>
      </c>
      <c r="F49" s="328">
        <f>[5]TAB3.2!G38</f>
        <v>0</v>
      </c>
      <c r="G49" s="328">
        <f>[5]TAB3.2!H38</f>
        <v>0</v>
      </c>
      <c r="I49" s="325">
        <f t="shared" si="2"/>
        <v>0</v>
      </c>
      <c r="J49" s="325">
        <f t="shared" si="2"/>
        <v>0</v>
      </c>
      <c r="K49" s="325">
        <f t="shared" si="2"/>
        <v>0</v>
      </c>
      <c r="L49" s="325">
        <f t="shared" si="2"/>
        <v>0</v>
      </c>
    </row>
    <row r="50" spans="1:12" x14ac:dyDescent="0.3">
      <c r="A50" s="622"/>
      <c r="B50" s="330" t="s">
        <v>139</v>
      </c>
      <c r="C50" s="328">
        <f>SUM([5]TAB3.1!D32,[5]TAB3.2!D39)</f>
        <v>0</v>
      </c>
      <c r="D50" s="328">
        <f>SUM([5]TAB3.1!E32,[5]TAB3.2!E39)</f>
        <v>0</v>
      </c>
      <c r="E50" s="328">
        <f>SUM([5]TAB3.1!F32,[5]TAB3.2!F39)</f>
        <v>0</v>
      </c>
      <c r="F50" s="328">
        <f>SUM([5]TAB3.1!G32,[5]TAB3.2!G39)</f>
        <v>0</v>
      </c>
      <c r="G50" s="328">
        <f>SUM([5]TAB3.1!H32,[5]TAB3.2!H39)</f>
        <v>0</v>
      </c>
      <c r="I50" s="325">
        <f t="shared" si="2"/>
        <v>0</v>
      </c>
      <c r="J50" s="325">
        <f t="shared" si="2"/>
        <v>0</v>
      </c>
      <c r="K50" s="325">
        <f t="shared" si="2"/>
        <v>0</v>
      </c>
      <c r="L50" s="325">
        <f t="shared" si="2"/>
        <v>0</v>
      </c>
    </row>
    <row r="51" spans="1:12" ht="13.5" customHeight="1" x14ac:dyDescent="0.3">
      <c r="A51" s="622"/>
      <c r="B51" s="327" t="s">
        <v>622</v>
      </c>
      <c r="C51" s="158"/>
      <c r="D51" s="158"/>
      <c r="E51" s="158"/>
      <c r="F51" s="158"/>
      <c r="G51" s="158"/>
      <c r="I51" s="325">
        <f t="shared" si="2"/>
        <v>0</v>
      </c>
      <c r="J51" s="325">
        <f t="shared" si="2"/>
        <v>0</v>
      </c>
      <c r="K51" s="325">
        <f t="shared" si="2"/>
        <v>0</v>
      </c>
      <c r="L51" s="325">
        <f t="shared" si="2"/>
        <v>0</v>
      </c>
    </row>
    <row r="52" spans="1:12" x14ac:dyDescent="0.3">
      <c r="A52" s="622"/>
      <c r="B52" s="327" t="s">
        <v>623</v>
      </c>
      <c r="C52" s="158"/>
      <c r="D52" s="158"/>
      <c r="E52" s="158"/>
      <c r="F52" s="158"/>
      <c r="G52" s="158"/>
      <c r="I52" s="325">
        <f t="shared" si="2"/>
        <v>0</v>
      </c>
      <c r="J52" s="325">
        <f t="shared" si="2"/>
        <v>0</v>
      </c>
      <c r="K52" s="325">
        <f t="shared" si="2"/>
        <v>0</v>
      </c>
      <c r="L52" s="325">
        <f t="shared" si="2"/>
        <v>0</v>
      </c>
    </row>
    <row r="53" spans="1:12" x14ac:dyDescent="0.3">
      <c r="A53" s="622"/>
      <c r="B53" s="330" t="s">
        <v>140</v>
      </c>
      <c r="C53" s="328">
        <f t="shared" ref="C53" si="11">SUM(C51:C52)</f>
        <v>0</v>
      </c>
      <c r="D53" s="328">
        <f>SUM(D51:D52)</f>
        <v>0</v>
      </c>
      <c r="E53" s="328">
        <f>SUM(E51:E52)</f>
        <v>0</v>
      </c>
      <c r="F53" s="328">
        <f>SUM(F51:F52)</f>
        <v>0</v>
      </c>
      <c r="G53" s="328">
        <f>SUM(G51:G52)</f>
        <v>0</v>
      </c>
      <c r="I53" s="325">
        <f t="shared" si="2"/>
        <v>0</v>
      </c>
      <c r="J53" s="325">
        <f t="shared" si="2"/>
        <v>0</v>
      </c>
      <c r="K53" s="325">
        <f t="shared" si="2"/>
        <v>0</v>
      </c>
      <c r="L53" s="325">
        <f t="shared" si="2"/>
        <v>0</v>
      </c>
    </row>
    <row r="54" spans="1:12" ht="13.5" customHeight="1" x14ac:dyDescent="0.3">
      <c r="A54" s="622" t="s">
        <v>66</v>
      </c>
      <c r="B54" s="327" t="s">
        <v>617</v>
      </c>
      <c r="C54" s="328">
        <f t="shared" ref="C54" si="12">SUM(C55:C58)</f>
        <v>0</v>
      </c>
      <c r="D54" s="328">
        <f>SUM(D55:D58)</f>
        <v>0</v>
      </c>
      <c r="E54" s="328">
        <f>SUM(E55:E58)</f>
        <v>0</v>
      </c>
      <c r="F54" s="328">
        <f>SUM(F55:F58)</f>
        <v>0</v>
      </c>
      <c r="G54" s="328">
        <f>SUM(G55:G58)</f>
        <v>0</v>
      </c>
      <c r="I54" s="325">
        <f t="shared" si="2"/>
        <v>0</v>
      </c>
      <c r="J54" s="325">
        <f t="shared" si="2"/>
        <v>0</v>
      </c>
      <c r="K54" s="325">
        <f t="shared" si="2"/>
        <v>0</v>
      </c>
      <c r="L54" s="325">
        <f t="shared" si="2"/>
        <v>0</v>
      </c>
    </row>
    <row r="55" spans="1:12" x14ac:dyDescent="0.3">
      <c r="A55" s="622"/>
      <c r="B55" s="329" t="s">
        <v>625</v>
      </c>
      <c r="C55" s="158"/>
      <c r="D55" s="158"/>
      <c r="E55" s="158"/>
      <c r="F55" s="158"/>
      <c r="G55" s="158"/>
      <c r="I55" s="325">
        <f t="shared" ref="I55:L82" si="13">IF(AND(ROUND(C55,0)=0,D55&gt;C55),"INF",IF(AND(ROUND(C55,0)=0,ROUND(D55,0)=0),0,(D55-C55)/C55))</f>
        <v>0</v>
      </c>
      <c r="J55" s="325">
        <f t="shared" si="13"/>
        <v>0</v>
      </c>
      <c r="K55" s="325">
        <f t="shared" si="13"/>
        <v>0</v>
      </c>
      <c r="L55" s="325">
        <f t="shared" si="13"/>
        <v>0</v>
      </c>
    </row>
    <row r="56" spans="1:12" x14ac:dyDescent="0.3">
      <c r="A56" s="622"/>
      <c r="B56" s="329" t="s">
        <v>618</v>
      </c>
      <c r="C56" s="158"/>
      <c r="D56" s="158"/>
      <c r="E56" s="158"/>
      <c r="F56" s="158"/>
      <c r="G56" s="158"/>
      <c r="I56" s="325">
        <f t="shared" si="13"/>
        <v>0</v>
      </c>
      <c r="J56" s="325">
        <f t="shared" si="13"/>
        <v>0</v>
      </c>
      <c r="K56" s="325">
        <f t="shared" si="13"/>
        <v>0</v>
      </c>
      <c r="L56" s="325">
        <f t="shared" si="13"/>
        <v>0</v>
      </c>
    </row>
    <row r="57" spans="1:12" x14ac:dyDescent="0.3">
      <c r="A57" s="622"/>
      <c r="B57" s="329" t="s">
        <v>619</v>
      </c>
      <c r="C57" s="158"/>
      <c r="D57" s="158"/>
      <c r="E57" s="158"/>
      <c r="F57" s="158"/>
      <c r="G57" s="158"/>
      <c r="I57" s="325">
        <f t="shared" si="13"/>
        <v>0</v>
      </c>
      <c r="J57" s="325">
        <f t="shared" si="13"/>
        <v>0</v>
      </c>
      <c r="K57" s="325">
        <f t="shared" si="13"/>
        <v>0</v>
      </c>
      <c r="L57" s="325">
        <f t="shared" si="13"/>
        <v>0</v>
      </c>
    </row>
    <row r="58" spans="1:12" x14ac:dyDescent="0.3">
      <c r="A58" s="622"/>
      <c r="B58" s="329" t="s">
        <v>626</v>
      </c>
      <c r="C58" s="158"/>
      <c r="D58" s="158"/>
      <c r="E58" s="158"/>
      <c r="F58" s="158"/>
      <c r="G58" s="158"/>
      <c r="I58" s="325">
        <f t="shared" si="13"/>
        <v>0</v>
      </c>
      <c r="J58" s="325">
        <f t="shared" si="13"/>
        <v>0</v>
      </c>
      <c r="K58" s="325">
        <f t="shared" si="13"/>
        <v>0</v>
      </c>
      <c r="L58" s="325">
        <f t="shared" si="13"/>
        <v>0</v>
      </c>
    </row>
    <row r="59" spans="1:12" x14ac:dyDescent="0.3">
      <c r="A59" s="622"/>
      <c r="B59" s="327" t="s">
        <v>620</v>
      </c>
      <c r="C59" s="158"/>
      <c r="D59" s="158"/>
      <c r="E59" s="158"/>
      <c r="F59" s="158"/>
      <c r="G59" s="158"/>
      <c r="I59" s="325">
        <f t="shared" si="13"/>
        <v>0</v>
      </c>
      <c r="J59" s="325">
        <f t="shared" si="13"/>
        <v>0</v>
      </c>
      <c r="K59" s="325">
        <f t="shared" si="13"/>
        <v>0</v>
      </c>
      <c r="L59" s="325">
        <f t="shared" si="13"/>
        <v>0</v>
      </c>
    </row>
    <row r="60" spans="1:12" x14ac:dyDescent="0.3">
      <c r="A60" s="622"/>
      <c r="B60" s="327" t="s">
        <v>624</v>
      </c>
      <c r="C60" s="328">
        <f t="shared" ref="C60" si="14">SUM(C61:C62)</f>
        <v>0</v>
      </c>
      <c r="D60" s="328">
        <f>SUM(D61:D62)</f>
        <v>0</v>
      </c>
      <c r="E60" s="328">
        <f>SUM(E61:E62)</f>
        <v>0</v>
      </c>
      <c r="F60" s="328">
        <f>SUM(F61:F62)</f>
        <v>0</v>
      </c>
      <c r="G60" s="328">
        <f>SUM(G61:G62)</f>
        <v>0</v>
      </c>
      <c r="I60" s="325">
        <f t="shared" si="13"/>
        <v>0</v>
      </c>
      <c r="J60" s="325">
        <f t="shared" si="13"/>
        <v>0</v>
      </c>
      <c r="K60" s="325">
        <f t="shared" si="13"/>
        <v>0</v>
      </c>
      <c r="L60" s="325">
        <f t="shared" si="13"/>
        <v>0</v>
      </c>
    </row>
    <row r="61" spans="1:12" x14ac:dyDescent="0.3">
      <c r="A61" s="622"/>
      <c r="B61" s="329" t="s">
        <v>901</v>
      </c>
      <c r="C61" s="158"/>
      <c r="D61" s="158"/>
      <c r="E61" s="158"/>
      <c r="F61" s="158"/>
      <c r="G61" s="158"/>
      <c r="I61" s="325">
        <f t="shared" si="13"/>
        <v>0</v>
      </c>
      <c r="J61" s="325">
        <f t="shared" si="13"/>
        <v>0</v>
      </c>
      <c r="K61" s="325">
        <f t="shared" si="13"/>
        <v>0</v>
      </c>
      <c r="L61" s="325">
        <f t="shared" si="13"/>
        <v>0</v>
      </c>
    </row>
    <row r="62" spans="1:12" x14ac:dyDescent="0.3">
      <c r="A62" s="622"/>
      <c r="B62" s="329" t="s">
        <v>902</v>
      </c>
      <c r="C62" s="158"/>
      <c r="D62" s="158"/>
      <c r="E62" s="158"/>
      <c r="F62" s="158"/>
      <c r="G62" s="158"/>
      <c r="I62" s="325">
        <f t="shared" si="13"/>
        <v>0</v>
      </c>
      <c r="J62" s="325">
        <f t="shared" si="13"/>
        <v>0</v>
      </c>
      <c r="K62" s="325">
        <f t="shared" si="13"/>
        <v>0</v>
      </c>
      <c r="L62" s="325">
        <f t="shared" si="13"/>
        <v>0</v>
      </c>
    </row>
    <row r="63" spans="1:12" x14ac:dyDescent="0.3">
      <c r="A63" s="622"/>
      <c r="B63" s="327" t="s">
        <v>621</v>
      </c>
      <c r="C63" s="328">
        <f>[5]TAB3.2!D49</f>
        <v>0</v>
      </c>
      <c r="D63" s="328">
        <f>[5]TAB3.2!E49</f>
        <v>0</v>
      </c>
      <c r="E63" s="328">
        <f>[5]TAB3.2!F49</f>
        <v>0</v>
      </c>
      <c r="F63" s="328">
        <f>[5]TAB3.2!G49</f>
        <v>0</v>
      </c>
      <c r="G63" s="328">
        <f>[5]TAB3.2!H49</f>
        <v>0</v>
      </c>
      <c r="I63" s="325">
        <f t="shared" si="13"/>
        <v>0</v>
      </c>
      <c r="J63" s="325">
        <f t="shared" si="13"/>
        <v>0</v>
      </c>
      <c r="K63" s="325">
        <f t="shared" si="13"/>
        <v>0</v>
      </c>
      <c r="L63" s="325">
        <f t="shared" si="13"/>
        <v>0</v>
      </c>
    </row>
    <row r="64" spans="1:12" x14ac:dyDescent="0.3">
      <c r="A64" s="622"/>
      <c r="B64" s="330" t="s">
        <v>139</v>
      </c>
      <c r="C64" s="328">
        <f>SUM([5]TAB3.1!D41,[5]TAB3.2!D50)</f>
        <v>0</v>
      </c>
      <c r="D64" s="328">
        <f>SUM([5]TAB3.1!E41,[5]TAB3.2!E50)</f>
        <v>0</v>
      </c>
      <c r="E64" s="328">
        <f>SUM([5]TAB3.1!F41,[5]TAB3.2!F50)</f>
        <v>0</v>
      </c>
      <c r="F64" s="328">
        <f>SUM([5]TAB3.1!G41,[5]TAB3.2!G50)</f>
        <v>0</v>
      </c>
      <c r="G64" s="328">
        <f>SUM([5]TAB3.1!H41,[5]TAB3.2!H50)</f>
        <v>0</v>
      </c>
      <c r="I64" s="325">
        <f t="shared" si="13"/>
        <v>0</v>
      </c>
      <c r="J64" s="325">
        <f t="shared" si="13"/>
        <v>0</v>
      </c>
      <c r="K64" s="325">
        <f t="shared" si="13"/>
        <v>0</v>
      </c>
      <c r="L64" s="325">
        <f t="shared" si="13"/>
        <v>0</v>
      </c>
    </row>
    <row r="65" spans="1:12" ht="13.5" customHeight="1" x14ac:dyDescent="0.3">
      <c r="A65" s="622"/>
      <c r="B65" s="327" t="s">
        <v>622</v>
      </c>
      <c r="C65" s="158"/>
      <c r="D65" s="158"/>
      <c r="E65" s="158"/>
      <c r="F65" s="158"/>
      <c r="G65" s="158"/>
      <c r="I65" s="325">
        <f t="shared" si="13"/>
        <v>0</v>
      </c>
      <c r="J65" s="325">
        <f t="shared" si="13"/>
        <v>0</v>
      </c>
      <c r="K65" s="325">
        <f t="shared" si="13"/>
        <v>0</v>
      </c>
      <c r="L65" s="325">
        <f t="shared" si="13"/>
        <v>0</v>
      </c>
    </row>
    <row r="66" spans="1:12" x14ac:dyDescent="0.3">
      <c r="A66" s="622"/>
      <c r="B66" s="327" t="s">
        <v>623</v>
      </c>
      <c r="C66" s="158"/>
      <c r="D66" s="158"/>
      <c r="E66" s="158"/>
      <c r="F66" s="158"/>
      <c r="G66" s="158"/>
      <c r="I66" s="325">
        <f t="shared" si="13"/>
        <v>0</v>
      </c>
      <c r="J66" s="325">
        <f t="shared" si="13"/>
        <v>0</v>
      </c>
      <c r="K66" s="325">
        <f t="shared" si="13"/>
        <v>0</v>
      </c>
      <c r="L66" s="325">
        <f t="shared" si="13"/>
        <v>0</v>
      </c>
    </row>
    <row r="67" spans="1:12" ht="14.45" customHeight="1" x14ac:dyDescent="0.3">
      <c r="A67" s="622"/>
      <c r="B67" s="330" t="s">
        <v>140</v>
      </c>
      <c r="C67" s="328">
        <f t="shared" ref="C67" si="15">SUM(C65:C66)</f>
        <v>0</v>
      </c>
      <c r="D67" s="328">
        <f>SUM(D65:D66)</f>
        <v>0</v>
      </c>
      <c r="E67" s="328">
        <f>SUM(E65:E66)</f>
        <v>0</v>
      </c>
      <c r="F67" s="328">
        <f>SUM(F65:F66)</f>
        <v>0</v>
      </c>
      <c r="G67" s="328">
        <f>SUM(G65:G66)</f>
        <v>0</v>
      </c>
      <c r="I67" s="325">
        <f t="shared" si="13"/>
        <v>0</v>
      </c>
      <c r="J67" s="325">
        <f t="shared" si="13"/>
        <v>0</v>
      </c>
      <c r="K67" s="325">
        <f t="shared" si="13"/>
        <v>0</v>
      </c>
      <c r="L67" s="325">
        <f t="shared" si="13"/>
        <v>0</v>
      </c>
    </row>
    <row r="68" spans="1:12" ht="12" customHeight="1" x14ac:dyDescent="0.3">
      <c r="A68" s="626" t="s">
        <v>903</v>
      </c>
      <c r="B68" s="327" t="s">
        <v>617</v>
      </c>
      <c r="C68" s="328">
        <f t="shared" ref="C68" si="16">SUM(C69:C72)</f>
        <v>0</v>
      </c>
      <c r="D68" s="328">
        <f>SUM(D69:D72)</f>
        <v>0</v>
      </c>
      <c r="E68" s="328">
        <f>SUM(E69:E72)</f>
        <v>0</v>
      </c>
      <c r="F68" s="328">
        <f>SUM(F69:F72)</f>
        <v>0</v>
      </c>
      <c r="G68" s="328">
        <f>SUM(G69:G72)</f>
        <v>0</v>
      </c>
      <c r="I68" s="325">
        <f t="shared" si="13"/>
        <v>0</v>
      </c>
      <c r="J68" s="325">
        <f t="shared" si="13"/>
        <v>0</v>
      </c>
      <c r="K68" s="325">
        <f t="shared" si="13"/>
        <v>0</v>
      </c>
      <c r="L68" s="325">
        <f t="shared" si="13"/>
        <v>0</v>
      </c>
    </row>
    <row r="69" spans="1:12" x14ac:dyDescent="0.3">
      <c r="A69" s="627"/>
      <c r="B69" s="329" t="s">
        <v>625</v>
      </c>
      <c r="C69" s="328">
        <f t="shared" ref="C69:G73" si="17">SUMIF($B$23:$B$67,$B69,C$23:C$67)</f>
        <v>0</v>
      </c>
      <c r="D69" s="328">
        <f t="shared" si="17"/>
        <v>0</v>
      </c>
      <c r="E69" s="328">
        <f t="shared" si="17"/>
        <v>0</v>
      </c>
      <c r="F69" s="328">
        <f t="shared" si="17"/>
        <v>0</v>
      </c>
      <c r="G69" s="328">
        <f t="shared" si="17"/>
        <v>0</v>
      </c>
      <c r="I69" s="325">
        <f t="shared" si="13"/>
        <v>0</v>
      </c>
      <c r="J69" s="325">
        <f t="shared" si="13"/>
        <v>0</v>
      </c>
      <c r="K69" s="325">
        <f t="shared" si="13"/>
        <v>0</v>
      </c>
      <c r="L69" s="325">
        <f t="shared" si="13"/>
        <v>0</v>
      </c>
    </row>
    <row r="70" spans="1:12" x14ac:dyDescent="0.3">
      <c r="A70" s="627"/>
      <c r="B70" s="329" t="s">
        <v>618</v>
      </c>
      <c r="C70" s="328">
        <f t="shared" si="17"/>
        <v>0</v>
      </c>
      <c r="D70" s="328">
        <f t="shared" si="17"/>
        <v>0</v>
      </c>
      <c r="E70" s="328">
        <f t="shared" si="17"/>
        <v>0</v>
      </c>
      <c r="F70" s="328">
        <f t="shared" si="17"/>
        <v>0</v>
      </c>
      <c r="G70" s="328">
        <f t="shared" si="17"/>
        <v>0</v>
      </c>
      <c r="I70" s="325">
        <f t="shared" si="13"/>
        <v>0</v>
      </c>
      <c r="J70" s="325">
        <f t="shared" si="13"/>
        <v>0</v>
      </c>
      <c r="K70" s="325">
        <f t="shared" si="13"/>
        <v>0</v>
      </c>
      <c r="L70" s="325">
        <f t="shared" si="13"/>
        <v>0</v>
      </c>
    </row>
    <row r="71" spans="1:12" x14ac:dyDescent="0.3">
      <c r="A71" s="627"/>
      <c r="B71" s="329" t="s">
        <v>619</v>
      </c>
      <c r="C71" s="328">
        <f t="shared" si="17"/>
        <v>0</v>
      </c>
      <c r="D71" s="328">
        <f t="shared" si="17"/>
        <v>0</v>
      </c>
      <c r="E71" s="328">
        <f t="shared" si="17"/>
        <v>0</v>
      </c>
      <c r="F71" s="328">
        <f t="shared" si="17"/>
        <v>0</v>
      </c>
      <c r="G71" s="328">
        <f t="shared" si="17"/>
        <v>0</v>
      </c>
      <c r="I71" s="325">
        <f t="shared" si="13"/>
        <v>0</v>
      </c>
      <c r="J71" s="325">
        <f t="shared" si="13"/>
        <v>0</v>
      </c>
      <c r="K71" s="325">
        <f t="shared" si="13"/>
        <v>0</v>
      </c>
      <c r="L71" s="325">
        <f t="shared" si="13"/>
        <v>0</v>
      </c>
    </row>
    <row r="72" spans="1:12" x14ac:dyDescent="0.3">
      <c r="A72" s="627"/>
      <c r="B72" s="329" t="s">
        <v>626</v>
      </c>
      <c r="C72" s="328">
        <f t="shared" si="17"/>
        <v>0</v>
      </c>
      <c r="D72" s="328">
        <f t="shared" si="17"/>
        <v>0</v>
      </c>
      <c r="E72" s="328">
        <f t="shared" si="17"/>
        <v>0</v>
      </c>
      <c r="F72" s="328">
        <f t="shared" si="17"/>
        <v>0</v>
      </c>
      <c r="G72" s="328">
        <f t="shared" si="17"/>
        <v>0</v>
      </c>
      <c r="I72" s="325">
        <f t="shared" si="13"/>
        <v>0</v>
      </c>
      <c r="J72" s="325">
        <f t="shared" si="13"/>
        <v>0</v>
      </c>
      <c r="K72" s="325">
        <f t="shared" si="13"/>
        <v>0</v>
      </c>
      <c r="L72" s="325">
        <f t="shared" si="13"/>
        <v>0</v>
      </c>
    </row>
    <row r="73" spans="1:12" x14ac:dyDescent="0.3">
      <c r="A73" s="627"/>
      <c r="B73" s="327" t="s">
        <v>620</v>
      </c>
      <c r="C73" s="328">
        <f t="shared" si="17"/>
        <v>0</v>
      </c>
      <c r="D73" s="328">
        <f t="shared" si="17"/>
        <v>0</v>
      </c>
      <c r="E73" s="328">
        <f t="shared" si="17"/>
        <v>0</v>
      </c>
      <c r="F73" s="328">
        <f t="shared" si="17"/>
        <v>0</v>
      </c>
      <c r="G73" s="328">
        <f t="shared" si="17"/>
        <v>0</v>
      </c>
      <c r="I73" s="325">
        <f t="shared" si="13"/>
        <v>0</v>
      </c>
      <c r="J73" s="325">
        <f t="shared" si="13"/>
        <v>0</v>
      </c>
      <c r="K73" s="325">
        <f t="shared" si="13"/>
        <v>0</v>
      </c>
      <c r="L73" s="325">
        <f t="shared" si="13"/>
        <v>0</v>
      </c>
    </row>
    <row r="74" spans="1:12" x14ac:dyDescent="0.3">
      <c r="A74" s="627"/>
      <c r="B74" s="327" t="s">
        <v>624</v>
      </c>
      <c r="C74" s="328">
        <f t="shared" ref="C74" si="18">SUM(C75:C76)</f>
        <v>0</v>
      </c>
      <c r="D74" s="328">
        <f>SUM(D75:D76)</f>
        <v>0</v>
      </c>
      <c r="E74" s="328">
        <f>SUM(E75:E76)</f>
        <v>0</v>
      </c>
      <c r="F74" s="328">
        <f>SUM(F75:F76)</f>
        <v>0</v>
      </c>
      <c r="G74" s="328">
        <f>SUM(G75:G76)</f>
        <v>0</v>
      </c>
      <c r="I74" s="325">
        <f t="shared" si="13"/>
        <v>0</v>
      </c>
      <c r="J74" s="325">
        <f t="shared" si="13"/>
        <v>0</v>
      </c>
      <c r="K74" s="325">
        <f t="shared" si="13"/>
        <v>0</v>
      </c>
      <c r="L74" s="325">
        <f t="shared" si="13"/>
        <v>0</v>
      </c>
    </row>
    <row r="75" spans="1:12" x14ac:dyDescent="0.3">
      <c r="A75" s="627"/>
      <c r="B75" s="329" t="s">
        <v>901</v>
      </c>
      <c r="C75" s="328">
        <f t="shared" ref="C75:G77" si="19">SUMIF($B$23:$B$67,$B75,C$23:C$67)</f>
        <v>0</v>
      </c>
      <c r="D75" s="328">
        <f t="shared" si="19"/>
        <v>0</v>
      </c>
      <c r="E75" s="328">
        <f t="shared" si="19"/>
        <v>0</v>
      </c>
      <c r="F75" s="328">
        <f t="shared" si="19"/>
        <v>0</v>
      </c>
      <c r="G75" s="328">
        <f t="shared" si="19"/>
        <v>0</v>
      </c>
      <c r="I75" s="325">
        <f t="shared" si="13"/>
        <v>0</v>
      </c>
      <c r="J75" s="325">
        <f t="shared" si="13"/>
        <v>0</v>
      </c>
      <c r="K75" s="325">
        <f t="shared" si="13"/>
        <v>0</v>
      </c>
      <c r="L75" s="325">
        <f t="shared" si="13"/>
        <v>0</v>
      </c>
    </row>
    <row r="76" spans="1:12" x14ac:dyDescent="0.3">
      <c r="A76" s="627"/>
      <c r="B76" s="329" t="s">
        <v>902</v>
      </c>
      <c r="C76" s="328">
        <f t="shared" si="19"/>
        <v>0</v>
      </c>
      <c r="D76" s="328">
        <f t="shared" si="19"/>
        <v>0</v>
      </c>
      <c r="E76" s="328">
        <f t="shared" si="19"/>
        <v>0</v>
      </c>
      <c r="F76" s="328">
        <f t="shared" si="19"/>
        <v>0</v>
      </c>
      <c r="G76" s="328">
        <f t="shared" si="19"/>
        <v>0</v>
      </c>
      <c r="I76" s="325">
        <f t="shared" si="13"/>
        <v>0</v>
      </c>
      <c r="J76" s="325">
        <f t="shared" si="13"/>
        <v>0</v>
      </c>
      <c r="K76" s="325">
        <f t="shared" si="13"/>
        <v>0</v>
      </c>
      <c r="L76" s="325">
        <f t="shared" si="13"/>
        <v>0</v>
      </c>
    </row>
    <row r="77" spans="1:12" x14ac:dyDescent="0.3">
      <c r="A77" s="627"/>
      <c r="B77" s="327" t="s">
        <v>621</v>
      </c>
      <c r="C77" s="328">
        <f t="shared" si="19"/>
        <v>0</v>
      </c>
      <c r="D77" s="328">
        <f t="shared" si="19"/>
        <v>0</v>
      </c>
      <c r="E77" s="328">
        <f t="shared" si="19"/>
        <v>0</v>
      </c>
      <c r="F77" s="328">
        <f t="shared" si="19"/>
        <v>0</v>
      </c>
      <c r="G77" s="328">
        <f t="shared" si="19"/>
        <v>0</v>
      </c>
      <c r="I77" s="325">
        <f t="shared" si="13"/>
        <v>0</v>
      </c>
      <c r="J77" s="325">
        <f t="shared" si="13"/>
        <v>0</v>
      </c>
      <c r="K77" s="325">
        <f t="shared" si="13"/>
        <v>0</v>
      </c>
      <c r="L77" s="325">
        <f t="shared" si="13"/>
        <v>0</v>
      </c>
    </row>
    <row r="78" spans="1:12" x14ac:dyDescent="0.3">
      <c r="A78" s="627"/>
      <c r="B78" s="330" t="s">
        <v>139</v>
      </c>
      <c r="C78" s="328">
        <f>SUM([5]TAB3.1!D50,[5]TAB3.2!D61)</f>
        <v>0</v>
      </c>
      <c r="D78" s="328">
        <f>SUM([5]TAB3.1!E50,[5]TAB3.2!E61)</f>
        <v>0</v>
      </c>
      <c r="E78" s="328">
        <f>SUM([5]TAB3.1!F50,[5]TAB3.2!F61)</f>
        <v>0</v>
      </c>
      <c r="F78" s="328">
        <f>SUM([5]TAB3.1!G50,[5]TAB3.2!G61)</f>
        <v>0</v>
      </c>
      <c r="G78" s="328">
        <f>SUM([5]TAB3.1!H50,[5]TAB3.2!H61)</f>
        <v>0</v>
      </c>
      <c r="I78" s="325">
        <f t="shared" si="13"/>
        <v>0</v>
      </c>
      <c r="J78" s="325">
        <f t="shared" si="13"/>
        <v>0</v>
      </c>
      <c r="K78" s="325">
        <f t="shared" si="13"/>
        <v>0</v>
      </c>
      <c r="L78" s="325">
        <f t="shared" si="13"/>
        <v>0</v>
      </c>
    </row>
    <row r="79" spans="1:12" ht="12" customHeight="1" x14ac:dyDescent="0.3">
      <c r="A79" s="627"/>
      <c r="B79" s="326" t="s">
        <v>904</v>
      </c>
      <c r="C79" s="328">
        <f t="shared" ref="C79:G81" si="20">SUMIF($B$23:$B$67,$B79,C$23:C$67)</f>
        <v>0</v>
      </c>
      <c r="D79" s="328">
        <f t="shared" si="20"/>
        <v>0</v>
      </c>
      <c r="E79" s="328">
        <f t="shared" si="20"/>
        <v>0</v>
      </c>
      <c r="F79" s="328">
        <f t="shared" si="20"/>
        <v>0</v>
      </c>
      <c r="G79" s="328">
        <f t="shared" si="20"/>
        <v>0</v>
      </c>
      <c r="I79" s="325">
        <f t="shared" si="13"/>
        <v>0</v>
      </c>
      <c r="J79" s="325">
        <f t="shared" si="13"/>
        <v>0</v>
      </c>
      <c r="K79" s="325">
        <f t="shared" si="13"/>
        <v>0</v>
      </c>
      <c r="L79" s="325">
        <f t="shared" si="13"/>
        <v>0</v>
      </c>
    </row>
    <row r="80" spans="1:12" ht="13.5" customHeight="1" x14ac:dyDescent="0.3">
      <c r="A80" s="627"/>
      <c r="B80" s="327" t="s">
        <v>622</v>
      </c>
      <c r="C80" s="328">
        <f t="shared" si="20"/>
        <v>0</v>
      </c>
      <c r="D80" s="328">
        <f t="shared" si="20"/>
        <v>0</v>
      </c>
      <c r="E80" s="328">
        <f t="shared" si="20"/>
        <v>0</v>
      </c>
      <c r="F80" s="328">
        <f t="shared" si="20"/>
        <v>0</v>
      </c>
      <c r="G80" s="328">
        <f t="shared" si="20"/>
        <v>0</v>
      </c>
      <c r="I80" s="325">
        <f t="shared" si="13"/>
        <v>0</v>
      </c>
      <c r="J80" s="325">
        <f t="shared" si="13"/>
        <v>0</v>
      </c>
      <c r="K80" s="325">
        <f t="shared" si="13"/>
        <v>0</v>
      </c>
      <c r="L80" s="325">
        <f t="shared" si="13"/>
        <v>0</v>
      </c>
    </row>
    <row r="81" spans="1:12" x14ac:dyDescent="0.3">
      <c r="A81" s="627"/>
      <c r="B81" s="327" t="s">
        <v>623</v>
      </c>
      <c r="C81" s="328">
        <f t="shared" si="20"/>
        <v>0</v>
      </c>
      <c r="D81" s="328">
        <f t="shared" si="20"/>
        <v>0</v>
      </c>
      <c r="E81" s="328">
        <f t="shared" si="20"/>
        <v>0</v>
      </c>
      <c r="F81" s="328">
        <f t="shared" si="20"/>
        <v>0</v>
      </c>
      <c r="G81" s="328">
        <f t="shared" si="20"/>
        <v>0</v>
      </c>
      <c r="I81" s="325">
        <f t="shared" si="13"/>
        <v>0</v>
      </c>
      <c r="J81" s="325">
        <f t="shared" si="13"/>
        <v>0</v>
      </c>
      <c r="K81" s="325">
        <f t="shared" si="13"/>
        <v>0</v>
      </c>
      <c r="L81" s="325">
        <f t="shared" si="13"/>
        <v>0</v>
      </c>
    </row>
    <row r="82" spans="1:12" x14ac:dyDescent="0.3">
      <c r="A82" s="628"/>
      <c r="B82" s="330" t="s">
        <v>140</v>
      </c>
      <c r="C82" s="328">
        <f t="shared" ref="C82:G82" si="21">SUM(C80:C81)</f>
        <v>0</v>
      </c>
      <c r="D82" s="328">
        <f t="shared" si="21"/>
        <v>0</v>
      </c>
      <c r="E82" s="328">
        <f t="shared" si="21"/>
        <v>0</v>
      </c>
      <c r="F82" s="328">
        <f t="shared" si="21"/>
        <v>0</v>
      </c>
      <c r="G82" s="328">
        <f t="shared" si="21"/>
        <v>0</v>
      </c>
      <c r="I82" s="325">
        <f t="shared" si="13"/>
        <v>0</v>
      </c>
      <c r="J82" s="325">
        <f t="shared" si="13"/>
        <v>0</v>
      </c>
      <c r="K82" s="325">
        <f t="shared" si="13"/>
        <v>0</v>
      </c>
      <c r="L82" s="325">
        <f t="shared" si="13"/>
        <v>0</v>
      </c>
    </row>
    <row r="84" spans="1:12" x14ac:dyDescent="0.3">
      <c r="A84" s="323" t="s">
        <v>844</v>
      </c>
      <c r="B84" s="324"/>
      <c r="C84" s="324"/>
      <c r="D84" s="324"/>
      <c r="E84" s="324"/>
      <c r="F84" s="324"/>
      <c r="G84" s="324"/>
      <c r="I84" s="324"/>
      <c r="J84" s="324"/>
      <c r="K84" s="324"/>
      <c r="L84" s="324"/>
    </row>
    <row r="86" spans="1:12" s="111" customFormat="1" ht="37.15" customHeight="1" x14ac:dyDescent="0.3">
      <c r="A86" s="206" t="s">
        <v>138</v>
      </c>
      <c r="B86" s="206" t="s">
        <v>942</v>
      </c>
      <c r="C86" s="207" t="str">
        <f>C22</f>
        <v>REALITE 2017</v>
      </c>
      <c r="D86" s="207" t="str">
        <f t="shared" ref="D86:G86" si="22">D22</f>
        <v>REALITE 2018</v>
      </c>
      <c r="E86" s="207" t="str">
        <f t="shared" si="22"/>
        <v>REALITE 2019</v>
      </c>
      <c r="F86" s="207" t="str">
        <f t="shared" si="22"/>
        <v>REALITE 2020</v>
      </c>
      <c r="G86" s="207" t="str">
        <f t="shared" si="22"/>
        <v>REALITE 2021</v>
      </c>
      <c r="I86" s="207" t="s">
        <v>907</v>
      </c>
      <c r="J86" s="207" t="s">
        <v>908</v>
      </c>
      <c r="K86" s="207" t="s">
        <v>909</v>
      </c>
      <c r="L86" s="207" t="s">
        <v>910</v>
      </c>
    </row>
    <row r="87" spans="1:12" x14ac:dyDescent="0.3">
      <c r="A87" s="624" t="s">
        <v>132</v>
      </c>
      <c r="B87" s="331" t="s">
        <v>912</v>
      </c>
      <c r="C87" s="158"/>
      <c r="D87" s="158"/>
      <c r="E87" s="158"/>
      <c r="F87" s="158"/>
      <c r="G87" s="158"/>
      <c r="I87" s="325">
        <f t="shared" ref="I87:I133" si="23">IF(AND(ROUND(C87,0)=0,D87&gt;C87),"INF",IF(AND(ROUND(C87,0)=0,ROUND(D87,0)=0),0,(D87-C87)/C87))</f>
        <v>0</v>
      </c>
      <c r="J87" s="325">
        <f t="shared" ref="J87:J133" si="24">IF(AND(ROUND(D87,0)=0,E87&gt;D87),"INF",IF(AND(ROUND(D87,0)=0,ROUND(E87,0)=0),0,(E87-D87)/D87))</f>
        <v>0</v>
      </c>
      <c r="K87" s="325">
        <f t="shared" ref="K87:K133" si="25">IF(AND(ROUND(E87,0)=0,F87&gt;E87),"INF",IF(AND(ROUND(E87,0)=0,ROUND(F87,0)=0),0,(F87-E87)/E87))</f>
        <v>0</v>
      </c>
      <c r="L87" s="325">
        <f t="shared" ref="L87:L133" si="26">IF(AND(ROUND(F87,0)=0,G87&gt;F87),"INF",IF(AND(ROUND(F87,0)=0,ROUND(G87,0)=0),0,(G87-F87)/F87))</f>
        <v>0</v>
      </c>
    </row>
    <row r="88" spans="1:12" x14ac:dyDescent="0.3">
      <c r="A88" s="625"/>
      <c r="B88" s="331" t="s">
        <v>913</v>
      </c>
      <c r="C88" s="158"/>
      <c r="D88" s="158"/>
      <c r="E88" s="158"/>
      <c r="F88" s="158"/>
      <c r="G88" s="158"/>
      <c r="I88" s="325">
        <f t="shared" si="23"/>
        <v>0</v>
      </c>
      <c r="J88" s="325">
        <f t="shared" si="24"/>
        <v>0</v>
      </c>
      <c r="K88" s="325">
        <f t="shared" si="25"/>
        <v>0</v>
      </c>
      <c r="L88" s="325">
        <f t="shared" si="26"/>
        <v>0</v>
      </c>
    </row>
    <row r="89" spans="1:12" x14ac:dyDescent="0.3">
      <c r="A89" s="625"/>
      <c r="B89" s="331" t="s">
        <v>914</v>
      </c>
      <c r="C89" s="158"/>
      <c r="D89" s="158"/>
      <c r="E89" s="158"/>
      <c r="F89" s="158"/>
      <c r="G89" s="158"/>
      <c r="I89" s="325">
        <f t="shared" si="23"/>
        <v>0</v>
      </c>
      <c r="J89" s="325">
        <f t="shared" si="24"/>
        <v>0</v>
      </c>
      <c r="K89" s="325">
        <f t="shared" si="25"/>
        <v>0</v>
      </c>
      <c r="L89" s="325">
        <f t="shared" si="26"/>
        <v>0</v>
      </c>
    </row>
    <row r="90" spans="1:12" x14ac:dyDescent="0.3">
      <c r="A90" s="625"/>
      <c r="B90" s="331" t="s">
        <v>915</v>
      </c>
      <c r="C90" s="158"/>
      <c r="D90" s="158"/>
      <c r="E90" s="158"/>
      <c r="F90" s="158"/>
      <c r="G90" s="158"/>
      <c r="I90" s="325">
        <f t="shared" si="23"/>
        <v>0</v>
      </c>
      <c r="J90" s="325">
        <f t="shared" si="24"/>
        <v>0</v>
      </c>
      <c r="K90" s="325">
        <f t="shared" si="25"/>
        <v>0</v>
      </c>
      <c r="L90" s="325">
        <f t="shared" si="26"/>
        <v>0</v>
      </c>
    </row>
    <row r="91" spans="1:12" x14ac:dyDescent="0.3">
      <c r="A91" s="625"/>
      <c r="B91" s="331" t="s">
        <v>916</v>
      </c>
      <c r="C91" s="158"/>
      <c r="D91" s="158"/>
      <c r="E91" s="158"/>
      <c r="F91" s="158"/>
      <c r="G91" s="158"/>
      <c r="I91" s="325">
        <f t="shared" si="23"/>
        <v>0</v>
      </c>
      <c r="J91" s="325">
        <f t="shared" si="24"/>
        <v>0</v>
      </c>
      <c r="K91" s="325">
        <f t="shared" si="25"/>
        <v>0</v>
      </c>
      <c r="L91" s="325">
        <f t="shared" si="26"/>
        <v>0</v>
      </c>
    </row>
    <row r="92" spans="1:12" x14ac:dyDescent="0.3">
      <c r="A92" s="625"/>
      <c r="B92" s="331" t="s">
        <v>917</v>
      </c>
      <c r="C92" s="158"/>
      <c r="D92" s="158"/>
      <c r="E92" s="158"/>
      <c r="F92" s="158"/>
      <c r="G92" s="158"/>
      <c r="I92" s="325">
        <f t="shared" si="23"/>
        <v>0</v>
      </c>
      <c r="J92" s="325">
        <f t="shared" si="24"/>
        <v>0</v>
      </c>
      <c r="K92" s="325">
        <f t="shared" si="25"/>
        <v>0</v>
      </c>
      <c r="L92" s="325">
        <f t="shared" si="26"/>
        <v>0</v>
      </c>
    </row>
    <row r="93" spans="1:12" x14ac:dyDescent="0.3">
      <c r="A93" s="625"/>
      <c r="B93" s="331" t="s">
        <v>918</v>
      </c>
      <c r="C93" s="158"/>
      <c r="D93" s="158"/>
      <c r="E93" s="158"/>
      <c r="F93" s="158"/>
      <c r="G93" s="158"/>
      <c r="I93" s="325">
        <f t="shared" si="23"/>
        <v>0</v>
      </c>
      <c r="J93" s="325">
        <f t="shared" si="24"/>
        <v>0</v>
      </c>
      <c r="K93" s="325">
        <f t="shared" si="25"/>
        <v>0</v>
      </c>
      <c r="L93" s="325">
        <f t="shared" si="26"/>
        <v>0</v>
      </c>
    </row>
    <row r="94" spans="1:12" x14ac:dyDescent="0.3">
      <c r="A94" s="625"/>
      <c r="B94" s="331" t="s">
        <v>919</v>
      </c>
      <c r="C94" s="158"/>
      <c r="D94" s="158"/>
      <c r="E94" s="158"/>
      <c r="F94" s="158"/>
      <c r="G94" s="158"/>
      <c r="I94" s="325">
        <f t="shared" si="23"/>
        <v>0</v>
      </c>
      <c r="J94" s="325">
        <f t="shared" si="24"/>
        <v>0</v>
      </c>
      <c r="K94" s="325">
        <f t="shared" si="25"/>
        <v>0</v>
      </c>
      <c r="L94" s="325">
        <f t="shared" si="26"/>
        <v>0</v>
      </c>
    </row>
    <row r="95" spans="1:12" x14ac:dyDescent="0.3">
      <c r="A95" s="625"/>
      <c r="B95" s="331" t="s">
        <v>920</v>
      </c>
      <c r="C95" s="158"/>
      <c r="D95" s="158"/>
      <c r="E95" s="158"/>
      <c r="F95" s="158"/>
      <c r="G95" s="158"/>
      <c r="I95" s="325">
        <f t="shared" si="23"/>
        <v>0</v>
      </c>
      <c r="J95" s="325">
        <f t="shared" si="24"/>
        <v>0</v>
      </c>
      <c r="K95" s="325">
        <f t="shared" si="25"/>
        <v>0</v>
      </c>
      <c r="L95" s="325">
        <f t="shared" si="26"/>
        <v>0</v>
      </c>
    </row>
    <row r="96" spans="1:12" x14ac:dyDescent="0.3">
      <c r="A96" s="625"/>
      <c r="B96" s="331" t="s">
        <v>921</v>
      </c>
      <c r="C96" s="158"/>
      <c r="D96" s="158"/>
      <c r="E96" s="158"/>
      <c r="F96" s="158"/>
      <c r="G96" s="158"/>
      <c r="I96" s="325">
        <f t="shared" si="23"/>
        <v>0</v>
      </c>
      <c r="J96" s="325">
        <f t="shared" si="24"/>
        <v>0</v>
      </c>
      <c r="K96" s="325">
        <f t="shared" si="25"/>
        <v>0</v>
      </c>
      <c r="L96" s="325">
        <f t="shared" si="26"/>
        <v>0</v>
      </c>
    </row>
    <row r="97" spans="1:12" x14ac:dyDescent="0.3">
      <c r="A97" s="625"/>
      <c r="B97" s="331" t="s">
        <v>922</v>
      </c>
      <c r="C97" s="158"/>
      <c r="D97" s="158"/>
      <c r="E97" s="158"/>
      <c r="F97" s="158"/>
      <c r="G97" s="158"/>
      <c r="I97" s="325">
        <f t="shared" si="23"/>
        <v>0</v>
      </c>
      <c r="J97" s="325">
        <f t="shared" si="24"/>
        <v>0</v>
      </c>
      <c r="K97" s="325">
        <f t="shared" si="25"/>
        <v>0</v>
      </c>
      <c r="L97" s="325">
        <f t="shared" si="26"/>
        <v>0</v>
      </c>
    </row>
    <row r="98" spans="1:12" x14ac:dyDescent="0.3">
      <c r="A98" s="629"/>
      <c r="B98" s="331" t="s">
        <v>923</v>
      </c>
      <c r="C98" s="158"/>
      <c r="D98" s="158"/>
      <c r="E98" s="158"/>
      <c r="F98" s="158"/>
      <c r="G98" s="158"/>
      <c r="I98" s="325">
        <f t="shared" si="23"/>
        <v>0</v>
      </c>
      <c r="J98" s="325">
        <f t="shared" si="24"/>
        <v>0</v>
      </c>
      <c r="K98" s="325">
        <f t="shared" si="25"/>
        <v>0</v>
      </c>
      <c r="L98" s="325">
        <f t="shared" si="26"/>
        <v>0</v>
      </c>
    </row>
    <row r="99" spans="1:12" x14ac:dyDescent="0.3">
      <c r="A99" s="624" t="s">
        <v>119</v>
      </c>
      <c r="B99" s="331" t="s">
        <v>912</v>
      </c>
      <c r="C99" s="158"/>
      <c r="D99" s="158"/>
      <c r="E99" s="158"/>
      <c r="F99" s="158"/>
      <c r="G99" s="158"/>
      <c r="I99" s="325">
        <f t="shared" si="23"/>
        <v>0</v>
      </c>
      <c r="J99" s="325">
        <f t="shared" si="24"/>
        <v>0</v>
      </c>
      <c r="K99" s="325">
        <f t="shared" si="25"/>
        <v>0</v>
      </c>
      <c r="L99" s="325">
        <f t="shared" si="26"/>
        <v>0</v>
      </c>
    </row>
    <row r="100" spans="1:12" x14ac:dyDescent="0.3">
      <c r="A100" s="625"/>
      <c r="B100" s="331" t="s">
        <v>913</v>
      </c>
      <c r="C100" s="158"/>
      <c r="D100" s="158"/>
      <c r="E100" s="158"/>
      <c r="F100" s="158"/>
      <c r="G100" s="158"/>
      <c r="I100" s="325">
        <f t="shared" si="23"/>
        <v>0</v>
      </c>
      <c r="J100" s="325">
        <f t="shared" si="24"/>
        <v>0</v>
      </c>
      <c r="K100" s="325">
        <f t="shared" si="25"/>
        <v>0</v>
      </c>
      <c r="L100" s="325">
        <f t="shared" si="26"/>
        <v>0</v>
      </c>
    </row>
    <row r="101" spans="1:12" x14ac:dyDescent="0.3">
      <c r="A101" s="625"/>
      <c r="B101" s="331" t="s">
        <v>914</v>
      </c>
      <c r="C101" s="158"/>
      <c r="D101" s="158"/>
      <c r="E101" s="158"/>
      <c r="F101" s="158"/>
      <c r="G101" s="158"/>
      <c r="I101" s="325">
        <f t="shared" si="23"/>
        <v>0</v>
      </c>
      <c r="J101" s="325">
        <f t="shared" si="24"/>
        <v>0</v>
      </c>
      <c r="K101" s="325">
        <f t="shared" si="25"/>
        <v>0</v>
      </c>
      <c r="L101" s="325">
        <f t="shared" si="26"/>
        <v>0</v>
      </c>
    </row>
    <row r="102" spans="1:12" x14ac:dyDescent="0.3">
      <c r="A102" s="625"/>
      <c r="B102" s="331" t="s">
        <v>915</v>
      </c>
      <c r="C102" s="158"/>
      <c r="D102" s="158"/>
      <c r="E102" s="158"/>
      <c r="F102" s="158"/>
      <c r="G102" s="158"/>
      <c r="I102" s="325">
        <f t="shared" si="23"/>
        <v>0</v>
      </c>
      <c r="J102" s="325">
        <f t="shared" si="24"/>
        <v>0</v>
      </c>
      <c r="K102" s="325">
        <f t="shared" si="25"/>
        <v>0</v>
      </c>
      <c r="L102" s="325">
        <f t="shared" si="26"/>
        <v>0</v>
      </c>
    </row>
    <row r="103" spans="1:12" x14ac:dyDescent="0.3">
      <c r="A103" s="625"/>
      <c r="B103" s="331" t="s">
        <v>916</v>
      </c>
      <c r="C103" s="158"/>
      <c r="D103" s="158"/>
      <c r="E103" s="158"/>
      <c r="F103" s="158"/>
      <c r="G103" s="158"/>
      <c r="I103" s="325">
        <f t="shared" si="23"/>
        <v>0</v>
      </c>
      <c r="J103" s="325">
        <f t="shared" si="24"/>
        <v>0</v>
      </c>
      <c r="K103" s="325">
        <f t="shared" si="25"/>
        <v>0</v>
      </c>
      <c r="L103" s="325">
        <f t="shared" si="26"/>
        <v>0</v>
      </c>
    </row>
    <row r="104" spans="1:12" x14ac:dyDescent="0.3">
      <c r="A104" s="625"/>
      <c r="B104" s="331" t="s">
        <v>917</v>
      </c>
      <c r="C104" s="158"/>
      <c r="D104" s="158"/>
      <c r="E104" s="158"/>
      <c r="F104" s="158"/>
      <c r="G104" s="158"/>
      <c r="I104" s="325">
        <f t="shared" si="23"/>
        <v>0</v>
      </c>
      <c r="J104" s="325">
        <f t="shared" si="24"/>
        <v>0</v>
      </c>
      <c r="K104" s="325">
        <f t="shared" si="25"/>
        <v>0</v>
      </c>
      <c r="L104" s="325">
        <f t="shared" si="26"/>
        <v>0</v>
      </c>
    </row>
    <row r="105" spans="1:12" x14ac:dyDescent="0.3">
      <c r="A105" s="625"/>
      <c r="B105" s="331" t="s">
        <v>918</v>
      </c>
      <c r="C105" s="158"/>
      <c r="D105" s="158"/>
      <c r="E105" s="158"/>
      <c r="F105" s="158"/>
      <c r="G105" s="158"/>
      <c r="I105" s="325">
        <f t="shared" si="23"/>
        <v>0</v>
      </c>
      <c r="J105" s="325">
        <f t="shared" si="24"/>
        <v>0</v>
      </c>
      <c r="K105" s="325">
        <f t="shared" si="25"/>
        <v>0</v>
      </c>
      <c r="L105" s="325">
        <f t="shared" si="26"/>
        <v>0</v>
      </c>
    </row>
    <row r="106" spans="1:12" x14ac:dyDescent="0.3">
      <c r="A106" s="625"/>
      <c r="B106" s="331" t="s">
        <v>919</v>
      </c>
      <c r="C106" s="158"/>
      <c r="D106" s="158"/>
      <c r="E106" s="158"/>
      <c r="F106" s="158"/>
      <c r="G106" s="158"/>
      <c r="I106" s="325">
        <f t="shared" si="23"/>
        <v>0</v>
      </c>
      <c r="J106" s="325">
        <f t="shared" si="24"/>
        <v>0</v>
      </c>
      <c r="K106" s="325">
        <f t="shared" si="25"/>
        <v>0</v>
      </c>
      <c r="L106" s="325">
        <f t="shared" si="26"/>
        <v>0</v>
      </c>
    </row>
    <row r="107" spans="1:12" x14ac:dyDescent="0.3">
      <c r="A107" s="625"/>
      <c r="B107" s="331" t="s">
        <v>920</v>
      </c>
      <c r="C107" s="158"/>
      <c r="D107" s="158"/>
      <c r="E107" s="158"/>
      <c r="F107" s="158"/>
      <c r="G107" s="158"/>
      <c r="I107" s="325">
        <f t="shared" si="23"/>
        <v>0</v>
      </c>
      <c r="J107" s="325">
        <f t="shared" si="24"/>
        <v>0</v>
      </c>
      <c r="K107" s="325">
        <f t="shared" si="25"/>
        <v>0</v>
      </c>
      <c r="L107" s="325">
        <f t="shared" si="26"/>
        <v>0</v>
      </c>
    </row>
    <row r="108" spans="1:12" x14ac:dyDescent="0.3">
      <c r="A108" s="625"/>
      <c r="B108" s="331" t="s">
        <v>921</v>
      </c>
      <c r="C108" s="158"/>
      <c r="D108" s="158"/>
      <c r="E108" s="158"/>
      <c r="F108" s="158"/>
      <c r="G108" s="158"/>
      <c r="I108" s="325">
        <f t="shared" si="23"/>
        <v>0</v>
      </c>
      <c r="J108" s="325">
        <f t="shared" si="24"/>
        <v>0</v>
      </c>
      <c r="K108" s="325">
        <f t="shared" si="25"/>
        <v>0</v>
      </c>
      <c r="L108" s="325">
        <f t="shared" si="26"/>
        <v>0</v>
      </c>
    </row>
    <row r="109" spans="1:12" x14ac:dyDescent="0.3">
      <c r="A109" s="625"/>
      <c r="B109" s="331" t="s">
        <v>922</v>
      </c>
      <c r="C109" s="158"/>
      <c r="D109" s="158"/>
      <c r="E109" s="158"/>
      <c r="F109" s="158"/>
      <c r="G109" s="158"/>
      <c r="I109" s="325">
        <f t="shared" si="23"/>
        <v>0</v>
      </c>
      <c r="J109" s="325">
        <f t="shared" si="24"/>
        <v>0</v>
      </c>
      <c r="K109" s="325">
        <f t="shared" si="25"/>
        <v>0</v>
      </c>
      <c r="L109" s="325">
        <f t="shared" si="26"/>
        <v>0</v>
      </c>
    </row>
    <row r="110" spans="1:12" x14ac:dyDescent="0.3">
      <c r="A110" s="629"/>
      <c r="B110" s="331" t="s">
        <v>923</v>
      </c>
      <c r="C110" s="158"/>
      <c r="D110" s="158"/>
      <c r="E110" s="158"/>
      <c r="F110" s="158"/>
      <c r="G110" s="158"/>
      <c r="I110" s="325">
        <f t="shared" si="23"/>
        <v>0</v>
      </c>
      <c r="J110" s="325">
        <f t="shared" si="24"/>
        <v>0</v>
      </c>
      <c r="K110" s="325">
        <f t="shared" si="25"/>
        <v>0</v>
      </c>
      <c r="L110" s="325">
        <f t="shared" si="26"/>
        <v>0</v>
      </c>
    </row>
    <row r="111" spans="1:12" x14ac:dyDescent="0.3">
      <c r="A111" s="624" t="s">
        <v>141</v>
      </c>
      <c r="B111" s="331" t="s">
        <v>912</v>
      </c>
      <c r="C111" s="158"/>
      <c r="D111" s="158"/>
      <c r="E111" s="158"/>
      <c r="F111" s="158"/>
      <c r="G111" s="158"/>
      <c r="I111" s="325">
        <f t="shared" si="23"/>
        <v>0</v>
      </c>
      <c r="J111" s="325">
        <f t="shared" si="24"/>
        <v>0</v>
      </c>
      <c r="K111" s="325">
        <f t="shared" si="25"/>
        <v>0</v>
      </c>
      <c r="L111" s="325">
        <f t="shared" si="26"/>
        <v>0</v>
      </c>
    </row>
    <row r="112" spans="1:12" x14ac:dyDescent="0.3">
      <c r="A112" s="625"/>
      <c r="B112" s="331" t="s">
        <v>913</v>
      </c>
      <c r="C112" s="158"/>
      <c r="D112" s="158"/>
      <c r="E112" s="158"/>
      <c r="F112" s="158"/>
      <c r="G112" s="158"/>
      <c r="I112" s="325">
        <f t="shared" si="23"/>
        <v>0</v>
      </c>
      <c r="J112" s="325">
        <f t="shared" si="24"/>
        <v>0</v>
      </c>
      <c r="K112" s="325">
        <f t="shared" si="25"/>
        <v>0</v>
      </c>
      <c r="L112" s="325">
        <f t="shared" si="26"/>
        <v>0</v>
      </c>
    </row>
    <row r="113" spans="1:12" x14ac:dyDescent="0.3">
      <c r="A113" s="625"/>
      <c r="B113" s="331" t="s">
        <v>914</v>
      </c>
      <c r="C113" s="158"/>
      <c r="D113" s="158"/>
      <c r="E113" s="158"/>
      <c r="F113" s="158"/>
      <c r="G113" s="158"/>
      <c r="I113" s="325">
        <f t="shared" si="23"/>
        <v>0</v>
      </c>
      <c r="J113" s="325">
        <f t="shared" si="24"/>
        <v>0</v>
      </c>
      <c r="K113" s="325">
        <f t="shared" si="25"/>
        <v>0</v>
      </c>
      <c r="L113" s="325">
        <f t="shared" si="26"/>
        <v>0</v>
      </c>
    </row>
    <row r="114" spans="1:12" x14ac:dyDescent="0.3">
      <c r="A114" s="625"/>
      <c r="B114" s="331" t="s">
        <v>915</v>
      </c>
      <c r="C114" s="158"/>
      <c r="D114" s="158"/>
      <c r="E114" s="158"/>
      <c r="F114" s="158"/>
      <c r="G114" s="158"/>
      <c r="I114" s="325">
        <f t="shared" si="23"/>
        <v>0</v>
      </c>
      <c r="J114" s="325">
        <f t="shared" si="24"/>
        <v>0</v>
      </c>
      <c r="K114" s="325">
        <f t="shared" si="25"/>
        <v>0</v>
      </c>
      <c r="L114" s="325">
        <f t="shared" si="26"/>
        <v>0</v>
      </c>
    </row>
    <row r="115" spans="1:12" x14ac:dyDescent="0.3">
      <c r="A115" s="625"/>
      <c r="B115" s="331" t="s">
        <v>916</v>
      </c>
      <c r="C115" s="158"/>
      <c r="D115" s="158"/>
      <c r="E115" s="158"/>
      <c r="F115" s="158"/>
      <c r="G115" s="158"/>
      <c r="I115" s="325">
        <f t="shared" si="23"/>
        <v>0</v>
      </c>
      <c r="J115" s="325">
        <f t="shared" si="24"/>
        <v>0</v>
      </c>
      <c r="K115" s="325">
        <f t="shared" si="25"/>
        <v>0</v>
      </c>
      <c r="L115" s="325">
        <f t="shared" si="26"/>
        <v>0</v>
      </c>
    </row>
    <row r="116" spans="1:12" x14ac:dyDescent="0.3">
      <c r="A116" s="625"/>
      <c r="B116" s="331" t="s">
        <v>917</v>
      </c>
      <c r="C116" s="158"/>
      <c r="D116" s="158"/>
      <c r="E116" s="158"/>
      <c r="F116" s="158"/>
      <c r="G116" s="158"/>
      <c r="I116" s="325">
        <f t="shared" si="23"/>
        <v>0</v>
      </c>
      <c r="J116" s="325">
        <f t="shared" si="24"/>
        <v>0</v>
      </c>
      <c r="K116" s="325">
        <f t="shared" si="25"/>
        <v>0</v>
      </c>
      <c r="L116" s="325">
        <f t="shared" si="26"/>
        <v>0</v>
      </c>
    </row>
    <row r="117" spans="1:12" x14ac:dyDescent="0.3">
      <c r="A117" s="625"/>
      <c r="B117" s="331" t="s">
        <v>918</v>
      </c>
      <c r="C117" s="158"/>
      <c r="D117" s="158"/>
      <c r="E117" s="158"/>
      <c r="F117" s="158"/>
      <c r="G117" s="158"/>
      <c r="I117" s="325">
        <f t="shared" si="23"/>
        <v>0</v>
      </c>
      <c r="J117" s="325">
        <f t="shared" si="24"/>
        <v>0</v>
      </c>
      <c r="K117" s="325">
        <f t="shared" si="25"/>
        <v>0</v>
      </c>
      <c r="L117" s="325">
        <f t="shared" si="26"/>
        <v>0</v>
      </c>
    </row>
    <row r="118" spans="1:12" x14ac:dyDescent="0.3">
      <c r="A118" s="625"/>
      <c r="B118" s="331" t="s">
        <v>919</v>
      </c>
      <c r="C118" s="158"/>
      <c r="D118" s="158"/>
      <c r="E118" s="158"/>
      <c r="F118" s="158"/>
      <c r="G118" s="158"/>
      <c r="I118" s="325">
        <f t="shared" si="23"/>
        <v>0</v>
      </c>
      <c r="J118" s="325">
        <f t="shared" si="24"/>
        <v>0</v>
      </c>
      <c r="K118" s="325">
        <f t="shared" si="25"/>
        <v>0</v>
      </c>
      <c r="L118" s="325">
        <f t="shared" si="26"/>
        <v>0</v>
      </c>
    </row>
    <row r="119" spans="1:12" x14ac:dyDescent="0.3">
      <c r="A119" s="625"/>
      <c r="B119" s="331" t="s">
        <v>920</v>
      </c>
      <c r="C119" s="158"/>
      <c r="D119" s="158"/>
      <c r="E119" s="158"/>
      <c r="F119" s="158"/>
      <c r="G119" s="158"/>
      <c r="I119" s="325">
        <f t="shared" si="23"/>
        <v>0</v>
      </c>
      <c r="J119" s="325">
        <f t="shared" si="24"/>
        <v>0</v>
      </c>
      <c r="K119" s="325">
        <f t="shared" si="25"/>
        <v>0</v>
      </c>
      <c r="L119" s="325">
        <f t="shared" si="26"/>
        <v>0</v>
      </c>
    </row>
    <row r="120" spans="1:12" x14ac:dyDescent="0.3">
      <c r="A120" s="625"/>
      <c r="B120" s="331" t="s">
        <v>921</v>
      </c>
      <c r="C120" s="158"/>
      <c r="D120" s="158"/>
      <c r="E120" s="158"/>
      <c r="F120" s="158"/>
      <c r="G120" s="158"/>
      <c r="I120" s="325">
        <f t="shared" si="23"/>
        <v>0</v>
      </c>
      <c r="J120" s="325">
        <f t="shared" si="24"/>
        <v>0</v>
      </c>
      <c r="K120" s="325">
        <f t="shared" si="25"/>
        <v>0</v>
      </c>
      <c r="L120" s="325">
        <f t="shared" si="26"/>
        <v>0</v>
      </c>
    </row>
    <row r="121" spans="1:12" x14ac:dyDescent="0.3">
      <c r="A121" s="625"/>
      <c r="B121" s="331" t="s">
        <v>922</v>
      </c>
      <c r="C121" s="158"/>
      <c r="D121" s="158"/>
      <c r="E121" s="158"/>
      <c r="F121" s="158"/>
      <c r="G121" s="158"/>
      <c r="I121" s="325">
        <f t="shared" si="23"/>
        <v>0</v>
      </c>
      <c r="J121" s="325">
        <f t="shared" si="24"/>
        <v>0</v>
      </c>
      <c r="K121" s="325">
        <f t="shared" si="25"/>
        <v>0</v>
      </c>
      <c r="L121" s="325">
        <f t="shared" si="26"/>
        <v>0</v>
      </c>
    </row>
    <row r="122" spans="1:12" x14ac:dyDescent="0.3">
      <c r="A122" s="625"/>
      <c r="B122" s="331" t="s">
        <v>923</v>
      </c>
      <c r="C122" s="158"/>
      <c r="D122" s="158"/>
      <c r="E122" s="158"/>
      <c r="F122" s="158"/>
      <c r="G122" s="158"/>
      <c r="I122" s="325">
        <f t="shared" si="23"/>
        <v>0</v>
      </c>
      <c r="J122" s="325">
        <f t="shared" si="24"/>
        <v>0</v>
      </c>
      <c r="K122" s="325">
        <f t="shared" si="25"/>
        <v>0</v>
      </c>
      <c r="L122" s="325">
        <f t="shared" si="26"/>
        <v>0</v>
      </c>
    </row>
    <row r="123" spans="1:12" x14ac:dyDescent="0.3">
      <c r="A123" s="624" t="s">
        <v>66</v>
      </c>
      <c r="B123" s="331" t="s">
        <v>912</v>
      </c>
      <c r="C123" s="158"/>
      <c r="D123" s="158"/>
      <c r="E123" s="158"/>
      <c r="F123" s="158"/>
      <c r="G123" s="158"/>
      <c r="I123" s="325">
        <f t="shared" si="23"/>
        <v>0</v>
      </c>
      <c r="J123" s="325">
        <f t="shared" si="24"/>
        <v>0</v>
      </c>
      <c r="K123" s="325">
        <f t="shared" si="25"/>
        <v>0</v>
      </c>
      <c r="L123" s="325">
        <f t="shared" si="26"/>
        <v>0</v>
      </c>
    </row>
    <row r="124" spans="1:12" x14ac:dyDescent="0.3">
      <c r="A124" s="625"/>
      <c r="B124" s="331" t="s">
        <v>913</v>
      </c>
      <c r="C124" s="158"/>
      <c r="D124" s="158"/>
      <c r="E124" s="158"/>
      <c r="F124" s="158"/>
      <c r="G124" s="158"/>
      <c r="I124" s="325">
        <f t="shared" si="23"/>
        <v>0</v>
      </c>
      <c r="J124" s="325">
        <f t="shared" si="24"/>
        <v>0</v>
      </c>
      <c r="K124" s="325">
        <f t="shared" si="25"/>
        <v>0</v>
      </c>
      <c r="L124" s="325">
        <f t="shared" si="26"/>
        <v>0</v>
      </c>
    </row>
    <row r="125" spans="1:12" x14ac:dyDescent="0.3">
      <c r="A125" s="625"/>
      <c r="B125" s="331" t="s">
        <v>914</v>
      </c>
      <c r="C125" s="158"/>
      <c r="D125" s="158"/>
      <c r="E125" s="158"/>
      <c r="F125" s="158"/>
      <c r="G125" s="158"/>
      <c r="I125" s="325">
        <f t="shared" si="23"/>
        <v>0</v>
      </c>
      <c r="J125" s="325">
        <f t="shared" si="24"/>
        <v>0</v>
      </c>
      <c r="K125" s="325">
        <f t="shared" si="25"/>
        <v>0</v>
      </c>
      <c r="L125" s="325">
        <f t="shared" si="26"/>
        <v>0</v>
      </c>
    </row>
    <row r="126" spans="1:12" x14ac:dyDescent="0.3">
      <c r="A126" s="625"/>
      <c r="B126" s="331" t="s">
        <v>915</v>
      </c>
      <c r="C126" s="158"/>
      <c r="D126" s="158"/>
      <c r="E126" s="158"/>
      <c r="F126" s="158"/>
      <c r="G126" s="158"/>
      <c r="I126" s="325">
        <f t="shared" si="23"/>
        <v>0</v>
      </c>
      <c r="J126" s="325">
        <f t="shared" si="24"/>
        <v>0</v>
      </c>
      <c r="K126" s="325">
        <f t="shared" si="25"/>
        <v>0</v>
      </c>
      <c r="L126" s="325">
        <f t="shared" si="26"/>
        <v>0</v>
      </c>
    </row>
    <row r="127" spans="1:12" x14ac:dyDescent="0.3">
      <c r="A127" s="625"/>
      <c r="B127" s="331" t="s">
        <v>916</v>
      </c>
      <c r="C127" s="158"/>
      <c r="D127" s="158"/>
      <c r="E127" s="158"/>
      <c r="F127" s="158"/>
      <c r="G127" s="158"/>
      <c r="I127" s="325">
        <f t="shared" si="23"/>
        <v>0</v>
      </c>
      <c r="J127" s="325">
        <f t="shared" si="24"/>
        <v>0</v>
      </c>
      <c r="K127" s="325">
        <f t="shared" si="25"/>
        <v>0</v>
      </c>
      <c r="L127" s="325">
        <f t="shared" si="26"/>
        <v>0</v>
      </c>
    </row>
    <row r="128" spans="1:12" x14ac:dyDescent="0.3">
      <c r="A128" s="625"/>
      <c r="B128" s="331" t="s">
        <v>917</v>
      </c>
      <c r="C128" s="158"/>
      <c r="D128" s="158"/>
      <c r="E128" s="158"/>
      <c r="F128" s="158"/>
      <c r="G128" s="158"/>
      <c r="I128" s="325">
        <f t="shared" si="23"/>
        <v>0</v>
      </c>
      <c r="J128" s="325">
        <f t="shared" si="24"/>
        <v>0</v>
      </c>
      <c r="K128" s="325">
        <f t="shared" si="25"/>
        <v>0</v>
      </c>
      <c r="L128" s="325">
        <f t="shared" si="26"/>
        <v>0</v>
      </c>
    </row>
    <row r="129" spans="1:12" x14ac:dyDescent="0.3">
      <c r="A129" s="625"/>
      <c r="B129" s="331" t="s">
        <v>918</v>
      </c>
      <c r="C129" s="158"/>
      <c r="D129" s="158"/>
      <c r="E129" s="158"/>
      <c r="F129" s="158"/>
      <c r="G129" s="158"/>
      <c r="I129" s="325">
        <f t="shared" si="23"/>
        <v>0</v>
      </c>
      <c r="J129" s="325">
        <f t="shared" si="24"/>
        <v>0</v>
      </c>
      <c r="K129" s="325">
        <f t="shared" si="25"/>
        <v>0</v>
      </c>
      <c r="L129" s="325">
        <f t="shared" si="26"/>
        <v>0</v>
      </c>
    </row>
    <row r="130" spans="1:12" x14ac:dyDescent="0.3">
      <c r="A130" s="625"/>
      <c r="B130" s="331" t="s">
        <v>919</v>
      </c>
      <c r="C130" s="158"/>
      <c r="D130" s="158"/>
      <c r="E130" s="158"/>
      <c r="F130" s="158"/>
      <c r="G130" s="158"/>
      <c r="I130" s="325">
        <f t="shared" si="23"/>
        <v>0</v>
      </c>
      <c r="J130" s="325">
        <f t="shared" si="24"/>
        <v>0</v>
      </c>
      <c r="K130" s="325">
        <f t="shared" si="25"/>
        <v>0</v>
      </c>
      <c r="L130" s="325">
        <f t="shared" si="26"/>
        <v>0</v>
      </c>
    </row>
    <row r="131" spans="1:12" x14ac:dyDescent="0.3">
      <c r="A131" s="625"/>
      <c r="B131" s="331" t="s">
        <v>920</v>
      </c>
      <c r="C131" s="158"/>
      <c r="D131" s="158"/>
      <c r="E131" s="158"/>
      <c r="F131" s="158"/>
      <c r="G131" s="158"/>
      <c r="I131" s="325">
        <f t="shared" si="23"/>
        <v>0</v>
      </c>
      <c r="J131" s="325">
        <f t="shared" si="24"/>
        <v>0</v>
      </c>
      <c r="K131" s="325">
        <f t="shared" si="25"/>
        <v>0</v>
      </c>
      <c r="L131" s="325">
        <f t="shared" si="26"/>
        <v>0</v>
      </c>
    </row>
    <row r="132" spans="1:12" x14ac:dyDescent="0.3">
      <c r="A132" s="625"/>
      <c r="B132" s="331" t="s">
        <v>921</v>
      </c>
      <c r="C132" s="158"/>
      <c r="D132" s="158"/>
      <c r="E132" s="158"/>
      <c r="F132" s="158"/>
      <c r="G132" s="158"/>
      <c r="I132" s="325">
        <f t="shared" si="23"/>
        <v>0</v>
      </c>
      <c r="J132" s="325">
        <f t="shared" si="24"/>
        <v>0</v>
      </c>
      <c r="K132" s="325">
        <f t="shared" si="25"/>
        <v>0</v>
      </c>
      <c r="L132" s="325">
        <f t="shared" si="26"/>
        <v>0</v>
      </c>
    </row>
    <row r="133" spans="1:12" x14ac:dyDescent="0.3">
      <c r="A133" s="625"/>
      <c r="B133" s="331" t="s">
        <v>922</v>
      </c>
      <c r="C133" s="158"/>
      <c r="D133" s="158"/>
      <c r="E133" s="158"/>
      <c r="F133" s="158"/>
      <c r="G133" s="158"/>
      <c r="I133" s="325">
        <f t="shared" si="23"/>
        <v>0</v>
      </c>
      <c r="J133" s="325">
        <f t="shared" si="24"/>
        <v>0</v>
      </c>
      <c r="K133" s="325">
        <f t="shared" si="25"/>
        <v>0</v>
      </c>
      <c r="L133" s="325">
        <f t="shared" si="26"/>
        <v>0</v>
      </c>
    </row>
    <row r="134" spans="1:12" x14ac:dyDescent="0.3">
      <c r="A134" s="625"/>
      <c r="B134" s="331" t="s">
        <v>923</v>
      </c>
      <c r="C134" s="158"/>
      <c r="D134" s="158"/>
      <c r="E134" s="158"/>
      <c r="F134" s="158"/>
      <c r="G134" s="158"/>
      <c r="I134" s="325">
        <f t="shared" ref="I134:L134" si="27">IF(AND(ROUND(C134,0)=0,D134&gt;C134),"INF",IF(AND(ROUND(C134,0)=0,ROUND(D134,0)=0),0,(D134-C134)/C134))</f>
        <v>0</v>
      </c>
      <c r="J134" s="325">
        <f t="shared" si="27"/>
        <v>0</v>
      </c>
      <c r="K134" s="325">
        <f t="shared" si="27"/>
        <v>0</v>
      </c>
      <c r="L134" s="325">
        <f t="shared" si="27"/>
        <v>0</v>
      </c>
    </row>
    <row r="135" spans="1:12" x14ac:dyDescent="0.3">
      <c r="B135" s="332"/>
    </row>
    <row r="136" spans="1:12" ht="14.45" customHeight="1" x14ac:dyDescent="0.3"/>
    <row r="137" spans="1:12" x14ac:dyDescent="0.3">
      <c r="A137" s="323" t="s">
        <v>848</v>
      </c>
      <c r="B137" s="324"/>
      <c r="C137" s="324"/>
      <c r="D137" s="324"/>
      <c r="E137" s="324"/>
      <c r="F137" s="324"/>
      <c r="G137" s="324"/>
      <c r="I137" s="324"/>
      <c r="J137" s="324"/>
      <c r="K137" s="324"/>
      <c r="L137" s="324"/>
    </row>
    <row r="139" spans="1:12" s="111" customFormat="1" ht="37.15" customHeight="1" x14ac:dyDescent="0.3">
      <c r="A139" s="206" t="s">
        <v>138</v>
      </c>
      <c r="B139" s="206" t="s">
        <v>18</v>
      </c>
      <c r="C139" s="207" t="str">
        <f>C86</f>
        <v>REALITE 2017</v>
      </c>
      <c r="D139" s="207" t="str">
        <f t="shared" ref="D139:G139" si="28">D86</f>
        <v>REALITE 2018</v>
      </c>
      <c r="E139" s="207" t="str">
        <f t="shared" si="28"/>
        <v>REALITE 2019</v>
      </c>
      <c r="F139" s="207" t="str">
        <f t="shared" si="28"/>
        <v>REALITE 2020</v>
      </c>
      <c r="G139" s="207" t="str">
        <f t="shared" si="28"/>
        <v>REALITE 2021</v>
      </c>
      <c r="I139" s="207" t="s">
        <v>907</v>
      </c>
      <c r="J139" s="207" t="s">
        <v>908</v>
      </c>
      <c r="K139" s="207" t="s">
        <v>909</v>
      </c>
      <c r="L139" s="207" t="s">
        <v>910</v>
      </c>
    </row>
    <row r="140" spans="1:12" x14ac:dyDescent="0.3">
      <c r="A140" s="209" t="s">
        <v>132</v>
      </c>
      <c r="B140" s="327" t="s">
        <v>845</v>
      </c>
      <c r="C140" s="158"/>
      <c r="D140" s="158"/>
      <c r="E140" s="158"/>
      <c r="F140" s="158"/>
      <c r="G140" s="158"/>
      <c r="I140" s="325">
        <f t="shared" ref="I140:L143" si="29">IF(AND(ROUND(C140,0)=0,D140&gt;C140),"INF",IF(AND(ROUND(C140,0)=0,ROUND(D140,0)=0),0,(D140-C140)/C140))</f>
        <v>0</v>
      </c>
      <c r="J140" s="325">
        <f t="shared" si="29"/>
        <v>0</v>
      </c>
      <c r="K140" s="325">
        <f t="shared" si="29"/>
        <v>0</v>
      </c>
      <c r="L140" s="325">
        <f t="shared" si="29"/>
        <v>0</v>
      </c>
    </row>
    <row r="141" spans="1:12" x14ac:dyDescent="0.3">
      <c r="A141" s="208" t="s">
        <v>119</v>
      </c>
      <c r="B141" s="327" t="s">
        <v>845</v>
      </c>
      <c r="C141" s="158"/>
      <c r="D141" s="158"/>
      <c r="E141" s="158"/>
      <c r="F141" s="158"/>
      <c r="G141" s="158"/>
      <c r="I141" s="325">
        <f t="shared" si="29"/>
        <v>0</v>
      </c>
      <c r="J141" s="325">
        <f t="shared" si="29"/>
        <v>0</v>
      </c>
      <c r="K141" s="325">
        <f t="shared" si="29"/>
        <v>0</v>
      </c>
      <c r="L141" s="325">
        <f t="shared" si="29"/>
        <v>0</v>
      </c>
    </row>
    <row r="142" spans="1:12" x14ac:dyDescent="0.3">
      <c r="A142" s="208" t="s">
        <v>141</v>
      </c>
      <c r="B142" s="327" t="s">
        <v>846</v>
      </c>
      <c r="C142" s="158"/>
      <c r="D142" s="158"/>
      <c r="E142" s="158"/>
      <c r="F142" s="158"/>
      <c r="G142" s="158"/>
      <c r="I142" s="325">
        <f t="shared" si="29"/>
        <v>0</v>
      </c>
      <c r="J142" s="325">
        <f t="shared" si="29"/>
        <v>0</v>
      </c>
      <c r="K142" s="325">
        <f t="shared" si="29"/>
        <v>0</v>
      </c>
      <c r="L142" s="325">
        <f t="shared" si="29"/>
        <v>0</v>
      </c>
    </row>
    <row r="143" spans="1:12" x14ac:dyDescent="0.3">
      <c r="A143" s="208" t="s">
        <v>66</v>
      </c>
      <c r="B143" s="327" t="s">
        <v>846</v>
      </c>
      <c r="C143" s="158"/>
      <c r="D143" s="158"/>
      <c r="E143" s="158"/>
      <c r="F143" s="158"/>
      <c r="G143" s="158"/>
      <c r="I143" s="325">
        <f t="shared" si="29"/>
        <v>0</v>
      </c>
      <c r="J143" s="325">
        <f t="shared" si="29"/>
        <v>0</v>
      </c>
      <c r="K143" s="325">
        <f t="shared" si="29"/>
        <v>0</v>
      </c>
      <c r="L143" s="325">
        <f t="shared" si="29"/>
        <v>0</v>
      </c>
    </row>
    <row r="144" spans="1:12" x14ac:dyDescent="0.3">
      <c r="B144" s="332" t="s">
        <v>847</v>
      </c>
    </row>
    <row r="147" spans="1:12" x14ac:dyDescent="0.3">
      <c r="A147" s="323" t="s">
        <v>849</v>
      </c>
      <c r="B147" s="324"/>
      <c r="C147" s="324"/>
      <c r="D147" s="324"/>
      <c r="E147" s="324"/>
      <c r="F147" s="324"/>
      <c r="G147" s="324"/>
      <c r="I147" s="324"/>
      <c r="J147" s="324"/>
      <c r="K147" s="324"/>
      <c r="L147" s="324"/>
    </row>
    <row r="149" spans="1:12" s="111" customFormat="1" ht="37.15" customHeight="1" x14ac:dyDescent="0.3">
      <c r="A149" s="206" t="s">
        <v>138</v>
      </c>
      <c r="B149" s="206" t="s">
        <v>18</v>
      </c>
      <c r="C149" s="207" t="str">
        <f>C139</f>
        <v>REALITE 2017</v>
      </c>
      <c r="D149" s="207" t="str">
        <f t="shared" ref="D149:G149" si="30">D139</f>
        <v>REALITE 2018</v>
      </c>
      <c r="E149" s="207" t="str">
        <f t="shared" si="30"/>
        <v>REALITE 2019</v>
      </c>
      <c r="F149" s="207" t="str">
        <f t="shared" si="30"/>
        <v>REALITE 2020</v>
      </c>
      <c r="G149" s="207" t="str">
        <f t="shared" si="30"/>
        <v>REALITE 2021</v>
      </c>
      <c r="I149" s="207" t="s">
        <v>907</v>
      </c>
      <c r="J149" s="207" t="s">
        <v>908</v>
      </c>
      <c r="K149" s="207" t="s">
        <v>909</v>
      </c>
      <c r="L149" s="207" t="s">
        <v>910</v>
      </c>
    </row>
    <row r="150" spans="1:12" x14ac:dyDescent="0.3">
      <c r="A150" s="209" t="s">
        <v>132</v>
      </c>
      <c r="B150" s="111" t="s">
        <v>850</v>
      </c>
      <c r="C150" s="158"/>
      <c r="D150" s="158"/>
      <c r="E150" s="158"/>
      <c r="F150" s="158"/>
      <c r="G150" s="158"/>
      <c r="I150" s="325">
        <f t="shared" ref="I150:L152" si="31">IF(AND(ROUND(C150,0)=0,D150&gt;C150),"INF",IF(AND(ROUND(C150,0)=0,ROUND(D150,0)=0),0,(D150-C150)/C150))</f>
        <v>0</v>
      </c>
      <c r="J150" s="325">
        <f t="shared" si="31"/>
        <v>0</v>
      </c>
      <c r="K150" s="325">
        <f t="shared" si="31"/>
        <v>0</v>
      </c>
      <c r="L150" s="325">
        <f t="shared" si="31"/>
        <v>0</v>
      </c>
    </row>
    <row r="151" spans="1:12" x14ac:dyDescent="0.3">
      <c r="A151" s="208" t="s">
        <v>119</v>
      </c>
      <c r="B151" s="111" t="s">
        <v>850</v>
      </c>
      <c r="C151" s="158"/>
      <c r="D151" s="158"/>
      <c r="E151" s="158"/>
      <c r="F151" s="158"/>
      <c r="G151" s="158"/>
      <c r="I151" s="325">
        <f t="shared" si="31"/>
        <v>0</v>
      </c>
      <c r="J151" s="325">
        <f t="shared" si="31"/>
        <v>0</v>
      </c>
      <c r="K151" s="325">
        <f t="shared" si="31"/>
        <v>0</v>
      </c>
      <c r="L151" s="325">
        <f t="shared" si="31"/>
        <v>0</v>
      </c>
    </row>
    <row r="152" spans="1:12" x14ac:dyDescent="0.3">
      <c r="A152" s="208" t="s">
        <v>141</v>
      </c>
      <c r="B152" s="111" t="s">
        <v>850</v>
      </c>
      <c r="C152" s="158"/>
      <c r="D152" s="158"/>
      <c r="E152" s="158"/>
      <c r="F152" s="158"/>
      <c r="G152" s="158"/>
      <c r="I152" s="325">
        <f t="shared" si="31"/>
        <v>0</v>
      </c>
      <c r="J152" s="325">
        <f t="shared" si="31"/>
        <v>0</v>
      </c>
      <c r="K152" s="325">
        <f t="shared" si="31"/>
        <v>0</v>
      </c>
      <c r="L152" s="325">
        <f t="shared" si="31"/>
        <v>0</v>
      </c>
    </row>
    <row r="153" spans="1:12" x14ac:dyDescent="0.3">
      <c r="D153" s="328"/>
    </row>
  </sheetData>
  <mergeCells count="13">
    <mergeCell ref="A123:A134"/>
    <mergeCell ref="A54:A67"/>
    <mergeCell ref="A68:A82"/>
    <mergeCell ref="A87:A98"/>
    <mergeCell ref="A99:A110"/>
    <mergeCell ref="A111:A122"/>
    <mergeCell ref="A33:A41"/>
    <mergeCell ref="A42:A53"/>
    <mergeCell ref="A9:A10"/>
    <mergeCell ref="A11:A12"/>
    <mergeCell ref="A13:A14"/>
    <mergeCell ref="A15:A16"/>
    <mergeCell ref="A24:A32"/>
  </mergeCells>
  <conditionalFormatting sqref="C87:C134 C140:C143 C150:C152 C23 C25:C28 C34:C37 C39:C40 C43:C45 C9:C16 C47:C48 C51:C52 C55:C59 C61:C62 C65:C66">
    <cfRule type="containsText" dxfId="245" priority="349" operator="containsText" text="ntitulé">
      <formula>NOT(ISERROR(SEARCH("ntitulé",C9)))</formula>
    </cfRule>
    <cfRule type="containsBlanks" dxfId="244" priority="350">
      <formula>LEN(TRIM(C9))=0</formula>
    </cfRule>
  </conditionalFormatting>
  <conditionalFormatting sqref="D87:D134">
    <cfRule type="containsText" dxfId="243" priority="347" operator="containsText" text="ntitulé">
      <formula>NOT(ISERROR(SEARCH("ntitulé",D87)))</formula>
    </cfRule>
    <cfRule type="containsBlanks" dxfId="242" priority="348">
      <formula>LEN(TRIM(D87))=0</formula>
    </cfRule>
  </conditionalFormatting>
  <conditionalFormatting sqref="E87:E134">
    <cfRule type="containsText" dxfId="241" priority="345" operator="containsText" text="ntitulé">
      <formula>NOT(ISERROR(SEARCH("ntitulé",E87)))</formula>
    </cfRule>
    <cfRule type="containsBlanks" dxfId="240" priority="346">
      <formula>LEN(TRIM(E87))=0</formula>
    </cfRule>
  </conditionalFormatting>
  <conditionalFormatting sqref="F87:F134">
    <cfRule type="containsText" dxfId="239" priority="343" operator="containsText" text="ntitulé">
      <formula>NOT(ISERROR(SEARCH("ntitulé",F87)))</formula>
    </cfRule>
    <cfRule type="containsBlanks" dxfId="238" priority="344">
      <formula>LEN(TRIM(F87))=0</formula>
    </cfRule>
  </conditionalFormatting>
  <conditionalFormatting sqref="G87:G134">
    <cfRule type="containsText" dxfId="237" priority="341" operator="containsText" text="ntitulé">
      <formula>NOT(ISERROR(SEARCH("ntitulé",G87)))</formula>
    </cfRule>
    <cfRule type="containsBlanks" dxfId="236" priority="342">
      <formula>LEN(TRIM(G87))=0</formula>
    </cfRule>
  </conditionalFormatting>
  <conditionalFormatting sqref="G140:G143">
    <cfRule type="containsText" dxfId="235" priority="331" operator="containsText" text="ntitulé">
      <formula>NOT(ISERROR(SEARCH("ntitulé",G140)))</formula>
    </cfRule>
    <cfRule type="containsBlanks" dxfId="234" priority="332">
      <formula>LEN(TRIM(G140))=0</formula>
    </cfRule>
  </conditionalFormatting>
  <conditionalFormatting sqref="D140:D143">
    <cfRule type="containsText" dxfId="233" priority="337" operator="containsText" text="ntitulé">
      <formula>NOT(ISERROR(SEARCH("ntitulé",D140)))</formula>
    </cfRule>
    <cfRule type="containsBlanks" dxfId="232" priority="338">
      <formula>LEN(TRIM(D140))=0</formula>
    </cfRule>
  </conditionalFormatting>
  <conditionalFormatting sqref="E140:E143">
    <cfRule type="containsText" dxfId="231" priority="335" operator="containsText" text="ntitulé">
      <formula>NOT(ISERROR(SEARCH("ntitulé",E140)))</formula>
    </cfRule>
    <cfRule type="containsBlanks" dxfId="230" priority="336">
      <formula>LEN(TRIM(E140))=0</formula>
    </cfRule>
  </conditionalFormatting>
  <conditionalFormatting sqref="F140:F143">
    <cfRule type="containsText" dxfId="229" priority="333" operator="containsText" text="ntitulé">
      <formula>NOT(ISERROR(SEARCH("ntitulé",F140)))</formula>
    </cfRule>
    <cfRule type="containsBlanks" dxfId="228" priority="334">
      <formula>LEN(TRIM(F140))=0</formula>
    </cfRule>
  </conditionalFormatting>
  <conditionalFormatting sqref="G150:G152">
    <cfRule type="containsText" dxfId="227" priority="321" operator="containsText" text="ntitulé">
      <formula>NOT(ISERROR(SEARCH("ntitulé",G150)))</formula>
    </cfRule>
    <cfRule type="containsBlanks" dxfId="226" priority="322">
      <formula>LEN(TRIM(G150))=0</formula>
    </cfRule>
  </conditionalFormatting>
  <conditionalFormatting sqref="D150:D152">
    <cfRule type="containsText" dxfId="225" priority="327" operator="containsText" text="ntitulé">
      <formula>NOT(ISERROR(SEARCH("ntitulé",D150)))</formula>
    </cfRule>
    <cfRule type="containsBlanks" dxfId="224" priority="328">
      <formula>LEN(TRIM(D150))=0</formula>
    </cfRule>
  </conditionalFormatting>
  <conditionalFormatting sqref="E150:E152">
    <cfRule type="containsText" dxfId="223" priority="325" operator="containsText" text="ntitulé">
      <formula>NOT(ISERROR(SEARCH("ntitulé",E150)))</formula>
    </cfRule>
    <cfRule type="containsBlanks" dxfId="222" priority="326">
      <formula>LEN(TRIM(E150))=0</formula>
    </cfRule>
  </conditionalFormatting>
  <conditionalFormatting sqref="F150:F152">
    <cfRule type="containsText" dxfId="221" priority="323" operator="containsText" text="ntitulé">
      <formula>NOT(ISERROR(SEARCH("ntitulé",F150)))</formula>
    </cfRule>
    <cfRule type="containsBlanks" dxfId="220" priority="324">
      <formula>LEN(TRIM(F150))=0</formula>
    </cfRule>
  </conditionalFormatting>
  <conditionalFormatting sqref="G23">
    <cfRule type="containsText" dxfId="219" priority="311" operator="containsText" text="ntitulé">
      <formula>NOT(ISERROR(SEARCH("ntitulé",G23)))</formula>
    </cfRule>
    <cfRule type="containsBlanks" dxfId="218" priority="312">
      <formula>LEN(TRIM(G23))=0</formula>
    </cfRule>
  </conditionalFormatting>
  <conditionalFormatting sqref="D23">
    <cfRule type="containsText" dxfId="217" priority="317" operator="containsText" text="ntitulé">
      <formula>NOT(ISERROR(SEARCH("ntitulé",D23)))</formula>
    </cfRule>
    <cfRule type="containsBlanks" dxfId="216" priority="318">
      <formula>LEN(TRIM(D23))=0</formula>
    </cfRule>
  </conditionalFormatting>
  <conditionalFormatting sqref="E23">
    <cfRule type="containsText" dxfId="215" priority="315" operator="containsText" text="ntitulé">
      <formula>NOT(ISERROR(SEARCH("ntitulé",E23)))</formula>
    </cfRule>
    <cfRule type="containsBlanks" dxfId="214" priority="316">
      <formula>LEN(TRIM(E23))=0</formula>
    </cfRule>
  </conditionalFormatting>
  <conditionalFormatting sqref="F23">
    <cfRule type="containsText" dxfId="213" priority="313" operator="containsText" text="ntitulé">
      <formula>NOT(ISERROR(SEARCH("ntitulé",F23)))</formula>
    </cfRule>
    <cfRule type="containsBlanks" dxfId="212" priority="314">
      <formula>LEN(TRIM(F23))=0</formula>
    </cfRule>
  </conditionalFormatting>
  <conditionalFormatting sqref="G25:G26">
    <cfRule type="containsText" dxfId="211" priority="301" operator="containsText" text="ntitulé">
      <formula>NOT(ISERROR(SEARCH("ntitulé",G25)))</formula>
    </cfRule>
    <cfRule type="containsBlanks" dxfId="210" priority="302">
      <formula>LEN(TRIM(G25))=0</formula>
    </cfRule>
  </conditionalFormatting>
  <conditionalFormatting sqref="D25:D26">
    <cfRule type="containsText" dxfId="209" priority="307" operator="containsText" text="ntitulé">
      <formula>NOT(ISERROR(SEARCH("ntitulé",D25)))</formula>
    </cfRule>
    <cfRule type="containsBlanks" dxfId="208" priority="308">
      <formula>LEN(TRIM(D25))=0</formula>
    </cfRule>
  </conditionalFormatting>
  <conditionalFormatting sqref="E25:E26">
    <cfRule type="containsText" dxfId="207" priority="305" operator="containsText" text="ntitulé">
      <formula>NOT(ISERROR(SEARCH("ntitulé",E25)))</formula>
    </cfRule>
    <cfRule type="containsBlanks" dxfId="206" priority="306">
      <formula>LEN(TRIM(E25))=0</formula>
    </cfRule>
  </conditionalFormatting>
  <conditionalFormatting sqref="F25:F26">
    <cfRule type="containsText" dxfId="205" priority="303" operator="containsText" text="ntitulé">
      <formula>NOT(ISERROR(SEARCH("ntitulé",F25)))</formula>
    </cfRule>
    <cfRule type="containsBlanks" dxfId="204" priority="304">
      <formula>LEN(TRIM(F25))=0</formula>
    </cfRule>
  </conditionalFormatting>
  <conditionalFormatting sqref="G27:G28">
    <cfRule type="containsText" dxfId="203" priority="291" operator="containsText" text="ntitulé">
      <formula>NOT(ISERROR(SEARCH("ntitulé",G27)))</formula>
    </cfRule>
    <cfRule type="containsBlanks" dxfId="202" priority="292">
      <formula>LEN(TRIM(G27))=0</formula>
    </cfRule>
  </conditionalFormatting>
  <conditionalFormatting sqref="D27:D28">
    <cfRule type="containsText" dxfId="201" priority="297" operator="containsText" text="ntitulé">
      <formula>NOT(ISERROR(SEARCH("ntitulé",D27)))</formula>
    </cfRule>
    <cfRule type="containsBlanks" dxfId="200" priority="298">
      <formula>LEN(TRIM(D27))=0</formula>
    </cfRule>
  </conditionalFormatting>
  <conditionalFormatting sqref="E27:E28">
    <cfRule type="containsText" dxfId="199" priority="295" operator="containsText" text="ntitulé">
      <formula>NOT(ISERROR(SEARCH("ntitulé",E27)))</formula>
    </cfRule>
    <cfRule type="containsBlanks" dxfId="198" priority="296">
      <formula>LEN(TRIM(E27))=0</formula>
    </cfRule>
  </conditionalFormatting>
  <conditionalFormatting sqref="F27:F28">
    <cfRule type="containsText" dxfId="197" priority="293" operator="containsText" text="ntitulé">
      <formula>NOT(ISERROR(SEARCH("ntitulé",F27)))</formula>
    </cfRule>
    <cfRule type="containsBlanks" dxfId="196" priority="294">
      <formula>LEN(TRIM(F27))=0</formula>
    </cfRule>
  </conditionalFormatting>
  <conditionalFormatting sqref="G34">
    <cfRule type="containsText" dxfId="195" priority="281" operator="containsText" text="ntitulé">
      <formula>NOT(ISERROR(SEARCH("ntitulé",G34)))</formula>
    </cfRule>
    <cfRule type="containsBlanks" dxfId="194" priority="282">
      <formula>LEN(TRIM(G34))=0</formula>
    </cfRule>
  </conditionalFormatting>
  <conditionalFormatting sqref="D34">
    <cfRule type="containsText" dxfId="193" priority="287" operator="containsText" text="ntitulé">
      <formula>NOT(ISERROR(SEARCH("ntitulé",D34)))</formula>
    </cfRule>
    <cfRule type="containsBlanks" dxfId="192" priority="288">
      <formula>LEN(TRIM(D34))=0</formula>
    </cfRule>
  </conditionalFormatting>
  <conditionalFormatting sqref="E34">
    <cfRule type="containsText" dxfId="191" priority="285" operator="containsText" text="ntitulé">
      <formula>NOT(ISERROR(SEARCH("ntitulé",E34)))</formula>
    </cfRule>
    <cfRule type="containsBlanks" dxfId="190" priority="286">
      <formula>LEN(TRIM(E34))=0</formula>
    </cfRule>
  </conditionalFormatting>
  <conditionalFormatting sqref="F34">
    <cfRule type="containsText" dxfId="189" priority="283" operator="containsText" text="ntitulé">
      <formula>NOT(ISERROR(SEARCH("ntitulé",F34)))</formula>
    </cfRule>
    <cfRule type="containsBlanks" dxfId="188" priority="284">
      <formula>LEN(TRIM(F34))=0</formula>
    </cfRule>
  </conditionalFormatting>
  <conditionalFormatting sqref="G35">
    <cfRule type="containsText" dxfId="187" priority="271" operator="containsText" text="ntitulé">
      <formula>NOT(ISERROR(SEARCH("ntitulé",G35)))</formula>
    </cfRule>
    <cfRule type="containsBlanks" dxfId="186" priority="272">
      <formula>LEN(TRIM(G35))=0</formula>
    </cfRule>
  </conditionalFormatting>
  <conditionalFormatting sqref="D35">
    <cfRule type="containsText" dxfId="185" priority="277" operator="containsText" text="ntitulé">
      <formula>NOT(ISERROR(SEARCH("ntitulé",D35)))</formula>
    </cfRule>
    <cfRule type="containsBlanks" dxfId="184" priority="278">
      <formula>LEN(TRIM(D35))=0</formula>
    </cfRule>
  </conditionalFormatting>
  <conditionalFormatting sqref="E35">
    <cfRule type="containsText" dxfId="183" priority="275" operator="containsText" text="ntitulé">
      <formula>NOT(ISERROR(SEARCH("ntitulé",E35)))</formula>
    </cfRule>
    <cfRule type="containsBlanks" dxfId="182" priority="276">
      <formula>LEN(TRIM(E35))=0</formula>
    </cfRule>
  </conditionalFormatting>
  <conditionalFormatting sqref="F35">
    <cfRule type="containsText" dxfId="181" priority="273" operator="containsText" text="ntitulé">
      <formula>NOT(ISERROR(SEARCH("ntitulé",F35)))</formula>
    </cfRule>
    <cfRule type="containsBlanks" dxfId="180" priority="274">
      <formula>LEN(TRIM(F35))=0</formula>
    </cfRule>
  </conditionalFormatting>
  <conditionalFormatting sqref="G36">
    <cfRule type="containsText" dxfId="179" priority="261" operator="containsText" text="ntitulé">
      <formula>NOT(ISERROR(SEARCH("ntitulé",G36)))</formula>
    </cfRule>
    <cfRule type="containsBlanks" dxfId="178" priority="262">
      <formula>LEN(TRIM(G36))=0</formula>
    </cfRule>
  </conditionalFormatting>
  <conditionalFormatting sqref="D36">
    <cfRule type="containsText" dxfId="177" priority="267" operator="containsText" text="ntitulé">
      <formula>NOT(ISERROR(SEARCH("ntitulé",D36)))</formula>
    </cfRule>
    <cfRule type="containsBlanks" dxfId="176" priority="268">
      <formula>LEN(TRIM(D36))=0</formula>
    </cfRule>
  </conditionalFormatting>
  <conditionalFormatting sqref="E36">
    <cfRule type="containsText" dxfId="175" priority="265" operator="containsText" text="ntitulé">
      <formula>NOT(ISERROR(SEARCH("ntitulé",E36)))</formula>
    </cfRule>
    <cfRule type="containsBlanks" dxfId="174" priority="266">
      <formula>LEN(TRIM(E36))=0</formula>
    </cfRule>
  </conditionalFormatting>
  <conditionalFormatting sqref="F36">
    <cfRule type="containsText" dxfId="173" priority="263" operator="containsText" text="ntitulé">
      <formula>NOT(ISERROR(SEARCH("ntitulé",F36)))</formula>
    </cfRule>
    <cfRule type="containsBlanks" dxfId="172" priority="264">
      <formula>LEN(TRIM(F36))=0</formula>
    </cfRule>
  </conditionalFormatting>
  <conditionalFormatting sqref="G37">
    <cfRule type="containsText" dxfId="171" priority="251" operator="containsText" text="ntitulé">
      <formula>NOT(ISERROR(SEARCH("ntitulé",G37)))</formula>
    </cfRule>
    <cfRule type="containsBlanks" dxfId="170" priority="252">
      <formula>LEN(TRIM(G37))=0</formula>
    </cfRule>
  </conditionalFormatting>
  <conditionalFormatting sqref="D37">
    <cfRule type="containsText" dxfId="169" priority="257" operator="containsText" text="ntitulé">
      <formula>NOT(ISERROR(SEARCH("ntitulé",D37)))</formula>
    </cfRule>
    <cfRule type="containsBlanks" dxfId="168" priority="258">
      <formula>LEN(TRIM(D37))=0</formula>
    </cfRule>
  </conditionalFormatting>
  <conditionalFormatting sqref="E37">
    <cfRule type="containsText" dxfId="167" priority="255" operator="containsText" text="ntitulé">
      <formula>NOT(ISERROR(SEARCH("ntitulé",E37)))</formula>
    </cfRule>
    <cfRule type="containsBlanks" dxfId="166" priority="256">
      <formula>LEN(TRIM(E37))=0</formula>
    </cfRule>
  </conditionalFormatting>
  <conditionalFormatting sqref="F37">
    <cfRule type="containsText" dxfId="165" priority="253" operator="containsText" text="ntitulé">
      <formula>NOT(ISERROR(SEARCH("ntitulé",F37)))</formula>
    </cfRule>
    <cfRule type="containsBlanks" dxfId="164" priority="254">
      <formula>LEN(TRIM(F37))=0</formula>
    </cfRule>
  </conditionalFormatting>
  <conditionalFormatting sqref="G39">
    <cfRule type="containsText" dxfId="163" priority="241" operator="containsText" text="ntitulé">
      <formula>NOT(ISERROR(SEARCH("ntitulé",G39)))</formula>
    </cfRule>
    <cfRule type="containsBlanks" dxfId="162" priority="242">
      <formula>LEN(TRIM(G39))=0</formula>
    </cfRule>
  </conditionalFormatting>
  <conditionalFormatting sqref="D39">
    <cfRule type="containsText" dxfId="161" priority="247" operator="containsText" text="ntitulé">
      <formula>NOT(ISERROR(SEARCH("ntitulé",D39)))</formula>
    </cfRule>
    <cfRule type="containsBlanks" dxfId="160" priority="248">
      <formula>LEN(TRIM(D39))=0</formula>
    </cfRule>
  </conditionalFormatting>
  <conditionalFormatting sqref="E39">
    <cfRule type="containsText" dxfId="159" priority="245" operator="containsText" text="ntitulé">
      <formula>NOT(ISERROR(SEARCH("ntitulé",E39)))</formula>
    </cfRule>
    <cfRule type="containsBlanks" dxfId="158" priority="246">
      <formula>LEN(TRIM(E39))=0</formula>
    </cfRule>
  </conditionalFormatting>
  <conditionalFormatting sqref="F39">
    <cfRule type="containsText" dxfId="157" priority="243" operator="containsText" text="ntitulé">
      <formula>NOT(ISERROR(SEARCH("ntitulé",F39)))</formula>
    </cfRule>
    <cfRule type="containsBlanks" dxfId="156" priority="244">
      <formula>LEN(TRIM(F39))=0</formula>
    </cfRule>
  </conditionalFormatting>
  <conditionalFormatting sqref="G40">
    <cfRule type="containsText" dxfId="155" priority="231" operator="containsText" text="ntitulé">
      <formula>NOT(ISERROR(SEARCH("ntitulé",G40)))</formula>
    </cfRule>
    <cfRule type="containsBlanks" dxfId="154" priority="232">
      <formula>LEN(TRIM(G40))=0</formula>
    </cfRule>
  </conditionalFormatting>
  <conditionalFormatting sqref="D40">
    <cfRule type="containsText" dxfId="153" priority="237" operator="containsText" text="ntitulé">
      <formula>NOT(ISERROR(SEARCH("ntitulé",D40)))</formula>
    </cfRule>
    <cfRule type="containsBlanks" dxfId="152" priority="238">
      <formula>LEN(TRIM(D40))=0</formula>
    </cfRule>
  </conditionalFormatting>
  <conditionalFormatting sqref="E40">
    <cfRule type="containsText" dxfId="151" priority="235" operator="containsText" text="ntitulé">
      <formula>NOT(ISERROR(SEARCH("ntitulé",E40)))</formula>
    </cfRule>
    <cfRule type="containsBlanks" dxfId="150" priority="236">
      <formula>LEN(TRIM(E40))=0</formula>
    </cfRule>
  </conditionalFormatting>
  <conditionalFormatting sqref="F40">
    <cfRule type="containsText" dxfId="149" priority="233" operator="containsText" text="ntitulé">
      <formula>NOT(ISERROR(SEARCH("ntitulé",F40)))</formula>
    </cfRule>
    <cfRule type="containsBlanks" dxfId="148" priority="234">
      <formula>LEN(TRIM(F40))=0</formula>
    </cfRule>
  </conditionalFormatting>
  <conditionalFormatting sqref="G43">
    <cfRule type="containsText" dxfId="147" priority="221" operator="containsText" text="ntitulé">
      <formula>NOT(ISERROR(SEARCH("ntitulé",G43)))</formula>
    </cfRule>
    <cfRule type="containsBlanks" dxfId="146" priority="222">
      <formula>LEN(TRIM(G43))=0</formula>
    </cfRule>
  </conditionalFormatting>
  <conditionalFormatting sqref="D43">
    <cfRule type="containsText" dxfId="145" priority="227" operator="containsText" text="ntitulé">
      <formula>NOT(ISERROR(SEARCH("ntitulé",D43)))</formula>
    </cfRule>
    <cfRule type="containsBlanks" dxfId="144" priority="228">
      <formula>LEN(TRIM(D43))=0</formula>
    </cfRule>
  </conditionalFormatting>
  <conditionalFormatting sqref="E43">
    <cfRule type="containsText" dxfId="143" priority="225" operator="containsText" text="ntitulé">
      <formula>NOT(ISERROR(SEARCH("ntitulé",E43)))</formula>
    </cfRule>
    <cfRule type="containsBlanks" dxfId="142" priority="226">
      <formula>LEN(TRIM(E43))=0</formula>
    </cfRule>
  </conditionalFormatting>
  <conditionalFormatting sqref="F43">
    <cfRule type="containsText" dxfId="141" priority="223" operator="containsText" text="ntitulé">
      <formula>NOT(ISERROR(SEARCH("ntitulé",F43)))</formula>
    </cfRule>
    <cfRule type="containsBlanks" dxfId="140" priority="224">
      <formula>LEN(TRIM(F43))=0</formula>
    </cfRule>
  </conditionalFormatting>
  <conditionalFormatting sqref="G44">
    <cfRule type="containsText" dxfId="139" priority="211" operator="containsText" text="ntitulé">
      <formula>NOT(ISERROR(SEARCH("ntitulé",G44)))</formula>
    </cfRule>
    <cfRule type="containsBlanks" dxfId="138" priority="212">
      <formula>LEN(TRIM(G44))=0</formula>
    </cfRule>
  </conditionalFormatting>
  <conditionalFormatting sqref="D44">
    <cfRule type="containsText" dxfId="137" priority="217" operator="containsText" text="ntitulé">
      <formula>NOT(ISERROR(SEARCH("ntitulé",D44)))</formula>
    </cfRule>
    <cfRule type="containsBlanks" dxfId="136" priority="218">
      <formula>LEN(TRIM(D44))=0</formula>
    </cfRule>
  </conditionalFormatting>
  <conditionalFormatting sqref="E44">
    <cfRule type="containsText" dxfId="135" priority="215" operator="containsText" text="ntitulé">
      <formula>NOT(ISERROR(SEARCH("ntitulé",E44)))</formula>
    </cfRule>
    <cfRule type="containsBlanks" dxfId="134" priority="216">
      <formula>LEN(TRIM(E44))=0</formula>
    </cfRule>
  </conditionalFormatting>
  <conditionalFormatting sqref="F44">
    <cfRule type="containsText" dxfId="133" priority="213" operator="containsText" text="ntitulé">
      <formula>NOT(ISERROR(SEARCH("ntitulé",F44)))</formula>
    </cfRule>
    <cfRule type="containsBlanks" dxfId="132" priority="214">
      <formula>LEN(TRIM(F44))=0</formula>
    </cfRule>
  </conditionalFormatting>
  <conditionalFormatting sqref="G45">
    <cfRule type="containsText" dxfId="131" priority="201" operator="containsText" text="ntitulé">
      <formula>NOT(ISERROR(SEARCH("ntitulé",G45)))</formula>
    </cfRule>
    <cfRule type="containsBlanks" dxfId="130" priority="202">
      <formula>LEN(TRIM(G45))=0</formula>
    </cfRule>
  </conditionalFormatting>
  <conditionalFormatting sqref="D45">
    <cfRule type="containsText" dxfId="129" priority="207" operator="containsText" text="ntitulé">
      <formula>NOT(ISERROR(SEARCH("ntitulé",D45)))</formula>
    </cfRule>
    <cfRule type="containsBlanks" dxfId="128" priority="208">
      <formula>LEN(TRIM(D45))=0</formula>
    </cfRule>
  </conditionalFormatting>
  <conditionalFormatting sqref="E45">
    <cfRule type="containsText" dxfId="127" priority="205" operator="containsText" text="ntitulé">
      <formula>NOT(ISERROR(SEARCH("ntitulé",E45)))</formula>
    </cfRule>
    <cfRule type="containsBlanks" dxfId="126" priority="206">
      <formula>LEN(TRIM(E45))=0</formula>
    </cfRule>
  </conditionalFormatting>
  <conditionalFormatting sqref="F45">
    <cfRule type="containsText" dxfId="125" priority="203" operator="containsText" text="ntitulé">
      <formula>NOT(ISERROR(SEARCH("ntitulé",F45)))</formula>
    </cfRule>
    <cfRule type="containsBlanks" dxfId="124" priority="204">
      <formula>LEN(TRIM(F45))=0</formula>
    </cfRule>
  </conditionalFormatting>
  <conditionalFormatting sqref="G9:G16">
    <cfRule type="containsText" dxfId="123" priority="1" operator="containsText" text="ntitulé">
      <formula>NOT(ISERROR(SEARCH("ntitulé",G9)))</formula>
    </cfRule>
    <cfRule type="containsBlanks" dxfId="122" priority="2">
      <formula>LEN(TRIM(G9))=0</formula>
    </cfRule>
  </conditionalFormatting>
  <conditionalFormatting sqref="D9:D16">
    <cfRule type="containsText" dxfId="121" priority="7" operator="containsText" text="ntitulé">
      <formula>NOT(ISERROR(SEARCH("ntitulé",D9)))</formula>
    </cfRule>
    <cfRule type="containsBlanks" dxfId="120" priority="8">
      <formula>LEN(TRIM(D9))=0</formula>
    </cfRule>
  </conditionalFormatting>
  <conditionalFormatting sqref="E9:E16">
    <cfRule type="containsText" dxfId="119" priority="5" operator="containsText" text="ntitulé">
      <formula>NOT(ISERROR(SEARCH("ntitulé",E9)))</formula>
    </cfRule>
    <cfRule type="containsBlanks" dxfId="118" priority="6">
      <formula>LEN(TRIM(E9))=0</formula>
    </cfRule>
  </conditionalFormatting>
  <conditionalFormatting sqref="F9:F16">
    <cfRule type="containsText" dxfId="117" priority="3" operator="containsText" text="ntitulé">
      <formula>NOT(ISERROR(SEARCH("ntitulé",F9)))</formula>
    </cfRule>
    <cfRule type="containsBlanks" dxfId="116" priority="4">
      <formula>LEN(TRIM(F9))=0</formula>
    </cfRule>
  </conditionalFormatting>
  <conditionalFormatting sqref="G47">
    <cfRule type="containsText" dxfId="115" priority="171" operator="containsText" text="ntitulé">
      <formula>NOT(ISERROR(SEARCH("ntitulé",G47)))</formula>
    </cfRule>
    <cfRule type="containsBlanks" dxfId="114" priority="172">
      <formula>LEN(TRIM(G47))=0</formula>
    </cfRule>
  </conditionalFormatting>
  <conditionalFormatting sqref="D47">
    <cfRule type="containsText" dxfId="113" priority="177" operator="containsText" text="ntitulé">
      <formula>NOT(ISERROR(SEARCH("ntitulé",D47)))</formula>
    </cfRule>
    <cfRule type="containsBlanks" dxfId="112" priority="178">
      <formula>LEN(TRIM(D47))=0</formula>
    </cfRule>
  </conditionalFormatting>
  <conditionalFormatting sqref="E47">
    <cfRule type="containsText" dxfId="111" priority="175" operator="containsText" text="ntitulé">
      <formula>NOT(ISERROR(SEARCH("ntitulé",E47)))</formula>
    </cfRule>
    <cfRule type="containsBlanks" dxfId="110" priority="176">
      <formula>LEN(TRIM(E47))=0</formula>
    </cfRule>
  </conditionalFormatting>
  <conditionalFormatting sqref="F47">
    <cfRule type="containsText" dxfId="109" priority="173" operator="containsText" text="ntitulé">
      <formula>NOT(ISERROR(SEARCH("ntitulé",F47)))</formula>
    </cfRule>
    <cfRule type="containsBlanks" dxfId="108" priority="174">
      <formula>LEN(TRIM(F47))=0</formula>
    </cfRule>
  </conditionalFormatting>
  <conditionalFormatting sqref="G48">
    <cfRule type="containsText" dxfId="107" priority="161" operator="containsText" text="ntitulé">
      <formula>NOT(ISERROR(SEARCH("ntitulé",G48)))</formula>
    </cfRule>
    <cfRule type="containsBlanks" dxfId="106" priority="162">
      <formula>LEN(TRIM(G48))=0</formula>
    </cfRule>
  </conditionalFormatting>
  <conditionalFormatting sqref="D48">
    <cfRule type="containsText" dxfId="105" priority="167" operator="containsText" text="ntitulé">
      <formula>NOT(ISERROR(SEARCH("ntitulé",D48)))</formula>
    </cfRule>
    <cfRule type="containsBlanks" dxfId="104" priority="168">
      <formula>LEN(TRIM(D48))=0</formula>
    </cfRule>
  </conditionalFormatting>
  <conditionalFormatting sqref="E48">
    <cfRule type="containsText" dxfId="103" priority="165" operator="containsText" text="ntitulé">
      <formula>NOT(ISERROR(SEARCH("ntitulé",E48)))</formula>
    </cfRule>
    <cfRule type="containsBlanks" dxfId="102" priority="166">
      <formula>LEN(TRIM(E48))=0</formula>
    </cfRule>
  </conditionalFormatting>
  <conditionalFormatting sqref="F48">
    <cfRule type="containsText" dxfId="101" priority="163" operator="containsText" text="ntitulé">
      <formula>NOT(ISERROR(SEARCH("ntitulé",F48)))</formula>
    </cfRule>
    <cfRule type="containsBlanks" dxfId="100" priority="164">
      <formula>LEN(TRIM(F48))=0</formula>
    </cfRule>
  </conditionalFormatting>
  <conditionalFormatting sqref="G51">
    <cfRule type="containsText" dxfId="99" priority="151" operator="containsText" text="ntitulé">
      <formula>NOT(ISERROR(SEARCH("ntitulé",G51)))</formula>
    </cfRule>
    <cfRule type="containsBlanks" dxfId="98" priority="152">
      <formula>LEN(TRIM(G51))=0</formula>
    </cfRule>
  </conditionalFormatting>
  <conditionalFormatting sqref="D51">
    <cfRule type="containsText" dxfId="97" priority="157" operator="containsText" text="ntitulé">
      <formula>NOT(ISERROR(SEARCH("ntitulé",D51)))</formula>
    </cfRule>
    <cfRule type="containsBlanks" dxfId="96" priority="158">
      <formula>LEN(TRIM(D51))=0</formula>
    </cfRule>
  </conditionalFormatting>
  <conditionalFormatting sqref="E51">
    <cfRule type="containsText" dxfId="95" priority="155" operator="containsText" text="ntitulé">
      <formula>NOT(ISERROR(SEARCH("ntitulé",E51)))</formula>
    </cfRule>
    <cfRule type="containsBlanks" dxfId="94" priority="156">
      <formula>LEN(TRIM(E51))=0</formula>
    </cfRule>
  </conditionalFormatting>
  <conditionalFormatting sqref="F51">
    <cfRule type="containsText" dxfId="93" priority="153" operator="containsText" text="ntitulé">
      <formula>NOT(ISERROR(SEARCH("ntitulé",F51)))</formula>
    </cfRule>
    <cfRule type="containsBlanks" dxfId="92" priority="154">
      <formula>LEN(TRIM(F51))=0</formula>
    </cfRule>
  </conditionalFormatting>
  <conditionalFormatting sqref="G52">
    <cfRule type="containsText" dxfId="91" priority="141" operator="containsText" text="ntitulé">
      <formula>NOT(ISERROR(SEARCH("ntitulé",G52)))</formula>
    </cfRule>
    <cfRule type="containsBlanks" dxfId="90" priority="142">
      <formula>LEN(TRIM(G52))=0</formula>
    </cfRule>
  </conditionalFormatting>
  <conditionalFormatting sqref="D52">
    <cfRule type="containsText" dxfId="89" priority="147" operator="containsText" text="ntitulé">
      <formula>NOT(ISERROR(SEARCH("ntitulé",D52)))</formula>
    </cfRule>
    <cfRule type="containsBlanks" dxfId="88" priority="148">
      <formula>LEN(TRIM(D52))=0</formula>
    </cfRule>
  </conditionalFormatting>
  <conditionalFormatting sqref="E52">
    <cfRule type="containsText" dxfId="87" priority="145" operator="containsText" text="ntitulé">
      <formula>NOT(ISERROR(SEARCH("ntitulé",E52)))</formula>
    </cfRule>
    <cfRule type="containsBlanks" dxfId="86" priority="146">
      <formula>LEN(TRIM(E52))=0</formula>
    </cfRule>
  </conditionalFormatting>
  <conditionalFormatting sqref="F52">
    <cfRule type="containsText" dxfId="85" priority="143" operator="containsText" text="ntitulé">
      <formula>NOT(ISERROR(SEARCH("ntitulé",F52)))</formula>
    </cfRule>
    <cfRule type="containsBlanks" dxfId="84" priority="144">
      <formula>LEN(TRIM(F52))=0</formula>
    </cfRule>
  </conditionalFormatting>
  <conditionalFormatting sqref="G55">
    <cfRule type="containsText" dxfId="83" priority="131" operator="containsText" text="ntitulé">
      <formula>NOT(ISERROR(SEARCH("ntitulé",G55)))</formula>
    </cfRule>
    <cfRule type="containsBlanks" dxfId="82" priority="132">
      <formula>LEN(TRIM(G55))=0</formula>
    </cfRule>
  </conditionalFormatting>
  <conditionalFormatting sqref="D55">
    <cfRule type="containsText" dxfId="81" priority="137" operator="containsText" text="ntitulé">
      <formula>NOT(ISERROR(SEARCH("ntitulé",D55)))</formula>
    </cfRule>
    <cfRule type="containsBlanks" dxfId="80" priority="138">
      <formula>LEN(TRIM(D55))=0</formula>
    </cfRule>
  </conditionalFormatting>
  <conditionalFormatting sqref="E55">
    <cfRule type="containsText" dxfId="79" priority="135" operator="containsText" text="ntitulé">
      <formula>NOT(ISERROR(SEARCH("ntitulé",E55)))</formula>
    </cfRule>
    <cfRule type="containsBlanks" dxfId="78" priority="136">
      <formula>LEN(TRIM(E55))=0</formula>
    </cfRule>
  </conditionalFormatting>
  <conditionalFormatting sqref="F55">
    <cfRule type="containsText" dxfId="77" priority="133" operator="containsText" text="ntitulé">
      <formula>NOT(ISERROR(SEARCH("ntitulé",F55)))</formula>
    </cfRule>
    <cfRule type="containsBlanks" dxfId="76" priority="134">
      <formula>LEN(TRIM(F55))=0</formula>
    </cfRule>
  </conditionalFormatting>
  <conditionalFormatting sqref="G56">
    <cfRule type="containsText" dxfId="75" priority="111" operator="containsText" text="ntitulé">
      <formula>NOT(ISERROR(SEARCH("ntitulé",G56)))</formula>
    </cfRule>
    <cfRule type="containsBlanks" dxfId="74" priority="112">
      <formula>LEN(TRIM(G56))=0</formula>
    </cfRule>
  </conditionalFormatting>
  <conditionalFormatting sqref="D56">
    <cfRule type="containsText" dxfId="73" priority="117" operator="containsText" text="ntitulé">
      <formula>NOT(ISERROR(SEARCH("ntitulé",D56)))</formula>
    </cfRule>
    <cfRule type="containsBlanks" dxfId="72" priority="118">
      <formula>LEN(TRIM(D56))=0</formula>
    </cfRule>
  </conditionalFormatting>
  <conditionalFormatting sqref="E56">
    <cfRule type="containsText" dxfId="71" priority="115" operator="containsText" text="ntitulé">
      <formula>NOT(ISERROR(SEARCH("ntitulé",E56)))</formula>
    </cfRule>
    <cfRule type="containsBlanks" dxfId="70" priority="116">
      <formula>LEN(TRIM(E56))=0</formula>
    </cfRule>
  </conditionalFormatting>
  <conditionalFormatting sqref="F56">
    <cfRule type="containsText" dxfId="69" priority="113" operator="containsText" text="ntitulé">
      <formula>NOT(ISERROR(SEARCH("ntitulé",F56)))</formula>
    </cfRule>
    <cfRule type="containsBlanks" dxfId="68" priority="114">
      <formula>LEN(TRIM(F56))=0</formula>
    </cfRule>
  </conditionalFormatting>
  <conditionalFormatting sqref="G57">
    <cfRule type="containsText" dxfId="67" priority="91" operator="containsText" text="ntitulé">
      <formula>NOT(ISERROR(SEARCH("ntitulé",G57)))</formula>
    </cfRule>
    <cfRule type="containsBlanks" dxfId="66" priority="92">
      <formula>LEN(TRIM(G57))=0</formula>
    </cfRule>
  </conditionalFormatting>
  <conditionalFormatting sqref="D57">
    <cfRule type="containsText" dxfId="65" priority="97" operator="containsText" text="ntitulé">
      <formula>NOT(ISERROR(SEARCH("ntitulé",D57)))</formula>
    </cfRule>
    <cfRule type="containsBlanks" dxfId="64" priority="98">
      <formula>LEN(TRIM(D57))=0</formula>
    </cfRule>
  </conditionalFormatting>
  <conditionalFormatting sqref="E57">
    <cfRule type="containsText" dxfId="63" priority="95" operator="containsText" text="ntitulé">
      <formula>NOT(ISERROR(SEARCH("ntitulé",E57)))</formula>
    </cfRule>
    <cfRule type="containsBlanks" dxfId="62" priority="96">
      <formula>LEN(TRIM(E57))=0</formula>
    </cfRule>
  </conditionalFormatting>
  <conditionalFormatting sqref="F57">
    <cfRule type="containsText" dxfId="61" priority="93" operator="containsText" text="ntitulé">
      <formula>NOT(ISERROR(SEARCH("ntitulé",F57)))</formula>
    </cfRule>
    <cfRule type="containsBlanks" dxfId="60" priority="94">
      <formula>LEN(TRIM(F57))=0</formula>
    </cfRule>
  </conditionalFormatting>
  <conditionalFormatting sqref="G58">
    <cfRule type="containsText" dxfId="59" priority="71" operator="containsText" text="ntitulé">
      <formula>NOT(ISERROR(SEARCH("ntitulé",G58)))</formula>
    </cfRule>
    <cfRule type="containsBlanks" dxfId="58" priority="72">
      <formula>LEN(TRIM(G58))=0</formula>
    </cfRule>
  </conditionalFormatting>
  <conditionalFormatting sqref="D58">
    <cfRule type="containsText" dxfId="57" priority="77" operator="containsText" text="ntitulé">
      <formula>NOT(ISERROR(SEARCH("ntitulé",D58)))</formula>
    </cfRule>
    <cfRule type="containsBlanks" dxfId="56" priority="78">
      <formula>LEN(TRIM(D58))=0</formula>
    </cfRule>
  </conditionalFormatting>
  <conditionalFormatting sqref="E58">
    <cfRule type="containsText" dxfId="55" priority="75" operator="containsText" text="ntitulé">
      <formula>NOT(ISERROR(SEARCH("ntitulé",E58)))</formula>
    </cfRule>
    <cfRule type="containsBlanks" dxfId="54" priority="76">
      <formula>LEN(TRIM(E58))=0</formula>
    </cfRule>
  </conditionalFormatting>
  <conditionalFormatting sqref="F58">
    <cfRule type="containsText" dxfId="53" priority="73" operator="containsText" text="ntitulé">
      <formula>NOT(ISERROR(SEARCH("ntitulé",F58)))</formula>
    </cfRule>
    <cfRule type="containsBlanks" dxfId="52" priority="74">
      <formula>LEN(TRIM(F58))=0</formula>
    </cfRule>
  </conditionalFormatting>
  <conditionalFormatting sqref="G59">
    <cfRule type="containsText" dxfId="51" priority="61" operator="containsText" text="ntitulé">
      <formula>NOT(ISERROR(SEARCH("ntitulé",G59)))</formula>
    </cfRule>
    <cfRule type="containsBlanks" dxfId="50" priority="62">
      <formula>LEN(TRIM(G59))=0</formula>
    </cfRule>
  </conditionalFormatting>
  <conditionalFormatting sqref="D59">
    <cfRule type="containsText" dxfId="49" priority="67" operator="containsText" text="ntitulé">
      <formula>NOT(ISERROR(SEARCH("ntitulé",D59)))</formula>
    </cfRule>
    <cfRule type="containsBlanks" dxfId="48" priority="68">
      <formula>LEN(TRIM(D59))=0</formula>
    </cfRule>
  </conditionalFormatting>
  <conditionalFormatting sqref="E59">
    <cfRule type="containsText" dxfId="47" priority="65" operator="containsText" text="ntitulé">
      <formula>NOT(ISERROR(SEARCH("ntitulé",E59)))</formula>
    </cfRule>
    <cfRule type="containsBlanks" dxfId="46" priority="66">
      <formula>LEN(TRIM(E59))=0</formula>
    </cfRule>
  </conditionalFormatting>
  <conditionalFormatting sqref="F59">
    <cfRule type="containsText" dxfId="45" priority="63" operator="containsText" text="ntitulé">
      <formula>NOT(ISERROR(SEARCH("ntitulé",F59)))</formula>
    </cfRule>
    <cfRule type="containsBlanks" dxfId="44" priority="64">
      <formula>LEN(TRIM(F59))=0</formula>
    </cfRule>
  </conditionalFormatting>
  <conditionalFormatting sqref="G61">
    <cfRule type="containsText" dxfId="43" priority="51" operator="containsText" text="ntitulé">
      <formula>NOT(ISERROR(SEARCH("ntitulé",G61)))</formula>
    </cfRule>
    <cfRule type="containsBlanks" dxfId="42" priority="52">
      <formula>LEN(TRIM(G61))=0</formula>
    </cfRule>
  </conditionalFormatting>
  <conditionalFormatting sqref="D61">
    <cfRule type="containsText" dxfId="41" priority="57" operator="containsText" text="ntitulé">
      <formula>NOT(ISERROR(SEARCH("ntitulé",D61)))</formula>
    </cfRule>
    <cfRule type="containsBlanks" dxfId="40" priority="58">
      <formula>LEN(TRIM(D61))=0</formula>
    </cfRule>
  </conditionalFormatting>
  <conditionalFormatting sqref="E61">
    <cfRule type="containsText" dxfId="39" priority="55" operator="containsText" text="ntitulé">
      <formula>NOT(ISERROR(SEARCH("ntitulé",E61)))</formula>
    </cfRule>
    <cfRule type="containsBlanks" dxfId="38" priority="56">
      <formula>LEN(TRIM(E61))=0</formula>
    </cfRule>
  </conditionalFormatting>
  <conditionalFormatting sqref="F61">
    <cfRule type="containsText" dxfId="37" priority="53" operator="containsText" text="ntitulé">
      <formula>NOT(ISERROR(SEARCH("ntitulé",F61)))</formula>
    </cfRule>
    <cfRule type="containsBlanks" dxfId="36" priority="54">
      <formula>LEN(TRIM(F61))=0</formula>
    </cfRule>
  </conditionalFormatting>
  <conditionalFormatting sqref="G62">
    <cfRule type="containsText" dxfId="35" priority="41" operator="containsText" text="ntitulé">
      <formula>NOT(ISERROR(SEARCH("ntitulé",G62)))</formula>
    </cfRule>
    <cfRule type="containsBlanks" dxfId="34" priority="42">
      <formula>LEN(TRIM(G62))=0</formula>
    </cfRule>
  </conditionalFormatting>
  <conditionalFormatting sqref="D62">
    <cfRule type="containsText" dxfId="33" priority="47" operator="containsText" text="ntitulé">
      <formula>NOT(ISERROR(SEARCH("ntitulé",D62)))</formula>
    </cfRule>
    <cfRule type="containsBlanks" dxfId="32" priority="48">
      <formula>LEN(TRIM(D62))=0</formula>
    </cfRule>
  </conditionalFormatting>
  <conditionalFormatting sqref="E62">
    <cfRule type="containsText" dxfId="31" priority="45" operator="containsText" text="ntitulé">
      <formula>NOT(ISERROR(SEARCH("ntitulé",E62)))</formula>
    </cfRule>
    <cfRule type="containsBlanks" dxfId="30" priority="46">
      <formula>LEN(TRIM(E62))=0</formula>
    </cfRule>
  </conditionalFormatting>
  <conditionalFormatting sqref="F62">
    <cfRule type="containsText" dxfId="29" priority="43" operator="containsText" text="ntitulé">
      <formula>NOT(ISERROR(SEARCH("ntitulé",F62)))</formula>
    </cfRule>
    <cfRule type="containsBlanks" dxfId="28" priority="44">
      <formula>LEN(TRIM(F62))=0</formula>
    </cfRule>
  </conditionalFormatting>
  <conditionalFormatting sqref="G65">
    <cfRule type="containsText" dxfId="27" priority="31" operator="containsText" text="ntitulé">
      <formula>NOT(ISERROR(SEARCH("ntitulé",G65)))</formula>
    </cfRule>
    <cfRule type="containsBlanks" dxfId="26" priority="32">
      <formula>LEN(TRIM(G65))=0</formula>
    </cfRule>
  </conditionalFormatting>
  <conditionalFormatting sqref="D65">
    <cfRule type="containsText" dxfId="25" priority="37" operator="containsText" text="ntitulé">
      <formula>NOT(ISERROR(SEARCH("ntitulé",D65)))</formula>
    </cfRule>
    <cfRule type="containsBlanks" dxfId="24" priority="38">
      <formula>LEN(TRIM(D65))=0</formula>
    </cfRule>
  </conditionalFormatting>
  <conditionalFormatting sqref="E65">
    <cfRule type="containsText" dxfId="23" priority="35" operator="containsText" text="ntitulé">
      <formula>NOT(ISERROR(SEARCH("ntitulé",E65)))</formula>
    </cfRule>
    <cfRule type="containsBlanks" dxfId="22" priority="36">
      <formula>LEN(TRIM(E65))=0</formula>
    </cfRule>
  </conditionalFormatting>
  <conditionalFormatting sqref="F65">
    <cfRule type="containsText" dxfId="21" priority="33" operator="containsText" text="ntitulé">
      <formula>NOT(ISERROR(SEARCH("ntitulé",F65)))</formula>
    </cfRule>
    <cfRule type="containsBlanks" dxfId="20" priority="34">
      <formula>LEN(TRIM(F65))=0</formula>
    </cfRule>
  </conditionalFormatting>
  <conditionalFormatting sqref="G66">
    <cfRule type="containsText" dxfId="19" priority="21" operator="containsText" text="ntitulé">
      <formula>NOT(ISERROR(SEARCH("ntitulé",G66)))</formula>
    </cfRule>
    <cfRule type="containsBlanks" dxfId="18" priority="22">
      <formula>LEN(TRIM(G66))=0</formula>
    </cfRule>
  </conditionalFormatting>
  <conditionalFormatting sqref="D66">
    <cfRule type="containsText" dxfId="17" priority="27" operator="containsText" text="ntitulé">
      <formula>NOT(ISERROR(SEARCH("ntitulé",D66)))</formula>
    </cfRule>
    <cfRule type="containsBlanks" dxfId="16" priority="28">
      <formula>LEN(TRIM(D66))=0</formula>
    </cfRule>
  </conditionalFormatting>
  <conditionalFormatting sqref="E66">
    <cfRule type="containsText" dxfId="15" priority="25" operator="containsText" text="ntitulé">
      <formula>NOT(ISERROR(SEARCH("ntitulé",E66)))</formula>
    </cfRule>
    <cfRule type="containsBlanks" dxfId="14" priority="26">
      <formula>LEN(TRIM(E66))=0</formula>
    </cfRule>
  </conditionalFormatting>
  <conditionalFormatting sqref="F66">
    <cfRule type="containsText" dxfId="13" priority="23" operator="containsText" text="ntitulé">
      <formula>NOT(ISERROR(SEARCH("ntitulé",F66)))</formula>
    </cfRule>
    <cfRule type="containsBlanks" dxfId="12" priority="24">
      <formula>LEN(TRIM(F66))=0</formula>
    </cfRule>
  </conditionalFormatting>
  <hyperlinks>
    <hyperlink ref="A1" location="TAB00!A1" display="Retour page de garde"/>
  </hyperlinks>
  <pageMargins left="0.25" right="0.25" top="0.75" bottom="0.75" header="0.3" footer="0.3"/>
  <pageSetup paperSize="9" scale="87" fitToHeight="0" orientation="landscape" verticalDpi="300" r:id="rId1"/>
  <rowBreaks count="4" manualBreakCount="4">
    <brk id="19" max="11" man="1"/>
    <brk id="53" max="11" man="1"/>
    <brk id="83" max="11" man="1"/>
    <brk id="133" max="11"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3"/>
  <sheetViews>
    <sheetView topLeftCell="A220" zoomScaleNormal="100" workbookViewId="0">
      <selection activeCell="A37" sqref="A37:A38"/>
    </sheetView>
  </sheetViews>
  <sheetFormatPr baseColWidth="10" defaultColWidth="7.83203125" defaultRowHeight="13.5" x14ac:dyDescent="0.3"/>
  <cols>
    <col min="1" max="1" width="39" style="220" customWidth="1"/>
    <col min="2" max="2" width="6.5" style="219" bestFit="1" customWidth="1"/>
    <col min="3" max="4" width="15" style="220" customWidth="1"/>
    <col min="5" max="5" width="15" style="216" customWidth="1"/>
    <col min="6" max="6" width="15.83203125" style="216" customWidth="1"/>
    <col min="7" max="7" width="16.1640625" style="216" customWidth="1"/>
    <col min="8" max="8" width="1.83203125" style="216" customWidth="1"/>
    <col min="9" max="9" width="9.83203125" style="220" customWidth="1"/>
    <col min="10" max="10" width="8.5" style="216" customWidth="1"/>
    <col min="11" max="11" width="8.83203125" style="216" customWidth="1"/>
    <col min="12" max="12" width="9.83203125" style="216" customWidth="1"/>
    <col min="13" max="16384" width="7.83203125" style="216"/>
  </cols>
  <sheetData>
    <row r="1" spans="1:12" ht="15" x14ac:dyDescent="0.3">
      <c r="A1" s="228" t="s">
        <v>42</v>
      </c>
      <c r="B1" s="216"/>
      <c r="C1" s="216"/>
      <c r="D1" s="216"/>
      <c r="I1" s="216"/>
    </row>
    <row r="3" spans="1:12" ht="21" x14ac:dyDescent="0.3">
      <c r="A3" s="194" t="str">
        <f>TAB00!B94&amp;" : "&amp;TAB00!C94</f>
        <v>TAB11 : Evolution bilancielle</v>
      </c>
      <c r="B3" s="194"/>
      <c r="C3" s="194"/>
      <c r="D3" s="194"/>
      <c r="E3" s="194"/>
      <c r="F3" s="194"/>
      <c r="G3" s="194"/>
      <c r="H3" s="194"/>
      <c r="I3" s="194"/>
      <c r="J3" s="194"/>
      <c r="K3" s="194"/>
      <c r="L3" s="194"/>
    </row>
    <row r="5" spans="1:12" ht="15" x14ac:dyDescent="0.3">
      <c r="A5" s="291" t="s">
        <v>804</v>
      </c>
      <c r="B5" s="292"/>
      <c r="C5" s="293"/>
      <c r="D5" s="293"/>
      <c r="E5" s="294"/>
      <c r="F5" s="294"/>
      <c r="G5" s="294"/>
      <c r="I5" s="293"/>
      <c r="J5" s="294"/>
      <c r="K5" s="294"/>
      <c r="L5" s="294"/>
    </row>
    <row r="6" spans="1:12" x14ac:dyDescent="0.3">
      <c r="A6" s="295"/>
      <c r="B6" s="295"/>
      <c r="C6" s="295"/>
      <c r="D6" s="295"/>
      <c r="E6" s="295"/>
      <c r="F6" s="295"/>
      <c r="G6" s="295"/>
      <c r="I6" s="295"/>
      <c r="J6" s="295"/>
      <c r="K6" s="295"/>
      <c r="L6" s="295"/>
    </row>
    <row r="7" spans="1:12" x14ac:dyDescent="0.3">
      <c r="A7" s="295"/>
      <c r="B7" s="295"/>
      <c r="C7" s="295"/>
      <c r="D7" s="295"/>
      <c r="E7" s="295"/>
      <c r="F7" s="295"/>
      <c r="G7" s="295"/>
      <c r="I7" s="550" t="s">
        <v>884</v>
      </c>
      <c r="J7" s="551"/>
      <c r="K7" s="551"/>
      <c r="L7" s="552"/>
    </row>
    <row r="8" spans="1:12" ht="27" x14ac:dyDescent="0.3">
      <c r="A8" s="202" t="s">
        <v>147</v>
      </c>
      <c r="B8" s="135" t="s">
        <v>169</v>
      </c>
      <c r="C8" s="202" t="str">
        <f>"REALITE "&amp;TAB00!E14-4</f>
        <v>REALITE 2017</v>
      </c>
      <c r="D8" s="202" t="str">
        <f>"REALITE "&amp;TAB00!E14-3</f>
        <v>REALITE 2018</v>
      </c>
      <c r="E8" s="202" t="str">
        <f>"REALITE "&amp;TAB00!E14-2</f>
        <v>REALITE 2019</v>
      </c>
      <c r="F8" s="202" t="str">
        <f>"REALITE "&amp;TAB00!E14-1</f>
        <v>REALITE 2020</v>
      </c>
      <c r="G8" s="202" t="str">
        <f>"REALITE "&amp;TAB00!E14</f>
        <v>REALITE 2021</v>
      </c>
      <c r="I8" s="202" t="str">
        <f>RIGHT(D8,4)&amp;" - "&amp;RIGHT(C8,4)</f>
        <v>2018 - 2017</v>
      </c>
      <c r="J8" s="202" t="str">
        <f>RIGHT(E8,4)&amp;" - "&amp;RIGHT(D8,4)</f>
        <v>2019 - 2018</v>
      </c>
      <c r="K8" s="202" t="str">
        <f>RIGHT(F8,4)&amp;" - "&amp;RIGHT(E8,4)</f>
        <v>2020 - 2019</v>
      </c>
      <c r="L8" s="202" t="str">
        <f>RIGHT(G8,4)&amp;" - "&amp;RIGHT(F8,4)</f>
        <v>2021 - 2020</v>
      </c>
    </row>
    <row r="9" spans="1:12" x14ac:dyDescent="0.3">
      <c r="A9" s="296" t="s">
        <v>148</v>
      </c>
      <c r="B9" s="297" t="s">
        <v>149</v>
      </c>
      <c r="C9" s="298">
        <f>SUM(C10:C13)</f>
        <v>0</v>
      </c>
      <c r="D9" s="298">
        <f>SUM(D10:D13)</f>
        <v>0</v>
      </c>
      <c r="E9" s="298">
        <f>SUM(E10:E13)</f>
        <v>0</v>
      </c>
      <c r="F9" s="299">
        <f>SUM(F10:F13)</f>
        <v>0</v>
      </c>
      <c r="G9" s="299">
        <f>SUM(G10:G13)</f>
        <v>0</v>
      </c>
      <c r="I9" s="300">
        <f t="shared" ref="I9:I21" si="0">IFERROR(IF(AND(ROUND(SUM(C9:C9),0)=0,ROUND(SUM(D9:D9),0)&gt;ROUND(SUM(C9:C9),0)),"INF",(ROUND(SUM(D9:D9),0)-ROUND(SUM(C9:C9),0))/ROUND(SUM(C9:C9),0)),0)</f>
        <v>0</v>
      </c>
      <c r="J9" s="300">
        <f t="shared" ref="J9:J21" si="1">IFERROR(IF(AND(ROUND(SUM(D9),0)=0,ROUND(SUM(E9:E9),0)&gt;ROUND(SUM(D9),0)),"INF",(ROUND(SUM(E9:E9),0)-ROUND(SUM(D9),0))/ROUND(SUM(D9),0)),0)</f>
        <v>0</v>
      </c>
      <c r="K9" s="300">
        <f t="shared" ref="K9:K21" si="2">IFERROR(IF(AND(ROUND(SUM(E9),0)=0,ROUND(SUM(F9:F9),0)&gt;ROUND(SUM(E9),0)),"INF",(ROUND(SUM(F9:F9),0)-ROUND(SUM(E9),0))/ROUND(SUM(E9),0)),0)</f>
        <v>0</v>
      </c>
      <c r="L9" s="300">
        <f t="shared" ref="L9:L21" si="3">IFERROR(IF(AND(ROUND(SUM(F9),0)=0,ROUND(SUM(G9:G9),0)&gt;ROUND(SUM(F9),0)),"INF",(ROUND(SUM(G9:G9),0)-ROUND(SUM(F9),0))/ROUND(SUM(F9),0)),0)</f>
        <v>0</v>
      </c>
    </row>
    <row r="10" spans="1:12" x14ac:dyDescent="0.3">
      <c r="A10" s="301" t="s">
        <v>150</v>
      </c>
      <c r="B10" s="302">
        <v>20</v>
      </c>
      <c r="C10" s="303"/>
      <c r="D10" s="303"/>
      <c r="E10" s="303"/>
      <c r="F10" s="303"/>
      <c r="G10" s="303"/>
      <c r="I10" s="300">
        <f t="shared" si="0"/>
        <v>0</v>
      </c>
      <c r="J10" s="300">
        <f t="shared" si="1"/>
        <v>0</v>
      </c>
      <c r="K10" s="300">
        <f t="shared" si="2"/>
        <v>0</v>
      </c>
      <c r="L10" s="300">
        <f t="shared" si="3"/>
        <v>0</v>
      </c>
    </row>
    <row r="11" spans="1:12" ht="13.15" customHeight="1" x14ac:dyDescent="0.3">
      <c r="A11" s="301" t="s">
        <v>151</v>
      </c>
      <c r="B11" s="302">
        <v>21</v>
      </c>
      <c r="C11" s="303"/>
      <c r="D11" s="303"/>
      <c r="E11" s="303"/>
      <c r="F11" s="303"/>
      <c r="G11" s="303"/>
      <c r="I11" s="300">
        <f t="shared" si="0"/>
        <v>0</v>
      </c>
      <c r="J11" s="300">
        <f t="shared" si="1"/>
        <v>0</v>
      </c>
      <c r="K11" s="300">
        <f t="shared" si="2"/>
        <v>0</v>
      </c>
      <c r="L11" s="300">
        <f t="shared" si="3"/>
        <v>0</v>
      </c>
    </row>
    <row r="12" spans="1:12" ht="13.15" customHeight="1" x14ac:dyDescent="0.3">
      <c r="A12" s="301" t="s">
        <v>152</v>
      </c>
      <c r="B12" s="302" t="s">
        <v>153</v>
      </c>
      <c r="C12" s="303"/>
      <c r="D12" s="303"/>
      <c r="E12" s="303"/>
      <c r="F12" s="303"/>
      <c r="G12" s="303"/>
      <c r="I12" s="300">
        <f t="shared" si="0"/>
        <v>0</v>
      </c>
      <c r="J12" s="300">
        <f t="shared" si="1"/>
        <v>0</v>
      </c>
      <c r="K12" s="300">
        <f t="shared" si="2"/>
        <v>0</v>
      </c>
      <c r="L12" s="300">
        <f t="shared" si="3"/>
        <v>0</v>
      </c>
    </row>
    <row r="13" spans="1:12" x14ac:dyDescent="0.3">
      <c r="A13" s="301" t="s">
        <v>154</v>
      </c>
      <c r="B13" s="302">
        <v>28</v>
      </c>
      <c r="C13" s="303"/>
      <c r="D13" s="303"/>
      <c r="E13" s="303"/>
      <c r="F13" s="303"/>
      <c r="G13" s="303"/>
      <c r="I13" s="300">
        <f t="shared" si="0"/>
        <v>0</v>
      </c>
      <c r="J13" s="300">
        <f t="shared" si="1"/>
        <v>0</v>
      </c>
      <c r="K13" s="300">
        <f t="shared" si="2"/>
        <v>0</v>
      </c>
      <c r="L13" s="300">
        <f t="shared" si="3"/>
        <v>0</v>
      </c>
    </row>
    <row r="14" spans="1:12" x14ac:dyDescent="0.3">
      <c r="A14" s="296" t="s">
        <v>155</v>
      </c>
      <c r="B14" s="297" t="s">
        <v>156</v>
      </c>
      <c r="C14" s="298">
        <f t="shared" ref="C14:F14" si="4">SUM(C15:C20)</f>
        <v>0</v>
      </c>
      <c r="D14" s="298">
        <f t="shared" si="4"/>
        <v>0</v>
      </c>
      <c r="E14" s="298">
        <f t="shared" si="4"/>
        <v>0</v>
      </c>
      <c r="F14" s="298">
        <f t="shared" si="4"/>
        <v>0</v>
      </c>
      <c r="G14" s="298">
        <f>SUM(G15:G20)</f>
        <v>0</v>
      </c>
      <c r="I14" s="300">
        <f t="shared" si="0"/>
        <v>0</v>
      </c>
      <c r="J14" s="300">
        <f t="shared" si="1"/>
        <v>0</v>
      </c>
      <c r="K14" s="300">
        <f t="shared" si="2"/>
        <v>0</v>
      </c>
      <c r="L14" s="300">
        <f t="shared" si="3"/>
        <v>0</v>
      </c>
    </row>
    <row r="15" spans="1:12" x14ac:dyDescent="0.3">
      <c r="A15" s="301" t="s">
        <v>157</v>
      </c>
      <c r="B15" s="302">
        <v>29</v>
      </c>
      <c r="C15" s="303"/>
      <c r="D15" s="303"/>
      <c r="E15" s="303"/>
      <c r="F15" s="303"/>
      <c r="G15" s="303"/>
      <c r="I15" s="300">
        <f t="shared" si="0"/>
        <v>0</v>
      </c>
      <c r="J15" s="300">
        <f t="shared" si="1"/>
        <v>0</v>
      </c>
      <c r="K15" s="300">
        <f t="shared" si="2"/>
        <v>0</v>
      </c>
      <c r="L15" s="300">
        <f t="shared" si="3"/>
        <v>0</v>
      </c>
    </row>
    <row r="16" spans="1:12" x14ac:dyDescent="0.3">
      <c r="A16" s="301" t="s">
        <v>158</v>
      </c>
      <c r="B16" s="302">
        <v>3</v>
      </c>
      <c r="C16" s="303"/>
      <c r="D16" s="303"/>
      <c r="E16" s="303"/>
      <c r="F16" s="303"/>
      <c r="G16" s="303"/>
      <c r="I16" s="300">
        <f t="shared" si="0"/>
        <v>0</v>
      </c>
      <c r="J16" s="300">
        <f t="shared" si="1"/>
        <v>0</v>
      </c>
      <c r="K16" s="300">
        <f t="shared" si="2"/>
        <v>0</v>
      </c>
      <c r="L16" s="300">
        <f t="shared" si="3"/>
        <v>0</v>
      </c>
    </row>
    <row r="17" spans="1:12" x14ac:dyDescent="0.3">
      <c r="A17" s="301" t="s">
        <v>159</v>
      </c>
      <c r="B17" s="302" t="s">
        <v>160</v>
      </c>
      <c r="C17" s="303"/>
      <c r="D17" s="303"/>
      <c r="E17" s="303"/>
      <c r="F17" s="303"/>
      <c r="G17" s="303"/>
      <c r="I17" s="300">
        <f t="shared" si="0"/>
        <v>0</v>
      </c>
      <c r="J17" s="300">
        <f t="shared" si="1"/>
        <v>0</v>
      </c>
      <c r="K17" s="300">
        <f t="shared" si="2"/>
        <v>0</v>
      </c>
      <c r="L17" s="300">
        <f t="shared" si="3"/>
        <v>0</v>
      </c>
    </row>
    <row r="18" spans="1:12" x14ac:dyDescent="0.3">
      <c r="A18" s="301" t="s">
        <v>864</v>
      </c>
      <c r="B18" s="302" t="s">
        <v>161</v>
      </c>
      <c r="C18" s="303"/>
      <c r="D18" s="303"/>
      <c r="E18" s="303"/>
      <c r="F18" s="303"/>
      <c r="G18" s="303"/>
      <c r="I18" s="300">
        <f t="shared" si="0"/>
        <v>0</v>
      </c>
      <c r="J18" s="300">
        <f t="shared" si="1"/>
        <v>0</v>
      </c>
      <c r="K18" s="300">
        <f t="shared" si="2"/>
        <v>0</v>
      </c>
      <c r="L18" s="300">
        <f t="shared" si="3"/>
        <v>0</v>
      </c>
    </row>
    <row r="19" spans="1:12" x14ac:dyDescent="0.3">
      <c r="A19" s="301" t="s">
        <v>162</v>
      </c>
      <c r="B19" s="302" t="s">
        <v>163</v>
      </c>
      <c r="C19" s="303"/>
      <c r="D19" s="303"/>
      <c r="E19" s="303"/>
      <c r="F19" s="303"/>
      <c r="G19" s="303"/>
      <c r="I19" s="300">
        <f t="shared" si="0"/>
        <v>0</v>
      </c>
      <c r="J19" s="300">
        <f t="shared" si="1"/>
        <v>0</v>
      </c>
      <c r="K19" s="300">
        <f t="shared" si="2"/>
        <v>0</v>
      </c>
      <c r="L19" s="300">
        <f t="shared" si="3"/>
        <v>0</v>
      </c>
    </row>
    <row r="20" spans="1:12" x14ac:dyDescent="0.3">
      <c r="A20" s="304" t="s">
        <v>164</v>
      </c>
      <c r="B20" s="297" t="s">
        <v>165</v>
      </c>
      <c r="C20" s="305"/>
      <c r="D20" s="305"/>
      <c r="E20" s="305"/>
      <c r="F20" s="305"/>
      <c r="G20" s="305"/>
      <c r="I20" s="300">
        <f t="shared" si="0"/>
        <v>0</v>
      </c>
      <c r="J20" s="300">
        <f t="shared" si="1"/>
        <v>0</v>
      </c>
      <c r="K20" s="300">
        <f t="shared" si="2"/>
        <v>0</v>
      </c>
      <c r="L20" s="300">
        <f t="shared" si="3"/>
        <v>0</v>
      </c>
    </row>
    <row r="21" spans="1:12" x14ac:dyDescent="0.3">
      <c r="A21" s="38" t="s">
        <v>166</v>
      </c>
      <c r="B21" s="306" t="s">
        <v>167</v>
      </c>
      <c r="C21" s="39">
        <f t="shared" ref="C21:F21" si="5">SUM(C9,C14)</f>
        <v>0</v>
      </c>
      <c r="D21" s="39">
        <f t="shared" si="5"/>
        <v>0</v>
      </c>
      <c r="E21" s="39">
        <f t="shared" si="5"/>
        <v>0</v>
      </c>
      <c r="F21" s="39">
        <f t="shared" si="5"/>
        <v>0</v>
      </c>
      <c r="G21" s="39">
        <f>SUM(G9,G14)</f>
        <v>0</v>
      </c>
      <c r="I21" s="307">
        <f t="shared" si="0"/>
        <v>0</v>
      </c>
      <c r="J21" s="307">
        <f t="shared" si="1"/>
        <v>0</v>
      </c>
      <c r="K21" s="307">
        <f t="shared" si="2"/>
        <v>0</v>
      </c>
      <c r="L21" s="307">
        <f t="shared" si="3"/>
        <v>0</v>
      </c>
    </row>
    <row r="22" spans="1:12" x14ac:dyDescent="0.3">
      <c r="A22" s="216"/>
      <c r="C22" s="229"/>
      <c r="D22" s="229"/>
      <c r="E22" s="229"/>
      <c r="F22" s="229"/>
      <c r="G22" s="229"/>
      <c r="I22" s="229"/>
      <c r="J22" s="229"/>
      <c r="K22" s="229"/>
      <c r="L22" s="229"/>
    </row>
    <row r="23" spans="1:12" x14ac:dyDescent="0.3">
      <c r="A23" s="216"/>
      <c r="C23" s="229"/>
      <c r="D23" s="229"/>
      <c r="E23" s="229"/>
      <c r="F23" s="229"/>
      <c r="G23" s="229"/>
      <c r="I23" s="550" t="s">
        <v>884</v>
      </c>
      <c r="J23" s="551"/>
      <c r="K23" s="551"/>
      <c r="L23" s="552"/>
    </row>
    <row r="24" spans="1:12" ht="27" x14ac:dyDescent="0.3">
      <c r="A24" s="202" t="s">
        <v>168</v>
      </c>
      <c r="B24" s="202" t="s">
        <v>169</v>
      </c>
      <c r="C24" s="202" t="str">
        <f>C8</f>
        <v>REALITE 2017</v>
      </c>
      <c r="D24" s="202" t="str">
        <f t="shared" ref="D24:G24" si="6">D8</f>
        <v>REALITE 2018</v>
      </c>
      <c r="E24" s="202" t="str">
        <f t="shared" si="6"/>
        <v>REALITE 2019</v>
      </c>
      <c r="F24" s="202" t="str">
        <f t="shared" si="6"/>
        <v>REALITE 2020</v>
      </c>
      <c r="G24" s="202" t="str">
        <f t="shared" si="6"/>
        <v>REALITE 2021</v>
      </c>
      <c r="I24" s="202" t="str">
        <f>RIGHT(D24,4)&amp;" - "&amp;RIGHT(C24,4)</f>
        <v>2018 - 2017</v>
      </c>
      <c r="J24" s="202" t="str">
        <f>RIGHT(E24,4)&amp;" - "&amp;RIGHT(D24,4)</f>
        <v>2019 - 2018</v>
      </c>
      <c r="K24" s="202" t="str">
        <f>RIGHT(F24,4)&amp;" - "&amp;RIGHT(E24,4)</f>
        <v>2020 - 2019</v>
      </c>
      <c r="L24" s="202" t="str">
        <f>RIGHT(G24,4)&amp;" - "&amp;RIGHT(F24,4)</f>
        <v>2021 - 2020</v>
      </c>
    </row>
    <row r="25" spans="1:12" x14ac:dyDescent="0.3">
      <c r="A25" s="296" t="s">
        <v>170</v>
      </c>
      <c r="B25" s="297" t="s">
        <v>171</v>
      </c>
      <c r="C25" s="298">
        <f t="shared" ref="C25:F25" si="7">SUM(C26:C31)</f>
        <v>0</v>
      </c>
      <c r="D25" s="298">
        <f t="shared" si="7"/>
        <v>0</v>
      </c>
      <c r="E25" s="298">
        <f t="shared" si="7"/>
        <v>0</v>
      </c>
      <c r="F25" s="298">
        <f t="shared" si="7"/>
        <v>0</v>
      </c>
      <c r="G25" s="298">
        <f>SUM(G26:G31)</f>
        <v>0</v>
      </c>
      <c r="I25" s="300">
        <f t="shared" ref="I25:I48" si="8">IFERROR(IF(AND(ROUND(SUM(C25:C25),0)=0,ROUND(SUM(D25:D25),0)&gt;ROUND(SUM(C25:C25),0)),"INF",(ROUND(SUM(D25:D25),0)-ROUND(SUM(C25:C25),0))/ROUND(SUM(C25:C25),0)),0)</f>
        <v>0</v>
      </c>
      <c r="J25" s="300">
        <f t="shared" ref="J25:J48" si="9">IFERROR(IF(AND(ROUND(SUM(D25),0)=0,ROUND(SUM(E25:E25),0)&gt;ROUND(SUM(D25),0)),"INF",(ROUND(SUM(E25:E25),0)-ROUND(SUM(D25),0))/ROUND(SUM(D25),0)),0)</f>
        <v>0</v>
      </c>
      <c r="K25" s="300">
        <f t="shared" ref="K25:K48" si="10">IFERROR(IF(AND(ROUND(SUM(E25),0)=0,ROUND(SUM(F25:F25),0)&gt;ROUND(SUM(E25),0)),"INF",(ROUND(SUM(F25:F25),0)-ROUND(SUM(E25),0))/ROUND(SUM(E25),0)),0)</f>
        <v>0</v>
      </c>
      <c r="L25" s="300">
        <f t="shared" ref="L25:L48" si="11">IFERROR(IF(AND(ROUND(SUM(F25),0)=0,ROUND(SUM(G25:G25),0)&gt;ROUND(SUM(F25),0)),"INF",(ROUND(SUM(G25:G25),0)-ROUND(SUM(F25),0))/ROUND(SUM(F25),0)),0)</f>
        <v>0</v>
      </c>
    </row>
    <row r="26" spans="1:12" x14ac:dyDescent="0.3">
      <c r="A26" s="301" t="s">
        <v>172</v>
      </c>
      <c r="B26" s="302">
        <v>10</v>
      </c>
      <c r="C26" s="303"/>
      <c r="D26" s="303"/>
      <c r="E26" s="303"/>
      <c r="F26" s="303"/>
      <c r="G26" s="303"/>
      <c r="I26" s="300">
        <f t="shared" si="8"/>
        <v>0</v>
      </c>
      <c r="J26" s="300">
        <f t="shared" si="9"/>
        <v>0</v>
      </c>
      <c r="K26" s="300">
        <f t="shared" si="10"/>
        <v>0</v>
      </c>
      <c r="L26" s="300">
        <f t="shared" si="11"/>
        <v>0</v>
      </c>
    </row>
    <row r="27" spans="1:12" x14ac:dyDescent="0.3">
      <c r="A27" s="301" t="s">
        <v>173</v>
      </c>
      <c r="B27" s="302">
        <v>11</v>
      </c>
      <c r="C27" s="303"/>
      <c r="D27" s="303"/>
      <c r="E27" s="303"/>
      <c r="F27" s="303"/>
      <c r="G27" s="303"/>
      <c r="I27" s="300">
        <f t="shared" si="8"/>
        <v>0</v>
      </c>
      <c r="J27" s="300">
        <f t="shared" si="9"/>
        <v>0</v>
      </c>
      <c r="K27" s="300">
        <f t="shared" si="10"/>
        <v>0</v>
      </c>
      <c r="L27" s="300">
        <f t="shared" si="11"/>
        <v>0</v>
      </c>
    </row>
    <row r="28" spans="1:12" x14ac:dyDescent="0.3">
      <c r="A28" s="301" t="s">
        <v>174</v>
      </c>
      <c r="B28" s="302">
        <v>12</v>
      </c>
      <c r="C28" s="303"/>
      <c r="D28" s="303"/>
      <c r="E28" s="303"/>
      <c r="F28" s="303"/>
      <c r="G28" s="303"/>
      <c r="I28" s="300">
        <f t="shared" si="8"/>
        <v>0</v>
      </c>
      <c r="J28" s="300">
        <f t="shared" si="9"/>
        <v>0</v>
      </c>
      <c r="K28" s="300">
        <f t="shared" si="10"/>
        <v>0</v>
      </c>
      <c r="L28" s="300">
        <f t="shared" si="11"/>
        <v>0</v>
      </c>
    </row>
    <row r="29" spans="1:12" x14ac:dyDescent="0.3">
      <c r="A29" s="301" t="s">
        <v>175</v>
      </c>
      <c r="B29" s="302">
        <v>13</v>
      </c>
      <c r="C29" s="303"/>
      <c r="D29" s="303"/>
      <c r="E29" s="303"/>
      <c r="F29" s="303"/>
      <c r="G29" s="303"/>
      <c r="I29" s="300">
        <f t="shared" si="8"/>
        <v>0</v>
      </c>
      <c r="J29" s="300">
        <f t="shared" si="9"/>
        <v>0</v>
      </c>
      <c r="K29" s="300">
        <f t="shared" si="10"/>
        <v>0</v>
      </c>
      <c r="L29" s="300">
        <f t="shared" si="11"/>
        <v>0</v>
      </c>
    </row>
    <row r="30" spans="1:12" x14ac:dyDescent="0.3">
      <c r="A30" s="301" t="s">
        <v>176</v>
      </c>
      <c r="B30" s="302">
        <v>14</v>
      </c>
      <c r="C30" s="303"/>
      <c r="D30" s="303"/>
      <c r="E30" s="303"/>
      <c r="F30" s="303"/>
      <c r="G30" s="303"/>
      <c r="I30" s="300">
        <f t="shared" si="8"/>
        <v>0</v>
      </c>
      <c r="J30" s="300">
        <f t="shared" si="9"/>
        <v>0</v>
      </c>
      <c r="K30" s="300">
        <f t="shared" si="10"/>
        <v>0</v>
      </c>
      <c r="L30" s="300">
        <f t="shared" si="11"/>
        <v>0</v>
      </c>
    </row>
    <row r="31" spans="1:12" x14ac:dyDescent="0.3">
      <c r="A31" s="301" t="s">
        <v>177</v>
      </c>
      <c r="B31" s="302">
        <v>15</v>
      </c>
      <c r="C31" s="303"/>
      <c r="D31" s="303"/>
      <c r="E31" s="303"/>
      <c r="F31" s="303"/>
      <c r="G31" s="303"/>
      <c r="I31" s="300">
        <f t="shared" si="8"/>
        <v>0</v>
      </c>
      <c r="J31" s="300">
        <f t="shared" si="9"/>
        <v>0</v>
      </c>
      <c r="K31" s="300">
        <f t="shared" si="10"/>
        <v>0</v>
      </c>
      <c r="L31" s="300">
        <f t="shared" si="11"/>
        <v>0</v>
      </c>
    </row>
    <row r="32" spans="1:12" x14ac:dyDescent="0.3">
      <c r="A32" s="296" t="s">
        <v>178</v>
      </c>
      <c r="B32" s="297">
        <v>16</v>
      </c>
      <c r="C32" s="298">
        <f t="shared" ref="C32:G32" si="12">C33</f>
        <v>0</v>
      </c>
      <c r="D32" s="298">
        <f t="shared" si="12"/>
        <v>0</v>
      </c>
      <c r="E32" s="298">
        <f t="shared" si="12"/>
        <v>0</v>
      </c>
      <c r="F32" s="298">
        <f t="shared" si="12"/>
        <v>0</v>
      </c>
      <c r="G32" s="298">
        <f t="shared" si="12"/>
        <v>0</v>
      </c>
      <c r="I32" s="300">
        <f t="shared" si="8"/>
        <v>0</v>
      </c>
      <c r="J32" s="300">
        <f t="shared" si="9"/>
        <v>0</v>
      </c>
      <c r="K32" s="300">
        <f t="shared" si="10"/>
        <v>0</v>
      </c>
      <c r="L32" s="300">
        <f t="shared" si="11"/>
        <v>0</v>
      </c>
    </row>
    <row r="33" spans="1:12" x14ac:dyDescent="0.3">
      <c r="A33" s="301" t="s">
        <v>179</v>
      </c>
      <c r="B33" s="302">
        <v>16</v>
      </c>
      <c r="C33" s="303"/>
      <c r="D33" s="303"/>
      <c r="E33" s="303"/>
      <c r="F33" s="303"/>
      <c r="G33" s="303"/>
      <c r="I33" s="300">
        <f t="shared" si="8"/>
        <v>0</v>
      </c>
      <c r="J33" s="300">
        <f t="shared" si="9"/>
        <v>0</v>
      </c>
      <c r="K33" s="300">
        <f t="shared" si="10"/>
        <v>0</v>
      </c>
      <c r="L33" s="300">
        <f t="shared" si="11"/>
        <v>0</v>
      </c>
    </row>
    <row r="34" spans="1:12" x14ac:dyDescent="0.3">
      <c r="A34" s="296" t="s">
        <v>180</v>
      </c>
      <c r="B34" s="297" t="s">
        <v>181</v>
      </c>
      <c r="C34" s="298">
        <f t="shared" ref="C34:F34" si="13">SUM(C35,C40,C47)</f>
        <v>0</v>
      </c>
      <c r="D34" s="298">
        <f t="shared" si="13"/>
        <v>0</v>
      </c>
      <c r="E34" s="298">
        <f t="shared" si="13"/>
        <v>0</v>
      </c>
      <c r="F34" s="298">
        <f t="shared" si="13"/>
        <v>0</v>
      </c>
      <c r="G34" s="298">
        <f>SUM(G35,G40,G47)</f>
        <v>0</v>
      </c>
      <c r="I34" s="300">
        <f t="shared" si="8"/>
        <v>0</v>
      </c>
      <c r="J34" s="300">
        <f t="shared" si="9"/>
        <v>0</v>
      </c>
      <c r="K34" s="300">
        <f t="shared" si="10"/>
        <v>0</v>
      </c>
      <c r="L34" s="300">
        <f t="shared" si="11"/>
        <v>0</v>
      </c>
    </row>
    <row r="35" spans="1:12" x14ac:dyDescent="0.3">
      <c r="A35" s="308" t="s">
        <v>863</v>
      </c>
      <c r="B35" s="297">
        <v>17</v>
      </c>
      <c r="C35" s="298">
        <f t="shared" ref="C35:F35" si="14">SUM(C36,C39)</f>
        <v>0</v>
      </c>
      <c r="D35" s="298">
        <f t="shared" si="14"/>
        <v>0</v>
      </c>
      <c r="E35" s="298">
        <f t="shared" si="14"/>
        <v>0</v>
      </c>
      <c r="F35" s="298">
        <f t="shared" si="14"/>
        <v>0</v>
      </c>
      <c r="G35" s="298">
        <f>SUM(G36,G39)</f>
        <v>0</v>
      </c>
      <c r="I35" s="300">
        <f t="shared" si="8"/>
        <v>0</v>
      </c>
      <c r="J35" s="300">
        <f t="shared" si="9"/>
        <v>0</v>
      </c>
      <c r="K35" s="300">
        <f t="shared" si="10"/>
        <v>0</v>
      </c>
      <c r="L35" s="300">
        <f t="shared" si="11"/>
        <v>0</v>
      </c>
    </row>
    <row r="36" spans="1:12" x14ac:dyDescent="0.3">
      <c r="A36" s="296" t="s">
        <v>182</v>
      </c>
      <c r="B36" s="297" t="s">
        <v>183</v>
      </c>
      <c r="C36" s="298">
        <f>SUM(C37:C38)</f>
        <v>0</v>
      </c>
      <c r="D36" s="298">
        <f>SUM(D37:D38)</f>
        <v>0</v>
      </c>
      <c r="E36" s="298">
        <f>SUM(E37:E38)</f>
        <v>0</v>
      </c>
      <c r="F36" s="298">
        <f>SUM(F37:F38)</f>
        <v>0</v>
      </c>
      <c r="G36" s="298">
        <f>SUM(G37:G38)</f>
        <v>0</v>
      </c>
      <c r="I36" s="300">
        <f t="shared" si="8"/>
        <v>0</v>
      </c>
      <c r="J36" s="300">
        <f t="shared" si="9"/>
        <v>0</v>
      </c>
      <c r="K36" s="300">
        <f t="shared" si="10"/>
        <v>0</v>
      </c>
      <c r="L36" s="300">
        <f t="shared" si="11"/>
        <v>0</v>
      </c>
    </row>
    <row r="37" spans="1:12" x14ac:dyDescent="0.3">
      <c r="A37" s="309" t="s">
        <v>184</v>
      </c>
      <c r="B37" s="302"/>
      <c r="C37" s="303"/>
      <c r="D37" s="303"/>
      <c r="E37" s="303"/>
      <c r="F37" s="303"/>
      <c r="G37" s="303"/>
      <c r="I37" s="300">
        <f t="shared" si="8"/>
        <v>0</v>
      </c>
      <c r="J37" s="300">
        <f t="shared" si="9"/>
        <v>0</v>
      </c>
      <c r="K37" s="300">
        <f t="shared" si="10"/>
        <v>0</v>
      </c>
      <c r="L37" s="300">
        <f t="shared" si="11"/>
        <v>0</v>
      </c>
    </row>
    <row r="38" spans="1:12" x14ac:dyDescent="0.3">
      <c r="A38" s="309" t="s">
        <v>185</v>
      </c>
      <c r="B38" s="302"/>
      <c r="C38" s="303"/>
      <c r="D38" s="303"/>
      <c r="E38" s="303"/>
      <c r="F38" s="303"/>
      <c r="G38" s="303"/>
      <c r="I38" s="300">
        <f t="shared" si="8"/>
        <v>0</v>
      </c>
      <c r="J38" s="300">
        <f t="shared" si="9"/>
        <v>0</v>
      </c>
      <c r="K38" s="300">
        <f t="shared" si="10"/>
        <v>0</v>
      </c>
      <c r="L38" s="300">
        <f t="shared" si="11"/>
        <v>0</v>
      </c>
    </row>
    <row r="39" spans="1:12" x14ac:dyDescent="0.3">
      <c r="A39" s="309" t="s">
        <v>186</v>
      </c>
      <c r="B39" s="302" t="s">
        <v>187</v>
      </c>
      <c r="C39" s="303"/>
      <c r="D39" s="303"/>
      <c r="E39" s="303"/>
      <c r="F39" s="303"/>
      <c r="G39" s="303"/>
      <c r="I39" s="300">
        <f t="shared" si="8"/>
        <v>0</v>
      </c>
      <c r="J39" s="300">
        <f t="shared" si="9"/>
        <v>0</v>
      </c>
      <c r="K39" s="300">
        <f t="shared" si="10"/>
        <v>0</v>
      </c>
      <c r="L39" s="300">
        <f t="shared" si="11"/>
        <v>0</v>
      </c>
    </row>
    <row r="40" spans="1:12" x14ac:dyDescent="0.3">
      <c r="A40" s="296" t="s">
        <v>188</v>
      </c>
      <c r="B40" s="297" t="s">
        <v>189</v>
      </c>
      <c r="C40" s="298">
        <f t="shared" ref="C40:F40" si="15">SUM(C41:C46)</f>
        <v>0</v>
      </c>
      <c r="D40" s="298">
        <f t="shared" si="15"/>
        <v>0</v>
      </c>
      <c r="E40" s="298">
        <f t="shared" si="15"/>
        <v>0</v>
      </c>
      <c r="F40" s="298">
        <f t="shared" si="15"/>
        <v>0</v>
      </c>
      <c r="G40" s="298">
        <f>SUM(G41:G46)</f>
        <v>0</v>
      </c>
      <c r="I40" s="300">
        <f t="shared" si="8"/>
        <v>0</v>
      </c>
      <c r="J40" s="300">
        <f t="shared" si="9"/>
        <v>0</v>
      </c>
      <c r="K40" s="300">
        <f t="shared" si="10"/>
        <v>0</v>
      </c>
      <c r="L40" s="300">
        <f t="shared" si="11"/>
        <v>0</v>
      </c>
    </row>
    <row r="41" spans="1:12" x14ac:dyDescent="0.3">
      <c r="A41" s="309" t="s">
        <v>190</v>
      </c>
      <c r="B41" s="302">
        <v>42</v>
      </c>
      <c r="C41" s="303"/>
      <c r="D41" s="303"/>
      <c r="E41" s="303"/>
      <c r="F41" s="303"/>
      <c r="G41" s="303"/>
      <c r="I41" s="300">
        <f t="shared" si="8"/>
        <v>0</v>
      </c>
      <c r="J41" s="300">
        <f t="shared" si="9"/>
        <v>0</v>
      </c>
      <c r="K41" s="300">
        <f t="shared" si="10"/>
        <v>0</v>
      </c>
      <c r="L41" s="300">
        <f t="shared" si="11"/>
        <v>0</v>
      </c>
    </row>
    <row r="42" spans="1:12" x14ac:dyDescent="0.3">
      <c r="A42" s="309" t="s">
        <v>191</v>
      </c>
      <c r="B42" s="302">
        <v>43</v>
      </c>
      <c r="C42" s="303"/>
      <c r="D42" s="303"/>
      <c r="E42" s="303"/>
      <c r="F42" s="303"/>
      <c r="G42" s="303"/>
      <c r="I42" s="300">
        <f t="shared" si="8"/>
        <v>0</v>
      </c>
      <c r="J42" s="300">
        <f t="shared" si="9"/>
        <v>0</v>
      </c>
      <c r="K42" s="300">
        <f t="shared" si="10"/>
        <v>0</v>
      </c>
      <c r="L42" s="300">
        <f t="shared" si="11"/>
        <v>0</v>
      </c>
    </row>
    <row r="43" spans="1:12" x14ac:dyDescent="0.3">
      <c r="A43" s="309" t="s">
        <v>192</v>
      </c>
      <c r="B43" s="302">
        <v>44</v>
      </c>
      <c r="C43" s="303"/>
      <c r="D43" s="303"/>
      <c r="E43" s="303"/>
      <c r="F43" s="303"/>
      <c r="G43" s="303"/>
      <c r="I43" s="300">
        <f t="shared" si="8"/>
        <v>0</v>
      </c>
      <c r="J43" s="300">
        <f t="shared" si="9"/>
        <v>0</v>
      </c>
      <c r="K43" s="300">
        <f t="shared" si="10"/>
        <v>0</v>
      </c>
      <c r="L43" s="300">
        <f t="shared" si="11"/>
        <v>0</v>
      </c>
    </row>
    <row r="44" spans="1:12" x14ac:dyDescent="0.3">
      <c r="A44" s="309" t="s">
        <v>193</v>
      </c>
      <c r="B44" s="302">
        <v>46</v>
      </c>
      <c r="C44" s="303"/>
      <c r="D44" s="303"/>
      <c r="E44" s="303"/>
      <c r="F44" s="303"/>
      <c r="G44" s="303"/>
      <c r="I44" s="300">
        <f t="shared" si="8"/>
        <v>0</v>
      </c>
      <c r="J44" s="300">
        <f t="shared" si="9"/>
        <v>0</v>
      </c>
      <c r="K44" s="300">
        <f t="shared" si="10"/>
        <v>0</v>
      </c>
      <c r="L44" s="300">
        <f t="shared" si="11"/>
        <v>0</v>
      </c>
    </row>
    <row r="45" spans="1:12" x14ac:dyDescent="0.3">
      <c r="A45" s="309" t="s">
        <v>194</v>
      </c>
      <c r="B45" s="302">
        <v>45</v>
      </c>
      <c r="C45" s="303"/>
      <c r="D45" s="303"/>
      <c r="E45" s="303"/>
      <c r="F45" s="303"/>
      <c r="G45" s="303"/>
      <c r="I45" s="300">
        <f t="shared" si="8"/>
        <v>0</v>
      </c>
      <c r="J45" s="300">
        <f t="shared" si="9"/>
        <v>0</v>
      </c>
      <c r="K45" s="300">
        <f t="shared" si="10"/>
        <v>0</v>
      </c>
      <c r="L45" s="300">
        <f t="shared" si="11"/>
        <v>0</v>
      </c>
    </row>
    <row r="46" spans="1:12" x14ac:dyDescent="0.3">
      <c r="A46" s="309" t="s">
        <v>195</v>
      </c>
      <c r="B46" s="302" t="s">
        <v>196</v>
      </c>
      <c r="C46" s="303"/>
      <c r="D46" s="303"/>
      <c r="E46" s="303"/>
      <c r="F46" s="303"/>
      <c r="G46" s="303"/>
      <c r="I46" s="300">
        <f t="shared" si="8"/>
        <v>0</v>
      </c>
      <c r="J46" s="300">
        <f t="shared" si="9"/>
        <v>0</v>
      </c>
      <c r="K46" s="300">
        <f t="shared" si="10"/>
        <v>0</v>
      </c>
      <c r="L46" s="300">
        <f t="shared" si="11"/>
        <v>0</v>
      </c>
    </row>
    <row r="47" spans="1:12" x14ac:dyDescent="0.3">
      <c r="A47" s="304" t="s">
        <v>164</v>
      </c>
      <c r="B47" s="297" t="s">
        <v>197</v>
      </c>
      <c r="C47" s="305"/>
      <c r="D47" s="305"/>
      <c r="E47" s="305"/>
      <c r="F47" s="305"/>
      <c r="G47" s="305"/>
      <c r="I47" s="300">
        <f t="shared" si="8"/>
        <v>0</v>
      </c>
      <c r="J47" s="300">
        <f t="shared" si="9"/>
        <v>0</v>
      </c>
      <c r="K47" s="300">
        <f t="shared" si="10"/>
        <v>0</v>
      </c>
      <c r="L47" s="300">
        <f t="shared" si="11"/>
        <v>0</v>
      </c>
    </row>
    <row r="48" spans="1:12" x14ac:dyDescent="0.3">
      <c r="A48" s="38" t="s">
        <v>198</v>
      </c>
      <c r="B48" s="306" t="s">
        <v>199</v>
      </c>
      <c r="C48" s="39">
        <f>SUM(C25,C32,C35,C40,C47)</f>
        <v>0</v>
      </c>
      <c r="D48" s="39">
        <f>SUM(D25,D32,D35,D40,D47)</f>
        <v>0</v>
      </c>
      <c r="E48" s="39">
        <f>SUM(E25,E32,E35,E40,E47)</f>
        <v>0</v>
      </c>
      <c r="F48" s="39">
        <f>SUM(F25,F32,F35,F40,F47)</f>
        <v>0</v>
      </c>
      <c r="G48" s="39">
        <f>SUM(G25,G32,G35,G40,G47)</f>
        <v>0</v>
      </c>
      <c r="I48" s="307">
        <f t="shared" si="8"/>
        <v>0</v>
      </c>
      <c r="J48" s="307">
        <f t="shared" si="9"/>
        <v>0</v>
      </c>
      <c r="K48" s="307">
        <f t="shared" si="10"/>
        <v>0</v>
      </c>
      <c r="L48" s="307">
        <f t="shared" si="11"/>
        <v>0</v>
      </c>
    </row>
    <row r="50" spans="1:12" ht="15" x14ac:dyDescent="0.3">
      <c r="A50" s="310" t="s">
        <v>805</v>
      </c>
      <c r="B50" s="311"/>
      <c r="C50" s="312"/>
      <c r="D50" s="312"/>
      <c r="E50" s="313"/>
      <c r="F50" s="313"/>
      <c r="G50" s="313"/>
      <c r="I50" s="312"/>
      <c r="J50" s="313"/>
      <c r="K50" s="313"/>
      <c r="L50" s="313"/>
    </row>
    <row r="51" spans="1:12" x14ac:dyDescent="0.3">
      <c r="A51" s="295"/>
      <c r="B51" s="295"/>
      <c r="C51" s="295"/>
      <c r="D51" s="295"/>
      <c r="E51" s="295"/>
      <c r="F51" s="295"/>
      <c r="G51" s="295"/>
      <c r="I51" s="295"/>
      <c r="J51" s="295"/>
      <c r="K51" s="295"/>
      <c r="L51" s="295"/>
    </row>
    <row r="52" spans="1:12" x14ac:dyDescent="0.3">
      <c r="A52" s="295"/>
      <c r="B52" s="295"/>
      <c r="C52" s="295"/>
      <c r="D52" s="295"/>
      <c r="E52" s="295"/>
      <c r="F52" s="295"/>
      <c r="G52" s="295"/>
      <c r="I52" s="550" t="s">
        <v>884</v>
      </c>
      <c r="J52" s="551"/>
      <c r="K52" s="551"/>
      <c r="L52" s="552"/>
    </row>
    <row r="53" spans="1:12" ht="27" x14ac:dyDescent="0.3">
      <c r="A53" s="202" t="s">
        <v>147</v>
      </c>
      <c r="B53" s="135" t="s">
        <v>169</v>
      </c>
      <c r="C53" s="202" t="str">
        <f>C24</f>
        <v>REALITE 2017</v>
      </c>
      <c r="D53" s="202" t="str">
        <f t="shared" ref="D53:G53" si="16">D24</f>
        <v>REALITE 2018</v>
      </c>
      <c r="E53" s="202" t="str">
        <f t="shared" si="16"/>
        <v>REALITE 2019</v>
      </c>
      <c r="F53" s="202" t="str">
        <f t="shared" si="16"/>
        <v>REALITE 2020</v>
      </c>
      <c r="G53" s="202" t="str">
        <f t="shared" si="16"/>
        <v>REALITE 2021</v>
      </c>
      <c r="I53" s="202" t="str">
        <f>RIGHT(D53,4)&amp;" - "&amp;RIGHT(C53,4)</f>
        <v>2018 - 2017</v>
      </c>
      <c r="J53" s="202" t="str">
        <f>RIGHT(E53,4)&amp;" - "&amp;RIGHT(D53,4)</f>
        <v>2019 - 2018</v>
      </c>
      <c r="K53" s="202" t="str">
        <f>RIGHT(F53,4)&amp;" - "&amp;RIGHT(E53,4)</f>
        <v>2020 - 2019</v>
      </c>
      <c r="L53" s="202" t="str">
        <f>RIGHT(G53,4)&amp;" - "&amp;RIGHT(F53,4)</f>
        <v>2021 - 2020</v>
      </c>
    </row>
    <row r="54" spans="1:12" x14ac:dyDescent="0.3">
      <c r="A54" s="296" t="s">
        <v>148</v>
      </c>
      <c r="B54" s="297" t="s">
        <v>149</v>
      </c>
      <c r="C54" s="298">
        <f>SUM(C55:C58)</f>
        <v>0</v>
      </c>
      <c r="D54" s="298">
        <f>SUM(D55:D58)</f>
        <v>0</v>
      </c>
      <c r="E54" s="298">
        <f>SUM(E55:E58)</f>
        <v>0</v>
      </c>
      <c r="F54" s="299">
        <f>SUM(F55:F58)</f>
        <v>0</v>
      </c>
      <c r="G54" s="299">
        <f>SUM(G55:G58)</f>
        <v>0</v>
      </c>
      <c r="I54" s="300">
        <f t="shared" ref="I54:I66" si="17">IFERROR(IF(AND(ROUND(SUM(C54:C54),0)=0,ROUND(SUM(D54:D54),0)&gt;ROUND(SUM(C54:C54),0)),"INF",(ROUND(SUM(D54:D54),0)-ROUND(SUM(C54:C54),0))/ROUND(SUM(C54:C54),0)),0)</f>
        <v>0</v>
      </c>
      <c r="J54" s="300">
        <f t="shared" ref="J54:J66" si="18">IFERROR(IF(AND(ROUND(SUM(D54),0)=0,ROUND(SUM(E54:E54),0)&gt;ROUND(SUM(D54),0)),"INF",(ROUND(SUM(E54:E54),0)-ROUND(SUM(D54),0))/ROUND(SUM(D54),0)),0)</f>
        <v>0</v>
      </c>
      <c r="K54" s="300">
        <f t="shared" ref="K54:K66" si="19">IFERROR(IF(AND(ROUND(SUM(E54),0)=0,ROUND(SUM(F54:F54),0)&gt;ROUND(SUM(E54),0)),"INF",(ROUND(SUM(F54:F54),0)-ROUND(SUM(E54),0))/ROUND(SUM(E54),0)),0)</f>
        <v>0</v>
      </c>
      <c r="L54" s="300">
        <f t="shared" ref="L54:L66" si="20">IFERROR(IF(AND(ROUND(SUM(F54),0)=0,ROUND(SUM(G54:G54),0)&gt;ROUND(SUM(F54),0)),"INF",(ROUND(SUM(G54:G54),0)-ROUND(SUM(F54),0))/ROUND(SUM(F54),0)),0)</f>
        <v>0</v>
      </c>
    </row>
    <row r="55" spans="1:12" x14ac:dyDescent="0.3">
      <c r="A55" s="301" t="s">
        <v>150</v>
      </c>
      <c r="B55" s="302">
        <v>20</v>
      </c>
      <c r="C55" s="303"/>
      <c r="D55" s="303"/>
      <c r="E55" s="303"/>
      <c r="F55" s="303"/>
      <c r="G55" s="303"/>
      <c r="I55" s="300">
        <f t="shared" si="17"/>
        <v>0</v>
      </c>
      <c r="J55" s="300">
        <f t="shared" si="18"/>
        <v>0</v>
      </c>
      <c r="K55" s="300">
        <f t="shared" si="19"/>
        <v>0</v>
      </c>
      <c r="L55" s="300">
        <f t="shared" si="20"/>
        <v>0</v>
      </c>
    </row>
    <row r="56" spans="1:12" ht="13.15" customHeight="1" x14ac:dyDescent="0.3">
      <c r="A56" s="301" t="s">
        <v>151</v>
      </c>
      <c r="B56" s="302">
        <v>21</v>
      </c>
      <c r="C56" s="303"/>
      <c r="D56" s="303"/>
      <c r="E56" s="303"/>
      <c r="F56" s="303"/>
      <c r="G56" s="303"/>
      <c r="I56" s="300">
        <f t="shared" si="17"/>
        <v>0</v>
      </c>
      <c r="J56" s="300">
        <f t="shared" si="18"/>
        <v>0</v>
      </c>
      <c r="K56" s="300">
        <f t="shared" si="19"/>
        <v>0</v>
      </c>
      <c r="L56" s="300">
        <f t="shared" si="20"/>
        <v>0</v>
      </c>
    </row>
    <row r="57" spans="1:12" ht="13.15" customHeight="1" x14ac:dyDescent="0.3">
      <c r="A57" s="301" t="s">
        <v>152</v>
      </c>
      <c r="B57" s="302" t="s">
        <v>153</v>
      </c>
      <c r="C57" s="303"/>
      <c r="D57" s="303"/>
      <c r="E57" s="303"/>
      <c r="F57" s="303"/>
      <c r="G57" s="303"/>
      <c r="I57" s="300">
        <f t="shared" si="17"/>
        <v>0</v>
      </c>
      <c r="J57" s="300">
        <f t="shared" si="18"/>
        <v>0</v>
      </c>
      <c r="K57" s="300">
        <f t="shared" si="19"/>
        <v>0</v>
      </c>
      <c r="L57" s="300">
        <f t="shared" si="20"/>
        <v>0</v>
      </c>
    </row>
    <row r="58" spans="1:12" x14ac:dyDescent="0.3">
      <c r="A58" s="301" t="s">
        <v>154</v>
      </c>
      <c r="B58" s="302">
        <v>28</v>
      </c>
      <c r="C58" s="303"/>
      <c r="D58" s="303"/>
      <c r="E58" s="303"/>
      <c r="F58" s="303"/>
      <c r="G58" s="303"/>
      <c r="I58" s="300">
        <f t="shared" si="17"/>
        <v>0</v>
      </c>
      <c r="J58" s="300">
        <f t="shared" si="18"/>
        <v>0</v>
      </c>
      <c r="K58" s="300">
        <f t="shared" si="19"/>
        <v>0</v>
      </c>
      <c r="L58" s="300">
        <f t="shared" si="20"/>
        <v>0</v>
      </c>
    </row>
    <row r="59" spans="1:12" x14ac:dyDescent="0.3">
      <c r="A59" s="296" t="s">
        <v>155</v>
      </c>
      <c r="B59" s="297" t="s">
        <v>156</v>
      </c>
      <c r="C59" s="298">
        <f>SUM(C60:C65)</f>
        <v>0</v>
      </c>
      <c r="D59" s="298">
        <f>SUM(D60:D65)</f>
        <v>0</v>
      </c>
      <c r="E59" s="298">
        <f>SUM(E60:E65)</f>
        <v>0</v>
      </c>
      <c r="F59" s="298">
        <f>SUM(F60:F65)</f>
        <v>0</v>
      </c>
      <c r="G59" s="298">
        <f>SUM(G60:G65)</f>
        <v>0</v>
      </c>
      <c r="I59" s="300">
        <f t="shared" si="17"/>
        <v>0</v>
      </c>
      <c r="J59" s="300">
        <f t="shared" si="18"/>
        <v>0</v>
      </c>
      <c r="K59" s="300">
        <f t="shared" si="19"/>
        <v>0</v>
      </c>
      <c r="L59" s="300">
        <f t="shared" si="20"/>
        <v>0</v>
      </c>
    </row>
    <row r="60" spans="1:12" x14ac:dyDescent="0.3">
      <c r="A60" s="301" t="s">
        <v>157</v>
      </c>
      <c r="B60" s="302">
        <v>29</v>
      </c>
      <c r="C60" s="303"/>
      <c r="D60" s="303"/>
      <c r="E60" s="303"/>
      <c r="F60" s="303"/>
      <c r="G60" s="303"/>
      <c r="I60" s="300">
        <f t="shared" si="17"/>
        <v>0</v>
      </c>
      <c r="J60" s="300">
        <f t="shared" si="18"/>
        <v>0</v>
      </c>
      <c r="K60" s="300">
        <f t="shared" si="19"/>
        <v>0</v>
      </c>
      <c r="L60" s="300">
        <f t="shared" si="20"/>
        <v>0</v>
      </c>
    </row>
    <row r="61" spans="1:12" x14ac:dyDescent="0.3">
      <c r="A61" s="301" t="s">
        <v>158</v>
      </c>
      <c r="B61" s="302">
        <v>3</v>
      </c>
      <c r="C61" s="303"/>
      <c r="D61" s="303"/>
      <c r="E61" s="303"/>
      <c r="F61" s="303"/>
      <c r="G61" s="303"/>
      <c r="I61" s="300">
        <f t="shared" si="17"/>
        <v>0</v>
      </c>
      <c r="J61" s="300">
        <f t="shared" si="18"/>
        <v>0</v>
      </c>
      <c r="K61" s="300">
        <f t="shared" si="19"/>
        <v>0</v>
      </c>
      <c r="L61" s="300">
        <f t="shared" si="20"/>
        <v>0</v>
      </c>
    </row>
    <row r="62" spans="1:12" x14ac:dyDescent="0.3">
      <c r="A62" s="301" t="s">
        <v>159</v>
      </c>
      <c r="B62" s="302" t="s">
        <v>160</v>
      </c>
      <c r="C62" s="303"/>
      <c r="D62" s="303"/>
      <c r="E62" s="303"/>
      <c r="F62" s="303"/>
      <c r="G62" s="303"/>
      <c r="I62" s="300">
        <f t="shared" si="17"/>
        <v>0</v>
      </c>
      <c r="J62" s="300">
        <f t="shared" si="18"/>
        <v>0</v>
      </c>
      <c r="K62" s="300">
        <f t="shared" si="19"/>
        <v>0</v>
      </c>
      <c r="L62" s="300">
        <f t="shared" si="20"/>
        <v>0</v>
      </c>
    </row>
    <row r="63" spans="1:12" x14ac:dyDescent="0.3">
      <c r="A63" s="301" t="s">
        <v>864</v>
      </c>
      <c r="B63" s="302" t="s">
        <v>161</v>
      </c>
      <c r="C63" s="303"/>
      <c r="D63" s="303"/>
      <c r="E63" s="303"/>
      <c r="F63" s="303"/>
      <c r="G63" s="303"/>
      <c r="I63" s="300">
        <f t="shared" si="17"/>
        <v>0</v>
      </c>
      <c r="J63" s="300">
        <f t="shared" si="18"/>
        <v>0</v>
      </c>
      <c r="K63" s="300">
        <f t="shared" si="19"/>
        <v>0</v>
      </c>
      <c r="L63" s="300">
        <f t="shared" si="20"/>
        <v>0</v>
      </c>
    </row>
    <row r="64" spans="1:12" x14ac:dyDescent="0.3">
      <c r="A64" s="301" t="s">
        <v>162</v>
      </c>
      <c r="B64" s="302" t="s">
        <v>163</v>
      </c>
      <c r="C64" s="303"/>
      <c r="D64" s="303"/>
      <c r="E64" s="303"/>
      <c r="F64" s="303"/>
      <c r="G64" s="303"/>
      <c r="I64" s="300">
        <f t="shared" si="17"/>
        <v>0</v>
      </c>
      <c r="J64" s="300">
        <f t="shared" si="18"/>
        <v>0</v>
      </c>
      <c r="K64" s="300">
        <f t="shared" si="19"/>
        <v>0</v>
      </c>
      <c r="L64" s="300">
        <f t="shared" si="20"/>
        <v>0</v>
      </c>
    </row>
    <row r="65" spans="1:12" x14ac:dyDescent="0.3">
      <c r="A65" s="304" t="s">
        <v>164</v>
      </c>
      <c r="B65" s="297" t="s">
        <v>165</v>
      </c>
      <c r="C65" s="305"/>
      <c r="D65" s="305"/>
      <c r="E65" s="305"/>
      <c r="F65" s="305"/>
      <c r="G65" s="305"/>
      <c r="I65" s="300">
        <f t="shared" si="17"/>
        <v>0</v>
      </c>
      <c r="J65" s="300">
        <f t="shared" si="18"/>
        <v>0</v>
      </c>
      <c r="K65" s="300">
        <f t="shared" si="19"/>
        <v>0</v>
      </c>
      <c r="L65" s="300">
        <f t="shared" si="20"/>
        <v>0</v>
      </c>
    </row>
    <row r="66" spans="1:12" x14ac:dyDescent="0.3">
      <c r="A66" s="38" t="s">
        <v>166</v>
      </c>
      <c r="B66" s="306" t="s">
        <v>167</v>
      </c>
      <c r="C66" s="39">
        <f>SUM(C54,C59)</f>
        <v>0</v>
      </c>
      <c r="D66" s="39">
        <f>SUM(D54,D59)</f>
        <v>0</v>
      </c>
      <c r="E66" s="39">
        <f>SUM(E54,E59)</f>
        <v>0</v>
      </c>
      <c r="F66" s="39">
        <f>SUM(F54,F59)</f>
        <v>0</v>
      </c>
      <c r="G66" s="39">
        <f>SUM(G54,G59)</f>
        <v>0</v>
      </c>
      <c r="I66" s="307">
        <f t="shared" si="17"/>
        <v>0</v>
      </c>
      <c r="J66" s="307">
        <f t="shared" si="18"/>
        <v>0</v>
      </c>
      <c r="K66" s="307">
        <f t="shared" si="19"/>
        <v>0</v>
      </c>
      <c r="L66" s="307">
        <f t="shared" si="20"/>
        <v>0</v>
      </c>
    </row>
    <row r="67" spans="1:12" x14ac:dyDescent="0.3">
      <c r="A67" s="216"/>
      <c r="C67" s="229"/>
      <c r="D67" s="229"/>
      <c r="E67" s="229"/>
      <c r="F67" s="229"/>
      <c r="G67" s="229"/>
      <c r="I67" s="229"/>
      <c r="J67" s="229"/>
      <c r="K67" s="229"/>
      <c r="L67" s="229"/>
    </row>
    <row r="68" spans="1:12" x14ac:dyDescent="0.3">
      <c r="A68" s="216"/>
      <c r="C68" s="229"/>
      <c r="D68" s="229"/>
      <c r="E68" s="229"/>
      <c r="F68" s="229"/>
      <c r="G68" s="229"/>
      <c r="I68" s="550" t="s">
        <v>884</v>
      </c>
      <c r="J68" s="551"/>
      <c r="K68" s="551"/>
      <c r="L68" s="552"/>
    </row>
    <row r="69" spans="1:12" ht="27" x14ac:dyDescent="0.3">
      <c r="A69" s="202" t="s">
        <v>168</v>
      </c>
      <c r="B69" s="202" t="s">
        <v>169</v>
      </c>
      <c r="C69" s="202" t="str">
        <f>C53</f>
        <v>REALITE 2017</v>
      </c>
      <c r="D69" s="202" t="str">
        <f t="shared" ref="D69:G69" si="21">D53</f>
        <v>REALITE 2018</v>
      </c>
      <c r="E69" s="202" t="str">
        <f t="shared" si="21"/>
        <v>REALITE 2019</v>
      </c>
      <c r="F69" s="202" t="str">
        <f t="shared" si="21"/>
        <v>REALITE 2020</v>
      </c>
      <c r="G69" s="202" t="str">
        <f t="shared" si="21"/>
        <v>REALITE 2021</v>
      </c>
      <c r="I69" s="202" t="str">
        <f>RIGHT(D69,4)&amp;" - "&amp;RIGHT(C69,4)</f>
        <v>2018 - 2017</v>
      </c>
      <c r="J69" s="202" t="str">
        <f>RIGHT(E69,4)&amp;" - "&amp;RIGHT(D69,4)</f>
        <v>2019 - 2018</v>
      </c>
      <c r="K69" s="202" t="str">
        <f>RIGHT(F69,4)&amp;" - "&amp;RIGHT(E69,4)</f>
        <v>2020 - 2019</v>
      </c>
      <c r="L69" s="202" t="str">
        <f>RIGHT(G69,4)&amp;" - "&amp;RIGHT(F69,4)</f>
        <v>2021 - 2020</v>
      </c>
    </row>
    <row r="70" spans="1:12" x14ac:dyDescent="0.3">
      <c r="A70" s="296" t="s">
        <v>170</v>
      </c>
      <c r="B70" s="297" t="s">
        <v>171</v>
      </c>
      <c r="C70" s="298">
        <f>SUM(C71:C76)</f>
        <v>0</v>
      </c>
      <c r="D70" s="298">
        <f>SUM(D71:D76)</f>
        <v>0</v>
      </c>
      <c r="E70" s="298">
        <f>SUM(E71:E76)</f>
        <v>0</v>
      </c>
      <c r="F70" s="298">
        <f>SUM(F71:F76)</f>
        <v>0</v>
      </c>
      <c r="G70" s="298">
        <f>SUM(G71:G76)</f>
        <v>0</v>
      </c>
      <c r="I70" s="300">
        <f t="shared" ref="I70:I93" si="22">IFERROR(IF(AND(ROUND(SUM(C70:C70),0)=0,ROUND(SUM(D70:D70),0)&gt;ROUND(SUM(C70:C70),0)),"INF",(ROUND(SUM(D70:D70),0)-ROUND(SUM(C70:C70),0))/ROUND(SUM(C70:C70),0)),0)</f>
        <v>0</v>
      </c>
      <c r="J70" s="300">
        <f t="shared" ref="J70:J93" si="23">IFERROR(IF(AND(ROUND(SUM(D70),0)=0,ROUND(SUM(E70:E70),0)&gt;ROUND(SUM(D70),0)),"INF",(ROUND(SUM(E70:E70),0)-ROUND(SUM(D70),0))/ROUND(SUM(D70),0)),0)</f>
        <v>0</v>
      </c>
      <c r="K70" s="300">
        <f t="shared" ref="K70:K93" si="24">IFERROR(IF(AND(ROUND(SUM(E70),0)=0,ROUND(SUM(F70:F70),0)&gt;ROUND(SUM(E70),0)),"INF",(ROUND(SUM(F70:F70),0)-ROUND(SUM(E70),0))/ROUND(SUM(E70),0)),0)</f>
        <v>0</v>
      </c>
      <c r="L70" s="300">
        <f t="shared" ref="L70:L93" si="25">IFERROR(IF(AND(ROUND(SUM(F70),0)=0,ROUND(SUM(G70:G70),0)&gt;ROUND(SUM(F70),0)),"INF",(ROUND(SUM(G70:G70),0)-ROUND(SUM(F70),0))/ROUND(SUM(F70),0)),0)</f>
        <v>0</v>
      </c>
    </row>
    <row r="71" spans="1:12" x14ac:dyDescent="0.3">
      <c r="A71" s="301" t="s">
        <v>172</v>
      </c>
      <c r="B71" s="302">
        <v>10</v>
      </c>
      <c r="C71" s="303"/>
      <c r="D71" s="303"/>
      <c r="E71" s="303"/>
      <c r="F71" s="303"/>
      <c r="G71" s="303"/>
      <c r="I71" s="300">
        <f t="shared" si="22"/>
        <v>0</v>
      </c>
      <c r="J71" s="300">
        <f t="shared" si="23"/>
        <v>0</v>
      </c>
      <c r="K71" s="300">
        <f t="shared" si="24"/>
        <v>0</v>
      </c>
      <c r="L71" s="300">
        <f t="shared" si="25"/>
        <v>0</v>
      </c>
    </row>
    <row r="72" spans="1:12" x14ac:dyDescent="0.3">
      <c r="A72" s="301" t="s">
        <v>173</v>
      </c>
      <c r="B72" s="302">
        <v>11</v>
      </c>
      <c r="C72" s="303"/>
      <c r="D72" s="303"/>
      <c r="E72" s="303"/>
      <c r="F72" s="303"/>
      <c r="G72" s="303"/>
      <c r="I72" s="300">
        <f t="shared" si="22"/>
        <v>0</v>
      </c>
      <c r="J72" s="300">
        <f t="shared" si="23"/>
        <v>0</v>
      </c>
      <c r="K72" s="300">
        <f t="shared" si="24"/>
        <v>0</v>
      </c>
      <c r="L72" s="300">
        <f t="shared" si="25"/>
        <v>0</v>
      </c>
    </row>
    <row r="73" spans="1:12" x14ac:dyDescent="0.3">
      <c r="A73" s="301" t="s">
        <v>174</v>
      </c>
      <c r="B73" s="302">
        <v>12</v>
      </c>
      <c r="C73" s="303"/>
      <c r="D73" s="303"/>
      <c r="E73" s="303"/>
      <c r="F73" s="303"/>
      <c r="G73" s="303"/>
      <c r="I73" s="300">
        <f t="shared" si="22"/>
        <v>0</v>
      </c>
      <c r="J73" s="300">
        <f t="shared" si="23"/>
        <v>0</v>
      </c>
      <c r="K73" s="300">
        <f t="shared" si="24"/>
        <v>0</v>
      </c>
      <c r="L73" s="300">
        <f t="shared" si="25"/>
        <v>0</v>
      </c>
    </row>
    <row r="74" spans="1:12" x14ac:dyDescent="0.3">
      <c r="A74" s="301" t="s">
        <v>175</v>
      </c>
      <c r="B74" s="302">
        <v>13</v>
      </c>
      <c r="C74" s="303"/>
      <c r="D74" s="303"/>
      <c r="E74" s="303"/>
      <c r="F74" s="303"/>
      <c r="G74" s="303"/>
      <c r="I74" s="300">
        <f t="shared" si="22"/>
        <v>0</v>
      </c>
      <c r="J74" s="300">
        <f t="shared" si="23"/>
        <v>0</v>
      </c>
      <c r="K74" s="300">
        <f t="shared" si="24"/>
        <v>0</v>
      </c>
      <c r="L74" s="300">
        <f t="shared" si="25"/>
        <v>0</v>
      </c>
    </row>
    <row r="75" spans="1:12" x14ac:dyDescent="0.3">
      <c r="A75" s="301" t="s">
        <v>176</v>
      </c>
      <c r="B75" s="302">
        <v>14</v>
      </c>
      <c r="C75" s="303"/>
      <c r="D75" s="303"/>
      <c r="E75" s="303"/>
      <c r="F75" s="303"/>
      <c r="G75" s="303"/>
      <c r="I75" s="300">
        <f t="shared" si="22"/>
        <v>0</v>
      </c>
      <c r="J75" s="300">
        <f t="shared" si="23"/>
        <v>0</v>
      </c>
      <c r="K75" s="300">
        <f t="shared" si="24"/>
        <v>0</v>
      </c>
      <c r="L75" s="300">
        <f t="shared" si="25"/>
        <v>0</v>
      </c>
    </row>
    <row r="76" spans="1:12" x14ac:dyDescent="0.3">
      <c r="A76" s="301" t="s">
        <v>177</v>
      </c>
      <c r="B76" s="302">
        <v>15</v>
      </c>
      <c r="C76" s="303"/>
      <c r="D76" s="303"/>
      <c r="E76" s="303"/>
      <c r="F76" s="303"/>
      <c r="G76" s="303"/>
      <c r="I76" s="300">
        <f t="shared" si="22"/>
        <v>0</v>
      </c>
      <c r="J76" s="300">
        <f t="shared" si="23"/>
        <v>0</v>
      </c>
      <c r="K76" s="300">
        <f t="shared" si="24"/>
        <v>0</v>
      </c>
      <c r="L76" s="300">
        <f t="shared" si="25"/>
        <v>0</v>
      </c>
    </row>
    <row r="77" spans="1:12" x14ac:dyDescent="0.3">
      <c r="A77" s="296" t="s">
        <v>178</v>
      </c>
      <c r="B77" s="297">
        <v>16</v>
      </c>
      <c r="C77" s="298">
        <f t="shared" ref="C77:G77" si="26">C78</f>
        <v>0</v>
      </c>
      <c r="D77" s="298">
        <f t="shared" si="26"/>
        <v>0</v>
      </c>
      <c r="E77" s="298">
        <f t="shared" si="26"/>
        <v>0</v>
      </c>
      <c r="F77" s="298">
        <f t="shared" si="26"/>
        <v>0</v>
      </c>
      <c r="G77" s="298">
        <f t="shared" si="26"/>
        <v>0</v>
      </c>
      <c r="I77" s="300">
        <f t="shared" si="22"/>
        <v>0</v>
      </c>
      <c r="J77" s="300">
        <f t="shared" si="23"/>
        <v>0</v>
      </c>
      <c r="K77" s="300">
        <f t="shared" si="24"/>
        <v>0</v>
      </c>
      <c r="L77" s="300">
        <f t="shared" si="25"/>
        <v>0</v>
      </c>
    </row>
    <row r="78" spans="1:12" x14ac:dyDescent="0.3">
      <c r="A78" s="301" t="s">
        <v>179</v>
      </c>
      <c r="B78" s="302">
        <v>16</v>
      </c>
      <c r="C78" s="303"/>
      <c r="D78" s="303"/>
      <c r="E78" s="303"/>
      <c r="F78" s="303"/>
      <c r="G78" s="303"/>
      <c r="I78" s="300">
        <f t="shared" si="22"/>
        <v>0</v>
      </c>
      <c r="J78" s="300">
        <f t="shared" si="23"/>
        <v>0</v>
      </c>
      <c r="K78" s="300">
        <f t="shared" si="24"/>
        <v>0</v>
      </c>
      <c r="L78" s="300">
        <f t="shared" si="25"/>
        <v>0</v>
      </c>
    </row>
    <row r="79" spans="1:12" x14ac:dyDescent="0.3">
      <c r="A79" s="296" t="s">
        <v>180</v>
      </c>
      <c r="B79" s="297" t="s">
        <v>181</v>
      </c>
      <c r="C79" s="298">
        <f>SUM(C80,C85,C92)</f>
        <v>0</v>
      </c>
      <c r="D79" s="298">
        <f>SUM(D80,D85,D92)</f>
        <v>0</v>
      </c>
      <c r="E79" s="298">
        <f>SUM(E80,E85,E92)</f>
        <v>0</v>
      </c>
      <c r="F79" s="298">
        <f>SUM(F80,F85,F92)</f>
        <v>0</v>
      </c>
      <c r="G79" s="298">
        <f>SUM(G80,G85,G92)</f>
        <v>0</v>
      </c>
      <c r="I79" s="300">
        <f t="shared" si="22"/>
        <v>0</v>
      </c>
      <c r="J79" s="300">
        <f t="shared" si="23"/>
        <v>0</v>
      </c>
      <c r="K79" s="300">
        <f t="shared" si="24"/>
        <v>0</v>
      </c>
      <c r="L79" s="300">
        <f t="shared" si="25"/>
        <v>0</v>
      </c>
    </row>
    <row r="80" spans="1:12" x14ac:dyDescent="0.3">
      <c r="A80" s="296" t="s">
        <v>863</v>
      </c>
      <c r="B80" s="297">
        <v>17</v>
      </c>
      <c r="C80" s="298">
        <f>SUM(C81,C84)</f>
        <v>0</v>
      </c>
      <c r="D80" s="298">
        <f>SUM(D81,D84)</f>
        <v>0</v>
      </c>
      <c r="E80" s="298">
        <f>SUM(E81,E84)</f>
        <v>0</v>
      </c>
      <c r="F80" s="298">
        <f>SUM(F81,F84)</f>
        <v>0</v>
      </c>
      <c r="G80" s="298">
        <f>SUM(G81,G84)</f>
        <v>0</v>
      </c>
      <c r="I80" s="300">
        <f t="shared" si="22"/>
        <v>0</v>
      </c>
      <c r="J80" s="300">
        <f t="shared" si="23"/>
        <v>0</v>
      </c>
      <c r="K80" s="300">
        <f t="shared" si="24"/>
        <v>0</v>
      </c>
      <c r="L80" s="300">
        <f t="shared" si="25"/>
        <v>0</v>
      </c>
    </row>
    <row r="81" spans="1:12" x14ac:dyDescent="0.3">
      <c r="A81" s="296" t="s">
        <v>182</v>
      </c>
      <c r="B81" s="297" t="s">
        <v>183</v>
      </c>
      <c r="C81" s="298">
        <f>SUM(C82:C83)</f>
        <v>0</v>
      </c>
      <c r="D81" s="298">
        <f>SUM(D82:D83)</f>
        <v>0</v>
      </c>
      <c r="E81" s="298">
        <f>SUM(E82:E83)</f>
        <v>0</v>
      </c>
      <c r="F81" s="298">
        <f>SUM(F82:F83)</f>
        <v>0</v>
      </c>
      <c r="G81" s="298">
        <f>SUM(G82:G83)</f>
        <v>0</v>
      </c>
      <c r="I81" s="300">
        <f t="shared" si="22"/>
        <v>0</v>
      </c>
      <c r="J81" s="300">
        <f t="shared" si="23"/>
        <v>0</v>
      </c>
      <c r="K81" s="300">
        <f t="shared" si="24"/>
        <v>0</v>
      </c>
      <c r="L81" s="300">
        <f t="shared" si="25"/>
        <v>0</v>
      </c>
    </row>
    <row r="82" spans="1:12" x14ac:dyDescent="0.3">
      <c r="A82" s="309" t="s">
        <v>184</v>
      </c>
      <c r="B82" s="302"/>
      <c r="C82" s="303"/>
      <c r="D82" s="303"/>
      <c r="E82" s="303"/>
      <c r="F82" s="303"/>
      <c r="G82" s="303"/>
      <c r="I82" s="300">
        <f t="shared" si="22"/>
        <v>0</v>
      </c>
      <c r="J82" s="300">
        <f t="shared" si="23"/>
        <v>0</v>
      </c>
      <c r="K82" s="300">
        <f t="shared" si="24"/>
        <v>0</v>
      </c>
      <c r="L82" s="300">
        <f t="shared" si="25"/>
        <v>0</v>
      </c>
    </row>
    <row r="83" spans="1:12" x14ac:dyDescent="0.3">
      <c r="A83" s="309" t="s">
        <v>185</v>
      </c>
      <c r="B83" s="302"/>
      <c r="C83" s="303"/>
      <c r="D83" s="303"/>
      <c r="E83" s="303"/>
      <c r="F83" s="303"/>
      <c r="G83" s="303"/>
      <c r="I83" s="300">
        <f t="shared" si="22"/>
        <v>0</v>
      </c>
      <c r="J83" s="300">
        <f t="shared" si="23"/>
        <v>0</v>
      </c>
      <c r="K83" s="300">
        <f t="shared" si="24"/>
        <v>0</v>
      </c>
      <c r="L83" s="300">
        <f t="shared" si="25"/>
        <v>0</v>
      </c>
    </row>
    <row r="84" spans="1:12" x14ac:dyDescent="0.3">
      <c r="A84" s="309" t="s">
        <v>186</v>
      </c>
      <c r="B84" s="302" t="s">
        <v>187</v>
      </c>
      <c r="C84" s="303"/>
      <c r="D84" s="303"/>
      <c r="E84" s="303"/>
      <c r="F84" s="303"/>
      <c r="G84" s="303"/>
      <c r="I84" s="300">
        <f t="shared" si="22"/>
        <v>0</v>
      </c>
      <c r="J84" s="300">
        <f t="shared" si="23"/>
        <v>0</v>
      </c>
      <c r="K84" s="300">
        <f t="shared" si="24"/>
        <v>0</v>
      </c>
      <c r="L84" s="300">
        <f t="shared" si="25"/>
        <v>0</v>
      </c>
    </row>
    <row r="85" spans="1:12" x14ac:dyDescent="0.3">
      <c r="A85" s="296" t="s">
        <v>188</v>
      </c>
      <c r="B85" s="297" t="s">
        <v>189</v>
      </c>
      <c r="C85" s="298">
        <f>SUM(C86:C91)</f>
        <v>0</v>
      </c>
      <c r="D85" s="298">
        <f>SUM(D86:D91)</f>
        <v>0</v>
      </c>
      <c r="E85" s="298">
        <f>SUM(E86:E91)</f>
        <v>0</v>
      </c>
      <c r="F85" s="298">
        <f>SUM(F86:F91)</f>
        <v>0</v>
      </c>
      <c r="G85" s="298">
        <f>SUM(G86:G91)</f>
        <v>0</v>
      </c>
      <c r="I85" s="300">
        <f t="shared" si="22"/>
        <v>0</v>
      </c>
      <c r="J85" s="300">
        <f t="shared" si="23"/>
        <v>0</v>
      </c>
      <c r="K85" s="300">
        <f t="shared" si="24"/>
        <v>0</v>
      </c>
      <c r="L85" s="300">
        <f t="shared" si="25"/>
        <v>0</v>
      </c>
    </row>
    <row r="86" spans="1:12" x14ac:dyDescent="0.3">
      <c r="A86" s="309" t="s">
        <v>190</v>
      </c>
      <c r="B86" s="302">
        <v>42</v>
      </c>
      <c r="C86" s="303"/>
      <c r="D86" s="303"/>
      <c r="E86" s="303"/>
      <c r="F86" s="303"/>
      <c r="G86" s="303"/>
      <c r="I86" s="300">
        <f t="shared" si="22"/>
        <v>0</v>
      </c>
      <c r="J86" s="300">
        <f t="shared" si="23"/>
        <v>0</v>
      </c>
      <c r="K86" s="300">
        <f t="shared" si="24"/>
        <v>0</v>
      </c>
      <c r="L86" s="300">
        <f t="shared" si="25"/>
        <v>0</v>
      </c>
    </row>
    <row r="87" spans="1:12" x14ac:dyDescent="0.3">
      <c r="A87" s="309" t="s">
        <v>191</v>
      </c>
      <c r="B87" s="302">
        <v>43</v>
      </c>
      <c r="C87" s="303"/>
      <c r="D87" s="303"/>
      <c r="E87" s="303"/>
      <c r="F87" s="303"/>
      <c r="G87" s="303"/>
      <c r="I87" s="300">
        <f t="shared" si="22"/>
        <v>0</v>
      </c>
      <c r="J87" s="300">
        <f t="shared" si="23"/>
        <v>0</v>
      </c>
      <c r="K87" s="300">
        <f t="shared" si="24"/>
        <v>0</v>
      </c>
      <c r="L87" s="300">
        <f t="shared" si="25"/>
        <v>0</v>
      </c>
    </row>
    <row r="88" spans="1:12" x14ac:dyDescent="0.3">
      <c r="A88" s="309" t="s">
        <v>192</v>
      </c>
      <c r="B88" s="302">
        <v>44</v>
      </c>
      <c r="C88" s="303"/>
      <c r="D88" s="303"/>
      <c r="E88" s="303"/>
      <c r="F88" s="303"/>
      <c r="G88" s="303"/>
      <c r="I88" s="300">
        <f t="shared" si="22"/>
        <v>0</v>
      </c>
      <c r="J88" s="300">
        <f t="shared" si="23"/>
        <v>0</v>
      </c>
      <c r="K88" s="300">
        <f t="shared" si="24"/>
        <v>0</v>
      </c>
      <c r="L88" s="300">
        <f t="shared" si="25"/>
        <v>0</v>
      </c>
    </row>
    <row r="89" spans="1:12" x14ac:dyDescent="0.3">
      <c r="A89" s="309" t="s">
        <v>193</v>
      </c>
      <c r="B89" s="302">
        <v>46</v>
      </c>
      <c r="C89" s="303"/>
      <c r="D89" s="303"/>
      <c r="E89" s="303"/>
      <c r="F89" s="303"/>
      <c r="G89" s="303"/>
      <c r="I89" s="300">
        <f t="shared" si="22"/>
        <v>0</v>
      </c>
      <c r="J89" s="300">
        <f t="shared" si="23"/>
        <v>0</v>
      </c>
      <c r="K89" s="300">
        <f t="shared" si="24"/>
        <v>0</v>
      </c>
      <c r="L89" s="300">
        <f t="shared" si="25"/>
        <v>0</v>
      </c>
    </row>
    <row r="90" spans="1:12" x14ac:dyDescent="0.3">
      <c r="A90" s="309" t="s">
        <v>194</v>
      </c>
      <c r="B90" s="302">
        <v>45</v>
      </c>
      <c r="C90" s="303"/>
      <c r="D90" s="303"/>
      <c r="E90" s="303"/>
      <c r="F90" s="303"/>
      <c r="G90" s="303"/>
      <c r="I90" s="300">
        <f t="shared" si="22"/>
        <v>0</v>
      </c>
      <c r="J90" s="300">
        <f t="shared" si="23"/>
        <v>0</v>
      </c>
      <c r="K90" s="300">
        <f t="shared" si="24"/>
        <v>0</v>
      </c>
      <c r="L90" s="300">
        <f t="shared" si="25"/>
        <v>0</v>
      </c>
    </row>
    <row r="91" spans="1:12" x14ac:dyDescent="0.3">
      <c r="A91" s="309" t="s">
        <v>195</v>
      </c>
      <c r="B91" s="302" t="s">
        <v>196</v>
      </c>
      <c r="C91" s="303"/>
      <c r="D91" s="303"/>
      <c r="E91" s="303"/>
      <c r="F91" s="303"/>
      <c r="G91" s="303"/>
      <c r="I91" s="300">
        <f t="shared" si="22"/>
        <v>0</v>
      </c>
      <c r="J91" s="300">
        <f t="shared" si="23"/>
        <v>0</v>
      </c>
      <c r="K91" s="300">
        <f t="shared" si="24"/>
        <v>0</v>
      </c>
      <c r="L91" s="300">
        <f t="shared" si="25"/>
        <v>0</v>
      </c>
    </row>
    <row r="92" spans="1:12" x14ac:dyDescent="0.3">
      <c r="A92" s="304" t="s">
        <v>164</v>
      </c>
      <c r="B92" s="297" t="s">
        <v>197</v>
      </c>
      <c r="C92" s="305"/>
      <c r="D92" s="305"/>
      <c r="E92" s="305"/>
      <c r="F92" s="305"/>
      <c r="G92" s="305"/>
      <c r="I92" s="300">
        <f t="shared" si="22"/>
        <v>0</v>
      </c>
      <c r="J92" s="300">
        <f t="shared" si="23"/>
        <v>0</v>
      </c>
      <c r="K92" s="300">
        <f t="shared" si="24"/>
        <v>0</v>
      </c>
      <c r="L92" s="300">
        <f t="shared" si="25"/>
        <v>0</v>
      </c>
    </row>
    <row r="93" spans="1:12" x14ac:dyDescent="0.3">
      <c r="A93" s="38" t="s">
        <v>198</v>
      </c>
      <c r="B93" s="306" t="s">
        <v>199</v>
      </c>
      <c r="C93" s="39">
        <f>SUM(C70,C77,C80,C85,C92)</f>
        <v>0</v>
      </c>
      <c r="D93" s="39">
        <f>SUM(D70,D77,D80,D85,D92)</f>
        <v>0</v>
      </c>
      <c r="E93" s="39">
        <f>SUM(E70,E77,E80,E85,E92)</f>
        <v>0</v>
      </c>
      <c r="F93" s="39">
        <f>SUM(F70,F77,F80,F85,F92)</f>
        <v>0</v>
      </c>
      <c r="G93" s="39">
        <f>SUM(G70,G77,G80,G85,G92)</f>
        <v>0</v>
      </c>
      <c r="I93" s="307">
        <f t="shared" si="22"/>
        <v>0</v>
      </c>
      <c r="J93" s="307">
        <f t="shared" si="23"/>
        <v>0</v>
      </c>
      <c r="K93" s="307">
        <f t="shared" si="24"/>
        <v>0</v>
      </c>
      <c r="L93" s="307">
        <f t="shared" si="25"/>
        <v>0</v>
      </c>
    </row>
    <row r="94" spans="1:12" x14ac:dyDescent="0.3">
      <c r="A94" s="314"/>
      <c r="B94" s="15"/>
      <c r="C94" s="11"/>
      <c r="D94" s="11"/>
      <c r="E94" s="11"/>
      <c r="F94" s="11"/>
      <c r="G94" s="11"/>
      <c r="I94" s="315"/>
      <c r="J94" s="315"/>
      <c r="K94" s="315"/>
      <c r="L94" s="315"/>
    </row>
    <row r="95" spans="1:12" ht="15" x14ac:dyDescent="0.3">
      <c r="A95" s="310" t="s">
        <v>697</v>
      </c>
      <c r="B95" s="311"/>
      <c r="C95" s="312"/>
      <c r="D95" s="312"/>
      <c r="E95" s="313"/>
      <c r="F95" s="313"/>
      <c r="G95" s="313"/>
      <c r="I95" s="312"/>
      <c r="J95" s="313"/>
      <c r="K95" s="313"/>
      <c r="L95" s="313"/>
    </row>
    <row r="96" spans="1:12" x14ac:dyDescent="0.3">
      <c r="A96" s="295"/>
      <c r="B96" s="295"/>
      <c r="C96" s="295"/>
      <c r="D96" s="295"/>
      <c r="E96" s="295"/>
      <c r="F96" s="295"/>
      <c r="G96" s="295"/>
      <c r="I96" s="295"/>
      <c r="J96" s="295"/>
      <c r="K96" s="295"/>
      <c r="L96" s="295"/>
    </row>
    <row r="97" spans="1:12" x14ac:dyDescent="0.3">
      <c r="A97" s="295"/>
      <c r="B97" s="295"/>
      <c r="C97" s="295"/>
      <c r="D97" s="295"/>
      <c r="E97" s="295"/>
      <c r="F97" s="295"/>
      <c r="G97" s="295"/>
      <c r="I97" s="550" t="s">
        <v>884</v>
      </c>
      <c r="J97" s="551"/>
      <c r="K97" s="551"/>
      <c r="L97" s="552"/>
    </row>
    <row r="98" spans="1:12" ht="27" x14ac:dyDescent="0.3">
      <c r="A98" s="202" t="s">
        <v>147</v>
      </c>
      <c r="B98" s="135" t="s">
        <v>169</v>
      </c>
      <c r="C98" s="202" t="str">
        <f t="shared" ref="C98:G98" si="27">C24</f>
        <v>REALITE 2017</v>
      </c>
      <c r="D98" s="202" t="str">
        <f t="shared" si="27"/>
        <v>REALITE 2018</v>
      </c>
      <c r="E98" s="202" t="str">
        <f t="shared" si="27"/>
        <v>REALITE 2019</v>
      </c>
      <c r="F98" s="202" t="str">
        <f t="shared" si="27"/>
        <v>REALITE 2020</v>
      </c>
      <c r="G98" s="202" t="str">
        <f t="shared" si="27"/>
        <v>REALITE 2021</v>
      </c>
      <c r="I98" s="202" t="str">
        <f>RIGHT(D98,4)&amp;" - "&amp;RIGHT(C98,4)</f>
        <v>2018 - 2017</v>
      </c>
      <c r="J98" s="202" t="str">
        <f>RIGHT(E98,4)&amp;" - "&amp;RIGHT(D98,4)</f>
        <v>2019 - 2018</v>
      </c>
      <c r="K98" s="202" t="str">
        <f>RIGHT(F98,4)&amp;" - "&amp;RIGHT(E98,4)</f>
        <v>2020 - 2019</v>
      </c>
      <c r="L98" s="202" t="str">
        <f>RIGHT(G98,4)&amp;" - "&amp;RIGHT(F98,4)</f>
        <v>2021 - 2020</v>
      </c>
    </row>
    <row r="99" spans="1:12" x14ac:dyDescent="0.3">
      <c r="A99" s="296" t="s">
        <v>148</v>
      </c>
      <c r="B99" s="297" t="s">
        <v>149</v>
      </c>
      <c r="C99" s="298">
        <f>SUM(C100:C103)</f>
        <v>0</v>
      </c>
      <c r="D99" s="298">
        <f>SUM(D100:D103)</f>
        <v>0</v>
      </c>
      <c r="E99" s="298">
        <f>SUM(E100:E103)</f>
        <v>0</v>
      </c>
      <c r="F99" s="299">
        <f>SUM(F100:F103)</f>
        <v>0</v>
      </c>
      <c r="G99" s="299">
        <f>SUM(G100:G103)</f>
        <v>0</v>
      </c>
      <c r="I99" s="300">
        <f t="shared" ref="I99:I111" si="28">IFERROR(IF(AND(ROUND(SUM(C99:C99),0)=0,ROUND(SUM(D99:D99),0)&gt;ROUND(SUM(C99:C99),0)),"INF",(ROUND(SUM(D99:D99),0)-ROUND(SUM(C99:C99),0))/ROUND(SUM(C99:C99),0)),0)</f>
        <v>0</v>
      </c>
      <c r="J99" s="300">
        <f t="shared" ref="J99:J111" si="29">IFERROR(IF(AND(ROUND(SUM(D99),0)=0,ROUND(SUM(E99:E99),0)&gt;ROUND(SUM(D99),0)),"INF",(ROUND(SUM(E99:E99),0)-ROUND(SUM(D99),0))/ROUND(SUM(D99),0)),0)</f>
        <v>0</v>
      </c>
      <c r="K99" s="300">
        <f t="shared" ref="K99:K111" si="30">IFERROR(IF(AND(ROUND(SUM(E99),0)=0,ROUND(SUM(F99:F99),0)&gt;ROUND(SUM(E99),0)),"INF",(ROUND(SUM(F99:F99),0)-ROUND(SUM(E99),0))/ROUND(SUM(E99),0)),0)</f>
        <v>0</v>
      </c>
      <c r="L99" s="300">
        <f t="shared" ref="L99:L111" si="31">IFERROR(IF(AND(ROUND(SUM(F99),0)=0,ROUND(SUM(G99:G99),0)&gt;ROUND(SUM(F99),0)),"INF",(ROUND(SUM(G99:G99),0)-ROUND(SUM(F99),0))/ROUND(SUM(F99),0)),0)</f>
        <v>0</v>
      </c>
    </row>
    <row r="100" spans="1:12" x14ac:dyDescent="0.3">
      <c r="A100" s="301" t="s">
        <v>150</v>
      </c>
      <c r="B100" s="302">
        <v>20</v>
      </c>
      <c r="C100" s="303"/>
      <c r="D100" s="303"/>
      <c r="E100" s="303"/>
      <c r="F100" s="303"/>
      <c r="G100" s="303"/>
      <c r="I100" s="300">
        <f t="shared" si="28"/>
        <v>0</v>
      </c>
      <c r="J100" s="300">
        <f t="shared" si="29"/>
        <v>0</v>
      </c>
      <c r="K100" s="300">
        <f t="shared" si="30"/>
        <v>0</v>
      </c>
      <c r="L100" s="300">
        <f t="shared" si="31"/>
        <v>0</v>
      </c>
    </row>
    <row r="101" spans="1:12" ht="13.15" customHeight="1" x14ac:dyDescent="0.3">
      <c r="A101" s="301" t="s">
        <v>151</v>
      </c>
      <c r="B101" s="302">
        <v>21</v>
      </c>
      <c r="C101" s="303"/>
      <c r="D101" s="303"/>
      <c r="E101" s="303"/>
      <c r="F101" s="303"/>
      <c r="G101" s="303"/>
      <c r="I101" s="300">
        <f t="shared" si="28"/>
        <v>0</v>
      </c>
      <c r="J101" s="300">
        <f t="shared" si="29"/>
        <v>0</v>
      </c>
      <c r="K101" s="300">
        <f t="shared" si="30"/>
        <v>0</v>
      </c>
      <c r="L101" s="300">
        <f t="shared" si="31"/>
        <v>0</v>
      </c>
    </row>
    <row r="102" spans="1:12" ht="13.15" customHeight="1" x14ac:dyDescent="0.3">
      <c r="A102" s="301" t="s">
        <v>152</v>
      </c>
      <c r="B102" s="302" t="s">
        <v>153</v>
      </c>
      <c r="C102" s="303"/>
      <c r="D102" s="303"/>
      <c r="E102" s="303"/>
      <c r="F102" s="303"/>
      <c r="G102" s="303"/>
      <c r="I102" s="300">
        <f t="shared" si="28"/>
        <v>0</v>
      </c>
      <c r="J102" s="300">
        <f t="shared" si="29"/>
        <v>0</v>
      </c>
      <c r="K102" s="300">
        <f t="shared" si="30"/>
        <v>0</v>
      </c>
      <c r="L102" s="300">
        <f t="shared" si="31"/>
        <v>0</v>
      </c>
    </row>
    <row r="103" spans="1:12" x14ac:dyDescent="0.3">
      <c r="A103" s="301" t="s">
        <v>154</v>
      </c>
      <c r="B103" s="302">
        <v>28</v>
      </c>
      <c r="C103" s="303"/>
      <c r="D103" s="303"/>
      <c r="E103" s="303"/>
      <c r="F103" s="303"/>
      <c r="G103" s="303"/>
      <c r="I103" s="300">
        <f t="shared" si="28"/>
        <v>0</v>
      </c>
      <c r="J103" s="300">
        <f t="shared" si="29"/>
        <v>0</v>
      </c>
      <c r="K103" s="300">
        <f t="shared" si="30"/>
        <v>0</v>
      </c>
      <c r="L103" s="300">
        <f t="shared" si="31"/>
        <v>0</v>
      </c>
    </row>
    <row r="104" spans="1:12" x14ac:dyDescent="0.3">
      <c r="A104" s="296" t="s">
        <v>155</v>
      </c>
      <c r="B104" s="297" t="s">
        <v>156</v>
      </c>
      <c r="C104" s="298">
        <f>SUM(C105:C110)</f>
        <v>0</v>
      </c>
      <c r="D104" s="298">
        <f>SUM(D105:D110)</f>
        <v>0</v>
      </c>
      <c r="E104" s="298">
        <f>SUM(E105:E110)</f>
        <v>0</v>
      </c>
      <c r="F104" s="298">
        <f>SUM(F105:F110)</f>
        <v>0</v>
      </c>
      <c r="G104" s="298">
        <f>SUM(G105:G110)</f>
        <v>0</v>
      </c>
      <c r="I104" s="300">
        <f t="shared" si="28"/>
        <v>0</v>
      </c>
      <c r="J104" s="300">
        <f t="shared" si="29"/>
        <v>0</v>
      </c>
      <c r="K104" s="300">
        <f t="shared" si="30"/>
        <v>0</v>
      </c>
      <c r="L104" s="300">
        <f t="shared" si="31"/>
        <v>0</v>
      </c>
    </row>
    <row r="105" spans="1:12" x14ac:dyDescent="0.3">
      <c r="A105" s="301" t="s">
        <v>157</v>
      </c>
      <c r="B105" s="302">
        <v>29</v>
      </c>
      <c r="C105" s="303"/>
      <c r="D105" s="303"/>
      <c r="E105" s="303"/>
      <c r="F105" s="303"/>
      <c r="G105" s="303"/>
      <c r="I105" s="300">
        <f t="shared" si="28"/>
        <v>0</v>
      </c>
      <c r="J105" s="300">
        <f t="shared" si="29"/>
        <v>0</v>
      </c>
      <c r="K105" s="300">
        <f t="shared" si="30"/>
        <v>0</v>
      </c>
      <c r="L105" s="300">
        <f t="shared" si="31"/>
        <v>0</v>
      </c>
    </row>
    <row r="106" spans="1:12" x14ac:dyDescent="0.3">
      <c r="A106" s="301" t="s">
        <v>158</v>
      </c>
      <c r="B106" s="302">
        <v>3</v>
      </c>
      <c r="C106" s="303"/>
      <c r="D106" s="303"/>
      <c r="E106" s="303"/>
      <c r="F106" s="303"/>
      <c r="G106" s="303"/>
      <c r="I106" s="300">
        <f t="shared" si="28"/>
        <v>0</v>
      </c>
      <c r="J106" s="300">
        <f t="shared" si="29"/>
        <v>0</v>
      </c>
      <c r="K106" s="300">
        <f t="shared" si="30"/>
        <v>0</v>
      </c>
      <c r="L106" s="300">
        <f t="shared" si="31"/>
        <v>0</v>
      </c>
    </row>
    <row r="107" spans="1:12" x14ac:dyDescent="0.3">
      <c r="A107" s="301" t="s">
        <v>159</v>
      </c>
      <c r="B107" s="302" t="s">
        <v>160</v>
      </c>
      <c r="C107" s="303"/>
      <c r="D107" s="303"/>
      <c r="E107" s="303"/>
      <c r="F107" s="303"/>
      <c r="G107" s="303"/>
      <c r="I107" s="300">
        <f t="shared" si="28"/>
        <v>0</v>
      </c>
      <c r="J107" s="300">
        <f t="shared" si="29"/>
        <v>0</v>
      </c>
      <c r="K107" s="300">
        <f t="shared" si="30"/>
        <v>0</v>
      </c>
      <c r="L107" s="300">
        <f t="shared" si="31"/>
        <v>0</v>
      </c>
    </row>
    <row r="108" spans="1:12" x14ac:dyDescent="0.3">
      <c r="A108" s="301" t="s">
        <v>864</v>
      </c>
      <c r="B108" s="302" t="s">
        <v>161</v>
      </c>
      <c r="C108" s="303"/>
      <c r="D108" s="303"/>
      <c r="E108" s="303"/>
      <c r="F108" s="303"/>
      <c r="G108" s="303"/>
      <c r="I108" s="300">
        <f t="shared" si="28"/>
        <v>0</v>
      </c>
      <c r="J108" s="300">
        <f t="shared" si="29"/>
        <v>0</v>
      </c>
      <c r="K108" s="300">
        <f t="shared" si="30"/>
        <v>0</v>
      </c>
      <c r="L108" s="300">
        <f t="shared" si="31"/>
        <v>0</v>
      </c>
    </row>
    <row r="109" spans="1:12" x14ac:dyDescent="0.3">
      <c r="A109" s="301" t="s">
        <v>162</v>
      </c>
      <c r="B109" s="302" t="s">
        <v>163</v>
      </c>
      <c r="C109" s="303"/>
      <c r="D109" s="303"/>
      <c r="E109" s="303"/>
      <c r="F109" s="303"/>
      <c r="G109" s="303"/>
      <c r="I109" s="300">
        <f t="shared" si="28"/>
        <v>0</v>
      </c>
      <c r="J109" s="300">
        <f t="shared" si="29"/>
        <v>0</v>
      </c>
      <c r="K109" s="300">
        <f t="shared" si="30"/>
        <v>0</v>
      </c>
      <c r="L109" s="300">
        <f t="shared" si="31"/>
        <v>0</v>
      </c>
    </row>
    <row r="110" spans="1:12" x14ac:dyDescent="0.3">
      <c r="A110" s="304" t="s">
        <v>164</v>
      </c>
      <c r="B110" s="297" t="s">
        <v>165</v>
      </c>
      <c r="C110" s="305"/>
      <c r="D110" s="305"/>
      <c r="E110" s="305"/>
      <c r="F110" s="305"/>
      <c r="G110" s="305"/>
      <c r="I110" s="300">
        <f t="shared" si="28"/>
        <v>0</v>
      </c>
      <c r="J110" s="300">
        <f t="shared" si="29"/>
        <v>0</v>
      </c>
      <c r="K110" s="300">
        <f t="shared" si="30"/>
        <v>0</v>
      </c>
      <c r="L110" s="300">
        <f t="shared" si="31"/>
        <v>0</v>
      </c>
    </row>
    <row r="111" spans="1:12" x14ac:dyDescent="0.3">
      <c r="A111" s="38" t="s">
        <v>166</v>
      </c>
      <c r="B111" s="306" t="s">
        <v>167</v>
      </c>
      <c r="C111" s="39">
        <f>SUM(C99,C104)</f>
        <v>0</v>
      </c>
      <c r="D111" s="39">
        <f>SUM(D99,D104)</f>
        <v>0</v>
      </c>
      <c r="E111" s="39">
        <f>SUM(E99,E104)</f>
        <v>0</v>
      </c>
      <c r="F111" s="39">
        <f>SUM(F99,F104)</f>
        <v>0</v>
      </c>
      <c r="G111" s="39">
        <f>SUM(G99,G104)</f>
        <v>0</v>
      </c>
      <c r="I111" s="307">
        <f t="shared" si="28"/>
        <v>0</v>
      </c>
      <c r="J111" s="307">
        <f t="shared" si="29"/>
        <v>0</v>
      </c>
      <c r="K111" s="307">
        <f t="shared" si="30"/>
        <v>0</v>
      </c>
      <c r="L111" s="307">
        <f t="shared" si="31"/>
        <v>0</v>
      </c>
    </row>
    <row r="112" spans="1:12" x14ac:dyDescent="0.3">
      <c r="A112" s="216"/>
      <c r="C112" s="229"/>
      <c r="D112" s="229"/>
      <c r="E112" s="229"/>
      <c r="F112" s="229"/>
      <c r="G112" s="229"/>
      <c r="I112" s="229"/>
      <c r="J112" s="229"/>
      <c r="K112" s="229"/>
      <c r="L112" s="229"/>
    </row>
    <row r="113" spans="1:12" x14ac:dyDescent="0.3">
      <c r="A113" s="216"/>
      <c r="C113" s="229"/>
      <c r="D113" s="229"/>
      <c r="E113" s="229"/>
      <c r="F113" s="229"/>
      <c r="G113" s="229"/>
      <c r="I113" s="550" t="s">
        <v>884</v>
      </c>
      <c r="J113" s="551"/>
      <c r="K113" s="551"/>
      <c r="L113" s="552"/>
    </row>
    <row r="114" spans="1:12" ht="27" x14ac:dyDescent="0.3">
      <c r="A114" s="202" t="s">
        <v>168</v>
      </c>
      <c r="B114" s="202" t="s">
        <v>169</v>
      </c>
      <c r="C114" s="202" t="str">
        <f>C98</f>
        <v>REALITE 2017</v>
      </c>
      <c r="D114" s="202" t="str">
        <f t="shared" ref="D114:G114" si="32">D98</f>
        <v>REALITE 2018</v>
      </c>
      <c r="E114" s="202" t="str">
        <f t="shared" si="32"/>
        <v>REALITE 2019</v>
      </c>
      <c r="F114" s="202" t="str">
        <f t="shared" si="32"/>
        <v>REALITE 2020</v>
      </c>
      <c r="G114" s="202" t="str">
        <f t="shared" si="32"/>
        <v>REALITE 2021</v>
      </c>
      <c r="I114" s="202" t="str">
        <f>RIGHT(D114,4)&amp;" - "&amp;RIGHT(C114,4)</f>
        <v>2018 - 2017</v>
      </c>
      <c r="J114" s="202" t="str">
        <f>RIGHT(E114,4)&amp;" - "&amp;RIGHT(D114,4)</f>
        <v>2019 - 2018</v>
      </c>
      <c r="K114" s="202" t="str">
        <f>RIGHT(F114,4)&amp;" - "&amp;RIGHT(E114,4)</f>
        <v>2020 - 2019</v>
      </c>
      <c r="L114" s="202" t="str">
        <f>RIGHT(G114,4)&amp;" - "&amp;RIGHT(F114,4)</f>
        <v>2021 - 2020</v>
      </c>
    </row>
    <row r="115" spans="1:12" x14ac:dyDescent="0.3">
      <c r="A115" s="296" t="s">
        <v>170</v>
      </c>
      <c r="B115" s="297" t="s">
        <v>171</v>
      </c>
      <c r="C115" s="298">
        <f>SUM(C116:C121)</f>
        <v>0</v>
      </c>
      <c r="D115" s="298">
        <f>SUM(D116:D121)</f>
        <v>0</v>
      </c>
      <c r="E115" s="298">
        <f>SUM(E116:E121)</f>
        <v>0</v>
      </c>
      <c r="F115" s="298">
        <f>SUM(F116:F121)</f>
        <v>0</v>
      </c>
      <c r="G115" s="298">
        <f>SUM(G116:G121)</f>
        <v>0</v>
      </c>
      <c r="I115" s="300">
        <f t="shared" ref="I115:I138" si="33">IFERROR(IF(AND(ROUND(SUM(C115:C115),0)=0,ROUND(SUM(D115:D115),0)&gt;ROUND(SUM(C115:C115),0)),"INF",(ROUND(SUM(D115:D115),0)-ROUND(SUM(C115:C115),0))/ROUND(SUM(C115:C115),0)),0)</f>
        <v>0</v>
      </c>
      <c r="J115" s="300">
        <f t="shared" ref="J115:J138" si="34">IFERROR(IF(AND(ROUND(SUM(D115),0)=0,ROUND(SUM(E115:E115),0)&gt;ROUND(SUM(D115),0)),"INF",(ROUND(SUM(E115:E115),0)-ROUND(SUM(D115),0))/ROUND(SUM(D115),0)),0)</f>
        <v>0</v>
      </c>
      <c r="K115" s="300">
        <f t="shared" ref="K115:K138" si="35">IFERROR(IF(AND(ROUND(SUM(E115),0)=0,ROUND(SUM(F115:F115),0)&gt;ROUND(SUM(E115),0)),"INF",(ROUND(SUM(F115:F115),0)-ROUND(SUM(E115),0))/ROUND(SUM(E115),0)),0)</f>
        <v>0</v>
      </c>
      <c r="L115" s="300">
        <f t="shared" ref="L115:L138" si="36">IFERROR(IF(AND(ROUND(SUM(F115),0)=0,ROUND(SUM(G115:G115),0)&gt;ROUND(SUM(F115),0)),"INF",(ROUND(SUM(G115:G115),0)-ROUND(SUM(F115),0))/ROUND(SUM(F115),0)),0)</f>
        <v>0</v>
      </c>
    </row>
    <row r="116" spans="1:12" x14ac:dyDescent="0.3">
      <c r="A116" s="301" t="s">
        <v>172</v>
      </c>
      <c r="B116" s="302">
        <v>10</v>
      </c>
      <c r="C116" s="303"/>
      <c r="D116" s="303"/>
      <c r="E116" s="303"/>
      <c r="F116" s="303"/>
      <c r="G116" s="303"/>
      <c r="I116" s="300">
        <f t="shared" si="33"/>
        <v>0</v>
      </c>
      <c r="J116" s="300">
        <f t="shared" si="34"/>
        <v>0</v>
      </c>
      <c r="K116" s="300">
        <f t="shared" si="35"/>
        <v>0</v>
      </c>
      <c r="L116" s="300">
        <f t="shared" si="36"/>
        <v>0</v>
      </c>
    </row>
    <row r="117" spans="1:12" x14ac:dyDescent="0.3">
      <c r="A117" s="301" t="s">
        <v>173</v>
      </c>
      <c r="B117" s="302">
        <v>11</v>
      </c>
      <c r="C117" s="303"/>
      <c r="D117" s="303"/>
      <c r="E117" s="303"/>
      <c r="F117" s="303"/>
      <c r="G117" s="303"/>
      <c r="I117" s="300">
        <f t="shared" si="33"/>
        <v>0</v>
      </c>
      <c r="J117" s="300">
        <f t="shared" si="34"/>
        <v>0</v>
      </c>
      <c r="K117" s="300">
        <f t="shared" si="35"/>
        <v>0</v>
      </c>
      <c r="L117" s="300">
        <f t="shared" si="36"/>
        <v>0</v>
      </c>
    </row>
    <row r="118" spans="1:12" x14ac:dyDescent="0.3">
      <c r="A118" s="301" t="s">
        <v>174</v>
      </c>
      <c r="B118" s="302">
        <v>12</v>
      </c>
      <c r="C118" s="303"/>
      <c r="D118" s="303"/>
      <c r="E118" s="303"/>
      <c r="F118" s="303"/>
      <c r="G118" s="303"/>
      <c r="I118" s="300">
        <f t="shared" si="33"/>
        <v>0</v>
      </c>
      <c r="J118" s="300">
        <f t="shared" si="34"/>
        <v>0</v>
      </c>
      <c r="K118" s="300">
        <f t="shared" si="35"/>
        <v>0</v>
      </c>
      <c r="L118" s="300">
        <f t="shared" si="36"/>
        <v>0</v>
      </c>
    </row>
    <row r="119" spans="1:12" x14ac:dyDescent="0.3">
      <c r="A119" s="301" t="s">
        <v>175</v>
      </c>
      <c r="B119" s="302">
        <v>13</v>
      </c>
      <c r="C119" s="303"/>
      <c r="D119" s="303"/>
      <c r="E119" s="303"/>
      <c r="F119" s="303"/>
      <c r="G119" s="303"/>
      <c r="I119" s="300">
        <f t="shared" si="33"/>
        <v>0</v>
      </c>
      <c r="J119" s="300">
        <f t="shared" si="34"/>
        <v>0</v>
      </c>
      <c r="K119" s="300">
        <f t="shared" si="35"/>
        <v>0</v>
      </c>
      <c r="L119" s="300">
        <f t="shared" si="36"/>
        <v>0</v>
      </c>
    </row>
    <row r="120" spans="1:12" x14ac:dyDescent="0.3">
      <c r="A120" s="301" t="s">
        <v>176</v>
      </c>
      <c r="B120" s="302">
        <v>14</v>
      </c>
      <c r="C120" s="303"/>
      <c r="D120" s="303"/>
      <c r="E120" s="303"/>
      <c r="F120" s="303"/>
      <c r="G120" s="303"/>
      <c r="I120" s="300">
        <f t="shared" si="33"/>
        <v>0</v>
      </c>
      <c r="J120" s="300">
        <f t="shared" si="34"/>
        <v>0</v>
      </c>
      <c r="K120" s="300">
        <f t="shared" si="35"/>
        <v>0</v>
      </c>
      <c r="L120" s="300">
        <f t="shared" si="36"/>
        <v>0</v>
      </c>
    </row>
    <row r="121" spans="1:12" x14ac:dyDescent="0.3">
      <c r="A121" s="301" t="s">
        <v>177</v>
      </c>
      <c r="B121" s="302">
        <v>15</v>
      </c>
      <c r="C121" s="303"/>
      <c r="D121" s="303"/>
      <c r="E121" s="303"/>
      <c r="F121" s="303"/>
      <c r="G121" s="303"/>
      <c r="I121" s="300">
        <f t="shared" si="33"/>
        <v>0</v>
      </c>
      <c r="J121" s="300">
        <f t="shared" si="34"/>
        <v>0</v>
      </c>
      <c r="K121" s="300">
        <f t="shared" si="35"/>
        <v>0</v>
      </c>
      <c r="L121" s="300">
        <f t="shared" si="36"/>
        <v>0</v>
      </c>
    </row>
    <row r="122" spans="1:12" x14ac:dyDescent="0.3">
      <c r="A122" s="296" t="s">
        <v>178</v>
      </c>
      <c r="B122" s="297">
        <v>16</v>
      </c>
      <c r="C122" s="298">
        <f t="shared" ref="C122:G122" si="37">C123</f>
        <v>0</v>
      </c>
      <c r="D122" s="298">
        <f t="shared" si="37"/>
        <v>0</v>
      </c>
      <c r="E122" s="298">
        <f t="shared" si="37"/>
        <v>0</v>
      </c>
      <c r="F122" s="298">
        <f t="shared" si="37"/>
        <v>0</v>
      </c>
      <c r="G122" s="298">
        <f t="shared" si="37"/>
        <v>0</v>
      </c>
      <c r="I122" s="300">
        <f t="shared" si="33"/>
        <v>0</v>
      </c>
      <c r="J122" s="300">
        <f t="shared" si="34"/>
        <v>0</v>
      </c>
      <c r="K122" s="300">
        <f t="shared" si="35"/>
        <v>0</v>
      </c>
      <c r="L122" s="300">
        <f t="shared" si="36"/>
        <v>0</v>
      </c>
    </row>
    <row r="123" spans="1:12" x14ac:dyDescent="0.3">
      <c r="A123" s="301" t="s">
        <v>179</v>
      </c>
      <c r="B123" s="302">
        <v>16</v>
      </c>
      <c r="C123" s="303"/>
      <c r="D123" s="303"/>
      <c r="E123" s="303"/>
      <c r="F123" s="303"/>
      <c r="G123" s="303"/>
      <c r="I123" s="300">
        <f t="shared" si="33"/>
        <v>0</v>
      </c>
      <c r="J123" s="300">
        <f t="shared" si="34"/>
        <v>0</v>
      </c>
      <c r="K123" s="300">
        <f t="shared" si="35"/>
        <v>0</v>
      </c>
      <c r="L123" s="300">
        <f t="shared" si="36"/>
        <v>0</v>
      </c>
    </row>
    <row r="124" spans="1:12" x14ac:dyDescent="0.3">
      <c r="A124" s="296" t="s">
        <v>180</v>
      </c>
      <c r="B124" s="297" t="s">
        <v>181</v>
      </c>
      <c r="C124" s="298">
        <f>SUM(C125,C130,C137)</f>
        <v>0</v>
      </c>
      <c r="D124" s="298">
        <f>SUM(D125,D130,D137)</f>
        <v>0</v>
      </c>
      <c r="E124" s="298">
        <f>SUM(E125,E130,E137)</f>
        <v>0</v>
      </c>
      <c r="F124" s="298">
        <f>SUM(F125,F130,F137)</f>
        <v>0</v>
      </c>
      <c r="G124" s="298">
        <f>SUM(G125,G130,G137)</f>
        <v>0</v>
      </c>
      <c r="I124" s="300">
        <f t="shared" si="33"/>
        <v>0</v>
      </c>
      <c r="J124" s="300">
        <f t="shared" si="34"/>
        <v>0</v>
      </c>
      <c r="K124" s="300">
        <f t="shared" si="35"/>
        <v>0</v>
      </c>
      <c r="L124" s="300">
        <f t="shared" si="36"/>
        <v>0</v>
      </c>
    </row>
    <row r="125" spans="1:12" x14ac:dyDescent="0.3">
      <c r="A125" s="296" t="s">
        <v>863</v>
      </c>
      <c r="B125" s="297">
        <v>17</v>
      </c>
      <c r="C125" s="298">
        <f>SUM(C126,C129)</f>
        <v>0</v>
      </c>
      <c r="D125" s="298">
        <f>SUM(D126,D129)</f>
        <v>0</v>
      </c>
      <c r="E125" s="298">
        <f>SUM(E126,E129)</f>
        <v>0</v>
      </c>
      <c r="F125" s="298">
        <f>SUM(F126,F129)</f>
        <v>0</v>
      </c>
      <c r="G125" s="298">
        <f>SUM(G126,G129)</f>
        <v>0</v>
      </c>
      <c r="I125" s="300">
        <f t="shared" si="33"/>
        <v>0</v>
      </c>
      <c r="J125" s="300">
        <f t="shared" si="34"/>
        <v>0</v>
      </c>
      <c r="K125" s="300">
        <f t="shared" si="35"/>
        <v>0</v>
      </c>
      <c r="L125" s="300">
        <f t="shared" si="36"/>
        <v>0</v>
      </c>
    </row>
    <row r="126" spans="1:12" x14ac:dyDescent="0.3">
      <c r="A126" s="296" t="s">
        <v>182</v>
      </c>
      <c r="B126" s="297" t="s">
        <v>183</v>
      </c>
      <c r="C126" s="298">
        <f>SUM(C127:C128)</f>
        <v>0</v>
      </c>
      <c r="D126" s="298">
        <f>SUM(D127:D128)</f>
        <v>0</v>
      </c>
      <c r="E126" s="298">
        <f>SUM(E127:E128)</f>
        <v>0</v>
      </c>
      <c r="F126" s="298">
        <f>SUM(F127:F128)</f>
        <v>0</v>
      </c>
      <c r="G126" s="298">
        <f>SUM(G127:G128)</f>
        <v>0</v>
      </c>
      <c r="I126" s="300">
        <f t="shared" si="33"/>
        <v>0</v>
      </c>
      <c r="J126" s="300">
        <f t="shared" si="34"/>
        <v>0</v>
      </c>
      <c r="K126" s="300">
        <f t="shared" si="35"/>
        <v>0</v>
      </c>
      <c r="L126" s="300">
        <f t="shared" si="36"/>
        <v>0</v>
      </c>
    </row>
    <row r="127" spans="1:12" x14ac:dyDescent="0.3">
      <c r="A127" s="309" t="s">
        <v>184</v>
      </c>
      <c r="B127" s="302"/>
      <c r="C127" s="303"/>
      <c r="D127" s="303"/>
      <c r="E127" s="303"/>
      <c r="F127" s="303"/>
      <c r="G127" s="303"/>
      <c r="I127" s="300">
        <f t="shared" si="33"/>
        <v>0</v>
      </c>
      <c r="J127" s="300">
        <f t="shared" si="34"/>
        <v>0</v>
      </c>
      <c r="K127" s="300">
        <f t="shared" si="35"/>
        <v>0</v>
      </c>
      <c r="L127" s="300">
        <f t="shared" si="36"/>
        <v>0</v>
      </c>
    </row>
    <row r="128" spans="1:12" x14ac:dyDescent="0.3">
      <c r="A128" s="309" t="s">
        <v>185</v>
      </c>
      <c r="B128" s="302"/>
      <c r="C128" s="303"/>
      <c r="D128" s="303"/>
      <c r="E128" s="303"/>
      <c r="F128" s="303"/>
      <c r="G128" s="303"/>
      <c r="I128" s="300">
        <f t="shared" si="33"/>
        <v>0</v>
      </c>
      <c r="J128" s="300">
        <f t="shared" si="34"/>
        <v>0</v>
      </c>
      <c r="K128" s="300">
        <f t="shared" si="35"/>
        <v>0</v>
      </c>
      <c r="L128" s="300">
        <f t="shared" si="36"/>
        <v>0</v>
      </c>
    </row>
    <row r="129" spans="1:12" x14ac:dyDescent="0.3">
      <c r="A129" s="309" t="s">
        <v>186</v>
      </c>
      <c r="B129" s="302" t="s">
        <v>187</v>
      </c>
      <c r="C129" s="303"/>
      <c r="D129" s="303"/>
      <c r="E129" s="303"/>
      <c r="F129" s="303"/>
      <c r="G129" s="303"/>
      <c r="I129" s="300">
        <f t="shared" si="33"/>
        <v>0</v>
      </c>
      <c r="J129" s="300">
        <f t="shared" si="34"/>
        <v>0</v>
      </c>
      <c r="K129" s="300">
        <f t="shared" si="35"/>
        <v>0</v>
      </c>
      <c r="L129" s="300">
        <f t="shared" si="36"/>
        <v>0</v>
      </c>
    </row>
    <row r="130" spans="1:12" x14ac:dyDescent="0.3">
      <c r="A130" s="296" t="s">
        <v>188</v>
      </c>
      <c r="B130" s="297" t="s">
        <v>189</v>
      </c>
      <c r="C130" s="298">
        <f>SUM(C131:C136)</f>
        <v>0</v>
      </c>
      <c r="D130" s="298">
        <f>SUM(D131:D136)</f>
        <v>0</v>
      </c>
      <c r="E130" s="298">
        <f>SUM(E131:E136)</f>
        <v>0</v>
      </c>
      <c r="F130" s="298">
        <f>SUM(F131:F136)</f>
        <v>0</v>
      </c>
      <c r="G130" s="298">
        <f>SUM(G131:G136)</f>
        <v>0</v>
      </c>
      <c r="I130" s="300">
        <f t="shared" si="33"/>
        <v>0</v>
      </c>
      <c r="J130" s="300">
        <f t="shared" si="34"/>
        <v>0</v>
      </c>
      <c r="K130" s="300">
        <f t="shared" si="35"/>
        <v>0</v>
      </c>
      <c r="L130" s="300">
        <f t="shared" si="36"/>
        <v>0</v>
      </c>
    </row>
    <row r="131" spans="1:12" x14ac:dyDescent="0.3">
      <c r="A131" s="309" t="s">
        <v>190</v>
      </c>
      <c r="B131" s="302">
        <v>42</v>
      </c>
      <c r="C131" s="303"/>
      <c r="D131" s="303"/>
      <c r="E131" s="303"/>
      <c r="F131" s="303"/>
      <c r="G131" s="303"/>
      <c r="I131" s="300">
        <f t="shared" si="33"/>
        <v>0</v>
      </c>
      <c r="J131" s="300">
        <f t="shared" si="34"/>
        <v>0</v>
      </c>
      <c r="K131" s="300">
        <f t="shared" si="35"/>
        <v>0</v>
      </c>
      <c r="L131" s="300">
        <f t="shared" si="36"/>
        <v>0</v>
      </c>
    </row>
    <row r="132" spans="1:12" x14ac:dyDescent="0.3">
      <c r="A132" s="309" t="s">
        <v>191</v>
      </c>
      <c r="B132" s="302">
        <v>43</v>
      </c>
      <c r="C132" s="303"/>
      <c r="D132" s="303"/>
      <c r="E132" s="303"/>
      <c r="F132" s="303"/>
      <c r="G132" s="303"/>
      <c r="I132" s="300">
        <f t="shared" si="33"/>
        <v>0</v>
      </c>
      <c r="J132" s="300">
        <f t="shared" si="34"/>
        <v>0</v>
      </c>
      <c r="K132" s="300">
        <f t="shared" si="35"/>
        <v>0</v>
      </c>
      <c r="L132" s="300">
        <f t="shared" si="36"/>
        <v>0</v>
      </c>
    </row>
    <row r="133" spans="1:12" x14ac:dyDescent="0.3">
      <c r="A133" s="309" t="s">
        <v>192</v>
      </c>
      <c r="B133" s="302">
        <v>44</v>
      </c>
      <c r="C133" s="303"/>
      <c r="D133" s="303"/>
      <c r="E133" s="303"/>
      <c r="F133" s="303"/>
      <c r="G133" s="303"/>
      <c r="I133" s="300">
        <f t="shared" si="33"/>
        <v>0</v>
      </c>
      <c r="J133" s="300">
        <f t="shared" si="34"/>
        <v>0</v>
      </c>
      <c r="K133" s="300">
        <f t="shared" si="35"/>
        <v>0</v>
      </c>
      <c r="L133" s="300">
        <f t="shared" si="36"/>
        <v>0</v>
      </c>
    </row>
    <row r="134" spans="1:12" x14ac:dyDescent="0.3">
      <c r="A134" s="309" t="s">
        <v>193</v>
      </c>
      <c r="B134" s="302">
        <v>46</v>
      </c>
      <c r="C134" s="303"/>
      <c r="D134" s="303"/>
      <c r="E134" s="303"/>
      <c r="F134" s="303"/>
      <c r="G134" s="303"/>
      <c r="I134" s="300">
        <f t="shared" si="33"/>
        <v>0</v>
      </c>
      <c r="J134" s="300">
        <f t="shared" si="34"/>
        <v>0</v>
      </c>
      <c r="K134" s="300">
        <f t="shared" si="35"/>
        <v>0</v>
      </c>
      <c r="L134" s="300">
        <f t="shared" si="36"/>
        <v>0</v>
      </c>
    </row>
    <row r="135" spans="1:12" x14ac:dyDescent="0.3">
      <c r="A135" s="309" t="s">
        <v>194</v>
      </c>
      <c r="B135" s="302">
        <v>45</v>
      </c>
      <c r="C135" s="303"/>
      <c r="D135" s="303"/>
      <c r="E135" s="303"/>
      <c r="F135" s="303"/>
      <c r="G135" s="303"/>
      <c r="I135" s="300">
        <f t="shared" si="33"/>
        <v>0</v>
      </c>
      <c r="J135" s="300">
        <f t="shared" si="34"/>
        <v>0</v>
      </c>
      <c r="K135" s="300">
        <f t="shared" si="35"/>
        <v>0</v>
      </c>
      <c r="L135" s="300">
        <f t="shared" si="36"/>
        <v>0</v>
      </c>
    </row>
    <row r="136" spans="1:12" x14ac:dyDescent="0.3">
      <c r="A136" s="309" t="s">
        <v>195</v>
      </c>
      <c r="B136" s="302" t="s">
        <v>196</v>
      </c>
      <c r="C136" s="303"/>
      <c r="D136" s="303"/>
      <c r="E136" s="303"/>
      <c r="F136" s="303"/>
      <c r="G136" s="303"/>
      <c r="I136" s="300">
        <f t="shared" si="33"/>
        <v>0</v>
      </c>
      <c r="J136" s="300">
        <f t="shared" si="34"/>
        <v>0</v>
      </c>
      <c r="K136" s="300">
        <f t="shared" si="35"/>
        <v>0</v>
      </c>
      <c r="L136" s="300">
        <f t="shared" si="36"/>
        <v>0</v>
      </c>
    </row>
    <row r="137" spans="1:12" x14ac:dyDescent="0.3">
      <c r="A137" s="304" t="s">
        <v>164</v>
      </c>
      <c r="B137" s="297" t="s">
        <v>197</v>
      </c>
      <c r="C137" s="305"/>
      <c r="D137" s="305"/>
      <c r="E137" s="305"/>
      <c r="F137" s="305"/>
      <c r="G137" s="305"/>
      <c r="I137" s="300">
        <f t="shared" si="33"/>
        <v>0</v>
      </c>
      <c r="J137" s="300">
        <f t="shared" si="34"/>
        <v>0</v>
      </c>
      <c r="K137" s="300">
        <f t="shared" si="35"/>
        <v>0</v>
      </c>
      <c r="L137" s="300">
        <f t="shared" si="36"/>
        <v>0</v>
      </c>
    </row>
    <row r="138" spans="1:12" x14ac:dyDescent="0.3">
      <c r="A138" s="38" t="s">
        <v>198</v>
      </c>
      <c r="B138" s="306" t="s">
        <v>199</v>
      </c>
      <c r="C138" s="39">
        <f>SUM(C115,C122,C125,C130,C137)</f>
        <v>0</v>
      </c>
      <c r="D138" s="39">
        <f>SUM(D115,D122,D125,D130,D137)</f>
        <v>0</v>
      </c>
      <c r="E138" s="39">
        <f>SUM(E115,E122,E125,E130,E137)</f>
        <v>0</v>
      </c>
      <c r="F138" s="39">
        <f>SUM(F115,F122,F125,F130,F137)</f>
        <v>0</v>
      </c>
      <c r="G138" s="39">
        <f>SUM(G115,G122,G125,G130,G137)</f>
        <v>0</v>
      </c>
      <c r="I138" s="307">
        <f t="shared" si="33"/>
        <v>0</v>
      </c>
      <c r="J138" s="307">
        <f t="shared" si="34"/>
        <v>0</v>
      </c>
      <c r="K138" s="307">
        <f t="shared" si="35"/>
        <v>0</v>
      </c>
      <c r="L138" s="307">
        <f t="shared" si="36"/>
        <v>0</v>
      </c>
    </row>
    <row r="140" spans="1:12" ht="15" x14ac:dyDescent="0.3">
      <c r="A140" s="310" t="s">
        <v>698</v>
      </c>
      <c r="B140" s="311"/>
      <c r="C140" s="312"/>
      <c r="D140" s="312"/>
      <c r="E140" s="313"/>
      <c r="F140" s="313"/>
      <c r="G140" s="313"/>
      <c r="I140" s="312"/>
      <c r="J140" s="313"/>
      <c r="K140" s="313"/>
      <c r="L140" s="313"/>
    </row>
    <row r="141" spans="1:12" x14ac:dyDescent="0.3">
      <c r="A141" s="295"/>
      <c r="B141" s="295"/>
      <c r="C141" s="295"/>
      <c r="D141" s="295"/>
      <c r="E141" s="295"/>
      <c r="F141" s="295"/>
      <c r="G141" s="295"/>
      <c r="I141" s="295"/>
      <c r="J141" s="295"/>
      <c r="K141" s="295"/>
      <c r="L141" s="295"/>
    </row>
    <row r="142" spans="1:12" x14ac:dyDescent="0.3">
      <c r="A142" s="295"/>
      <c r="B142" s="295"/>
      <c r="C142" s="295"/>
      <c r="D142" s="295"/>
      <c r="E142" s="295"/>
      <c r="F142" s="295"/>
      <c r="G142" s="295"/>
      <c r="I142" s="550" t="s">
        <v>884</v>
      </c>
      <c r="J142" s="551"/>
      <c r="K142" s="551"/>
      <c r="L142" s="552"/>
    </row>
    <row r="143" spans="1:12" ht="27" x14ac:dyDescent="0.3">
      <c r="A143" s="202" t="s">
        <v>147</v>
      </c>
      <c r="B143" s="135" t="s">
        <v>169</v>
      </c>
      <c r="C143" s="202" t="str">
        <f>C114</f>
        <v>REALITE 2017</v>
      </c>
      <c r="D143" s="202" t="str">
        <f t="shared" ref="D143:G143" si="38">D114</f>
        <v>REALITE 2018</v>
      </c>
      <c r="E143" s="202" t="str">
        <f t="shared" si="38"/>
        <v>REALITE 2019</v>
      </c>
      <c r="F143" s="202" t="str">
        <f t="shared" si="38"/>
        <v>REALITE 2020</v>
      </c>
      <c r="G143" s="202" t="str">
        <f t="shared" si="38"/>
        <v>REALITE 2021</v>
      </c>
      <c r="I143" s="202" t="str">
        <f>RIGHT(D143,4)&amp;" - "&amp;RIGHT(C143,4)</f>
        <v>2018 - 2017</v>
      </c>
      <c r="J143" s="202" t="str">
        <f>RIGHT(E143,4)&amp;" - "&amp;RIGHT(D143,4)</f>
        <v>2019 - 2018</v>
      </c>
      <c r="K143" s="202" t="str">
        <f>RIGHT(F143,4)&amp;" - "&amp;RIGHT(E143,4)</f>
        <v>2020 - 2019</v>
      </c>
      <c r="L143" s="202" t="str">
        <f>RIGHT(G143,4)&amp;" - "&amp;RIGHT(F143,4)</f>
        <v>2021 - 2020</v>
      </c>
    </row>
    <row r="144" spans="1:12" x14ac:dyDescent="0.3">
      <c r="A144" s="296" t="s">
        <v>148</v>
      </c>
      <c r="B144" s="297" t="s">
        <v>149</v>
      </c>
      <c r="C144" s="298">
        <f>SUM(C145:C148)</f>
        <v>0</v>
      </c>
      <c r="D144" s="298">
        <f>SUM(D145:D148)</f>
        <v>0</v>
      </c>
      <c r="E144" s="298">
        <f>SUM(E145:E148)</f>
        <v>0</v>
      </c>
      <c r="F144" s="299">
        <f>SUM(F145:F148)</f>
        <v>0</v>
      </c>
      <c r="G144" s="299">
        <f>SUM(G145:G148)</f>
        <v>0</v>
      </c>
      <c r="I144" s="300">
        <f t="shared" ref="I144:I156" si="39">IFERROR(IF(AND(ROUND(SUM(C144:C144),0)=0,ROUND(SUM(D144:D144),0)&gt;ROUND(SUM(C144:C144),0)),"INF",(ROUND(SUM(D144:D144),0)-ROUND(SUM(C144:C144),0))/ROUND(SUM(C144:C144),0)),0)</f>
        <v>0</v>
      </c>
      <c r="J144" s="300">
        <f t="shared" ref="J144:J156" si="40">IFERROR(IF(AND(ROUND(SUM(D144),0)=0,ROUND(SUM(E144:E144),0)&gt;ROUND(SUM(D144),0)),"INF",(ROUND(SUM(E144:E144),0)-ROUND(SUM(D144),0))/ROUND(SUM(D144),0)),0)</f>
        <v>0</v>
      </c>
      <c r="K144" s="300">
        <f t="shared" ref="K144:K156" si="41">IFERROR(IF(AND(ROUND(SUM(E144),0)=0,ROUND(SUM(F144:F144),0)&gt;ROUND(SUM(E144),0)),"INF",(ROUND(SUM(F144:F144),0)-ROUND(SUM(E144),0))/ROUND(SUM(E144),0)),0)</f>
        <v>0</v>
      </c>
      <c r="L144" s="300">
        <f t="shared" ref="L144:L156" si="42">IFERROR(IF(AND(ROUND(SUM(F144),0)=0,ROUND(SUM(G144:G144),0)&gt;ROUND(SUM(F144),0)),"INF",(ROUND(SUM(G144:G144),0)-ROUND(SUM(F144),0))/ROUND(SUM(F144),0)),0)</f>
        <v>0</v>
      </c>
    </row>
    <row r="145" spans="1:12" x14ac:dyDescent="0.3">
      <c r="A145" s="301" t="s">
        <v>150</v>
      </c>
      <c r="B145" s="302">
        <v>20</v>
      </c>
      <c r="C145" s="303"/>
      <c r="D145" s="303"/>
      <c r="E145" s="303"/>
      <c r="F145" s="303"/>
      <c r="G145" s="303"/>
      <c r="I145" s="300">
        <f t="shared" si="39"/>
        <v>0</v>
      </c>
      <c r="J145" s="300">
        <f t="shared" si="40"/>
        <v>0</v>
      </c>
      <c r="K145" s="300">
        <f t="shared" si="41"/>
        <v>0</v>
      </c>
      <c r="L145" s="300">
        <f t="shared" si="42"/>
        <v>0</v>
      </c>
    </row>
    <row r="146" spans="1:12" ht="13.15" customHeight="1" x14ac:dyDescent="0.3">
      <c r="A146" s="301" t="s">
        <v>151</v>
      </c>
      <c r="B146" s="302">
        <v>21</v>
      </c>
      <c r="C146" s="303"/>
      <c r="D146" s="303"/>
      <c r="E146" s="303"/>
      <c r="F146" s="303"/>
      <c r="G146" s="303"/>
      <c r="I146" s="300">
        <f t="shared" si="39"/>
        <v>0</v>
      </c>
      <c r="J146" s="300">
        <f t="shared" si="40"/>
        <v>0</v>
      </c>
      <c r="K146" s="300">
        <f t="shared" si="41"/>
        <v>0</v>
      </c>
      <c r="L146" s="300">
        <f t="shared" si="42"/>
        <v>0</v>
      </c>
    </row>
    <row r="147" spans="1:12" ht="13.15" customHeight="1" x14ac:dyDescent="0.3">
      <c r="A147" s="301" t="s">
        <v>152</v>
      </c>
      <c r="B147" s="302" t="s">
        <v>153</v>
      </c>
      <c r="C147" s="303"/>
      <c r="D147" s="303"/>
      <c r="E147" s="303"/>
      <c r="F147" s="303"/>
      <c r="G147" s="303"/>
      <c r="I147" s="300">
        <f t="shared" si="39"/>
        <v>0</v>
      </c>
      <c r="J147" s="300">
        <f t="shared" si="40"/>
        <v>0</v>
      </c>
      <c r="K147" s="300">
        <f t="shared" si="41"/>
        <v>0</v>
      </c>
      <c r="L147" s="300">
        <f t="shared" si="42"/>
        <v>0</v>
      </c>
    </row>
    <row r="148" spans="1:12" x14ac:dyDescent="0.3">
      <c r="A148" s="301" t="s">
        <v>154</v>
      </c>
      <c r="B148" s="302">
        <v>28</v>
      </c>
      <c r="C148" s="303"/>
      <c r="D148" s="303"/>
      <c r="E148" s="303"/>
      <c r="F148" s="303"/>
      <c r="G148" s="303"/>
      <c r="I148" s="300">
        <f t="shared" si="39"/>
        <v>0</v>
      </c>
      <c r="J148" s="300">
        <f t="shared" si="40"/>
        <v>0</v>
      </c>
      <c r="K148" s="300">
        <f t="shared" si="41"/>
        <v>0</v>
      </c>
      <c r="L148" s="300">
        <f t="shared" si="42"/>
        <v>0</v>
      </c>
    </row>
    <row r="149" spans="1:12" x14ac:dyDescent="0.3">
      <c r="A149" s="296" t="s">
        <v>155</v>
      </c>
      <c r="B149" s="297" t="s">
        <v>156</v>
      </c>
      <c r="C149" s="298">
        <f>SUM(C150:C155)</f>
        <v>0</v>
      </c>
      <c r="D149" s="298">
        <f>SUM(D150:D155)</f>
        <v>0</v>
      </c>
      <c r="E149" s="298">
        <f>SUM(E150:E155)</f>
        <v>0</v>
      </c>
      <c r="F149" s="298">
        <f>SUM(F150:F155)</f>
        <v>0</v>
      </c>
      <c r="G149" s="298">
        <f>SUM(G150:G155)</f>
        <v>0</v>
      </c>
      <c r="I149" s="300">
        <f t="shared" si="39"/>
        <v>0</v>
      </c>
      <c r="J149" s="300">
        <f t="shared" si="40"/>
        <v>0</v>
      </c>
      <c r="K149" s="300">
        <f t="shared" si="41"/>
        <v>0</v>
      </c>
      <c r="L149" s="300">
        <f t="shared" si="42"/>
        <v>0</v>
      </c>
    </row>
    <row r="150" spans="1:12" x14ac:dyDescent="0.3">
      <c r="A150" s="301" t="s">
        <v>157</v>
      </c>
      <c r="B150" s="302">
        <v>29</v>
      </c>
      <c r="C150" s="303"/>
      <c r="D150" s="303"/>
      <c r="E150" s="303"/>
      <c r="F150" s="303"/>
      <c r="G150" s="303"/>
      <c r="I150" s="300">
        <f t="shared" si="39"/>
        <v>0</v>
      </c>
      <c r="J150" s="300">
        <f t="shared" si="40"/>
        <v>0</v>
      </c>
      <c r="K150" s="300">
        <f t="shared" si="41"/>
        <v>0</v>
      </c>
      <c r="L150" s="300">
        <f t="shared" si="42"/>
        <v>0</v>
      </c>
    </row>
    <row r="151" spans="1:12" x14ac:dyDescent="0.3">
      <c r="A151" s="301" t="s">
        <v>158</v>
      </c>
      <c r="B151" s="302">
        <v>3</v>
      </c>
      <c r="C151" s="303"/>
      <c r="D151" s="303"/>
      <c r="E151" s="303"/>
      <c r="F151" s="303"/>
      <c r="G151" s="303"/>
      <c r="I151" s="300">
        <f t="shared" si="39"/>
        <v>0</v>
      </c>
      <c r="J151" s="300">
        <f t="shared" si="40"/>
        <v>0</v>
      </c>
      <c r="K151" s="300">
        <f t="shared" si="41"/>
        <v>0</v>
      </c>
      <c r="L151" s="300">
        <f t="shared" si="42"/>
        <v>0</v>
      </c>
    </row>
    <row r="152" spans="1:12" x14ac:dyDescent="0.3">
      <c r="A152" s="301" t="s">
        <v>159</v>
      </c>
      <c r="B152" s="302" t="s">
        <v>160</v>
      </c>
      <c r="C152" s="303"/>
      <c r="D152" s="303"/>
      <c r="E152" s="303"/>
      <c r="F152" s="303"/>
      <c r="G152" s="303"/>
      <c r="I152" s="300">
        <f t="shared" si="39"/>
        <v>0</v>
      </c>
      <c r="J152" s="300">
        <f t="shared" si="40"/>
        <v>0</v>
      </c>
      <c r="K152" s="300">
        <f t="shared" si="41"/>
        <v>0</v>
      </c>
      <c r="L152" s="300">
        <f t="shared" si="42"/>
        <v>0</v>
      </c>
    </row>
    <row r="153" spans="1:12" x14ac:dyDescent="0.3">
      <c r="A153" s="301" t="s">
        <v>864</v>
      </c>
      <c r="B153" s="302" t="s">
        <v>161</v>
      </c>
      <c r="C153" s="303"/>
      <c r="D153" s="303"/>
      <c r="E153" s="303"/>
      <c r="F153" s="303"/>
      <c r="G153" s="303"/>
      <c r="I153" s="300">
        <f t="shared" si="39"/>
        <v>0</v>
      </c>
      <c r="J153" s="300">
        <f t="shared" si="40"/>
        <v>0</v>
      </c>
      <c r="K153" s="300">
        <f t="shared" si="41"/>
        <v>0</v>
      </c>
      <c r="L153" s="300">
        <f t="shared" si="42"/>
        <v>0</v>
      </c>
    </row>
    <row r="154" spans="1:12" x14ac:dyDescent="0.3">
      <c r="A154" s="301" t="s">
        <v>162</v>
      </c>
      <c r="B154" s="302" t="s">
        <v>163</v>
      </c>
      <c r="C154" s="303"/>
      <c r="D154" s="303"/>
      <c r="E154" s="303"/>
      <c r="F154" s="303"/>
      <c r="G154" s="303"/>
      <c r="I154" s="300">
        <f t="shared" si="39"/>
        <v>0</v>
      </c>
      <c r="J154" s="300">
        <f t="shared" si="40"/>
        <v>0</v>
      </c>
      <c r="K154" s="300">
        <f t="shared" si="41"/>
        <v>0</v>
      </c>
      <c r="L154" s="300">
        <f t="shared" si="42"/>
        <v>0</v>
      </c>
    </row>
    <row r="155" spans="1:12" x14ac:dyDescent="0.3">
      <c r="A155" s="304" t="s">
        <v>164</v>
      </c>
      <c r="B155" s="297" t="s">
        <v>165</v>
      </c>
      <c r="C155" s="305"/>
      <c r="D155" s="305"/>
      <c r="E155" s="305"/>
      <c r="F155" s="305"/>
      <c r="G155" s="305"/>
      <c r="I155" s="300">
        <f t="shared" si="39"/>
        <v>0</v>
      </c>
      <c r="J155" s="300">
        <f t="shared" si="40"/>
        <v>0</v>
      </c>
      <c r="K155" s="300">
        <f t="shared" si="41"/>
        <v>0</v>
      </c>
      <c r="L155" s="300">
        <f t="shared" si="42"/>
        <v>0</v>
      </c>
    </row>
    <row r="156" spans="1:12" x14ac:dyDescent="0.3">
      <c r="A156" s="38" t="s">
        <v>166</v>
      </c>
      <c r="B156" s="306" t="s">
        <v>167</v>
      </c>
      <c r="C156" s="39">
        <f>SUM(C144,C149)</f>
        <v>0</v>
      </c>
      <c r="D156" s="39">
        <f>SUM(D144,D149)</f>
        <v>0</v>
      </c>
      <c r="E156" s="39">
        <f>SUM(E144,E149)</f>
        <v>0</v>
      </c>
      <c r="F156" s="39">
        <f>SUM(F144,F149)</f>
        <v>0</v>
      </c>
      <c r="G156" s="39">
        <f>SUM(G144,G149)</f>
        <v>0</v>
      </c>
      <c r="I156" s="307">
        <f t="shared" si="39"/>
        <v>0</v>
      </c>
      <c r="J156" s="307">
        <f t="shared" si="40"/>
        <v>0</v>
      </c>
      <c r="K156" s="307">
        <f t="shared" si="41"/>
        <v>0</v>
      </c>
      <c r="L156" s="307">
        <f t="shared" si="42"/>
        <v>0</v>
      </c>
    </row>
    <row r="157" spans="1:12" x14ac:dyDescent="0.3">
      <c r="A157" s="216"/>
      <c r="C157" s="229"/>
      <c r="D157" s="229"/>
      <c r="E157" s="229"/>
      <c r="F157" s="229"/>
      <c r="G157" s="229"/>
      <c r="I157" s="229"/>
      <c r="J157" s="229"/>
      <c r="K157" s="229"/>
      <c r="L157" s="229"/>
    </row>
    <row r="158" spans="1:12" x14ac:dyDescent="0.3">
      <c r="A158" s="216"/>
      <c r="C158" s="229"/>
      <c r="D158" s="229"/>
      <c r="E158" s="229"/>
      <c r="F158" s="229"/>
      <c r="G158" s="229"/>
      <c r="I158" s="550" t="s">
        <v>884</v>
      </c>
      <c r="J158" s="551"/>
      <c r="K158" s="551"/>
      <c r="L158" s="552"/>
    </row>
    <row r="159" spans="1:12" ht="27" x14ac:dyDescent="0.3">
      <c r="A159" s="202" t="s">
        <v>168</v>
      </c>
      <c r="B159" s="202" t="s">
        <v>169</v>
      </c>
      <c r="C159" s="202" t="str">
        <f>C143</f>
        <v>REALITE 2017</v>
      </c>
      <c r="D159" s="202" t="str">
        <f t="shared" ref="D159:G159" si="43">D143</f>
        <v>REALITE 2018</v>
      </c>
      <c r="E159" s="202" t="str">
        <f t="shared" si="43"/>
        <v>REALITE 2019</v>
      </c>
      <c r="F159" s="202" t="str">
        <f t="shared" si="43"/>
        <v>REALITE 2020</v>
      </c>
      <c r="G159" s="202" t="str">
        <f t="shared" si="43"/>
        <v>REALITE 2021</v>
      </c>
      <c r="I159" s="202" t="str">
        <f>RIGHT(D159,4)&amp;" - "&amp;RIGHT(C159,4)</f>
        <v>2018 - 2017</v>
      </c>
      <c r="J159" s="202" t="str">
        <f>RIGHT(E159,4)&amp;" - "&amp;RIGHT(D159,4)</f>
        <v>2019 - 2018</v>
      </c>
      <c r="K159" s="202" t="str">
        <f>RIGHT(F159,4)&amp;" - "&amp;RIGHT(E159,4)</f>
        <v>2020 - 2019</v>
      </c>
      <c r="L159" s="202" t="str">
        <f>RIGHT(G159,4)&amp;" - "&amp;RIGHT(F159,4)</f>
        <v>2021 - 2020</v>
      </c>
    </row>
    <row r="160" spans="1:12" x14ac:dyDescent="0.3">
      <c r="A160" s="296" t="s">
        <v>170</v>
      </c>
      <c r="B160" s="297" t="s">
        <v>171</v>
      </c>
      <c r="C160" s="298">
        <f>SUM(C161:C166)</f>
        <v>0</v>
      </c>
      <c r="D160" s="298">
        <f>SUM(D161:D166)</f>
        <v>0</v>
      </c>
      <c r="E160" s="298">
        <f>SUM(E161:E166)</f>
        <v>0</v>
      </c>
      <c r="F160" s="298">
        <f>SUM(F161:F166)</f>
        <v>0</v>
      </c>
      <c r="G160" s="298">
        <f>SUM(G161:G166)</f>
        <v>0</v>
      </c>
      <c r="I160" s="300">
        <f t="shared" ref="I160:I183" si="44">IFERROR(IF(AND(ROUND(SUM(C160:C160),0)=0,ROUND(SUM(D160:D160),0)&gt;ROUND(SUM(C160:C160),0)),"INF",(ROUND(SUM(D160:D160),0)-ROUND(SUM(C160:C160),0))/ROUND(SUM(C160:C160),0)),0)</f>
        <v>0</v>
      </c>
      <c r="J160" s="300">
        <f t="shared" ref="J160:J183" si="45">IFERROR(IF(AND(ROUND(SUM(D160),0)=0,ROUND(SUM(E160:E160),0)&gt;ROUND(SUM(D160),0)),"INF",(ROUND(SUM(E160:E160),0)-ROUND(SUM(D160),0))/ROUND(SUM(D160),0)),0)</f>
        <v>0</v>
      </c>
      <c r="K160" s="300">
        <f t="shared" ref="K160:K183" si="46">IFERROR(IF(AND(ROUND(SUM(E160),0)=0,ROUND(SUM(F160:F160),0)&gt;ROUND(SUM(E160),0)),"INF",(ROUND(SUM(F160:F160),0)-ROUND(SUM(E160),0))/ROUND(SUM(E160),0)),0)</f>
        <v>0</v>
      </c>
      <c r="L160" s="300">
        <f t="shared" ref="L160:L183" si="47">IFERROR(IF(AND(ROUND(SUM(F160),0)=0,ROUND(SUM(G160:G160),0)&gt;ROUND(SUM(F160),0)),"INF",(ROUND(SUM(G160:G160),0)-ROUND(SUM(F160),0))/ROUND(SUM(F160),0)),0)</f>
        <v>0</v>
      </c>
    </row>
    <row r="161" spans="1:12" x14ac:dyDescent="0.3">
      <c r="A161" s="301" t="s">
        <v>172</v>
      </c>
      <c r="B161" s="302">
        <v>10</v>
      </c>
      <c r="C161" s="303"/>
      <c r="D161" s="303"/>
      <c r="E161" s="303"/>
      <c r="F161" s="303"/>
      <c r="G161" s="303"/>
      <c r="I161" s="300">
        <f t="shared" si="44"/>
        <v>0</v>
      </c>
      <c r="J161" s="300">
        <f t="shared" si="45"/>
        <v>0</v>
      </c>
      <c r="K161" s="300">
        <f t="shared" si="46"/>
        <v>0</v>
      </c>
      <c r="L161" s="300">
        <f t="shared" si="47"/>
        <v>0</v>
      </c>
    </row>
    <row r="162" spans="1:12" x14ac:dyDescent="0.3">
      <c r="A162" s="301" t="s">
        <v>173</v>
      </c>
      <c r="B162" s="302">
        <v>11</v>
      </c>
      <c r="C162" s="303"/>
      <c r="D162" s="303"/>
      <c r="E162" s="303"/>
      <c r="F162" s="303"/>
      <c r="G162" s="303"/>
      <c r="I162" s="300">
        <f t="shared" si="44"/>
        <v>0</v>
      </c>
      <c r="J162" s="300">
        <f t="shared" si="45"/>
        <v>0</v>
      </c>
      <c r="K162" s="300">
        <f t="shared" si="46"/>
        <v>0</v>
      </c>
      <c r="L162" s="300">
        <f t="shared" si="47"/>
        <v>0</v>
      </c>
    </row>
    <row r="163" spans="1:12" x14ac:dyDescent="0.3">
      <c r="A163" s="301" t="s">
        <v>174</v>
      </c>
      <c r="B163" s="302">
        <v>12</v>
      </c>
      <c r="C163" s="303"/>
      <c r="D163" s="303"/>
      <c r="E163" s="303"/>
      <c r="F163" s="303"/>
      <c r="G163" s="303"/>
      <c r="I163" s="300">
        <f t="shared" si="44"/>
        <v>0</v>
      </c>
      <c r="J163" s="300">
        <f t="shared" si="45"/>
        <v>0</v>
      </c>
      <c r="K163" s="300">
        <f t="shared" si="46"/>
        <v>0</v>
      </c>
      <c r="L163" s="300">
        <f t="shared" si="47"/>
        <v>0</v>
      </c>
    </row>
    <row r="164" spans="1:12" x14ac:dyDescent="0.3">
      <c r="A164" s="301" t="s">
        <v>175</v>
      </c>
      <c r="B164" s="302">
        <v>13</v>
      </c>
      <c r="C164" s="303"/>
      <c r="D164" s="303"/>
      <c r="E164" s="303"/>
      <c r="F164" s="303"/>
      <c r="G164" s="303"/>
      <c r="I164" s="300">
        <f t="shared" si="44"/>
        <v>0</v>
      </c>
      <c r="J164" s="300">
        <f t="shared" si="45"/>
        <v>0</v>
      </c>
      <c r="K164" s="300">
        <f t="shared" si="46"/>
        <v>0</v>
      </c>
      <c r="L164" s="300">
        <f t="shared" si="47"/>
        <v>0</v>
      </c>
    </row>
    <row r="165" spans="1:12" x14ac:dyDescent="0.3">
      <c r="A165" s="301" t="s">
        <v>176</v>
      </c>
      <c r="B165" s="302">
        <v>14</v>
      </c>
      <c r="C165" s="303"/>
      <c r="D165" s="303"/>
      <c r="E165" s="303"/>
      <c r="F165" s="303"/>
      <c r="G165" s="303"/>
      <c r="I165" s="300">
        <f t="shared" si="44"/>
        <v>0</v>
      </c>
      <c r="J165" s="300">
        <f t="shared" si="45"/>
        <v>0</v>
      </c>
      <c r="K165" s="300">
        <f t="shared" si="46"/>
        <v>0</v>
      </c>
      <c r="L165" s="300">
        <f t="shared" si="47"/>
        <v>0</v>
      </c>
    </row>
    <row r="166" spans="1:12" x14ac:dyDescent="0.3">
      <c r="A166" s="301" t="s">
        <v>177</v>
      </c>
      <c r="B166" s="302">
        <v>15</v>
      </c>
      <c r="C166" s="303"/>
      <c r="D166" s="303"/>
      <c r="E166" s="303"/>
      <c r="F166" s="303"/>
      <c r="G166" s="303"/>
      <c r="I166" s="300">
        <f t="shared" si="44"/>
        <v>0</v>
      </c>
      <c r="J166" s="300">
        <f t="shared" si="45"/>
        <v>0</v>
      </c>
      <c r="K166" s="300">
        <f t="shared" si="46"/>
        <v>0</v>
      </c>
      <c r="L166" s="300">
        <f t="shared" si="47"/>
        <v>0</v>
      </c>
    </row>
    <row r="167" spans="1:12" x14ac:dyDescent="0.3">
      <c r="A167" s="296" t="s">
        <v>178</v>
      </c>
      <c r="B167" s="297">
        <v>16</v>
      </c>
      <c r="C167" s="298">
        <f t="shared" ref="C167:G167" si="48">C168</f>
        <v>0</v>
      </c>
      <c r="D167" s="298">
        <f t="shared" si="48"/>
        <v>0</v>
      </c>
      <c r="E167" s="298">
        <f t="shared" si="48"/>
        <v>0</v>
      </c>
      <c r="F167" s="298">
        <f t="shared" si="48"/>
        <v>0</v>
      </c>
      <c r="G167" s="298">
        <f t="shared" si="48"/>
        <v>0</v>
      </c>
      <c r="I167" s="300">
        <f t="shared" si="44"/>
        <v>0</v>
      </c>
      <c r="J167" s="300">
        <f t="shared" si="45"/>
        <v>0</v>
      </c>
      <c r="K167" s="300">
        <f t="shared" si="46"/>
        <v>0</v>
      </c>
      <c r="L167" s="300">
        <f t="shared" si="47"/>
        <v>0</v>
      </c>
    </row>
    <row r="168" spans="1:12" x14ac:dyDescent="0.3">
      <c r="A168" s="301" t="s">
        <v>179</v>
      </c>
      <c r="B168" s="302">
        <v>16</v>
      </c>
      <c r="C168" s="303"/>
      <c r="D168" s="303"/>
      <c r="E168" s="303"/>
      <c r="F168" s="303"/>
      <c r="G168" s="303"/>
      <c r="I168" s="300">
        <f t="shared" si="44"/>
        <v>0</v>
      </c>
      <c r="J168" s="300">
        <f t="shared" si="45"/>
        <v>0</v>
      </c>
      <c r="K168" s="300">
        <f t="shared" si="46"/>
        <v>0</v>
      </c>
      <c r="L168" s="300">
        <f t="shared" si="47"/>
        <v>0</v>
      </c>
    </row>
    <row r="169" spans="1:12" x14ac:dyDescent="0.3">
      <c r="A169" s="296" t="s">
        <v>180</v>
      </c>
      <c r="B169" s="297" t="s">
        <v>181</v>
      </c>
      <c r="C169" s="298">
        <f>SUM(C170,C175,C182)</f>
        <v>0</v>
      </c>
      <c r="D169" s="298">
        <f>SUM(D170,D175,D182)</f>
        <v>0</v>
      </c>
      <c r="E169" s="298">
        <f>SUM(E170,E175,E182)</f>
        <v>0</v>
      </c>
      <c r="F169" s="298">
        <f>SUM(F170,F175,F182)</f>
        <v>0</v>
      </c>
      <c r="G169" s="298">
        <f>SUM(G170,G175,G182)</f>
        <v>0</v>
      </c>
      <c r="I169" s="300">
        <f t="shared" si="44"/>
        <v>0</v>
      </c>
      <c r="J169" s="300">
        <f t="shared" si="45"/>
        <v>0</v>
      </c>
      <c r="K169" s="300">
        <f t="shared" si="46"/>
        <v>0</v>
      </c>
      <c r="L169" s="300">
        <f t="shared" si="47"/>
        <v>0</v>
      </c>
    </row>
    <row r="170" spans="1:12" x14ac:dyDescent="0.3">
      <c r="A170" s="296" t="s">
        <v>863</v>
      </c>
      <c r="B170" s="297">
        <v>17</v>
      </c>
      <c r="C170" s="298">
        <f>SUM(C171,C174)</f>
        <v>0</v>
      </c>
      <c r="D170" s="298">
        <f>SUM(D171,D174)</f>
        <v>0</v>
      </c>
      <c r="E170" s="298">
        <f>SUM(E171,E174)</f>
        <v>0</v>
      </c>
      <c r="F170" s="298">
        <f>SUM(F171,F174)</f>
        <v>0</v>
      </c>
      <c r="G170" s="298">
        <f>SUM(G171,G174)</f>
        <v>0</v>
      </c>
      <c r="I170" s="300">
        <f t="shared" si="44"/>
        <v>0</v>
      </c>
      <c r="J170" s="300">
        <f t="shared" si="45"/>
        <v>0</v>
      </c>
      <c r="K170" s="300">
        <f t="shared" si="46"/>
        <v>0</v>
      </c>
      <c r="L170" s="300">
        <f t="shared" si="47"/>
        <v>0</v>
      </c>
    </row>
    <row r="171" spans="1:12" x14ac:dyDescent="0.3">
      <c r="A171" s="296" t="s">
        <v>182</v>
      </c>
      <c r="B171" s="297" t="s">
        <v>183</v>
      </c>
      <c r="C171" s="298">
        <f>SUM(C172:C173)</f>
        <v>0</v>
      </c>
      <c r="D171" s="298">
        <f>SUM(D172:D173)</f>
        <v>0</v>
      </c>
      <c r="E171" s="298">
        <f>SUM(E172:E173)</f>
        <v>0</v>
      </c>
      <c r="F171" s="298">
        <f>SUM(F172:F173)</f>
        <v>0</v>
      </c>
      <c r="G171" s="298">
        <f>SUM(G172:G173)</f>
        <v>0</v>
      </c>
      <c r="I171" s="300">
        <f t="shared" si="44"/>
        <v>0</v>
      </c>
      <c r="J171" s="300">
        <f t="shared" si="45"/>
        <v>0</v>
      </c>
      <c r="K171" s="300">
        <f t="shared" si="46"/>
        <v>0</v>
      </c>
      <c r="L171" s="300">
        <f t="shared" si="47"/>
        <v>0</v>
      </c>
    </row>
    <row r="172" spans="1:12" x14ac:dyDescent="0.3">
      <c r="A172" s="309" t="s">
        <v>184</v>
      </c>
      <c r="B172" s="302"/>
      <c r="C172" s="303"/>
      <c r="D172" s="303"/>
      <c r="E172" s="303"/>
      <c r="F172" s="303"/>
      <c r="G172" s="303"/>
      <c r="I172" s="300">
        <f t="shared" si="44"/>
        <v>0</v>
      </c>
      <c r="J172" s="300">
        <f t="shared" si="45"/>
        <v>0</v>
      </c>
      <c r="K172" s="300">
        <f t="shared" si="46"/>
        <v>0</v>
      </c>
      <c r="L172" s="300">
        <f t="shared" si="47"/>
        <v>0</v>
      </c>
    </row>
    <row r="173" spans="1:12" x14ac:dyDescent="0.3">
      <c r="A173" s="309" t="s">
        <v>185</v>
      </c>
      <c r="B173" s="302"/>
      <c r="C173" s="303"/>
      <c r="D173" s="303"/>
      <c r="E173" s="303"/>
      <c r="F173" s="303"/>
      <c r="G173" s="303"/>
      <c r="I173" s="300">
        <f t="shared" si="44"/>
        <v>0</v>
      </c>
      <c r="J173" s="300">
        <f t="shared" si="45"/>
        <v>0</v>
      </c>
      <c r="K173" s="300">
        <f t="shared" si="46"/>
        <v>0</v>
      </c>
      <c r="L173" s="300">
        <f t="shared" si="47"/>
        <v>0</v>
      </c>
    </row>
    <row r="174" spans="1:12" x14ac:dyDescent="0.3">
      <c r="A174" s="309" t="s">
        <v>186</v>
      </c>
      <c r="B174" s="302" t="s">
        <v>187</v>
      </c>
      <c r="C174" s="303"/>
      <c r="D174" s="303"/>
      <c r="E174" s="303"/>
      <c r="F174" s="303"/>
      <c r="G174" s="303"/>
      <c r="I174" s="300">
        <f t="shared" si="44"/>
        <v>0</v>
      </c>
      <c r="J174" s="300">
        <f t="shared" si="45"/>
        <v>0</v>
      </c>
      <c r="K174" s="300">
        <f t="shared" si="46"/>
        <v>0</v>
      </c>
      <c r="L174" s="300">
        <f t="shared" si="47"/>
        <v>0</v>
      </c>
    </row>
    <row r="175" spans="1:12" x14ac:dyDescent="0.3">
      <c r="A175" s="296" t="s">
        <v>188</v>
      </c>
      <c r="B175" s="297" t="s">
        <v>189</v>
      </c>
      <c r="C175" s="298">
        <f>SUM(C176:C181)</f>
        <v>0</v>
      </c>
      <c r="D175" s="298">
        <f>SUM(D176:D181)</f>
        <v>0</v>
      </c>
      <c r="E175" s="298">
        <f>SUM(E176:E181)</f>
        <v>0</v>
      </c>
      <c r="F175" s="298">
        <f>SUM(F176:F181)</f>
        <v>0</v>
      </c>
      <c r="G175" s="298">
        <f>SUM(G176:G181)</f>
        <v>0</v>
      </c>
      <c r="I175" s="300">
        <f t="shared" si="44"/>
        <v>0</v>
      </c>
      <c r="J175" s="300">
        <f t="shared" si="45"/>
        <v>0</v>
      </c>
      <c r="K175" s="300">
        <f t="shared" si="46"/>
        <v>0</v>
      </c>
      <c r="L175" s="300">
        <f t="shared" si="47"/>
        <v>0</v>
      </c>
    </row>
    <row r="176" spans="1:12" x14ac:dyDescent="0.3">
      <c r="A176" s="309" t="s">
        <v>190</v>
      </c>
      <c r="B176" s="302">
        <v>42</v>
      </c>
      <c r="C176" s="303"/>
      <c r="D176" s="303"/>
      <c r="E176" s="303"/>
      <c r="F176" s="303"/>
      <c r="G176" s="303"/>
      <c r="I176" s="300">
        <f t="shared" si="44"/>
        <v>0</v>
      </c>
      <c r="J176" s="300">
        <f t="shared" si="45"/>
        <v>0</v>
      </c>
      <c r="K176" s="300">
        <f t="shared" si="46"/>
        <v>0</v>
      </c>
      <c r="L176" s="300">
        <f t="shared" si="47"/>
        <v>0</v>
      </c>
    </row>
    <row r="177" spans="1:12" x14ac:dyDescent="0.3">
      <c r="A177" s="309" t="s">
        <v>191</v>
      </c>
      <c r="B177" s="302">
        <v>43</v>
      </c>
      <c r="C177" s="303"/>
      <c r="D177" s="303"/>
      <c r="E177" s="303"/>
      <c r="F177" s="303"/>
      <c r="G177" s="303"/>
      <c r="I177" s="300">
        <f t="shared" si="44"/>
        <v>0</v>
      </c>
      <c r="J177" s="300">
        <f t="shared" si="45"/>
        <v>0</v>
      </c>
      <c r="K177" s="300">
        <f t="shared" si="46"/>
        <v>0</v>
      </c>
      <c r="L177" s="300">
        <f t="shared" si="47"/>
        <v>0</v>
      </c>
    </row>
    <row r="178" spans="1:12" x14ac:dyDescent="0.3">
      <c r="A178" s="309" t="s">
        <v>192</v>
      </c>
      <c r="B178" s="302">
        <v>44</v>
      </c>
      <c r="C178" s="303"/>
      <c r="D178" s="303"/>
      <c r="E178" s="303"/>
      <c r="F178" s="303"/>
      <c r="G178" s="303"/>
      <c r="I178" s="300">
        <f t="shared" si="44"/>
        <v>0</v>
      </c>
      <c r="J178" s="300">
        <f t="shared" si="45"/>
        <v>0</v>
      </c>
      <c r="K178" s="300">
        <f t="shared" si="46"/>
        <v>0</v>
      </c>
      <c r="L178" s="300">
        <f t="shared" si="47"/>
        <v>0</v>
      </c>
    </row>
    <row r="179" spans="1:12" x14ac:dyDescent="0.3">
      <c r="A179" s="309" t="s">
        <v>193</v>
      </c>
      <c r="B179" s="302">
        <v>46</v>
      </c>
      <c r="C179" s="303"/>
      <c r="D179" s="303"/>
      <c r="E179" s="303"/>
      <c r="F179" s="303"/>
      <c r="G179" s="303"/>
      <c r="I179" s="300">
        <f t="shared" si="44"/>
        <v>0</v>
      </c>
      <c r="J179" s="300">
        <f t="shared" si="45"/>
        <v>0</v>
      </c>
      <c r="K179" s="300">
        <f t="shared" si="46"/>
        <v>0</v>
      </c>
      <c r="L179" s="300">
        <f t="shared" si="47"/>
        <v>0</v>
      </c>
    </row>
    <row r="180" spans="1:12" x14ac:dyDescent="0.3">
      <c r="A180" s="309" t="s">
        <v>194</v>
      </c>
      <c r="B180" s="302">
        <v>45</v>
      </c>
      <c r="C180" s="303"/>
      <c r="D180" s="303"/>
      <c r="E180" s="303"/>
      <c r="F180" s="303"/>
      <c r="G180" s="303"/>
      <c r="I180" s="300">
        <f t="shared" si="44"/>
        <v>0</v>
      </c>
      <c r="J180" s="300">
        <f t="shared" si="45"/>
        <v>0</v>
      </c>
      <c r="K180" s="300">
        <f t="shared" si="46"/>
        <v>0</v>
      </c>
      <c r="L180" s="300">
        <f t="shared" si="47"/>
        <v>0</v>
      </c>
    </row>
    <row r="181" spans="1:12" x14ac:dyDescent="0.3">
      <c r="A181" s="309" t="s">
        <v>195</v>
      </c>
      <c r="B181" s="302" t="s">
        <v>196</v>
      </c>
      <c r="C181" s="303"/>
      <c r="D181" s="303"/>
      <c r="E181" s="303"/>
      <c r="F181" s="303"/>
      <c r="G181" s="303"/>
      <c r="I181" s="300">
        <f t="shared" si="44"/>
        <v>0</v>
      </c>
      <c r="J181" s="300">
        <f t="shared" si="45"/>
        <v>0</v>
      </c>
      <c r="K181" s="300">
        <f t="shared" si="46"/>
        <v>0</v>
      </c>
      <c r="L181" s="300">
        <f t="shared" si="47"/>
        <v>0</v>
      </c>
    </row>
    <row r="182" spans="1:12" x14ac:dyDescent="0.3">
      <c r="A182" s="304" t="s">
        <v>164</v>
      </c>
      <c r="B182" s="297" t="s">
        <v>197</v>
      </c>
      <c r="C182" s="305"/>
      <c r="D182" s="305"/>
      <c r="E182" s="305"/>
      <c r="F182" s="305"/>
      <c r="G182" s="305"/>
      <c r="I182" s="300">
        <f t="shared" si="44"/>
        <v>0</v>
      </c>
      <c r="J182" s="300">
        <f t="shared" si="45"/>
        <v>0</v>
      </c>
      <c r="K182" s="300">
        <f t="shared" si="46"/>
        <v>0</v>
      </c>
      <c r="L182" s="300">
        <f t="shared" si="47"/>
        <v>0</v>
      </c>
    </row>
    <row r="183" spans="1:12" x14ac:dyDescent="0.3">
      <c r="A183" s="38" t="s">
        <v>198</v>
      </c>
      <c r="B183" s="306" t="s">
        <v>199</v>
      </c>
      <c r="C183" s="39">
        <f>SUM(C160,C167,C170,C175,C182)</f>
        <v>0</v>
      </c>
      <c r="D183" s="39">
        <f>SUM(D160,D167,D170,D175,D182)</f>
        <v>0</v>
      </c>
      <c r="E183" s="39">
        <f>SUM(E160,E167,E170,E175,E182)</f>
        <v>0</v>
      </c>
      <c r="F183" s="39">
        <f>SUM(F160,F167,F170,F175,F182)</f>
        <v>0</v>
      </c>
      <c r="G183" s="39">
        <f>SUM(G160,G167,G170,G175,G182)</f>
        <v>0</v>
      </c>
      <c r="I183" s="307">
        <f t="shared" si="44"/>
        <v>0</v>
      </c>
      <c r="J183" s="307">
        <f t="shared" si="45"/>
        <v>0</v>
      </c>
      <c r="K183" s="307">
        <f t="shared" si="46"/>
        <v>0</v>
      </c>
      <c r="L183" s="307">
        <f t="shared" si="47"/>
        <v>0</v>
      </c>
    </row>
    <row r="185" spans="1:12" ht="15" x14ac:dyDescent="0.3">
      <c r="A185" s="310" t="s">
        <v>699</v>
      </c>
      <c r="B185" s="311"/>
      <c r="C185" s="312"/>
      <c r="D185" s="312"/>
      <c r="E185" s="313"/>
      <c r="F185" s="313"/>
      <c r="G185" s="313"/>
      <c r="I185" s="312"/>
      <c r="J185" s="313"/>
      <c r="K185" s="313"/>
      <c r="L185" s="313"/>
    </row>
    <row r="186" spans="1:12" s="316" customFormat="1" x14ac:dyDescent="0.3">
      <c r="A186" s="295"/>
      <c r="B186" s="295"/>
      <c r="C186" s="295"/>
      <c r="D186" s="295"/>
      <c r="E186" s="295"/>
      <c r="F186" s="295"/>
      <c r="G186" s="295"/>
      <c r="I186" s="295"/>
      <c r="J186" s="295"/>
      <c r="K186" s="295"/>
      <c r="L186" s="295"/>
    </row>
    <row r="187" spans="1:12" x14ac:dyDescent="0.3">
      <c r="A187" s="295"/>
      <c r="B187" s="295"/>
      <c r="C187" s="295"/>
      <c r="D187" s="295"/>
      <c r="E187" s="295"/>
      <c r="F187" s="295"/>
      <c r="G187" s="295"/>
      <c r="I187" s="550" t="s">
        <v>884</v>
      </c>
      <c r="J187" s="551"/>
      <c r="K187" s="551"/>
      <c r="L187" s="552"/>
    </row>
    <row r="188" spans="1:12" ht="27" x14ac:dyDescent="0.3">
      <c r="A188" s="202" t="s">
        <v>147</v>
      </c>
      <c r="B188" s="135" t="s">
        <v>169</v>
      </c>
      <c r="C188" s="202" t="str">
        <f>C159</f>
        <v>REALITE 2017</v>
      </c>
      <c r="D188" s="202" t="str">
        <f t="shared" ref="D188:G188" si="49">D159</f>
        <v>REALITE 2018</v>
      </c>
      <c r="E188" s="202" t="str">
        <f t="shared" si="49"/>
        <v>REALITE 2019</v>
      </c>
      <c r="F188" s="202" t="str">
        <f t="shared" si="49"/>
        <v>REALITE 2020</v>
      </c>
      <c r="G188" s="202" t="str">
        <f t="shared" si="49"/>
        <v>REALITE 2021</v>
      </c>
      <c r="I188" s="202" t="str">
        <f>RIGHT(D188,4)&amp;" - "&amp;RIGHT(C188,4)</f>
        <v>2018 - 2017</v>
      </c>
      <c r="J188" s="202" t="str">
        <f>RIGHT(E188,4)&amp;" - "&amp;RIGHT(D188,4)</f>
        <v>2019 - 2018</v>
      </c>
      <c r="K188" s="202" t="str">
        <f>RIGHT(F188,4)&amp;" - "&amp;RIGHT(E188,4)</f>
        <v>2020 - 2019</v>
      </c>
      <c r="L188" s="202" t="str">
        <f>RIGHT(G188,4)&amp;" - "&amp;RIGHT(F188,4)</f>
        <v>2021 - 2020</v>
      </c>
    </row>
    <row r="189" spans="1:12" x14ac:dyDescent="0.3">
      <c r="A189" s="296" t="s">
        <v>148</v>
      </c>
      <c r="B189" s="297" t="s">
        <v>149</v>
      </c>
      <c r="C189" s="298">
        <f>SUM(C190:C193)</f>
        <v>0</v>
      </c>
      <c r="D189" s="298">
        <f>SUM(D190:D193)</f>
        <v>0</v>
      </c>
      <c r="E189" s="298">
        <f>SUM(E190:E193)</f>
        <v>0</v>
      </c>
      <c r="F189" s="299">
        <f>SUM(F190:F193)</f>
        <v>0</v>
      </c>
      <c r="G189" s="299">
        <f>SUM(G190:G193)</f>
        <v>0</v>
      </c>
      <c r="I189" s="300">
        <f t="shared" ref="I189:I201" si="50">IFERROR(IF(AND(ROUND(SUM(C189:C189),0)=0,ROUND(SUM(D189:D189),0)&gt;ROUND(SUM(C189:C189),0)),"INF",(ROUND(SUM(D189:D189),0)-ROUND(SUM(C189:C189),0))/ROUND(SUM(C189:C189),0)),0)</f>
        <v>0</v>
      </c>
      <c r="J189" s="300">
        <f t="shared" ref="J189:J201" si="51">IFERROR(IF(AND(ROUND(SUM(D189),0)=0,ROUND(SUM(E189:E189),0)&gt;ROUND(SUM(D189),0)),"INF",(ROUND(SUM(E189:E189),0)-ROUND(SUM(D189),0))/ROUND(SUM(D189),0)),0)</f>
        <v>0</v>
      </c>
      <c r="K189" s="300">
        <f t="shared" ref="K189:K201" si="52">IFERROR(IF(AND(ROUND(SUM(E189),0)=0,ROUND(SUM(F189:F189),0)&gt;ROUND(SUM(E189),0)),"INF",(ROUND(SUM(F189:F189),0)-ROUND(SUM(E189),0))/ROUND(SUM(E189),0)),0)</f>
        <v>0</v>
      </c>
      <c r="L189" s="300">
        <f t="shared" ref="L189:L201" si="53">IFERROR(IF(AND(ROUND(SUM(F189),0)=0,ROUND(SUM(G189:G189),0)&gt;ROUND(SUM(F189),0)),"INF",(ROUND(SUM(G189:G189),0)-ROUND(SUM(F189),0))/ROUND(SUM(F189),0)),0)</f>
        <v>0</v>
      </c>
    </row>
    <row r="190" spans="1:12" x14ac:dyDescent="0.3">
      <c r="A190" s="301" t="s">
        <v>150</v>
      </c>
      <c r="B190" s="302">
        <v>20</v>
      </c>
      <c r="C190" s="303"/>
      <c r="D190" s="303"/>
      <c r="E190" s="303"/>
      <c r="F190" s="303"/>
      <c r="G190" s="303"/>
      <c r="I190" s="300">
        <f t="shared" si="50"/>
        <v>0</v>
      </c>
      <c r="J190" s="300">
        <f t="shared" si="51"/>
        <v>0</v>
      </c>
      <c r="K190" s="300">
        <f t="shared" si="52"/>
        <v>0</v>
      </c>
      <c r="L190" s="300">
        <f t="shared" si="53"/>
        <v>0</v>
      </c>
    </row>
    <row r="191" spans="1:12" ht="13.15" customHeight="1" x14ac:dyDescent="0.3">
      <c r="A191" s="301" t="s">
        <v>151</v>
      </c>
      <c r="B191" s="302">
        <v>21</v>
      </c>
      <c r="C191" s="303"/>
      <c r="D191" s="303"/>
      <c r="E191" s="303"/>
      <c r="F191" s="303"/>
      <c r="G191" s="303"/>
      <c r="I191" s="300">
        <f t="shared" si="50"/>
        <v>0</v>
      </c>
      <c r="J191" s="300">
        <f t="shared" si="51"/>
        <v>0</v>
      </c>
      <c r="K191" s="300">
        <f t="shared" si="52"/>
        <v>0</v>
      </c>
      <c r="L191" s="300">
        <f t="shared" si="53"/>
        <v>0</v>
      </c>
    </row>
    <row r="192" spans="1:12" ht="13.15" customHeight="1" x14ac:dyDescent="0.3">
      <c r="A192" s="301" t="s">
        <v>152</v>
      </c>
      <c r="B192" s="302" t="s">
        <v>153</v>
      </c>
      <c r="C192" s="303"/>
      <c r="D192" s="303"/>
      <c r="E192" s="303"/>
      <c r="F192" s="303"/>
      <c r="G192" s="303"/>
      <c r="I192" s="300">
        <f t="shared" si="50"/>
        <v>0</v>
      </c>
      <c r="J192" s="300">
        <f t="shared" si="51"/>
        <v>0</v>
      </c>
      <c r="K192" s="300">
        <f t="shared" si="52"/>
        <v>0</v>
      </c>
      <c r="L192" s="300">
        <f t="shared" si="53"/>
        <v>0</v>
      </c>
    </row>
    <row r="193" spans="1:12" x14ac:dyDescent="0.3">
      <c r="A193" s="301" t="s">
        <v>154</v>
      </c>
      <c r="B193" s="302">
        <v>28</v>
      </c>
      <c r="C193" s="303"/>
      <c r="D193" s="303"/>
      <c r="E193" s="303"/>
      <c r="F193" s="303"/>
      <c r="G193" s="303"/>
      <c r="I193" s="300">
        <f t="shared" si="50"/>
        <v>0</v>
      </c>
      <c r="J193" s="300">
        <f t="shared" si="51"/>
        <v>0</v>
      </c>
      <c r="K193" s="300">
        <f t="shared" si="52"/>
        <v>0</v>
      </c>
      <c r="L193" s="300">
        <f t="shared" si="53"/>
        <v>0</v>
      </c>
    </row>
    <row r="194" spans="1:12" x14ac:dyDescent="0.3">
      <c r="A194" s="296" t="s">
        <v>155</v>
      </c>
      <c r="B194" s="297" t="s">
        <v>156</v>
      </c>
      <c r="C194" s="298">
        <f>SUM(C195:C200)</f>
        <v>0</v>
      </c>
      <c r="D194" s="298">
        <f>SUM(D195:D200)</f>
        <v>0</v>
      </c>
      <c r="E194" s="298">
        <f>SUM(E195:E200)</f>
        <v>0</v>
      </c>
      <c r="F194" s="298">
        <f>SUM(F195:F200)</f>
        <v>0</v>
      </c>
      <c r="G194" s="298">
        <f>SUM(G195:G200)</f>
        <v>0</v>
      </c>
      <c r="I194" s="300">
        <f t="shared" si="50"/>
        <v>0</v>
      </c>
      <c r="J194" s="300">
        <f t="shared" si="51"/>
        <v>0</v>
      </c>
      <c r="K194" s="300">
        <f t="shared" si="52"/>
        <v>0</v>
      </c>
      <c r="L194" s="300">
        <f t="shared" si="53"/>
        <v>0</v>
      </c>
    </row>
    <row r="195" spans="1:12" x14ac:dyDescent="0.3">
      <c r="A195" s="301" t="s">
        <v>157</v>
      </c>
      <c r="B195" s="302">
        <v>29</v>
      </c>
      <c r="C195" s="303"/>
      <c r="D195" s="303"/>
      <c r="E195" s="303"/>
      <c r="F195" s="303"/>
      <c r="G195" s="303"/>
      <c r="I195" s="300">
        <f t="shared" si="50"/>
        <v>0</v>
      </c>
      <c r="J195" s="300">
        <f t="shared" si="51"/>
        <v>0</v>
      </c>
      <c r="K195" s="300">
        <f t="shared" si="52"/>
        <v>0</v>
      </c>
      <c r="L195" s="300">
        <f t="shared" si="53"/>
        <v>0</v>
      </c>
    </row>
    <row r="196" spans="1:12" x14ac:dyDescent="0.3">
      <c r="A196" s="301" t="s">
        <v>158</v>
      </c>
      <c r="B196" s="302">
        <v>3</v>
      </c>
      <c r="C196" s="303"/>
      <c r="D196" s="303"/>
      <c r="E196" s="303"/>
      <c r="F196" s="303"/>
      <c r="G196" s="303"/>
      <c r="I196" s="300">
        <f t="shared" si="50"/>
        <v>0</v>
      </c>
      <c r="J196" s="300">
        <f t="shared" si="51"/>
        <v>0</v>
      </c>
      <c r="K196" s="300">
        <f t="shared" si="52"/>
        <v>0</v>
      </c>
      <c r="L196" s="300">
        <f t="shared" si="53"/>
        <v>0</v>
      </c>
    </row>
    <row r="197" spans="1:12" x14ac:dyDescent="0.3">
      <c r="A197" s="301" t="s">
        <v>159</v>
      </c>
      <c r="B197" s="302" t="s">
        <v>160</v>
      </c>
      <c r="C197" s="303"/>
      <c r="D197" s="303"/>
      <c r="E197" s="303"/>
      <c r="F197" s="303"/>
      <c r="G197" s="303"/>
      <c r="I197" s="300">
        <f t="shared" si="50"/>
        <v>0</v>
      </c>
      <c r="J197" s="300">
        <f t="shared" si="51"/>
        <v>0</v>
      </c>
      <c r="K197" s="300">
        <f t="shared" si="52"/>
        <v>0</v>
      </c>
      <c r="L197" s="300">
        <f t="shared" si="53"/>
        <v>0</v>
      </c>
    </row>
    <row r="198" spans="1:12" x14ac:dyDescent="0.3">
      <c r="A198" s="301" t="s">
        <v>864</v>
      </c>
      <c r="B198" s="302" t="s">
        <v>161</v>
      </c>
      <c r="C198" s="303"/>
      <c r="D198" s="303"/>
      <c r="E198" s="303"/>
      <c r="F198" s="303"/>
      <c r="G198" s="303"/>
      <c r="I198" s="300">
        <f t="shared" si="50"/>
        <v>0</v>
      </c>
      <c r="J198" s="300">
        <f t="shared" si="51"/>
        <v>0</v>
      </c>
      <c r="K198" s="300">
        <f t="shared" si="52"/>
        <v>0</v>
      </c>
      <c r="L198" s="300">
        <f t="shared" si="53"/>
        <v>0</v>
      </c>
    </row>
    <row r="199" spans="1:12" x14ac:dyDescent="0.3">
      <c r="A199" s="301" t="s">
        <v>162</v>
      </c>
      <c r="B199" s="302" t="s">
        <v>163</v>
      </c>
      <c r="C199" s="303"/>
      <c r="D199" s="303"/>
      <c r="E199" s="303"/>
      <c r="F199" s="303"/>
      <c r="G199" s="303"/>
      <c r="I199" s="300">
        <f t="shared" si="50"/>
        <v>0</v>
      </c>
      <c r="J199" s="300">
        <f t="shared" si="51"/>
        <v>0</v>
      </c>
      <c r="K199" s="300">
        <f t="shared" si="52"/>
        <v>0</v>
      </c>
      <c r="L199" s="300">
        <f t="shared" si="53"/>
        <v>0</v>
      </c>
    </row>
    <row r="200" spans="1:12" x14ac:dyDescent="0.3">
      <c r="A200" s="304" t="s">
        <v>164</v>
      </c>
      <c r="B200" s="297" t="s">
        <v>165</v>
      </c>
      <c r="C200" s="305"/>
      <c r="D200" s="305"/>
      <c r="E200" s="305"/>
      <c r="F200" s="305"/>
      <c r="G200" s="305"/>
      <c r="I200" s="300">
        <f t="shared" si="50"/>
        <v>0</v>
      </c>
      <c r="J200" s="300">
        <f t="shared" si="51"/>
        <v>0</v>
      </c>
      <c r="K200" s="300">
        <f t="shared" si="52"/>
        <v>0</v>
      </c>
      <c r="L200" s="300">
        <f t="shared" si="53"/>
        <v>0</v>
      </c>
    </row>
    <row r="201" spans="1:12" x14ac:dyDescent="0.3">
      <c r="A201" s="38" t="s">
        <v>166</v>
      </c>
      <c r="B201" s="306" t="s">
        <v>167</v>
      </c>
      <c r="C201" s="39">
        <f>SUM(C189,C194)</f>
        <v>0</v>
      </c>
      <c r="D201" s="39">
        <f>SUM(D189,D194)</f>
        <v>0</v>
      </c>
      <c r="E201" s="39">
        <f>SUM(E189,E194)</f>
        <v>0</v>
      </c>
      <c r="F201" s="39">
        <f>SUM(F189,F194)</f>
        <v>0</v>
      </c>
      <c r="G201" s="39">
        <f>SUM(G189,G194)</f>
        <v>0</v>
      </c>
      <c r="I201" s="307">
        <f t="shared" si="50"/>
        <v>0</v>
      </c>
      <c r="J201" s="307">
        <f t="shared" si="51"/>
        <v>0</v>
      </c>
      <c r="K201" s="307">
        <f t="shared" si="52"/>
        <v>0</v>
      </c>
      <c r="L201" s="307">
        <f t="shared" si="53"/>
        <v>0</v>
      </c>
    </row>
    <row r="202" spans="1:12" x14ac:dyDescent="0.3">
      <c r="A202" s="216"/>
      <c r="C202" s="229"/>
      <c r="D202" s="229"/>
      <c r="E202" s="229"/>
      <c r="F202" s="229"/>
      <c r="G202" s="229"/>
      <c r="I202" s="229"/>
      <c r="J202" s="229"/>
      <c r="K202" s="229"/>
      <c r="L202" s="229"/>
    </row>
    <row r="203" spans="1:12" x14ac:dyDescent="0.3">
      <c r="A203" s="216"/>
      <c r="C203" s="229"/>
      <c r="D203" s="229"/>
      <c r="E203" s="229"/>
      <c r="F203" s="229"/>
      <c r="G203" s="229"/>
      <c r="I203" s="550" t="s">
        <v>884</v>
      </c>
      <c r="J203" s="551"/>
      <c r="K203" s="551"/>
      <c r="L203" s="552"/>
    </row>
    <row r="204" spans="1:12" ht="27" x14ac:dyDescent="0.3">
      <c r="A204" s="202" t="s">
        <v>168</v>
      </c>
      <c r="B204" s="202" t="s">
        <v>169</v>
      </c>
      <c r="C204" s="202" t="str">
        <f>C188</f>
        <v>REALITE 2017</v>
      </c>
      <c r="D204" s="202" t="str">
        <f t="shared" ref="D204:G204" si="54">D188</f>
        <v>REALITE 2018</v>
      </c>
      <c r="E204" s="202" t="str">
        <f t="shared" si="54"/>
        <v>REALITE 2019</v>
      </c>
      <c r="F204" s="202" t="str">
        <f t="shared" si="54"/>
        <v>REALITE 2020</v>
      </c>
      <c r="G204" s="202" t="str">
        <f t="shared" si="54"/>
        <v>REALITE 2021</v>
      </c>
      <c r="I204" s="202" t="str">
        <f>RIGHT(D204,4)&amp;" - "&amp;RIGHT(C204,4)</f>
        <v>2018 - 2017</v>
      </c>
      <c r="J204" s="202" t="str">
        <f>RIGHT(E204,4)&amp;" - "&amp;RIGHT(D204,4)</f>
        <v>2019 - 2018</v>
      </c>
      <c r="K204" s="202" t="str">
        <f>RIGHT(F204,4)&amp;" - "&amp;RIGHT(E204,4)</f>
        <v>2020 - 2019</v>
      </c>
      <c r="L204" s="202" t="str">
        <f>RIGHT(G204,4)&amp;" - "&amp;RIGHT(F204,4)</f>
        <v>2021 - 2020</v>
      </c>
    </row>
    <row r="205" spans="1:12" x14ac:dyDescent="0.3">
      <c r="A205" s="296" t="s">
        <v>170</v>
      </c>
      <c r="B205" s="297" t="s">
        <v>171</v>
      </c>
      <c r="C205" s="298">
        <f>SUM(C206:C211)</f>
        <v>0</v>
      </c>
      <c r="D205" s="298">
        <f>SUM(D206:D211)</f>
        <v>0</v>
      </c>
      <c r="E205" s="298">
        <f>SUM(E206:E211)</f>
        <v>0</v>
      </c>
      <c r="F205" s="298">
        <f>SUM(F206:F211)</f>
        <v>0</v>
      </c>
      <c r="G205" s="298">
        <f>SUM(G206:G211)</f>
        <v>0</v>
      </c>
      <c r="I205" s="300">
        <f t="shared" ref="I205:I228" si="55">IFERROR(IF(AND(ROUND(SUM(C205:C205),0)=0,ROUND(SUM(D205:D205),0)&gt;ROUND(SUM(C205:C205),0)),"INF",(ROUND(SUM(D205:D205),0)-ROUND(SUM(C205:C205),0))/ROUND(SUM(C205:C205),0)),0)</f>
        <v>0</v>
      </c>
      <c r="J205" s="300">
        <f t="shared" ref="J205:J228" si="56">IFERROR(IF(AND(ROUND(SUM(D205),0)=0,ROUND(SUM(E205:E205),0)&gt;ROUND(SUM(D205),0)),"INF",(ROUND(SUM(E205:E205),0)-ROUND(SUM(D205),0))/ROUND(SUM(D205),0)),0)</f>
        <v>0</v>
      </c>
      <c r="K205" s="300">
        <f t="shared" ref="K205:K228" si="57">IFERROR(IF(AND(ROUND(SUM(E205),0)=0,ROUND(SUM(F205:F205),0)&gt;ROUND(SUM(E205),0)),"INF",(ROUND(SUM(F205:F205),0)-ROUND(SUM(E205),0))/ROUND(SUM(E205),0)),0)</f>
        <v>0</v>
      </c>
      <c r="L205" s="300">
        <f t="shared" ref="L205:L228" si="58">IFERROR(IF(AND(ROUND(SUM(F205),0)=0,ROUND(SUM(G205:G205),0)&gt;ROUND(SUM(F205),0)),"INF",(ROUND(SUM(G205:G205),0)-ROUND(SUM(F205),0))/ROUND(SUM(F205),0)),0)</f>
        <v>0</v>
      </c>
    </row>
    <row r="206" spans="1:12" x14ac:dyDescent="0.3">
      <c r="A206" s="301" t="s">
        <v>172</v>
      </c>
      <c r="B206" s="302">
        <v>10</v>
      </c>
      <c r="C206" s="303"/>
      <c r="D206" s="303"/>
      <c r="E206" s="303"/>
      <c r="F206" s="303"/>
      <c r="G206" s="303"/>
      <c r="I206" s="300">
        <f t="shared" si="55"/>
        <v>0</v>
      </c>
      <c r="J206" s="300">
        <f t="shared" si="56"/>
        <v>0</v>
      </c>
      <c r="K206" s="300">
        <f t="shared" si="57"/>
        <v>0</v>
      </c>
      <c r="L206" s="300">
        <f t="shared" si="58"/>
        <v>0</v>
      </c>
    </row>
    <row r="207" spans="1:12" x14ac:dyDescent="0.3">
      <c r="A207" s="301" t="s">
        <v>173</v>
      </c>
      <c r="B207" s="302">
        <v>11</v>
      </c>
      <c r="C207" s="303"/>
      <c r="D207" s="303"/>
      <c r="E207" s="303"/>
      <c r="F207" s="303"/>
      <c r="G207" s="303"/>
      <c r="I207" s="300">
        <f t="shared" si="55"/>
        <v>0</v>
      </c>
      <c r="J207" s="300">
        <f t="shared" si="56"/>
        <v>0</v>
      </c>
      <c r="K207" s="300">
        <f t="shared" si="57"/>
        <v>0</v>
      </c>
      <c r="L207" s="300">
        <f t="shared" si="58"/>
        <v>0</v>
      </c>
    </row>
    <row r="208" spans="1:12" x14ac:dyDescent="0.3">
      <c r="A208" s="301" t="s">
        <v>174</v>
      </c>
      <c r="B208" s="302">
        <v>12</v>
      </c>
      <c r="C208" s="303"/>
      <c r="D208" s="303"/>
      <c r="E208" s="303"/>
      <c r="F208" s="303"/>
      <c r="G208" s="303"/>
      <c r="I208" s="300">
        <f t="shared" si="55"/>
        <v>0</v>
      </c>
      <c r="J208" s="300">
        <f t="shared" si="56"/>
        <v>0</v>
      </c>
      <c r="K208" s="300">
        <f t="shared" si="57"/>
        <v>0</v>
      </c>
      <c r="L208" s="300">
        <f t="shared" si="58"/>
        <v>0</v>
      </c>
    </row>
    <row r="209" spans="1:12" x14ac:dyDescent="0.3">
      <c r="A209" s="301" t="s">
        <v>175</v>
      </c>
      <c r="B209" s="302">
        <v>13</v>
      </c>
      <c r="C209" s="303"/>
      <c r="D209" s="303"/>
      <c r="E209" s="303"/>
      <c r="F209" s="303"/>
      <c r="G209" s="303"/>
      <c r="I209" s="300">
        <f t="shared" si="55"/>
        <v>0</v>
      </c>
      <c r="J209" s="300">
        <f t="shared" si="56"/>
        <v>0</v>
      </c>
      <c r="K209" s="300">
        <f t="shared" si="57"/>
        <v>0</v>
      </c>
      <c r="L209" s="300">
        <f t="shared" si="58"/>
        <v>0</v>
      </c>
    </row>
    <row r="210" spans="1:12" x14ac:dyDescent="0.3">
      <c r="A210" s="301" t="s">
        <v>176</v>
      </c>
      <c r="B210" s="302">
        <v>14</v>
      </c>
      <c r="C210" s="303"/>
      <c r="D210" s="303"/>
      <c r="E210" s="303"/>
      <c r="F210" s="303"/>
      <c r="G210" s="303"/>
      <c r="I210" s="300">
        <f t="shared" si="55"/>
        <v>0</v>
      </c>
      <c r="J210" s="300">
        <f t="shared" si="56"/>
        <v>0</v>
      </c>
      <c r="K210" s="300">
        <f t="shared" si="57"/>
        <v>0</v>
      </c>
      <c r="L210" s="300">
        <f t="shared" si="58"/>
        <v>0</v>
      </c>
    </row>
    <row r="211" spans="1:12" x14ac:dyDescent="0.3">
      <c r="A211" s="301" t="s">
        <v>177</v>
      </c>
      <c r="B211" s="302">
        <v>15</v>
      </c>
      <c r="C211" s="303"/>
      <c r="D211" s="303"/>
      <c r="E211" s="303"/>
      <c r="F211" s="303"/>
      <c r="G211" s="303"/>
      <c r="I211" s="300">
        <f t="shared" si="55"/>
        <v>0</v>
      </c>
      <c r="J211" s="300">
        <f t="shared" si="56"/>
        <v>0</v>
      </c>
      <c r="K211" s="300">
        <f t="shared" si="57"/>
        <v>0</v>
      </c>
      <c r="L211" s="300">
        <f t="shared" si="58"/>
        <v>0</v>
      </c>
    </row>
    <row r="212" spans="1:12" x14ac:dyDescent="0.3">
      <c r="A212" s="296" t="s">
        <v>178</v>
      </c>
      <c r="B212" s="297">
        <v>16</v>
      </c>
      <c r="C212" s="298">
        <f t="shared" ref="C212:G212" si="59">C213</f>
        <v>0</v>
      </c>
      <c r="D212" s="298">
        <f t="shared" si="59"/>
        <v>0</v>
      </c>
      <c r="E212" s="298">
        <f t="shared" si="59"/>
        <v>0</v>
      </c>
      <c r="F212" s="298">
        <f t="shared" si="59"/>
        <v>0</v>
      </c>
      <c r="G212" s="298">
        <f t="shared" si="59"/>
        <v>0</v>
      </c>
      <c r="I212" s="300">
        <f t="shared" si="55"/>
        <v>0</v>
      </c>
      <c r="J212" s="300">
        <f t="shared" si="56"/>
        <v>0</v>
      </c>
      <c r="K212" s="300">
        <f t="shared" si="57"/>
        <v>0</v>
      </c>
      <c r="L212" s="300">
        <f t="shared" si="58"/>
        <v>0</v>
      </c>
    </row>
    <row r="213" spans="1:12" x14ac:dyDescent="0.3">
      <c r="A213" s="301" t="s">
        <v>179</v>
      </c>
      <c r="B213" s="302">
        <v>16</v>
      </c>
      <c r="C213" s="303"/>
      <c r="D213" s="303"/>
      <c r="E213" s="303"/>
      <c r="F213" s="303"/>
      <c r="G213" s="303"/>
      <c r="I213" s="300">
        <f t="shared" si="55"/>
        <v>0</v>
      </c>
      <c r="J213" s="300">
        <f t="shared" si="56"/>
        <v>0</v>
      </c>
      <c r="K213" s="300">
        <f t="shared" si="57"/>
        <v>0</v>
      </c>
      <c r="L213" s="300">
        <f t="shared" si="58"/>
        <v>0</v>
      </c>
    </row>
    <row r="214" spans="1:12" x14ac:dyDescent="0.3">
      <c r="A214" s="296" t="s">
        <v>180</v>
      </c>
      <c r="B214" s="297" t="s">
        <v>181</v>
      </c>
      <c r="C214" s="298">
        <f>SUM(C215,C220,C227)</f>
        <v>0</v>
      </c>
      <c r="D214" s="298">
        <f>SUM(D215,D220,D227)</f>
        <v>0</v>
      </c>
      <c r="E214" s="298">
        <f>SUM(E215,E220,E227)</f>
        <v>0</v>
      </c>
      <c r="F214" s="298">
        <f>SUM(F215,F220,F227)</f>
        <v>0</v>
      </c>
      <c r="G214" s="298">
        <f>SUM(G215,G220,G227)</f>
        <v>0</v>
      </c>
      <c r="I214" s="300">
        <f t="shared" si="55"/>
        <v>0</v>
      </c>
      <c r="J214" s="300">
        <f t="shared" si="56"/>
        <v>0</v>
      </c>
      <c r="K214" s="300">
        <f t="shared" si="57"/>
        <v>0</v>
      </c>
      <c r="L214" s="300">
        <f t="shared" si="58"/>
        <v>0</v>
      </c>
    </row>
    <row r="215" spans="1:12" x14ac:dyDescent="0.3">
      <c r="A215" s="296" t="s">
        <v>863</v>
      </c>
      <c r="B215" s="297">
        <v>17</v>
      </c>
      <c r="C215" s="298">
        <f>SUM(C216,C219)</f>
        <v>0</v>
      </c>
      <c r="D215" s="298">
        <f>SUM(D216,D219)</f>
        <v>0</v>
      </c>
      <c r="E215" s="298">
        <f>SUM(E216,E219)</f>
        <v>0</v>
      </c>
      <c r="F215" s="298">
        <f>SUM(F216,F219)</f>
        <v>0</v>
      </c>
      <c r="G215" s="298">
        <f>SUM(G216,G219)</f>
        <v>0</v>
      </c>
      <c r="I215" s="300">
        <f t="shared" si="55"/>
        <v>0</v>
      </c>
      <c r="J215" s="300">
        <f t="shared" si="56"/>
        <v>0</v>
      </c>
      <c r="K215" s="300">
        <f t="shared" si="57"/>
        <v>0</v>
      </c>
      <c r="L215" s="300">
        <f t="shared" si="58"/>
        <v>0</v>
      </c>
    </row>
    <row r="216" spans="1:12" x14ac:dyDescent="0.3">
      <c r="A216" s="296" t="s">
        <v>182</v>
      </c>
      <c r="B216" s="297" t="s">
        <v>183</v>
      </c>
      <c r="C216" s="298">
        <f>SUM(C217:C218)</f>
        <v>0</v>
      </c>
      <c r="D216" s="298">
        <f>SUM(D217:D218)</f>
        <v>0</v>
      </c>
      <c r="E216" s="298">
        <f>SUM(E217:E218)</f>
        <v>0</v>
      </c>
      <c r="F216" s="298">
        <f>SUM(F217:F218)</f>
        <v>0</v>
      </c>
      <c r="G216" s="298">
        <f>SUM(G217:G218)</f>
        <v>0</v>
      </c>
      <c r="I216" s="300">
        <f t="shared" si="55"/>
        <v>0</v>
      </c>
      <c r="J216" s="300">
        <f t="shared" si="56"/>
        <v>0</v>
      </c>
      <c r="K216" s="300">
        <f t="shared" si="57"/>
        <v>0</v>
      </c>
      <c r="L216" s="300">
        <f t="shared" si="58"/>
        <v>0</v>
      </c>
    </row>
    <row r="217" spans="1:12" x14ac:dyDescent="0.3">
      <c r="A217" s="309" t="s">
        <v>184</v>
      </c>
      <c r="B217" s="302"/>
      <c r="C217" s="303"/>
      <c r="D217" s="303"/>
      <c r="E217" s="303"/>
      <c r="F217" s="303"/>
      <c r="G217" s="303"/>
      <c r="I217" s="300">
        <f t="shared" si="55"/>
        <v>0</v>
      </c>
      <c r="J217" s="300">
        <f t="shared" si="56"/>
        <v>0</v>
      </c>
      <c r="K217" s="300">
        <f t="shared" si="57"/>
        <v>0</v>
      </c>
      <c r="L217" s="300">
        <f t="shared" si="58"/>
        <v>0</v>
      </c>
    </row>
    <row r="218" spans="1:12" x14ac:dyDescent="0.3">
      <c r="A218" s="309" t="s">
        <v>185</v>
      </c>
      <c r="B218" s="302"/>
      <c r="C218" s="303"/>
      <c r="D218" s="303"/>
      <c r="E218" s="303"/>
      <c r="F218" s="303"/>
      <c r="G218" s="303"/>
      <c r="I218" s="300">
        <f t="shared" si="55"/>
        <v>0</v>
      </c>
      <c r="J218" s="300">
        <f t="shared" si="56"/>
        <v>0</v>
      </c>
      <c r="K218" s="300">
        <f t="shared" si="57"/>
        <v>0</v>
      </c>
      <c r="L218" s="300">
        <f t="shared" si="58"/>
        <v>0</v>
      </c>
    </row>
    <row r="219" spans="1:12" x14ac:dyDescent="0.3">
      <c r="A219" s="309" t="s">
        <v>186</v>
      </c>
      <c r="B219" s="302" t="s">
        <v>187</v>
      </c>
      <c r="C219" s="303"/>
      <c r="D219" s="303"/>
      <c r="E219" s="303"/>
      <c r="F219" s="303"/>
      <c r="G219" s="303"/>
      <c r="I219" s="300">
        <f t="shared" si="55"/>
        <v>0</v>
      </c>
      <c r="J219" s="300">
        <f t="shared" si="56"/>
        <v>0</v>
      </c>
      <c r="K219" s="300">
        <f t="shared" si="57"/>
        <v>0</v>
      </c>
      <c r="L219" s="300">
        <f t="shared" si="58"/>
        <v>0</v>
      </c>
    </row>
    <row r="220" spans="1:12" x14ac:dyDescent="0.3">
      <c r="A220" s="296" t="s">
        <v>188</v>
      </c>
      <c r="B220" s="297" t="s">
        <v>189</v>
      </c>
      <c r="C220" s="298">
        <f>SUM(C221:C226)</f>
        <v>0</v>
      </c>
      <c r="D220" s="298">
        <f>SUM(D221:D226)</f>
        <v>0</v>
      </c>
      <c r="E220" s="298">
        <f>SUM(E221:E226)</f>
        <v>0</v>
      </c>
      <c r="F220" s="298">
        <f>SUM(F221:F226)</f>
        <v>0</v>
      </c>
      <c r="G220" s="298">
        <f>SUM(G221:G226)</f>
        <v>0</v>
      </c>
      <c r="I220" s="300">
        <f t="shared" si="55"/>
        <v>0</v>
      </c>
      <c r="J220" s="300">
        <f t="shared" si="56"/>
        <v>0</v>
      </c>
      <c r="K220" s="300">
        <f t="shared" si="57"/>
        <v>0</v>
      </c>
      <c r="L220" s="300">
        <f t="shared" si="58"/>
        <v>0</v>
      </c>
    </row>
    <row r="221" spans="1:12" x14ac:dyDescent="0.3">
      <c r="A221" s="309" t="s">
        <v>190</v>
      </c>
      <c r="B221" s="302">
        <v>42</v>
      </c>
      <c r="C221" s="303"/>
      <c r="D221" s="303"/>
      <c r="E221" s="303"/>
      <c r="F221" s="303"/>
      <c r="G221" s="303"/>
      <c r="I221" s="300">
        <f t="shared" si="55"/>
        <v>0</v>
      </c>
      <c r="J221" s="300">
        <f t="shared" si="56"/>
        <v>0</v>
      </c>
      <c r="K221" s="300">
        <f t="shared" si="57"/>
        <v>0</v>
      </c>
      <c r="L221" s="300">
        <f t="shared" si="58"/>
        <v>0</v>
      </c>
    </row>
    <row r="222" spans="1:12" x14ac:dyDescent="0.3">
      <c r="A222" s="309" t="s">
        <v>191</v>
      </c>
      <c r="B222" s="302">
        <v>43</v>
      </c>
      <c r="C222" s="303"/>
      <c r="D222" s="303"/>
      <c r="E222" s="303"/>
      <c r="F222" s="303"/>
      <c r="G222" s="303"/>
      <c r="I222" s="300">
        <f t="shared" si="55"/>
        <v>0</v>
      </c>
      <c r="J222" s="300">
        <f t="shared" si="56"/>
        <v>0</v>
      </c>
      <c r="K222" s="300">
        <f t="shared" si="57"/>
        <v>0</v>
      </c>
      <c r="L222" s="300">
        <f t="shared" si="58"/>
        <v>0</v>
      </c>
    </row>
    <row r="223" spans="1:12" x14ac:dyDescent="0.3">
      <c r="A223" s="309" t="s">
        <v>192</v>
      </c>
      <c r="B223" s="302">
        <v>44</v>
      </c>
      <c r="C223" s="303"/>
      <c r="D223" s="303"/>
      <c r="E223" s="303"/>
      <c r="F223" s="303"/>
      <c r="G223" s="303"/>
      <c r="I223" s="300">
        <f t="shared" si="55"/>
        <v>0</v>
      </c>
      <c r="J223" s="300">
        <f t="shared" si="56"/>
        <v>0</v>
      </c>
      <c r="K223" s="300">
        <f t="shared" si="57"/>
        <v>0</v>
      </c>
      <c r="L223" s="300">
        <f t="shared" si="58"/>
        <v>0</v>
      </c>
    </row>
    <row r="224" spans="1:12" x14ac:dyDescent="0.3">
      <c r="A224" s="309" t="s">
        <v>193</v>
      </c>
      <c r="B224" s="302">
        <v>46</v>
      </c>
      <c r="C224" s="303"/>
      <c r="D224" s="303"/>
      <c r="E224" s="303"/>
      <c r="F224" s="303"/>
      <c r="G224" s="303"/>
      <c r="I224" s="300">
        <f t="shared" si="55"/>
        <v>0</v>
      </c>
      <c r="J224" s="300">
        <f t="shared" si="56"/>
        <v>0</v>
      </c>
      <c r="K224" s="300">
        <f t="shared" si="57"/>
        <v>0</v>
      </c>
      <c r="L224" s="300">
        <f t="shared" si="58"/>
        <v>0</v>
      </c>
    </row>
    <row r="225" spans="1:12" x14ac:dyDescent="0.3">
      <c r="A225" s="309" t="s">
        <v>194</v>
      </c>
      <c r="B225" s="302">
        <v>45</v>
      </c>
      <c r="C225" s="303"/>
      <c r="D225" s="303"/>
      <c r="E225" s="303"/>
      <c r="F225" s="303"/>
      <c r="G225" s="303"/>
      <c r="I225" s="300">
        <f t="shared" si="55"/>
        <v>0</v>
      </c>
      <c r="J225" s="300">
        <f t="shared" si="56"/>
        <v>0</v>
      </c>
      <c r="K225" s="300">
        <f t="shared" si="57"/>
        <v>0</v>
      </c>
      <c r="L225" s="300">
        <f t="shared" si="58"/>
        <v>0</v>
      </c>
    </row>
    <row r="226" spans="1:12" x14ac:dyDescent="0.3">
      <c r="A226" s="309" t="s">
        <v>195</v>
      </c>
      <c r="B226" s="302" t="s">
        <v>196</v>
      </c>
      <c r="C226" s="303"/>
      <c r="D226" s="303"/>
      <c r="E226" s="303"/>
      <c r="F226" s="303"/>
      <c r="G226" s="303"/>
      <c r="I226" s="300">
        <f t="shared" si="55"/>
        <v>0</v>
      </c>
      <c r="J226" s="300">
        <f t="shared" si="56"/>
        <v>0</v>
      </c>
      <c r="K226" s="300">
        <f t="shared" si="57"/>
        <v>0</v>
      </c>
      <c r="L226" s="300">
        <f t="shared" si="58"/>
        <v>0</v>
      </c>
    </row>
    <row r="227" spans="1:12" x14ac:dyDescent="0.3">
      <c r="A227" s="304" t="s">
        <v>164</v>
      </c>
      <c r="B227" s="297" t="s">
        <v>197</v>
      </c>
      <c r="C227" s="305"/>
      <c r="D227" s="305"/>
      <c r="E227" s="305"/>
      <c r="F227" s="305"/>
      <c r="G227" s="305"/>
      <c r="I227" s="300">
        <f t="shared" si="55"/>
        <v>0</v>
      </c>
      <c r="J227" s="300">
        <f t="shared" si="56"/>
        <v>0</v>
      </c>
      <c r="K227" s="300">
        <f t="shared" si="57"/>
        <v>0</v>
      </c>
      <c r="L227" s="300">
        <f t="shared" si="58"/>
        <v>0</v>
      </c>
    </row>
    <row r="228" spans="1:12" x14ac:dyDescent="0.3">
      <c r="A228" s="38" t="s">
        <v>198</v>
      </c>
      <c r="B228" s="306" t="s">
        <v>199</v>
      </c>
      <c r="C228" s="39">
        <f>SUM(C205,C212,C215,C220,C227)</f>
        <v>0</v>
      </c>
      <c r="D228" s="39">
        <f>SUM(D205,D212,D215,D220,D227)</f>
        <v>0</v>
      </c>
      <c r="E228" s="39">
        <f>SUM(E205,E212,E215,E220,E227)</f>
        <v>0</v>
      </c>
      <c r="F228" s="39">
        <f>SUM(F205,F212,F215,F220,F227)</f>
        <v>0</v>
      </c>
      <c r="G228" s="39">
        <f>SUM(G205,G212,G215,G220,G227)</f>
        <v>0</v>
      </c>
      <c r="I228" s="307">
        <f t="shared" si="55"/>
        <v>0</v>
      </c>
      <c r="J228" s="307">
        <f t="shared" si="56"/>
        <v>0</v>
      </c>
      <c r="K228" s="307">
        <f t="shared" si="57"/>
        <v>0</v>
      </c>
      <c r="L228" s="307">
        <f t="shared" si="58"/>
        <v>0</v>
      </c>
    </row>
    <row r="230" spans="1:12" ht="15" x14ac:dyDescent="0.3">
      <c r="A230" s="317" t="s">
        <v>200</v>
      </c>
      <c r="B230" s="318"/>
      <c r="C230" s="319"/>
      <c r="D230" s="319"/>
      <c r="E230" s="320"/>
      <c r="F230" s="320"/>
      <c r="G230" s="320"/>
      <c r="I230" s="319"/>
      <c r="J230" s="320"/>
      <c r="K230" s="320"/>
      <c r="L230" s="320"/>
    </row>
    <row r="231" spans="1:12" s="316" customFormat="1" x14ac:dyDescent="0.3">
      <c r="A231" s="295"/>
      <c r="B231" s="295"/>
      <c r="C231" s="295"/>
      <c r="D231" s="295"/>
      <c r="E231" s="295"/>
      <c r="F231" s="295"/>
      <c r="G231" s="295"/>
      <c r="I231" s="295"/>
      <c r="J231" s="295"/>
      <c r="K231" s="295"/>
      <c r="L231" s="295"/>
    </row>
    <row r="232" spans="1:12" x14ac:dyDescent="0.3">
      <c r="A232" s="295"/>
      <c r="B232" s="295"/>
      <c r="C232" s="295"/>
      <c r="D232" s="295"/>
      <c r="E232" s="295"/>
      <c r="F232" s="295"/>
      <c r="G232" s="295"/>
      <c r="I232" s="550" t="s">
        <v>884</v>
      </c>
      <c r="J232" s="551"/>
      <c r="K232" s="551"/>
      <c r="L232" s="552"/>
    </row>
    <row r="233" spans="1:12" ht="27" x14ac:dyDescent="0.3">
      <c r="A233" s="202" t="s">
        <v>147</v>
      </c>
      <c r="B233" s="135" t="s">
        <v>169</v>
      </c>
      <c r="C233" s="202" t="str">
        <f>C204</f>
        <v>REALITE 2017</v>
      </c>
      <c r="D233" s="202" t="str">
        <f t="shared" ref="D233:G233" si="60">D204</f>
        <v>REALITE 2018</v>
      </c>
      <c r="E233" s="202" t="str">
        <f t="shared" si="60"/>
        <v>REALITE 2019</v>
      </c>
      <c r="F233" s="202" t="str">
        <f t="shared" si="60"/>
        <v>REALITE 2020</v>
      </c>
      <c r="G233" s="202" t="str">
        <f t="shared" si="60"/>
        <v>REALITE 2021</v>
      </c>
      <c r="I233" s="202" t="str">
        <f>RIGHT(D233,4)&amp;" - "&amp;RIGHT(C233,4)</f>
        <v>2018 - 2017</v>
      </c>
      <c r="J233" s="202" t="str">
        <f>RIGHT(E233,4)&amp;" - "&amp;RIGHT(D233,4)</f>
        <v>2019 - 2018</v>
      </c>
      <c r="K233" s="202" t="str">
        <f>RIGHT(F233,4)&amp;" - "&amp;RIGHT(E233,4)</f>
        <v>2020 - 2019</v>
      </c>
      <c r="L233" s="202" t="str">
        <f>RIGHT(G233,4)&amp;" - "&amp;RIGHT(F233,4)</f>
        <v>2021 - 2020</v>
      </c>
    </row>
    <row r="234" spans="1:12" x14ac:dyDescent="0.3">
      <c r="A234" s="296" t="s">
        <v>148</v>
      </c>
      <c r="B234" s="297" t="s">
        <v>149</v>
      </c>
      <c r="C234" s="172">
        <f t="shared" ref="C234:G245" si="61">C9-SUM(C54,C99,C144,C189)</f>
        <v>0</v>
      </c>
      <c r="D234" s="172">
        <f t="shared" si="61"/>
        <v>0</v>
      </c>
      <c r="E234" s="172">
        <f t="shared" si="61"/>
        <v>0</v>
      </c>
      <c r="F234" s="172">
        <f t="shared" si="61"/>
        <v>0</v>
      </c>
      <c r="G234" s="172">
        <f t="shared" si="61"/>
        <v>0</v>
      </c>
      <c r="I234" s="300">
        <f t="shared" ref="I234:I246" si="62">IFERROR(IF(AND(ROUND(SUM(C234:C234),0)=0,ROUND(SUM(D234:D234),0)&gt;ROUND(SUM(C234:C234),0)),"INF",(ROUND(SUM(D234:D234),0)-ROUND(SUM(C234:C234),0))/ROUND(SUM(C234:C234),0)),0)</f>
        <v>0</v>
      </c>
      <c r="J234" s="300">
        <f t="shared" ref="J234:J246" si="63">IFERROR(IF(AND(ROUND(SUM(D234),0)=0,ROUND(SUM(E234:E234),0)&gt;ROUND(SUM(D234),0)),"INF",(ROUND(SUM(E234:E234),0)-ROUND(SUM(D234),0))/ROUND(SUM(D234),0)),0)</f>
        <v>0</v>
      </c>
      <c r="K234" s="300">
        <f t="shared" ref="K234:K246" si="64">IFERROR(IF(AND(ROUND(SUM(E234),0)=0,ROUND(SUM(F234:F234),0)&gt;ROUND(SUM(E234),0)),"INF",(ROUND(SUM(F234:F234),0)-ROUND(SUM(E234),0))/ROUND(SUM(E234),0)),0)</f>
        <v>0</v>
      </c>
      <c r="L234" s="300">
        <f t="shared" ref="L234:L246" si="65">IFERROR(IF(AND(ROUND(SUM(F234),0)=0,ROUND(SUM(G234:G234),0)&gt;ROUND(SUM(F234),0)),"INF",(ROUND(SUM(G234:G234),0)-ROUND(SUM(F234),0))/ROUND(SUM(F234),0)),0)</f>
        <v>0</v>
      </c>
    </row>
    <row r="235" spans="1:12" x14ac:dyDescent="0.3">
      <c r="A235" s="301" t="s">
        <v>150</v>
      </c>
      <c r="B235" s="302">
        <v>20</v>
      </c>
      <c r="C235" s="172">
        <f t="shared" si="61"/>
        <v>0</v>
      </c>
      <c r="D235" s="172">
        <f t="shared" si="61"/>
        <v>0</v>
      </c>
      <c r="E235" s="172">
        <f t="shared" si="61"/>
        <v>0</v>
      </c>
      <c r="F235" s="172">
        <f t="shared" si="61"/>
        <v>0</v>
      </c>
      <c r="G235" s="172">
        <f t="shared" si="61"/>
        <v>0</v>
      </c>
      <c r="I235" s="321">
        <f t="shared" si="62"/>
        <v>0</v>
      </c>
      <c r="J235" s="321">
        <f t="shared" si="63"/>
        <v>0</v>
      </c>
      <c r="K235" s="321">
        <f t="shared" si="64"/>
        <v>0</v>
      </c>
      <c r="L235" s="321">
        <f t="shared" si="65"/>
        <v>0</v>
      </c>
    </row>
    <row r="236" spans="1:12" ht="13.15" customHeight="1" x14ac:dyDescent="0.3">
      <c r="A236" s="301" t="s">
        <v>151</v>
      </c>
      <c r="B236" s="302">
        <v>21</v>
      </c>
      <c r="C236" s="172">
        <f t="shared" si="61"/>
        <v>0</v>
      </c>
      <c r="D236" s="172">
        <f t="shared" si="61"/>
        <v>0</v>
      </c>
      <c r="E236" s="172">
        <f t="shared" si="61"/>
        <v>0</v>
      </c>
      <c r="F236" s="172">
        <f t="shared" si="61"/>
        <v>0</v>
      </c>
      <c r="G236" s="172">
        <f t="shared" si="61"/>
        <v>0</v>
      </c>
      <c r="I236" s="321">
        <f t="shared" si="62"/>
        <v>0</v>
      </c>
      <c r="J236" s="321">
        <f t="shared" si="63"/>
        <v>0</v>
      </c>
      <c r="K236" s="321">
        <f t="shared" si="64"/>
        <v>0</v>
      </c>
      <c r="L236" s="321">
        <f t="shared" si="65"/>
        <v>0</v>
      </c>
    </row>
    <row r="237" spans="1:12" ht="13.15" customHeight="1" x14ac:dyDescent="0.3">
      <c r="A237" s="301" t="s">
        <v>152</v>
      </c>
      <c r="B237" s="302" t="s">
        <v>153</v>
      </c>
      <c r="C237" s="172">
        <f t="shared" si="61"/>
        <v>0</v>
      </c>
      <c r="D237" s="172">
        <f t="shared" si="61"/>
        <v>0</v>
      </c>
      <c r="E237" s="172">
        <f t="shared" si="61"/>
        <v>0</v>
      </c>
      <c r="F237" s="172">
        <f t="shared" si="61"/>
        <v>0</v>
      </c>
      <c r="G237" s="172">
        <f t="shared" si="61"/>
        <v>0</v>
      </c>
      <c r="I237" s="321">
        <f t="shared" si="62"/>
        <v>0</v>
      </c>
      <c r="J237" s="321">
        <f t="shared" si="63"/>
        <v>0</v>
      </c>
      <c r="K237" s="321">
        <f t="shared" si="64"/>
        <v>0</v>
      </c>
      <c r="L237" s="321">
        <f t="shared" si="65"/>
        <v>0</v>
      </c>
    </row>
    <row r="238" spans="1:12" x14ac:dyDescent="0.3">
      <c r="A238" s="301" t="s">
        <v>154</v>
      </c>
      <c r="B238" s="302">
        <v>28</v>
      </c>
      <c r="C238" s="172">
        <f t="shared" si="61"/>
        <v>0</v>
      </c>
      <c r="D238" s="172">
        <f t="shared" si="61"/>
        <v>0</v>
      </c>
      <c r="E238" s="172">
        <f t="shared" si="61"/>
        <v>0</v>
      </c>
      <c r="F238" s="172">
        <f t="shared" si="61"/>
        <v>0</v>
      </c>
      <c r="G238" s="172">
        <f t="shared" si="61"/>
        <v>0</v>
      </c>
      <c r="I238" s="321">
        <f t="shared" si="62"/>
        <v>0</v>
      </c>
      <c r="J238" s="321">
        <f t="shared" si="63"/>
        <v>0</v>
      </c>
      <c r="K238" s="321">
        <f t="shared" si="64"/>
        <v>0</v>
      </c>
      <c r="L238" s="321">
        <f t="shared" si="65"/>
        <v>0</v>
      </c>
    </row>
    <row r="239" spans="1:12" x14ac:dyDescent="0.3">
      <c r="A239" s="296" t="s">
        <v>155</v>
      </c>
      <c r="B239" s="297" t="s">
        <v>156</v>
      </c>
      <c r="C239" s="172">
        <f t="shared" si="61"/>
        <v>0</v>
      </c>
      <c r="D239" s="172">
        <f t="shared" si="61"/>
        <v>0</v>
      </c>
      <c r="E239" s="172">
        <f t="shared" si="61"/>
        <v>0</v>
      </c>
      <c r="F239" s="172">
        <f t="shared" si="61"/>
        <v>0</v>
      </c>
      <c r="G239" s="172">
        <f t="shared" si="61"/>
        <v>0</v>
      </c>
      <c r="I239" s="300">
        <f t="shared" si="62"/>
        <v>0</v>
      </c>
      <c r="J239" s="300">
        <f t="shared" si="63"/>
        <v>0</v>
      </c>
      <c r="K239" s="300">
        <f t="shared" si="64"/>
        <v>0</v>
      </c>
      <c r="L239" s="300">
        <f t="shared" si="65"/>
        <v>0</v>
      </c>
    </row>
    <row r="240" spans="1:12" x14ac:dyDescent="0.3">
      <c r="A240" s="301" t="s">
        <v>157</v>
      </c>
      <c r="B240" s="302">
        <v>29</v>
      </c>
      <c r="C240" s="172">
        <f t="shared" si="61"/>
        <v>0</v>
      </c>
      <c r="D240" s="172">
        <f t="shared" si="61"/>
        <v>0</v>
      </c>
      <c r="E240" s="172">
        <f t="shared" si="61"/>
        <v>0</v>
      </c>
      <c r="F240" s="172">
        <f t="shared" si="61"/>
        <v>0</v>
      </c>
      <c r="G240" s="172">
        <f t="shared" si="61"/>
        <v>0</v>
      </c>
      <c r="I240" s="321">
        <f t="shared" si="62"/>
        <v>0</v>
      </c>
      <c r="J240" s="321">
        <f t="shared" si="63"/>
        <v>0</v>
      </c>
      <c r="K240" s="321">
        <f t="shared" si="64"/>
        <v>0</v>
      </c>
      <c r="L240" s="321">
        <f t="shared" si="65"/>
        <v>0</v>
      </c>
    </row>
    <row r="241" spans="1:12" x14ac:dyDescent="0.3">
      <c r="A241" s="301" t="s">
        <v>158</v>
      </c>
      <c r="B241" s="302">
        <v>3</v>
      </c>
      <c r="C241" s="172">
        <f t="shared" si="61"/>
        <v>0</v>
      </c>
      <c r="D241" s="172">
        <f t="shared" si="61"/>
        <v>0</v>
      </c>
      <c r="E241" s="172">
        <f t="shared" si="61"/>
        <v>0</v>
      </c>
      <c r="F241" s="172">
        <f t="shared" si="61"/>
        <v>0</v>
      </c>
      <c r="G241" s="172">
        <f t="shared" si="61"/>
        <v>0</v>
      </c>
      <c r="I241" s="321">
        <f t="shared" si="62"/>
        <v>0</v>
      </c>
      <c r="J241" s="321">
        <f t="shared" si="63"/>
        <v>0</v>
      </c>
      <c r="K241" s="321">
        <f t="shared" si="64"/>
        <v>0</v>
      </c>
      <c r="L241" s="321">
        <f t="shared" si="65"/>
        <v>0</v>
      </c>
    </row>
    <row r="242" spans="1:12" x14ac:dyDescent="0.3">
      <c r="A242" s="301" t="s">
        <v>159</v>
      </c>
      <c r="B242" s="302" t="s">
        <v>160</v>
      </c>
      <c r="C242" s="172">
        <f t="shared" si="61"/>
        <v>0</v>
      </c>
      <c r="D242" s="172">
        <f t="shared" si="61"/>
        <v>0</v>
      </c>
      <c r="E242" s="172">
        <f t="shared" si="61"/>
        <v>0</v>
      </c>
      <c r="F242" s="172">
        <f t="shared" si="61"/>
        <v>0</v>
      </c>
      <c r="G242" s="172">
        <f t="shared" si="61"/>
        <v>0</v>
      </c>
      <c r="I242" s="321">
        <f t="shared" si="62"/>
        <v>0</v>
      </c>
      <c r="J242" s="321">
        <f t="shared" si="63"/>
        <v>0</v>
      </c>
      <c r="K242" s="321">
        <f t="shared" si="64"/>
        <v>0</v>
      </c>
      <c r="L242" s="321">
        <f t="shared" si="65"/>
        <v>0</v>
      </c>
    </row>
    <row r="243" spans="1:12" x14ac:dyDescent="0.3">
      <c r="A243" s="301" t="s">
        <v>864</v>
      </c>
      <c r="B243" s="302" t="s">
        <v>161</v>
      </c>
      <c r="C243" s="172">
        <f t="shared" si="61"/>
        <v>0</v>
      </c>
      <c r="D243" s="172">
        <f t="shared" si="61"/>
        <v>0</v>
      </c>
      <c r="E243" s="172">
        <f t="shared" si="61"/>
        <v>0</v>
      </c>
      <c r="F243" s="172">
        <f t="shared" si="61"/>
        <v>0</v>
      </c>
      <c r="G243" s="172">
        <f t="shared" si="61"/>
        <v>0</v>
      </c>
      <c r="I243" s="321">
        <f t="shared" si="62"/>
        <v>0</v>
      </c>
      <c r="J243" s="321">
        <f t="shared" si="63"/>
        <v>0</v>
      </c>
      <c r="K243" s="321">
        <f t="shared" si="64"/>
        <v>0</v>
      </c>
      <c r="L243" s="321">
        <f t="shared" si="65"/>
        <v>0</v>
      </c>
    </row>
    <row r="244" spans="1:12" x14ac:dyDescent="0.3">
      <c r="A244" s="301" t="s">
        <v>162</v>
      </c>
      <c r="B244" s="302" t="s">
        <v>163</v>
      </c>
      <c r="C244" s="172">
        <f t="shared" si="61"/>
        <v>0</v>
      </c>
      <c r="D244" s="172">
        <f t="shared" si="61"/>
        <v>0</v>
      </c>
      <c r="E244" s="172">
        <f t="shared" si="61"/>
        <v>0</v>
      </c>
      <c r="F244" s="172">
        <f t="shared" si="61"/>
        <v>0</v>
      </c>
      <c r="G244" s="172">
        <f t="shared" si="61"/>
        <v>0</v>
      </c>
      <c r="I244" s="321">
        <f t="shared" si="62"/>
        <v>0</v>
      </c>
      <c r="J244" s="321">
        <f t="shared" si="63"/>
        <v>0</v>
      </c>
      <c r="K244" s="321">
        <f t="shared" si="64"/>
        <v>0</v>
      </c>
      <c r="L244" s="321">
        <f t="shared" si="65"/>
        <v>0</v>
      </c>
    </row>
    <row r="245" spans="1:12" x14ac:dyDescent="0.3">
      <c r="A245" s="304" t="s">
        <v>164</v>
      </c>
      <c r="B245" s="297" t="s">
        <v>165</v>
      </c>
      <c r="C245" s="172">
        <f t="shared" si="61"/>
        <v>0</v>
      </c>
      <c r="D245" s="172">
        <f t="shared" si="61"/>
        <v>0</v>
      </c>
      <c r="E245" s="172">
        <f t="shared" si="61"/>
        <v>0</v>
      </c>
      <c r="F245" s="172">
        <f t="shared" si="61"/>
        <v>0</v>
      </c>
      <c r="G245" s="172">
        <f t="shared" si="61"/>
        <v>0</v>
      </c>
      <c r="I245" s="321">
        <f t="shared" si="62"/>
        <v>0</v>
      </c>
      <c r="J245" s="321">
        <f t="shared" si="63"/>
        <v>0</v>
      </c>
      <c r="K245" s="321">
        <f t="shared" si="64"/>
        <v>0</v>
      </c>
      <c r="L245" s="321">
        <f t="shared" si="65"/>
        <v>0</v>
      </c>
    </row>
    <row r="246" spans="1:12" x14ac:dyDescent="0.3">
      <c r="A246" s="38" t="s">
        <v>166</v>
      </c>
      <c r="B246" s="306" t="s">
        <v>167</v>
      </c>
      <c r="C246" s="39">
        <f>SUM(C234,C239)</f>
        <v>0</v>
      </c>
      <c r="D246" s="39">
        <f>SUM(D234,D239)</f>
        <v>0</v>
      </c>
      <c r="E246" s="39">
        <f>SUM(E234,E239)</f>
        <v>0</v>
      </c>
      <c r="F246" s="39">
        <f>SUM(F234,F239)</f>
        <v>0</v>
      </c>
      <c r="G246" s="39">
        <f>SUM(G234,G239)</f>
        <v>0</v>
      </c>
      <c r="I246" s="307">
        <f t="shared" si="62"/>
        <v>0</v>
      </c>
      <c r="J246" s="307">
        <f t="shared" si="63"/>
        <v>0</v>
      </c>
      <c r="K246" s="307">
        <f t="shared" si="64"/>
        <v>0</v>
      </c>
      <c r="L246" s="307">
        <f t="shared" si="65"/>
        <v>0</v>
      </c>
    </row>
    <row r="247" spans="1:12" x14ac:dyDescent="0.3">
      <c r="A247" s="216"/>
      <c r="C247" s="229"/>
      <c r="D247" s="229"/>
      <c r="E247" s="229"/>
      <c r="F247" s="229"/>
      <c r="G247" s="229"/>
      <c r="I247" s="229"/>
      <c r="J247" s="229"/>
      <c r="K247" s="229"/>
      <c r="L247" s="229"/>
    </row>
    <row r="248" spans="1:12" x14ac:dyDescent="0.3">
      <c r="A248" s="216"/>
      <c r="C248" s="229"/>
      <c r="D248" s="229"/>
      <c r="E248" s="229"/>
      <c r="F248" s="229"/>
      <c r="G248" s="229"/>
      <c r="I248" s="550" t="s">
        <v>884</v>
      </c>
      <c r="J248" s="551"/>
      <c r="K248" s="551"/>
      <c r="L248" s="552"/>
    </row>
    <row r="249" spans="1:12" ht="27" x14ac:dyDescent="0.3">
      <c r="A249" s="202" t="s">
        <v>168</v>
      </c>
      <c r="B249" s="202" t="s">
        <v>169</v>
      </c>
      <c r="C249" s="202" t="str">
        <f>C233</f>
        <v>REALITE 2017</v>
      </c>
      <c r="D249" s="202" t="str">
        <f t="shared" ref="D249:G249" si="66">D233</f>
        <v>REALITE 2018</v>
      </c>
      <c r="E249" s="202" t="str">
        <f t="shared" si="66"/>
        <v>REALITE 2019</v>
      </c>
      <c r="F249" s="202" t="str">
        <f t="shared" si="66"/>
        <v>REALITE 2020</v>
      </c>
      <c r="G249" s="202" t="str">
        <f t="shared" si="66"/>
        <v>REALITE 2021</v>
      </c>
      <c r="I249" s="202" t="str">
        <f>RIGHT(D249,4)&amp;" - "&amp;RIGHT(C249,4)</f>
        <v>2018 - 2017</v>
      </c>
      <c r="J249" s="202" t="str">
        <f>RIGHT(E249,4)&amp;" - "&amp;RIGHT(D249,4)</f>
        <v>2019 - 2018</v>
      </c>
      <c r="K249" s="202" t="str">
        <f>RIGHT(F249,4)&amp;" - "&amp;RIGHT(E249,4)</f>
        <v>2020 - 2019</v>
      </c>
      <c r="L249" s="202" t="str">
        <f>RIGHT(G249,4)&amp;" - "&amp;RIGHT(F249,4)</f>
        <v>2021 - 2020</v>
      </c>
    </row>
    <row r="250" spans="1:12" x14ac:dyDescent="0.3">
      <c r="A250" s="296" t="s">
        <v>170</v>
      </c>
      <c r="B250" s="297" t="s">
        <v>171</v>
      </c>
      <c r="C250" s="172">
        <f t="shared" ref="C250:G260" si="67">C25-SUM(C70,C115,C160,C205)</f>
        <v>0</v>
      </c>
      <c r="D250" s="172">
        <f t="shared" si="67"/>
        <v>0</v>
      </c>
      <c r="E250" s="172">
        <f t="shared" si="67"/>
        <v>0</v>
      </c>
      <c r="F250" s="172">
        <f t="shared" si="67"/>
        <v>0</v>
      </c>
      <c r="G250" s="172">
        <f t="shared" si="67"/>
        <v>0</v>
      </c>
      <c r="I250" s="300">
        <f t="shared" ref="I250:I273" si="68">IFERROR(IF(AND(ROUND(SUM(C250:C250),0)=0,ROUND(SUM(D250:D250),0)&gt;ROUND(SUM(C250:C250),0)),"INF",(ROUND(SUM(D250:D250),0)-ROUND(SUM(C250:C250),0))/ROUND(SUM(C250:C250),0)),0)</f>
        <v>0</v>
      </c>
      <c r="J250" s="300">
        <f t="shared" ref="J250:J273" si="69">IFERROR(IF(AND(ROUND(SUM(D250),0)=0,ROUND(SUM(E250:E250),0)&gt;ROUND(SUM(D250),0)),"INF",(ROUND(SUM(E250:E250),0)-ROUND(SUM(D250),0))/ROUND(SUM(D250),0)),0)</f>
        <v>0</v>
      </c>
      <c r="K250" s="300">
        <f t="shared" ref="K250:K273" si="70">IFERROR(IF(AND(ROUND(SUM(E250),0)=0,ROUND(SUM(F250:F250),0)&gt;ROUND(SUM(E250),0)),"INF",(ROUND(SUM(F250:F250),0)-ROUND(SUM(E250),0))/ROUND(SUM(E250),0)),0)</f>
        <v>0</v>
      </c>
      <c r="L250" s="300">
        <f t="shared" ref="L250:L273" si="71">IFERROR(IF(AND(ROUND(SUM(F250),0)=0,ROUND(SUM(G250:G250),0)&gt;ROUND(SUM(F250),0)),"INF",(ROUND(SUM(G250:G250),0)-ROUND(SUM(F250),0))/ROUND(SUM(F250),0)),0)</f>
        <v>0</v>
      </c>
    </row>
    <row r="251" spans="1:12" x14ac:dyDescent="0.3">
      <c r="A251" s="301" t="s">
        <v>172</v>
      </c>
      <c r="B251" s="302">
        <v>10</v>
      </c>
      <c r="C251" s="172">
        <f t="shared" si="67"/>
        <v>0</v>
      </c>
      <c r="D251" s="172">
        <f t="shared" si="67"/>
        <v>0</v>
      </c>
      <c r="E251" s="172">
        <f t="shared" si="67"/>
        <v>0</v>
      </c>
      <c r="F251" s="172">
        <f t="shared" si="67"/>
        <v>0</v>
      </c>
      <c r="G251" s="172">
        <f t="shared" si="67"/>
        <v>0</v>
      </c>
      <c r="I251" s="300">
        <f t="shared" si="68"/>
        <v>0</v>
      </c>
      <c r="J251" s="300">
        <f t="shared" si="69"/>
        <v>0</v>
      </c>
      <c r="K251" s="300">
        <f t="shared" si="70"/>
        <v>0</v>
      </c>
      <c r="L251" s="300">
        <f t="shared" si="71"/>
        <v>0</v>
      </c>
    </row>
    <row r="252" spans="1:12" x14ac:dyDescent="0.3">
      <c r="A252" s="301" t="s">
        <v>173</v>
      </c>
      <c r="B252" s="302">
        <v>11</v>
      </c>
      <c r="C252" s="172">
        <f t="shared" si="67"/>
        <v>0</v>
      </c>
      <c r="D252" s="172">
        <f t="shared" si="67"/>
        <v>0</v>
      </c>
      <c r="E252" s="172">
        <f t="shared" si="67"/>
        <v>0</v>
      </c>
      <c r="F252" s="172">
        <f t="shared" si="67"/>
        <v>0</v>
      </c>
      <c r="G252" s="172">
        <f t="shared" si="67"/>
        <v>0</v>
      </c>
      <c r="I252" s="300">
        <f t="shared" si="68"/>
        <v>0</v>
      </c>
      <c r="J252" s="300">
        <f t="shared" si="69"/>
        <v>0</v>
      </c>
      <c r="K252" s="300">
        <f t="shared" si="70"/>
        <v>0</v>
      </c>
      <c r="L252" s="300">
        <f t="shared" si="71"/>
        <v>0</v>
      </c>
    </row>
    <row r="253" spans="1:12" x14ac:dyDescent="0.3">
      <c r="A253" s="301" t="s">
        <v>174</v>
      </c>
      <c r="B253" s="302">
        <v>12</v>
      </c>
      <c r="C253" s="172">
        <f t="shared" si="67"/>
        <v>0</v>
      </c>
      <c r="D253" s="172">
        <f t="shared" si="67"/>
        <v>0</v>
      </c>
      <c r="E253" s="172">
        <f t="shared" si="67"/>
        <v>0</v>
      </c>
      <c r="F253" s="172">
        <f t="shared" si="67"/>
        <v>0</v>
      </c>
      <c r="G253" s="172">
        <f t="shared" si="67"/>
        <v>0</v>
      </c>
      <c r="I253" s="300">
        <f t="shared" si="68"/>
        <v>0</v>
      </c>
      <c r="J253" s="300">
        <f t="shared" si="69"/>
        <v>0</v>
      </c>
      <c r="K253" s="300">
        <f t="shared" si="70"/>
        <v>0</v>
      </c>
      <c r="L253" s="300">
        <f t="shared" si="71"/>
        <v>0</v>
      </c>
    </row>
    <row r="254" spans="1:12" x14ac:dyDescent="0.3">
      <c r="A254" s="301" t="s">
        <v>175</v>
      </c>
      <c r="B254" s="302">
        <v>13</v>
      </c>
      <c r="C254" s="172">
        <f t="shared" si="67"/>
        <v>0</v>
      </c>
      <c r="D254" s="172">
        <f t="shared" si="67"/>
        <v>0</v>
      </c>
      <c r="E254" s="172">
        <f t="shared" si="67"/>
        <v>0</v>
      </c>
      <c r="F254" s="172">
        <f t="shared" si="67"/>
        <v>0</v>
      </c>
      <c r="G254" s="172">
        <f t="shared" si="67"/>
        <v>0</v>
      </c>
      <c r="I254" s="300">
        <f t="shared" si="68"/>
        <v>0</v>
      </c>
      <c r="J254" s="300">
        <f t="shared" si="69"/>
        <v>0</v>
      </c>
      <c r="K254" s="300">
        <f t="shared" si="70"/>
        <v>0</v>
      </c>
      <c r="L254" s="300">
        <f t="shared" si="71"/>
        <v>0</v>
      </c>
    </row>
    <row r="255" spans="1:12" x14ac:dyDescent="0.3">
      <c r="A255" s="301" t="s">
        <v>176</v>
      </c>
      <c r="B255" s="302">
        <v>14</v>
      </c>
      <c r="C255" s="172">
        <f t="shared" si="67"/>
        <v>0</v>
      </c>
      <c r="D255" s="172">
        <f t="shared" si="67"/>
        <v>0</v>
      </c>
      <c r="E255" s="172">
        <f t="shared" si="67"/>
        <v>0</v>
      </c>
      <c r="F255" s="172">
        <f t="shared" si="67"/>
        <v>0</v>
      </c>
      <c r="G255" s="172">
        <f t="shared" si="67"/>
        <v>0</v>
      </c>
      <c r="I255" s="300">
        <f t="shared" si="68"/>
        <v>0</v>
      </c>
      <c r="J255" s="300">
        <f t="shared" si="69"/>
        <v>0</v>
      </c>
      <c r="K255" s="300">
        <f t="shared" si="70"/>
        <v>0</v>
      </c>
      <c r="L255" s="300">
        <f t="shared" si="71"/>
        <v>0</v>
      </c>
    </row>
    <row r="256" spans="1:12" x14ac:dyDescent="0.3">
      <c r="A256" s="301" t="s">
        <v>177</v>
      </c>
      <c r="B256" s="302">
        <v>15</v>
      </c>
      <c r="C256" s="172">
        <f t="shared" si="67"/>
        <v>0</v>
      </c>
      <c r="D256" s="172">
        <f t="shared" si="67"/>
        <v>0</v>
      </c>
      <c r="E256" s="172">
        <f t="shared" si="67"/>
        <v>0</v>
      </c>
      <c r="F256" s="172">
        <f t="shared" si="67"/>
        <v>0</v>
      </c>
      <c r="G256" s="172">
        <f t="shared" si="67"/>
        <v>0</v>
      </c>
      <c r="I256" s="300">
        <f t="shared" si="68"/>
        <v>0</v>
      </c>
      <c r="J256" s="300">
        <f t="shared" si="69"/>
        <v>0</v>
      </c>
      <c r="K256" s="300">
        <f t="shared" si="70"/>
        <v>0</v>
      </c>
      <c r="L256" s="300">
        <f t="shared" si="71"/>
        <v>0</v>
      </c>
    </row>
    <row r="257" spans="1:12" x14ac:dyDescent="0.3">
      <c r="A257" s="296" t="s">
        <v>178</v>
      </c>
      <c r="B257" s="297">
        <v>16</v>
      </c>
      <c r="C257" s="172">
        <f t="shared" si="67"/>
        <v>0</v>
      </c>
      <c r="D257" s="172">
        <f t="shared" si="67"/>
        <v>0</v>
      </c>
      <c r="E257" s="172">
        <f t="shared" si="67"/>
        <v>0</v>
      </c>
      <c r="F257" s="172">
        <f t="shared" si="67"/>
        <v>0</v>
      </c>
      <c r="G257" s="172">
        <f t="shared" si="67"/>
        <v>0</v>
      </c>
      <c r="I257" s="300">
        <f t="shared" si="68"/>
        <v>0</v>
      </c>
      <c r="J257" s="300">
        <f t="shared" si="69"/>
        <v>0</v>
      </c>
      <c r="K257" s="300">
        <f t="shared" si="70"/>
        <v>0</v>
      </c>
      <c r="L257" s="300">
        <f t="shared" si="71"/>
        <v>0</v>
      </c>
    </row>
    <row r="258" spans="1:12" x14ac:dyDescent="0.3">
      <c r="A258" s="301" t="s">
        <v>179</v>
      </c>
      <c r="B258" s="302">
        <v>16</v>
      </c>
      <c r="C258" s="172">
        <f t="shared" si="67"/>
        <v>0</v>
      </c>
      <c r="D258" s="172">
        <f t="shared" si="67"/>
        <v>0</v>
      </c>
      <c r="E258" s="172">
        <f t="shared" si="67"/>
        <v>0</v>
      </c>
      <c r="F258" s="172">
        <f t="shared" si="67"/>
        <v>0</v>
      </c>
      <c r="G258" s="172">
        <f t="shared" si="67"/>
        <v>0</v>
      </c>
      <c r="I258" s="300">
        <f t="shared" si="68"/>
        <v>0</v>
      </c>
      <c r="J258" s="300">
        <f t="shared" si="69"/>
        <v>0</v>
      </c>
      <c r="K258" s="300">
        <f t="shared" si="70"/>
        <v>0</v>
      </c>
      <c r="L258" s="300">
        <f t="shared" si="71"/>
        <v>0</v>
      </c>
    </row>
    <row r="259" spans="1:12" x14ac:dyDescent="0.3">
      <c r="A259" s="296" t="s">
        <v>180</v>
      </c>
      <c r="B259" s="297" t="s">
        <v>181</v>
      </c>
      <c r="C259" s="172">
        <f t="shared" si="67"/>
        <v>0</v>
      </c>
      <c r="D259" s="172">
        <f t="shared" si="67"/>
        <v>0</v>
      </c>
      <c r="E259" s="172">
        <f t="shared" si="67"/>
        <v>0</v>
      </c>
      <c r="F259" s="172">
        <f t="shared" si="67"/>
        <v>0</v>
      </c>
      <c r="G259" s="172">
        <f t="shared" si="67"/>
        <v>0</v>
      </c>
      <c r="I259" s="300">
        <f t="shared" si="68"/>
        <v>0</v>
      </c>
      <c r="J259" s="300">
        <f t="shared" si="69"/>
        <v>0</v>
      </c>
      <c r="K259" s="300">
        <f t="shared" si="70"/>
        <v>0</v>
      </c>
      <c r="L259" s="300">
        <f t="shared" si="71"/>
        <v>0</v>
      </c>
    </row>
    <row r="260" spans="1:12" x14ac:dyDescent="0.3">
      <c r="A260" s="296" t="s">
        <v>863</v>
      </c>
      <c r="B260" s="297">
        <v>17</v>
      </c>
      <c r="C260" s="172">
        <f t="shared" si="67"/>
        <v>0</v>
      </c>
      <c r="D260" s="172">
        <f t="shared" si="67"/>
        <v>0</v>
      </c>
      <c r="E260" s="172">
        <f t="shared" si="67"/>
        <v>0</v>
      </c>
      <c r="F260" s="172">
        <f t="shared" si="67"/>
        <v>0</v>
      </c>
      <c r="G260" s="172">
        <f t="shared" si="67"/>
        <v>0</v>
      </c>
      <c r="I260" s="300">
        <f t="shared" si="68"/>
        <v>0</v>
      </c>
      <c r="J260" s="300">
        <f t="shared" si="69"/>
        <v>0</v>
      </c>
      <c r="K260" s="300">
        <f t="shared" si="70"/>
        <v>0</v>
      </c>
      <c r="L260" s="300">
        <f t="shared" si="71"/>
        <v>0</v>
      </c>
    </row>
    <row r="261" spans="1:12" x14ac:dyDescent="0.3">
      <c r="A261" s="296" t="s">
        <v>182</v>
      </c>
      <c r="B261" s="297" t="s">
        <v>183</v>
      </c>
      <c r="C261" s="172">
        <f>SUM(C262:C263)</f>
        <v>0</v>
      </c>
      <c r="D261" s="172">
        <f>SUM(D262:D263)</f>
        <v>0</v>
      </c>
      <c r="E261" s="172">
        <f>SUM(E262:E263)</f>
        <v>0</v>
      </c>
      <c r="F261" s="172">
        <f>SUM(F262:F263)</f>
        <v>0</v>
      </c>
      <c r="G261" s="172">
        <f>SUM(G262:G263)</f>
        <v>0</v>
      </c>
      <c r="I261" s="300">
        <f t="shared" si="68"/>
        <v>0</v>
      </c>
      <c r="J261" s="300">
        <f t="shared" si="69"/>
        <v>0</v>
      </c>
      <c r="K261" s="300">
        <f t="shared" si="70"/>
        <v>0</v>
      </c>
      <c r="L261" s="300">
        <f t="shared" si="71"/>
        <v>0</v>
      </c>
    </row>
    <row r="262" spans="1:12" x14ac:dyDescent="0.3">
      <c r="A262" s="309" t="s">
        <v>184</v>
      </c>
      <c r="B262" s="302"/>
      <c r="C262" s="172">
        <f t="shared" ref="C262:G272" si="72">C37-SUM(C82,C127,C172,C217)</f>
        <v>0</v>
      </c>
      <c r="D262" s="172">
        <f t="shared" si="72"/>
        <v>0</v>
      </c>
      <c r="E262" s="172">
        <f t="shared" si="72"/>
        <v>0</v>
      </c>
      <c r="F262" s="172">
        <f t="shared" si="72"/>
        <v>0</v>
      </c>
      <c r="G262" s="172">
        <f t="shared" si="72"/>
        <v>0</v>
      </c>
      <c r="I262" s="300">
        <f t="shared" si="68"/>
        <v>0</v>
      </c>
      <c r="J262" s="300">
        <f t="shared" si="69"/>
        <v>0</v>
      </c>
      <c r="K262" s="300">
        <f t="shared" si="70"/>
        <v>0</v>
      </c>
      <c r="L262" s="300">
        <f t="shared" si="71"/>
        <v>0</v>
      </c>
    </row>
    <row r="263" spans="1:12" x14ac:dyDescent="0.3">
      <c r="A263" s="309" t="s">
        <v>185</v>
      </c>
      <c r="B263" s="302"/>
      <c r="C263" s="172">
        <f t="shared" si="72"/>
        <v>0</v>
      </c>
      <c r="D263" s="172">
        <f t="shared" si="72"/>
        <v>0</v>
      </c>
      <c r="E263" s="172">
        <f t="shared" si="72"/>
        <v>0</v>
      </c>
      <c r="F263" s="172">
        <f t="shared" si="72"/>
        <v>0</v>
      </c>
      <c r="G263" s="172">
        <f t="shared" si="72"/>
        <v>0</v>
      </c>
      <c r="I263" s="300">
        <f t="shared" si="68"/>
        <v>0</v>
      </c>
      <c r="J263" s="300">
        <f t="shared" si="69"/>
        <v>0</v>
      </c>
      <c r="K263" s="300">
        <f t="shared" si="70"/>
        <v>0</v>
      </c>
      <c r="L263" s="300">
        <f t="shared" si="71"/>
        <v>0</v>
      </c>
    </row>
    <row r="264" spans="1:12" x14ac:dyDescent="0.3">
      <c r="A264" s="309" t="s">
        <v>186</v>
      </c>
      <c r="B264" s="302" t="s">
        <v>187</v>
      </c>
      <c r="C264" s="172">
        <f t="shared" si="72"/>
        <v>0</v>
      </c>
      <c r="D264" s="172">
        <f t="shared" si="72"/>
        <v>0</v>
      </c>
      <c r="E264" s="172">
        <f t="shared" si="72"/>
        <v>0</v>
      </c>
      <c r="F264" s="172">
        <f t="shared" si="72"/>
        <v>0</v>
      </c>
      <c r="G264" s="172">
        <f t="shared" si="72"/>
        <v>0</v>
      </c>
      <c r="I264" s="300">
        <f t="shared" si="68"/>
        <v>0</v>
      </c>
      <c r="J264" s="300">
        <f t="shared" si="69"/>
        <v>0</v>
      </c>
      <c r="K264" s="300">
        <f t="shared" si="70"/>
        <v>0</v>
      </c>
      <c r="L264" s="300">
        <f t="shared" si="71"/>
        <v>0</v>
      </c>
    </row>
    <row r="265" spans="1:12" x14ac:dyDescent="0.3">
      <c r="A265" s="296" t="s">
        <v>188</v>
      </c>
      <c r="B265" s="297" t="s">
        <v>189</v>
      </c>
      <c r="C265" s="172">
        <f t="shared" si="72"/>
        <v>0</v>
      </c>
      <c r="D265" s="172">
        <f t="shared" si="72"/>
        <v>0</v>
      </c>
      <c r="E265" s="172">
        <f t="shared" si="72"/>
        <v>0</v>
      </c>
      <c r="F265" s="172">
        <f t="shared" si="72"/>
        <v>0</v>
      </c>
      <c r="G265" s="172">
        <f t="shared" si="72"/>
        <v>0</v>
      </c>
      <c r="I265" s="300">
        <f t="shared" si="68"/>
        <v>0</v>
      </c>
      <c r="J265" s="300">
        <f t="shared" si="69"/>
        <v>0</v>
      </c>
      <c r="K265" s="300">
        <f t="shared" si="70"/>
        <v>0</v>
      </c>
      <c r="L265" s="300">
        <f t="shared" si="71"/>
        <v>0</v>
      </c>
    </row>
    <row r="266" spans="1:12" x14ac:dyDescent="0.3">
      <c r="A266" s="309" t="s">
        <v>190</v>
      </c>
      <c r="B266" s="302">
        <v>42</v>
      </c>
      <c r="C266" s="172">
        <f t="shared" si="72"/>
        <v>0</v>
      </c>
      <c r="D266" s="172">
        <f t="shared" si="72"/>
        <v>0</v>
      </c>
      <c r="E266" s="172">
        <f t="shared" si="72"/>
        <v>0</v>
      </c>
      <c r="F266" s="172">
        <f t="shared" si="72"/>
        <v>0</v>
      </c>
      <c r="G266" s="172">
        <f t="shared" si="72"/>
        <v>0</v>
      </c>
      <c r="I266" s="300">
        <f t="shared" si="68"/>
        <v>0</v>
      </c>
      <c r="J266" s="300">
        <f t="shared" si="69"/>
        <v>0</v>
      </c>
      <c r="K266" s="300">
        <f t="shared" si="70"/>
        <v>0</v>
      </c>
      <c r="L266" s="300">
        <f t="shared" si="71"/>
        <v>0</v>
      </c>
    </row>
    <row r="267" spans="1:12" x14ac:dyDescent="0.3">
      <c r="A267" s="309" t="s">
        <v>191</v>
      </c>
      <c r="B267" s="302">
        <v>43</v>
      </c>
      <c r="C267" s="172">
        <f t="shared" si="72"/>
        <v>0</v>
      </c>
      <c r="D267" s="172">
        <f t="shared" si="72"/>
        <v>0</v>
      </c>
      <c r="E267" s="172">
        <f t="shared" si="72"/>
        <v>0</v>
      </c>
      <c r="F267" s="172">
        <f t="shared" si="72"/>
        <v>0</v>
      </c>
      <c r="G267" s="172">
        <f t="shared" si="72"/>
        <v>0</v>
      </c>
      <c r="I267" s="300">
        <f t="shared" si="68"/>
        <v>0</v>
      </c>
      <c r="J267" s="300">
        <f t="shared" si="69"/>
        <v>0</v>
      </c>
      <c r="K267" s="300">
        <f t="shared" si="70"/>
        <v>0</v>
      </c>
      <c r="L267" s="300">
        <f t="shared" si="71"/>
        <v>0</v>
      </c>
    </row>
    <row r="268" spans="1:12" x14ac:dyDescent="0.3">
      <c r="A268" s="309" t="s">
        <v>192</v>
      </c>
      <c r="B268" s="302">
        <v>44</v>
      </c>
      <c r="C268" s="172">
        <f t="shared" si="72"/>
        <v>0</v>
      </c>
      <c r="D268" s="172">
        <f t="shared" si="72"/>
        <v>0</v>
      </c>
      <c r="E268" s="172">
        <f t="shared" si="72"/>
        <v>0</v>
      </c>
      <c r="F268" s="172">
        <f t="shared" si="72"/>
        <v>0</v>
      </c>
      <c r="G268" s="172">
        <f t="shared" si="72"/>
        <v>0</v>
      </c>
      <c r="I268" s="300">
        <f t="shared" si="68"/>
        <v>0</v>
      </c>
      <c r="J268" s="300">
        <f t="shared" si="69"/>
        <v>0</v>
      </c>
      <c r="K268" s="300">
        <f t="shared" si="70"/>
        <v>0</v>
      </c>
      <c r="L268" s="300">
        <f t="shared" si="71"/>
        <v>0</v>
      </c>
    </row>
    <row r="269" spans="1:12" x14ac:dyDescent="0.3">
      <c r="A269" s="309" t="s">
        <v>193</v>
      </c>
      <c r="B269" s="302">
        <v>46</v>
      </c>
      <c r="C269" s="172">
        <f t="shared" si="72"/>
        <v>0</v>
      </c>
      <c r="D269" s="172">
        <f t="shared" si="72"/>
        <v>0</v>
      </c>
      <c r="E269" s="172">
        <f t="shared" si="72"/>
        <v>0</v>
      </c>
      <c r="F269" s="172">
        <f t="shared" si="72"/>
        <v>0</v>
      </c>
      <c r="G269" s="172">
        <f t="shared" si="72"/>
        <v>0</v>
      </c>
      <c r="I269" s="300">
        <f t="shared" si="68"/>
        <v>0</v>
      </c>
      <c r="J269" s="300">
        <f t="shared" si="69"/>
        <v>0</v>
      </c>
      <c r="K269" s="300">
        <f t="shared" si="70"/>
        <v>0</v>
      </c>
      <c r="L269" s="300">
        <f t="shared" si="71"/>
        <v>0</v>
      </c>
    </row>
    <row r="270" spans="1:12" x14ac:dyDescent="0.3">
      <c r="A270" s="309" t="s">
        <v>194</v>
      </c>
      <c r="B270" s="302">
        <v>45</v>
      </c>
      <c r="C270" s="172">
        <f t="shared" si="72"/>
        <v>0</v>
      </c>
      <c r="D270" s="172">
        <f t="shared" si="72"/>
        <v>0</v>
      </c>
      <c r="E270" s="172">
        <f t="shared" si="72"/>
        <v>0</v>
      </c>
      <c r="F270" s="172">
        <f t="shared" si="72"/>
        <v>0</v>
      </c>
      <c r="G270" s="172">
        <f t="shared" si="72"/>
        <v>0</v>
      </c>
      <c r="I270" s="300">
        <f t="shared" si="68"/>
        <v>0</v>
      </c>
      <c r="J270" s="300">
        <f t="shared" si="69"/>
        <v>0</v>
      </c>
      <c r="K270" s="300">
        <f t="shared" si="70"/>
        <v>0</v>
      </c>
      <c r="L270" s="300">
        <f t="shared" si="71"/>
        <v>0</v>
      </c>
    </row>
    <row r="271" spans="1:12" x14ac:dyDescent="0.3">
      <c r="A271" s="309" t="s">
        <v>195</v>
      </c>
      <c r="B271" s="302" t="s">
        <v>196</v>
      </c>
      <c r="C271" s="172">
        <f t="shared" si="72"/>
        <v>0</v>
      </c>
      <c r="D271" s="172">
        <f t="shared" si="72"/>
        <v>0</v>
      </c>
      <c r="E271" s="172">
        <f t="shared" si="72"/>
        <v>0</v>
      </c>
      <c r="F271" s="172">
        <f t="shared" si="72"/>
        <v>0</v>
      </c>
      <c r="G271" s="172">
        <f t="shared" si="72"/>
        <v>0</v>
      </c>
      <c r="I271" s="300">
        <f t="shared" si="68"/>
        <v>0</v>
      </c>
      <c r="J271" s="300">
        <f t="shared" si="69"/>
        <v>0</v>
      </c>
      <c r="K271" s="300">
        <f t="shared" si="70"/>
        <v>0</v>
      </c>
      <c r="L271" s="300">
        <f t="shared" si="71"/>
        <v>0</v>
      </c>
    </row>
    <row r="272" spans="1:12" x14ac:dyDescent="0.3">
      <c r="A272" s="304" t="s">
        <v>164</v>
      </c>
      <c r="B272" s="297" t="s">
        <v>197</v>
      </c>
      <c r="C272" s="172">
        <f t="shared" si="72"/>
        <v>0</v>
      </c>
      <c r="D272" s="172">
        <f t="shared" si="72"/>
        <v>0</v>
      </c>
      <c r="E272" s="172">
        <f t="shared" si="72"/>
        <v>0</v>
      </c>
      <c r="F272" s="172">
        <f t="shared" si="72"/>
        <v>0</v>
      </c>
      <c r="G272" s="172">
        <f t="shared" si="72"/>
        <v>0</v>
      </c>
      <c r="I272" s="300">
        <f t="shared" si="68"/>
        <v>0</v>
      </c>
      <c r="J272" s="300">
        <f t="shared" si="69"/>
        <v>0</v>
      </c>
      <c r="K272" s="300">
        <f t="shared" si="70"/>
        <v>0</v>
      </c>
      <c r="L272" s="300">
        <f t="shared" si="71"/>
        <v>0</v>
      </c>
    </row>
    <row r="273" spans="1:12" x14ac:dyDescent="0.3">
      <c r="A273" s="38" t="s">
        <v>198</v>
      </c>
      <c r="B273" s="306" t="s">
        <v>199</v>
      </c>
      <c r="C273" s="39">
        <f>SUM(C250,C257,C260,C265,C272)</f>
        <v>0</v>
      </c>
      <c r="D273" s="39">
        <f>SUM(D250,D257,D260,D265,D272)</f>
        <v>0</v>
      </c>
      <c r="E273" s="39">
        <f>SUM(E250,E257,E260,E265,E272)</f>
        <v>0</v>
      </c>
      <c r="F273" s="39">
        <f>SUM(F250,F257,F260,F265,F272)</f>
        <v>0</v>
      </c>
      <c r="G273" s="39">
        <f>SUM(G250,G257,G260,G265,G272)</f>
        <v>0</v>
      </c>
      <c r="I273" s="307">
        <f t="shared" si="68"/>
        <v>0</v>
      </c>
      <c r="J273" s="307">
        <f t="shared" si="69"/>
        <v>0</v>
      </c>
      <c r="K273" s="322">
        <f t="shared" si="70"/>
        <v>0</v>
      </c>
      <c r="L273" s="307">
        <f t="shared" si="71"/>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hyperlinks>
  <pageMargins left="0.7" right="0.7" top="0.75" bottom="0.75" header="0.3" footer="0.3"/>
  <pageSetup paperSize="9" scale="85" orientation="landscape" verticalDpi="300" r:id="rId1"/>
  <rowBreaks count="5" manualBreakCount="5">
    <brk id="49" max="16383" man="1"/>
    <brk id="94" max="16383" man="1"/>
    <brk id="139" max="16383" man="1"/>
    <brk id="184" max="16383" man="1"/>
    <brk id="229" max="11"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Normal="100" workbookViewId="0">
      <selection activeCell="A37" sqref="A37:A38"/>
    </sheetView>
  </sheetViews>
  <sheetFormatPr baseColWidth="10" defaultColWidth="9.1640625" defaultRowHeight="13.5" x14ac:dyDescent="0.3"/>
  <cols>
    <col min="1" max="1" width="60" style="220" customWidth="1"/>
    <col min="2" max="2" width="16.6640625" style="219" customWidth="1"/>
    <col min="3" max="3" width="16.6640625" style="220" customWidth="1"/>
    <col min="4" max="4" width="16.6640625" style="216" customWidth="1"/>
    <col min="5" max="11" width="16.6640625" style="173" customWidth="1"/>
    <col min="12" max="13" width="21.5" style="173" customWidth="1"/>
    <col min="14" max="21" width="11.5" style="173"/>
    <col min="22" max="16384" width="9.1640625" style="173"/>
  </cols>
  <sheetData>
    <row r="1" spans="1:10" s="216" customFormat="1" ht="15" x14ac:dyDescent="0.3">
      <c r="A1" s="228" t="s">
        <v>42</v>
      </c>
    </row>
    <row r="3" spans="1:10" s="284" customFormat="1" ht="22.15" customHeight="1" x14ac:dyDescent="0.3">
      <c r="A3" s="194" t="str">
        <f>TAB00!B95&amp;" : "&amp;TAB00!C95</f>
        <v>TAB11.1 : Détail des créances à un an au plus</v>
      </c>
      <c r="B3" s="112"/>
      <c r="C3" s="112"/>
      <c r="D3" s="112"/>
      <c r="E3" s="112"/>
      <c r="F3" s="193"/>
      <c r="G3" s="193"/>
      <c r="H3" s="193"/>
      <c r="I3" s="193"/>
      <c r="J3" s="193"/>
    </row>
    <row r="6" spans="1:10" x14ac:dyDescent="0.3">
      <c r="B6" s="25" t="str">
        <f>IF(TAB00!$E$14=2019,"REALITE 2018","REALITE 2019")</f>
        <v>REALITE 2019</v>
      </c>
      <c r="C6" s="25" t="str">
        <f>IF(TAB00!$E$14=2019,"REALITE 2019","REALITE 2020")</f>
        <v>REALITE 2020</v>
      </c>
      <c r="D6" s="25" t="s">
        <v>8</v>
      </c>
      <c r="E6" s="25" t="s">
        <v>41</v>
      </c>
      <c r="F6" s="25" t="s">
        <v>8</v>
      </c>
      <c r="G6" s="25" t="s">
        <v>246</v>
      </c>
      <c r="H6" s="25" t="s">
        <v>8</v>
      </c>
      <c r="I6" s="25" t="s">
        <v>247</v>
      </c>
      <c r="J6" s="25" t="s">
        <v>8</v>
      </c>
    </row>
    <row r="7" spans="1:10" x14ac:dyDescent="0.3">
      <c r="A7" s="279" t="s">
        <v>254</v>
      </c>
      <c r="B7" s="221"/>
      <c r="C7" s="221"/>
      <c r="D7" s="229">
        <f>B7-C7</f>
        <v>0</v>
      </c>
      <c r="E7" s="221"/>
      <c r="F7" s="229">
        <f>C7-E7</f>
        <v>0</v>
      </c>
      <c r="G7" s="221"/>
      <c r="H7" s="229">
        <f>E7-G7</f>
        <v>0</v>
      </c>
      <c r="I7" s="221"/>
      <c r="J7" s="229">
        <f>G7-I7</f>
        <v>0</v>
      </c>
    </row>
    <row r="8" spans="1:10" ht="27" x14ac:dyDescent="0.3">
      <c r="A8" s="279" t="s">
        <v>255</v>
      </c>
      <c r="B8" s="221"/>
      <c r="C8" s="221"/>
      <c r="D8" s="229">
        <f>B8-C8</f>
        <v>0</v>
      </c>
      <c r="E8" s="221"/>
      <c r="F8" s="229">
        <f>C8-E8</f>
        <v>0</v>
      </c>
      <c r="G8" s="221"/>
      <c r="H8" s="229">
        <f>E8-G8</f>
        <v>0</v>
      </c>
      <c r="I8" s="221"/>
      <c r="J8" s="229">
        <f>G8-I8</f>
        <v>0</v>
      </c>
    </row>
    <row r="9" spans="1:10" x14ac:dyDescent="0.3">
      <c r="A9" s="279" t="s">
        <v>256</v>
      </c>
      <c r="B9" s="221"/>
      <c r="C9" s="221"/>
      <c r="D9" s="229">
        <f t="shared" ref="D9:D19" si="0">B9-C9</f>
        <v>0</v>
      </c>
      <c r="E9" s="221"/>
      <c r="F9" s="229">
        <f t="shared" ref="F9:F19" si="1">C9-E9</f>
        <v>0</v>
      </c>
      <c r="G9" s="221"/>
      <c r="H9" s="229">
        <f t="shared" ref="H9:H19" si="2">E9-G9</f>
        <v>0</v>
      </c>
      <c r="I9" s="221"/>
      <c r="J9" s="229">
        <f t="shared" ref="J9:J19" si="3">G9-I9</f>
        <v>0</v>
      </c>
    </row>
    <row r="10" spans="1:10" x14ac:dyDescent="0.3">
      <c r="A10" s="279" t="s">
        <v>257</v>
      </c>
      <c r="B10" s="221"/>
      <c r="C10" s="221"/>
      <c r="D10" s="229">
        <f t="shared" si="0"/>
        <v>0</v>
      </c>
      <c r="E10" s="221"/>
      <c r="F10" s="229">
        <f t="shared" si="1"/>
        <v>0</v>
      </c>
      <c r="G10" s="221"/>
      <c r="H10" s="229">
        <f t="shared" si="2"/>
        <v>0</v>
      </c>
      <c r="I10" s="221"/>
      <c r="J10" s="229">
        <f t="shared" si="3"/>
        <v>0</v>
      </c>
    </row>
    <row r="11" spans="1:10" x14ac:dyDescent="0.3">
      <c r="A11" s="279" t="s">
        <v>258</v>
      </c>
      <c r="B11" s="221"/>
      <c r="C11" s="221"/>
      <c r="D11" s="229">
        <f t="shared" si="0"/>
        <v>0</v>
      </c>
      <c r="E11" s="221"/>
      <c r="F11" s="229">
        <f t="shared" si="1"/>
        <v>0</v>
      </c>
      <c r="G11" s="221"/>
      <c r="H11" s="229">
        <f t="shared" si="2"/>
        <v>0</v>
      </c>
      <c r="I11" s="221"/>
      <c r="J11" s="229">
        <f t="shared" si="3"/>
        <v>0</v>
      </c>
    </row>
    <row r="12" spans="1:10" ht="27" x14ac:dyDescent="0.3">
      <c r="A12" s="279" t="s">
        <v>259</v>
      </c>
      <c r="B12" s="221"/>
      <c r="C12" s="221"/>
      <c r="D12" s="229">
        <f t="shared" si="0"/>
        <v>0</v>
      </c>
      <c r="E12" s="221"/>
      <c r="F12" s="229">
        <f t="shared" si="1"/>
        <v>0</v>
      </c>
      <c r="G12" s="221"/>
      <c r="H12" s="229">
        <f t="shared" si="2"/>
        <v>0</v>
      </c>
      <c r="I12" s="221"/>
      <c r="J12" s="229">
        <f t="shared" si="3"/>
        <v>0</v>
      </c>
    </row>
    <row r="13" spans="1:10" x14ac:dyDescent="0.3">
      <c r="A13" s="279" t="s">
        <v>260</v>
      </c>
      <c r="B13" s="221"/>
      <c r="C13" s="221"/>
      <c r="D13" s="229">
        <f t="shared" si="0"/>
        <v>0</v>
      </c>
      <c r="E13" s="221"/>
      <c r="F13" s="229">
        <f t="shared" si="1"/>
        <v>0</v>
      </c>
      <c r="G13" s="221"/>
      <c r="H13" s="229">
        <f t="shared" si="2"/>
        <v>0</v>
      </c>
      <c r="I13" s="221"/>
      <c r="J13" s="229">
        <f t="shared" si="3"/>
        <v>0</v>
      </c>
    </row>
    <row r="14" spans="1:10" ht="27" x14ac:dyDescent="0.3">
      <c r="A14" s="279" t="s">
        <v>261</v>
      </c>
      <c r="B14" s="221"/>
      <c r="C14" s="221"/>
      <c r="D14" s="229">
        <f t="shared" si="0"/>
        <v>0</v>
      </c>
      <c r="E14" s="221"/>
      <c r="F14" s="229">
        <f t="shared" si="1"/>
        <v>0</v>
      </c>
      <c r="G14" s="221"/>
      <c r="H14" s="229">
        <f t="shared" si="2"/>
        <v>0</v>
      </c>
      <c r="I14" s="221"/>
      <c r="J14" s="229">
        <f t="shared" si="3"/>
        <v>0</v>
      </c>
    </row>
    <row r="15" spans="1:10" x14ac:dyDescent="0.3">
      <c r="A15" s="279" t="s">
        <v>262</v>
      </c>
      <c r="B15" s="221"/>
      <c r="C15" s="221"/>
      <c r="D15" s="229">
        <f t="shared" si="0"/>
        <v>0</v>
      </c>
      <c r="E15" s="221"/>
      <c r="F15" s="229">
        <f t="shared" si="1"/>
        <v>0</v>
      </c>
      <c r="G15" s="221"/>
      <c r="H15" s="229">
        <f t="shared" si="2"/>
        <v>0</v>
      </c>
      <c r="I15" s="221"/>
      <c r="J15" s="229">
        <f t="shared" si="3"/>
        <v>0</v>
      </c>
    </row>
    <row r="16" spans="1:10" x14ac:dyDescent="0.3">
      <c r="A16" s="280" t="s">
        <v>263</v>
      </c>
      <c r="B16" s="281">
        <f>SUM(B7:B15)</f>
        <v>0</v>
      </c>
      <c r="C16" s="224">
        <f t="shared" ref="C16:J16" si="4">SUM(C7:C15)</f>
        <v>0</v>
      </c>
      <c r="D16" s="285">
        <f t="shared" si="4"/>
        <v>0</v>
      </c>
      <c r="E16" s="84">
        <f t="shared" si="4"/>
        <v>0</v>
      </c>
      <c r="F16" s="285">
        <f t="shared" si="4"/>
        <v>0</v>
      </c>
      <c r="G16" s="84">
        <f t="shared" si="4"/>
        <v>0</v>
      </c>
      <c r="H16" s="285">
        <f t="shared" si="4"/>
        <v>0</v>
      </c>
      <c r="I16" s="84">
        <f t="shared" si="4"/>
        <v>0</v>
      </c>
      <c r="J16" s="285">
        <f t="shared" si="4"/>
        <v>0</v>
      </c>
    </row>
    <row r="17" spans="1:10" x14ac:dyDescent="0.3">
      <c r="A17" s="279" t="s">
        <v>264</v>
      </c>
      <c r="B17" s="221"/>
      <c r="C17" s="221"/>
      <c r="D17" s="229">
        <f t="shared" si="0"/>
        <v>0</v>
      </c>
      <c r="E17" s="221"/>
      <c r="F17" s="229">
        <f t="shared" si="1"/>
        <v>0</v>
      </c>
      <c r="G17" s="221"/>
      <c r="H17" s="229">
        <f t="shared" si="2"/>
        <v>0</v>
      </c>
      <c r="I17" s="221"/>
      <c r="J17" s="229">
        <f t="shared" si="3"/>
        <v>0</v>
      </c>
    </row>
    <row r="18" spans="1:10" x14ac:dyDescent="0.3">
      <c r="A18" s="279" t="s">
        <v>265</v>
      </c>
      <c r="B18" s="221"/>
      <c r="C18" s="221"/>
      <c r="D18" s="229">
        <f t="shared" si="0"/>
        <v>0</v>
      </c>
      <c r="E18" s="221"/>
      <c r="F18" s="229">
        <f t="shared" si="1"/>
        <v>0</v>
      </c>
      <c r="G18" s="221"/>
      <c r="H18" s="229">
        <f t="shared" si="2"/>
        <v>0</v>
      </c>
      <c r="I18" s="221"/>
      <c r="J18" s="229">
        <f t="shared" si="3"/>
        <v>0</v>
      </c>
    </row>
    <row r="19" spans="1:10" x14ac:dyDescent="0.3">
      <c r="A19" s="279" t="s">
        <v>266</v>
      </c>
      <c r="B19" s="221"/>
      <c r="C19" s="221"/>
      <c r="D19" s="229">
        <f t="shared" si="0"/>
        <v>0</v>
      </c>
      <c r="E19" s="221"/>
      <c r="F19" s="229">
        <f t="shared" si="1"/>
        <v>0</v>
      </c>
      <c r="G19" s="221"/>
      <c r="H19" s="229">
        <f t="shared" si="2"/>
        <v>0</v>
      </c>
      <c r="I19" s="221"/>
      <c r="J19" s="229">
        <f t="shared" si="3"/>
        <v>0</v>
      </c>
    </row>
    <row r="20" spans="1:10" x14ac:dyDescent="0.3">
      <c r="A20" s="280" t="s">
        <v>267</v>
      </c>
      <c r="B20" s="281">
        <f>SUM(B17:B19)</f>
        <v>0</v>
      </c>
      <c r="C20" s="224">
        <f t="shared" ref="C20:J20" si="5">SUM(C17:C19)</f>
        <v>0</v>
      </c>
      <c r="D20" s="285">
        <f t="shared" si="5"/>
        <v>0</v>
      </c>
      <c r="E20" s="84">
        <f t="shared" si="5"/>
        <v>0</v>
      </c>
      <c r="F20" s="285">
        <f t="shared" si="5"/>
        <v>0</v>
      </c>
      <c r="G20" s="84">
        <f t="shared" si="5"/>
        <v>0</v>
      </c>
      <c r="H20" s="285">
        <f t="shared" si="5"/>
        <v>0</v>
      </c>
      <c r="I20" s="84">
        <f t="shared" si="5"/>
        <v>0</v>
      </c>
      <c r="J20" s="285">
        <f t="shared" si="5"/>
        <v>0</v>
      </c>
    </row>
    <row r="21" spans="1:10" x14ac:dyDescent="0.3">
      <c r="A21" s="227"/>
      <c r="B21" s="227"/>
    </row>
    <row r="22" spans="1:10" x14ac:dyDescent="0.3">
      <c r="A22" s="286" t="s">
        <v>268</v>
      </c>
      <c r="B22" s="287">
        <f>SUM(B20,B16)</f>
        <v>0</v>
      </c>
      <c r="C22" s="288">
        <f t="shared" ref="C22:J22" si="6">SUM(C20,C16)</f>
        <v>0</v>
      </c>
      <c r="D22" s="289">
        <f t="shared" si="6"/>
        <v>0</v>
      </c>
      <c r="E22" s="290">
        <f t="shared" si="6"/>
        <v>0</v>
      </c>
      <c r="F22" s="289">
        <f t="shared" si="6"/>
        <v>0</v>
      </c>
      <c r="G22" s="290">
        <f t="shared" si="6"/>
        <v>0</v>
      </c>
      <c r="H22" s="289">
        <f t="shared" si="6"/>
        <v>0</v>
      </c>
      <c r="I22" s="290">
        <f t="shared" si="6"/>
        <v>0</v>
      </c>
      <c r="J22" s="289">
        <f t="shared" si="6"/>
        <v>0</v>
      </c>
    </row>
    <row r="24" spans="1:10" s="84" customFormat="1" x14ac:dyDescent="0.3">
      <c r="A24" s="224"/>
      <c r="B24" s="223"/>
      <c r="C24" s="224"/>
      <c r="D24" s="166"/>
    </row>
    <row r="25" spans="1:10" s="84" customFormat="1" x14ac:dyDescent="0.3">
      <c r="A25" s="224"/>
      <c r="B25" s="223"/>
      <c r="C25" s="224"/>
      <c r="D25" s="166"/>
    </row>
    <row r="26" spans="1:10" s="84" customFormat="1" x14ac:dyDescent="0.3">
      <c r="A26" s="224"/>
      <c r="B26" s="223"/>
      <c r="C26" s="224"/>
      <c r="D26" s="166"/>
    </row>
    <row r="27" spans="1:10" s="84" customFormat="1" x14ac:dyDescent="0.3">
      <c r="A27" s="224"/>
      <c r="B27" s="223"/>
      <c r="C27" s="224"/>
      <c r="D27" s="166"/>
    </row>
    <row r="28" spans="1:10" s="84" customFormat="1" x14ac:dyDescent="0.3">
      <c r="A28" s="224"/>
      <c r="B28" s="223"/>
      <c r="C28" s="224"/>
      <c r="D28" s="166"/>
    </row>
    <row r="29" spans="1:10" s="84" customFormat="1" x14ac:dyDescent="0.3">
      <c r="A29" s="224"/>
      <c r="B29" s="223"/>
      <c r="C29" s="224"/>
      <c r="D29" s="166"/>
    </row>
    <row r="30" spans="1:10" s="84" customFormat="1" x14ac:dyDescent="0.3">
      <c r="A30" s="224"/>
      <c r="B30" s="223"/>
      <c r="C30" s="224"/>
      <c r="D30" s="166"/>
    </row>
    <row r="31" spans="1:10" s="84" customFormat="1" x14ac:dyDescent="0.3">
      <c r="A31" s="224"/>
      <c r="B31" s="223"/>
      <c r="C31" s="224"/>
      <c r="D31" s="166"/>
    </row>
    <row r="32" spans="1:10" s="84" customFormat="1" x14ac:dyDescent="0.3">
      <c r="A32" s="224"/>
      <c r="B32" s="223"/>
      <c r="C32" s="224"/>
      <c r="D32" s="166"/>
    </row>
    <row r="33" spans="1:4" s="84" customFormat="1" x14ac:dyDescent="0.3">
      <c r="A33" s="224"/>
      <c r="B33" s="223"/>
      <c r="C33" s="224"/>
      <c r="D33" s="166"/>
    </row>
    <row r="34" spans="1:4" s="84" customFormat="1" x14ac:dyDescent="0.3">
      <c r="A34" s="224"/>
      <c r="B34" s="223"/>
      <c r="C34" s="224"/>
      <c r="D34" s="166"/>
    </row>
    <row r="35" spans="1:4" s="84" customFormat="1" x14ac:dyDescent="0.3">
      <c r="A35" s="224"/>
      <c r="B35" s="223"/>
      <c r="C35" s="224"/>
      <c r="D35" s="166"/>
    </row>
    <row r="36" spans="1:4" s="84" customFormat="1" x14ac:dyDescent="0.3">
      <c r="A36" s="224"/>
      <c r="B36" s="223"/>
      <c r="C36" s="224"/>
      <c r="D36" s="166"/>
    </row>
    <row r="37" spans="1:4" s="84" customFormat="1" x14ac:dyDescent="0.3">
      <c r="A37" s="224"/>
      <c r="B37" s="223"/>
      <c r="C37" s="224"/>
      <c r="D37" s="166"/>
    </row>
    <row r="38" spans="1:4" s="84" customFormat="1" x14ac:dyDescent="0.3">
      <c r="A38" s="224"/>
      <c r="B38" s="223"/>
      <c r="C38" s="224"/>
      <c r="D38" s="166"/>
    </row>
    <row r="39" spans="1:4" s="84" customFormat="1" x14ac:dyDescent="0.3">
      <c r="A39" s="224"/>
      <c r="B39" s="223"/>
      <c r="C39" s="224"/>
      <c r="D39" s="166"/>
    </row>
    <row r="40" spans="1:4" s="84" customFormat="1" x14ac:dyDescent="0.3">
      <c r="A40" s="224"/>
      <c r="B40" s="223"/>
      <c r="C40" s="224"/>
      <c r="D40" s="166"/>
    </row>
    <row r="41" spans="1:4" s="84" customFormat="1" x14ac:dyDescent="0.3">
      <c r="A41" s="224"/>
      <c r="B41" s="223"/>
      <c r="C41" s="224"/>
      <c r="D41" s="166"/>
    </row>
    <row r="42" spans="1:4" s="84" customFormat="1" x14ac:dyDescent="0.3">
      <c r="A42" s="224"/>
      <c r="B42" s="223"/>
      <c r="C42" s="224"/>
      <c r="D42" s="166"/>
    </row>
    <row r="43" spans="1:4" s="84" customFormat="1" x14ac:dyDescent="0.3">
      <c r="A43" s="224"/>
      <c r="B43" s="223"/>
      <c r="C43" s="224"/>
      <c r="D43" s="166"/>
    </row>
    <row r="44" spans="1:4" s="84" customFormat="1" x14ac:dyDescent="0.3">
      <c r="A44" s="224"/>
      <c r="B44" s="223"/>
      <c r="C44" s="224"/>
      <c r="D44" s="166"/>
    </row>
    <row r="45" spans="1:4" s="84" customFormat="1" x14ac:dyDescent="0.3">
      <c r="A45" s="224"/>
      <c r="B45" s="223"/>
      <c r="C45" s="224"/>
      <c r="D45" s="166"/>
    </row>
    <row r="46" spans="1:4" s="84" customFormat="1" x14ac:dyDescent="0.3">
      <c r="A46" s="224"/>
      <c r="B46" s="223"/>
      <c r="C46" s="224"/>
      <c r="D46" s="166"/>
    </row>
    <row r="47" spans="1:4" s="84" customFormat="1" x14ac:dyDescent="0.3">
      <c r="A47" s="224"/>
      <c r="B47" s="223"/>
      <c r="C47" s="224"/>
      <c r="D47" s="166"/>
    </row>
    <row r="48" spans="1:4" s="84" customFormat="1" x14ac:dyDescent="0.3">
      <c r="A48" s="224"/>
      <c r="B48" s="223"/>
      <c r="C48" s="224"/>
      <c r="D48" s="166"/>
    </row>
    <row r="49" spans="1:4" s="84" customFormat="1" x14ac:dyDescent="0.3">
      <c r="A49" s="224"/>
      <c r="B49" s="223"/>
      <c r="C49" s="224"/>
      <c r="D49" s="166"/>
    </row>
    <row r="50" spans="1:4" s="84" customFormat="1" x14ac:dyDescent="0.3">
      <c r="A50" s="224"/>
      <c r="B50" s="223"/>
      <c r="C50" s="224"/>
      <c r="D50" s="166"/>
    </row>
    <row r="51" spans="1:4" s="84" customFormat="1" x14ac:dyDescent="0.3">
      <c r="A51" s="224"/>
      <c r="B51" s="223"/>
      <c r="C51" s="224"/>
      <c r="D51" s="166"/>
    </row>
    <row r="52" spans="1:4" s="84" customFormat="1" x14ac:dyDescent="0.3">
      <c r="A52" s="224"/>
      <c r="B52" s="223"/>
      <c r="C52" s="224"/>
      <c r="D52" s="166"/>
    </row>
    <row r="53" spans="1:4" s="84" customFormat="1" x14ac:dyDescent="0.3">
      <c r="A53" s="224"/>
      <c r="B53" s="223"/>
      <c r="C53" s="224"/>
      <c r="D53" s="166"/>
    </row>
    <row r="54" spans="1:4" s="84" customFormat="1" x14ac:dyDescent="0.3">
      <c r="A54" s="224"/>
      <c r="B54" s="223"/>
      <c r="C54" s="224"/>
      <c r="D54" s="166"/>
    </row>
    <row r="55" spans="1:4" s="84" customFormat="1" x14ac:dyDescent="0.3">
      <c r="A55" s="224"/>
      <c r="B55" s="223"/>
      <c r="C55" s="224"/>
      <c r="D55" s="166"/>
    </row>
    <row r="56" spans="1:4" s="84" customFormat="1" x14ac:dyDescent="0.3">
      <c r="A56" s="224"/>
      <c r="B56" s="223"/>
      <c r="C56" s="224"/>
      <c r="D56" s="166"/>
    </row>
    <row r="57" spans="1:4" s="84" customFormat="1" x14ac:dyDescent="0.3">
      <c r="A57" s="224"/>
      <c r="B57" s="223"/>
      <c r="C57" s="224"/>
      <c r="D57" s="166"/>
    </row>
    <row r="58" spans="1:4" s="84" customFormat="1" x14ac:dyDescent="0.3">
      <c r="A58" s="224"/>
      <c r="B58" s="223"/>
      <c r="C58" s="224"/>
      <c r="D58" s="166"/>
    </row>
  </sheetData>
  <hyperlinks>
    <hyperlink ref="A1" location="TAB00!A1" display="Retour page de garde"/>
  </hyperlinks>
  <pageMargins left="0.7" right="0.7" top="0.75" bottom="0.75" header="0.3" footer="0.3"/>
  <pageSetup paperSize="9" scale="83"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3" id="{0FDAB879-C3A4-45C8-B100-B23502D55D6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E1:J1048576</xm:sqref>
        </x14:conditionalFormatting>
        <x14:conditionalFormatting xmlns:xm="http://schemas.microsoft.com/office/excel/2006/main">
          <x14:cfRule type="expression" priority="2" id="{E369BE6C-8572-44D8-ABF9-BA2B406406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 xmlns:xm="http://schemas.microsoft.com/office/excel/2006/main">
          <x14:cfRule type="expression" priority="1" id="{4318C657-1F69-4C5F-A4B4-7D1FB0B9CE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I1:J1048576</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Normal="100" workbookViewId="0">
      <selection activeCell="A37" sqref="A37:A38"/>
    </sheetView>
  </sheetViews>
  <sheetFormatPr baseColWidth="10" defaultColWidth="9.1640625" defaultRowHeight="13.5" x14ac:dyDescent="0.3"/>
  <cols>
    <col min="1" max="1" width="49.6640625" style="220" customWidth="1"/>
    <col min="2" max="2" width="16.6640625" style="219" customWidth="1"/>
    <col min="3" max="3" width="16.6640625" style="220" customWidth="1"/>
    <col min="4" max="4" width="16.6640625" style="216" customWidth="1"/>
    <col min="5" max="13" width="16.6640625" style="173" customWidth="1"/>
    <col min="14" max="16384" width="9.1640625" style="173"/>
  </cols>
  <sheetData>
    <row r="1" spans="1:10" s="216" customFormat="1" ht="15" x14ac:dyDescent="0.3">
      <c r="A1" s="228" t="s">
        <v>42</v>
      </c>
    </row>
    <row r="3" spans="1:10" ht="22.15" customHeight="1" x14ac:dyDescent="0.3">
      <c r="A3" s="194" t="str">
        <f>TAB00!B96&amp;" : "&amp;TAB00!C96</f>
        <v xml:space="preserve">TAB11.2 : Détail des comptes de régularisation </v>
      </c>
      <c r="B3" s="133"/>
      <c r="C3" s="133"/>
      <c r="D3" s="133"/>
      <c r="E3" s="133"/>
      <c r="F3" s="192"/>
      <c r="G3" s="192"/>
      <c r="H3" s="192"/>
      <c r="I3" s="192"/>
      <c r="J3" s="192"/>
    </row>
    <row r="6" spans="1:10" x14ac:dyDescent="0.3">
      <c r="B6" s="25" t="str">
        <f>IF(TAB00!$E$14=2019,"REALITE 2018","REALITE 2019")</f>
        <v>REALITE 2019</v>
      </c>
      <c r="C6" s="25" t="str">
        <f>IF(TAB00!$E$14=2019,"REALITE 2019","REALITE 2020")</f>
        <v>REALITE 2020</v>
      </c>
      <c r="D6" s="25" t="s">
        <v>8</v>
      </c>
      <c r="E6" s="25" t="s">
        <v>41</v>
      </c>
      <c r="F6" s="25" t="s">
        <v>8</v>
      </c>
      <c r="G6" s="25" t="s">
        <v>246</v>
      </c>
      <c r="H6" s="25" t="s">
        <v>8</v>
      </c>
      <c r="I6" s="25" t="s">
        <v>247</v>
      </c>
      <c r="J6" s="25" t="s">
        <v>8</v>
      </c>
    </row>
    <row r="7" spans="1:10" x14ac:dyDescent="0.3">
      <c r="A7" s="279" t="s">
        <v>270</v>
      </c>
      <c r="B7" s="221"/>
      <c r="C7" s="221"/>
      <c r="D7" s="229">
        <f t="shared" ref="D7:D13" si="0">B7-C7</f>
        <v>0</v>
      </c>
      <c r="E7" s="221"/>
      <c r="F7" s="229">
        <f t="shared" ref="F7:F13" si="1">C7-E7</f>
        <v>0</v>
      </c>
      <c r="G7" s="221"/>
      <c r="H7" s="229">
        <f t="shared" ref="H7:H13" si="2">E7-G7</f>
        <v>0</v>
      </c>
      <c r="I7" s="221"/>
      <c r="J7" s="229">
        <f t="shared" ref="J7:J13" si="3">G7-I7</f>
        <v>0</v>
      </c>
    </row>
    <row r="8" spans="1:10" x14ac:dyDescent="0.3">
      <c r="A8" s="279" t="s">
        <v>271</v>
      </c>
      <c r="B8" s="221"/>
      <c r="C8" s="221"/>
      <c r="D8" s="229">
        <f t="shared" si="0"/>
        <v>0</v>
      </c>
      <c r="E8" s="221"/>
      <c r="F8" s="229">
        <f t="shared" si="1"/>
        <v>0</v>
      </c>
      <c r="G8" s="221"/>
      <c r="H8" s="229">
        <f t="shared" si="2"/>
        <v>0</v>
      </c>
      <c r="I8" s="221"/>
      <c r="J8" s="229">
        <f t="shared" si="3"/>
        <v>0</v>
      </c>
    </row>
    <row r="9" spans="1:10" x14ac:dyDescent="0.3">
      <c r="A9" s="279" t="s">
        <v>272</v>
      </c>
      <c r="B9" s="221"/>
      <c r="C9" s="221"/>
      <c r="D9" s="229">
        <f t="shared" si="0"/>
        <v>0</v>
      </c>
      <c r="E9" s="221"/>
      <c r="F9" s="229">
        <f t="shared" si="1"/>
        <v>0</v>
      </c>
      <c r="G9" s="221"/>
      <c r="H9" s="229">
        <f t="shared" si="2"/>
        <v>0</v>
      </c>
      <c r="I9" s="221"/>
      <c r="J9" s="229">
        <f t="shared" si="3"/>
        <v>0</v>
      </c>
    </row>
    <row r="10" spans="1:10" x14ac:dyDescent="0.3">
      <c r="A10" s="279" t="s">
        <v>273</v>
      </c>
      <c r="B10" s="221"/>
      <c r="C10" s="221"/>
      <c r="D10" s="229">
        <f t="shared" si="0"/>
        <v>0</v>
      </c>
      <c r="E10" s="221"/>
      <c r="F10" s="229">
        <f t="shared" si="1"/>
        <v>0</v>
      </c>
      <c r="G10" s="221"/>
      <c r="H10" s="229">
        <f t="shared" si="2"/>
        <v>0</v>
      </c>
      <c r="I10" s="221"/>
      <c r="J10" s="229">
        <f t="shared" si="3"/>
        <v>0</v>
      </c>
    </row>
    <row r="11" spans="1:10" x14ac:dyDescent="0.3">
      <c r="A11" s="279" t="s">
        <v>274</v>
      </c>
      <c r="B11" s="221"/>
      <c r="C11" s="221"/>
      <c r="D11" s="229">
        <f t="shared" si="0"/>
        <v>0</v>
      </c>
      <c r="E11" s="221"/>
      <c r="F11" s="229">
        <f t="shared" si="1"/>
        <v>0</v>
      </c>
      <c r="G11" s="221"/>
      <c r="H11" s="229">
        <f t="shared" si="2"/>
        <v>0</v>
      </c>
      <c r="I11" s="221"/>
      <c r="J11" s="229">
        <f t="shared" si="3"/>
        <v>0</v>
      </c>
    </row>
    <row r="12" spans="1:10" x14ac:dyDescent="0.3">
      <c r="A12" s="279" t="s">
        <v>275</v>
      </c>
      <c r="B12" s="221"/>
      <c r="C12" s="221"/>
      <c r="D12" s="229">
        <f t="shared" si="0"/>
        <v>0</v>
      </c>
      <c r="E12" s="221"/>
      <c r="F12" s="229">
        <f t="shared" si="1"/>
        <v>0</v>
      </c>
      <c r="G12" s="221"/>
      <c r="H12" s="229">
        <f t="shared" si="2"/>
        <v>0</v>
      </c>
      <c r="I12" s="221"/>
      <c r="J12" s="229">
        <f t="shared" si="3"/>
        <v>0</v>
      </c>
    </row>
    <row r="13" spans="1:10" x14ac:dyDescent="0.3">
      <c r="A13" s="279" t="s">
        <v>276</v>
      </c>
      <c r="B13" s="221"/>
      <c r="C13" s="221"/>
      <c r="D13" s="229">
        <f t="shared" si="0"/>
        <v>0</v>
      </c>
      <c r="E13" s="221"/>
      <c r="F13" s="229">
        <f t="shared" si="1"/>
        <v>0</v>
      </c>
      <c r="G13" s="221"/>
      <c r="H13" s="229">
        <f t="shared" si="2"/>
        <v>0</v>
      </c>
      <c r="I13" s="221"/>
      <c r="J13" s="229">
        <f t="shared" si="3"/>
        <v>0</v>
      </c>
    </row>
    <row r="14" spans="1:10" x14ac:dyDescent="0.3">
      <c r="A14" s="279" t="s">
        <v>277</v>
      </c>
      <c r="B14" s="221"/>
      <c r="C14" s="221"/>
      <c r="D14" s="229">
        <f t="shared" ref="D14:D22" si="4">B14-C14</f>
        <v>0</v>
      </c>
      <c r="E14" s="221"/>
      <c r="F14" s="229">
        <f t="shared" ref="F14:F22" si="5">C14-E14</f>
        <v>0</v>
      </c>
      <c r="G14" s="221"/>
      <c r="H14" s="229">
        <f t="shared" ref="H14:H22" si="6">E14-G14</f>
        <v>0</v>
      </c>
      <c r="I14" s="221"/>
      <c r="J14" s="229">
        <f t="shared" ref="J14:J22" si="7">G14-I14</f>
        <v>0</v>
      </c>
    </row>
    <row r="15" spans="1:10" x14ac:dyDescent="0.3">
      <c r="A15" s="279" t="s">
        <v>278</v>
      </c>
      <c r="B15" s="221"/>
      <c r="C15" s="221"/>
      <c r="D15" s="229">
        <f t="shared" si="4"/>
        <v>0</v>
      </c>
      <c r="E15" s="221"/>
      <c r="F15" s="229">
        <f t="shared" si="5"/>
        <v>0</v>
      </c>
      <c r="G15" s="221"/>
      <c r="H15" s="229">
        <f t="shared" si="6"/>
        <v>0</v>
      </c>
      <c r="I15" s="221"/>
      <c r="J15" s="229">
        <f t="shared" si="7"/>
        <v>0</v>
      </c>
    </row>
    <row r="16" spans="1:10" x14ac:dyDescent="0.3">
      <c r="A16" s="279" t="s">
        <v>279</v>
      </c>
      <c r="B16" s="221"/>
      <c r="C16" s="221"/>
      <c r="D16" s="229">
        <f t="shared" si="4"/>
        <v>0</v>
      </c>
      <c r="E16" s="221"/>
      <c r="F16" s="229">
        <f t="shared" si="5"/>
        <v>0</v>
      </c>
      <c r="G16" s="221"/>
      <c r="H16" s="229">
        <f t="shared" si="6"/>
        <v>0</v>
      </c>
      <c r="I16" s="221"/>
      <c r="J16" s="229">
        <f t="shared" si="7"/>
        <v>0</v>
      </c>
    </row>
    <row r="17" spans="1:10" x14ac:dyDescent="0.3">
      <c r="A17" s="279" t="s">
        <v>280</v>
      </c>
      <c r="B17" s="221"/>
      <c r="C17" s="221"/>
      <c r="D17" s="229">
        <f t="shared" si="4"/>
        <v>0</v>
      </c>
      <c r="E17" s="221"/>
      <c r="F17" s="229">
        <f t="shared" si="5"/>
        <v>0</v>
      </c>
      <c r="G17" s="221"/>
      <c r="H17" s="229">
        <f t="shared" si="6"/>
        <v>0</v>
      </c>
      <c r="I17" s="221"/>
      <c r="J17" s="229">
        <f t="shared" si="7"/>
        <v>0</v>
      </c>
    </row>
    <row r="18" spans="1:10" x14ac:dyDescent="0.3">
      <c r="A18" s="276" t="s">
        <v>37</v>
      </c>
      <c r="B18" s="221"/>
      <c r="C18" s="221"/>
      <c r="D18" s="229">
        <f t="shared" si="4"/>
        <v>0</v>
      </c>
      <c r="E18" s="221"/>
      <c r="F18" s="229">
        <f t="shared" si="5"/>
        <v>0</v>
      </c>
      <c r="G18" s="221"/>
      <c r="H18" s="229">
        <f t="shared" si="6"/>
        <v>0</v>
      </c>
      <c r="I18" s="221"/>
      <c r="J18" s="229">
        <f t="shared" si="7"/>
        <v>0</v>
      </c>
    </row>
    <row r="19" spans="1:10" x14ac:dyDescent="0.3">
      <c r="A19" s="276" t="s">
        <v>115</v>
      </c>
      <c r="B19" s="221"/>
      <c r="C19" s="221"/>
      <c r="D19" s="229">
        <f t="shared" si="4"/>
        <v>0</v>
      </c>
      <c r="E19" s="221"/>
      <c r="F19" s="229">
        <f t="shared" si="5"/>
        <v>0</v>
      </c>
      <c r="G19" s="221"/>
      <c r="H19" s="229">
        <f t="shared" si="6"/>
        <v>0</v>
      </c>
      <c r="I19" s="221"/>
      <c r="J19" s="229">
        <f t="shared" si="7"/>
        <v>0</v>
      </c>
    </row>
    <row r="20" spans="1:10" x14ac:dyDescent="0.3">
      <c r="A20" s="276" t="s">
        <v>116</v>
      </c>
      <c r="B20" s="221"/>
      <c r="C20" s="221"/>
      <c r="D20" s="229">
        <f t="shared" si="4"/>
        <v>0</v>
      </c>
      <c r="E20" s="221"/>
      <c r="F20" s="229">
        <f t="shared" si="5"/>
        <v>0</v>
      </c>
      <c r="G20" s="221"/>
      <c r="H20" s="229">
        <f t="shared" si="6"/>
        <v>0</v>
      </c>
      <c r="I20" s="221"/>
      <c r="J20" s="229">
        <f t="shared" si="7"/>
        <v>0</v>
      </c>
    </row>
    <row r="21" spans="1:10" x14ac:dyDescent="0.3">
      <c r="A21" s="276" t="s">
        <v>117</v>
      </c>
      <c r="B21" s="221"/>
      <c r="C21" s="221"/>
      <c r="D21" s="229">
        <f t="shared" si="4"/>
        <v>0</v>
      </c>
      <c r="E21" s="221"/>
      <c r="F21" s="229">
        <f t="shared" si="5"/>
        <v>0</v>
      </c>
      <c r="G21" s="221"/>
      <c r="H21" s="229">
        <f t="shared" si="6"/>
        <v>0</v>
      </c>
      <c r="I21" s="221"/>
      <c r="J21" s="229">
        <f t="shared" si="7"/>
        <v>0</v>
      </c>
    </row>
    <row r="22" spans="1:10" x14ac:dyDescent="0.3">
      <c r="A22" s="276" t="s">
        <v>118</v>
      </c>
      <c r="B22" s="221"/>
      <c r="C22" s="221"/>
      <c r="D22" s="229">
        <f t="shared" si="4"/>
        <v>0</v>
      </c>
      <c r="E22" s="221"/>
      <c r="F22" s="229">
        <f t="shared" si="5"/>
        <v>0</v>
      </c>
      <c r="G22" s="221"/>
      <c r="H22" s="229">
        <f t="shared" si="6"/>
        <v>0</v>
      </c>
      <c r="I22" s="221"/>
      <c r="J22" s="229">
        <f t="shared" si="7"/>
        <v>0</v>
      </c>
    </row>
    <row r="23" spans="1:10" x14ac:dyDescent="0.3">
      <c r="A23" s="280" t="s">
        <v>281</v>
      </c>
      <c r="B23" s="281">
        <f>SUM(B7:B22)</f>
        <v>0</v>
      </c>
      <c r="C23" s="222">
        <f t="shared" ref="C23:J23" si="8">SUM(C7:C22)</f>
        <v>0</v>
      </c>
      <c r="D23" s="281">
        <f t="shared" si="8"/>
        <v>0</v>
      </c>
      <c r="E23" s="282">
        <f t="shared" si="8"/>
        <v>0</v>
      </c>
      <c r="F23" s="282">
        <f t="shared" si="8"/>
        <v>0</v>
      </c>
      <c r="G23" s="282">
        <f t="shared" si="8"/>
        <v>0</v>
      </c>
      <c r="H23" s="282">
        <f t="shared" si="8"/>
        <v>0</v>
      </c>
      <c r="I23" s="282">
        <f t="shared" si="8"/>
        <v>0</v>
      </c>
      <c r="J23" s="282">
        <f t="shared" si="8"/>
        <v>0</v>
      </c>
    </row>
    <row r="24" spans="1:10" x14ac:dyDescent="0.3">
      <c r="A24" s="279" t="s">
        <v>270</v>
      </c>
      <c r="B24" s="221"/>
      <c r="C24" s="221"/>
      <c r="D24" s="229">
        <f>B24-C24</f>
        <v>0</v>
      </c>
      <c r="E24" s="221"/>
      <c r="F24" s="229">
        <f>C24-E24</f>
        <v>0</v>
      </c>
      <c r="G24" s="221"/>
      <c r="H24" s="229">
        <f>E24-G24</f>
        <v>0</v>
      </c>
      <c r="I24" s="221"/>
      <c r="J24" s="229">
        <f>G24-I24</f>
        <v>0</v>
      </c>
    </row>
    <row r="25" spans="1:10" x14ac:dyDescent="0.3">
      <c r="A25" s="279" t="s">
        <v>271</v>
      </c>
      <c r="B25" s="221"/>
      <c r="C25" s="221"/>
      <c r="D25" s="229">
        <f>B25-C25</f>
        <v>0</v>
      </c>
      <c r="E25" s="221"/>
      <c r="F25" s="229">
        <f>C25-E25</f>
        <v>0</v>
      </c>
      <c r="G25" s="221"/>
      <c r="H25" s="229">
        <f>E25-G25</f>
        <v>0</v>
      </c>
      <c r="I25" s="221"/>
      <c r="J25" s="229">
        <f>G25-I25</f>
        <v>0</v>
      </c>
    </row>
    <row r="26" spans="1:10" x14ac:dyDescent="0.3">
      <c r="A26" s="279" t="s">
        <v>272</v>
      </c>
      <c r="B26" s="221"/>
      <c r="C26" s="221"/>
      <c r="D26" s="229">
        <f t="shared" ref="D26:D39" si="9">B26-C26</f>
        <v>0</v>
      </c>
      <c r="E26" s="221"/>
      <c r="F26" s="229">
        <f t="shared" ref="F26:F39" si="10">C26-E26</f>
        <v>0</v>
      </c>
      <c r="G26" s="221"/>
      <c r="H26" s="229">
        <f t="shared" ref="H26:H39" si="11">E26-G26</f>
        <v>0</v>
      </c>
      <c r="I26" s="221"/>
      <c r="J26" s="229">
        <f t="shared" ref="J26:J39" si="12">G26-I26</f>
        <v>0</v>
      </c>
    </row>
    <row r="27" spans="1:10" x14ac:dyDescent="0.3">
      <c r="A27" s="279" t="s">
        <v>273</v>
      </c>
      <c r="B27" s="221"/>
      <c r="C27" s="221"/>
      <c r="D27" s="229">
        <f t="shared" si="9"/>
        <v>0</v>
      </c>
      <c r="E27" s="221"/>
      <c r="F27" s="229">
        <f t="shared" si="10"/>
        <v>0</v>
      </c>
      <c r="G27" s="221"/>
      <c r="H27" s="229">
        <f t="shared" si="11"/>
        <v>0</v>
      </c>
      <c r="I27" s="221"/>
      <c r="J27" s="229">
        <f t="shared" si="12"/>
        <v>0</v>
      </c>
    </row>
    <row r="28" spans="1:10" x14ac:dyDescent="0.3">
      <c r="A28" s="279" t="s">
        <v>274</v>
      </c>
      <c r="B28" s="221"/>
      <c r="C28" s="221"/>
      <c r="D28" s="229">
        <f t="shared" si="9"/>
        <v>0</v>
      </c>
      <c r="E28" s="221"/>
      <c r="F28" s="229">
        <f t="shared" si="10"/>
        <v>0</v>
      </c>
      <c r="G28" s="221"/>
      <c r="H28" s="229">
        <f t="shared" si="11"/>
        <v>0</v>
      </c>
      <c r="I28" s="221"/>
      <c r="J28" s="229">
        <f t="shared" si="12"/>
        <v>0</v>
      </c>
    </row>
    <row r="29" spans="1:10" x14ac:dyDescent="0.3">
      <c r="A29" s="279" t="s">
        <v>275</v>
      </c>
      <c r="B29" s="221"/>
      <c r="C29" s="221"/>
      <c r="D29" s="229">
        <f t="shared" si="9"/>
        <v>0</v>
      </c>
      <c r="E29" s="221"/>
      <c r="F29" s="229">
        <f t="shared" si="10"/>
        <v>0</v>
      </c>
      <c r="G29" s="221"/>
      <c r="H29" s="229">
        <f t="shared" si="11"/>
        <v>0</v>
      </c>
      <c r="I29" s="221"/>
      <c r="J29" s="229">
        <f t="shared" si="12"/>
        <v>0</v>
      </c>
    </row>
    <row r="30" spans="1:10" x14ac:dyDescent="0.3">
      <c r="A30" s="279" t="s">
        <v>276</v>
      </c>
      <c r="B30" s="221"/>
      <c r="C30" s="221"/>
      <c r="D30" s="229">
        <f t="shared" si="9"/>
        <v>0</v>
      </c>
      <c r="E30" s="221"/>
      <c r="F30" s="229">
        <f t="shared" si="10"/>
        <v>0</v>
      </c>
      <c r="G30" s="221"/>
      <c r="H30" s="229">
        <f t="shared" si="11"/>
        <v>0</v>
      </c>
      <c r="I30" s="221"/>
      <c r="J30" s="229">
        <f t="shared" si="12"/>
        <v>0</v>
      </c>
    </row>
    <row r="31" spans="1:10" x14ac:dyDescent="0.3">
      <c r="A31" s="279" t="s">
        <v>277</v>
      </c>
      <c r="B31" s="221"/>
      <c r="C31" s="221"/>
      <c r="D31" s="229">
        <f t="shared" si="9"/>
        <v>0</v>
      </c>
      <c r="E31" s="221"/>
      <c r="F31" s="229">
        <f t="shared" si="10"/>
        <v>0</v>
      </c>
      <c r="G31" s="221"/>
      <c r="H31" s="229">
        <f t="shared" si="11"/>
        <v>0</v>
      </c>
      <c r="I31" s="221"/>
      <c r="J31" s="229">
        <f t="shared" si="12"/>
        <v>0</v>
      </c>
    </row>
    <row r="32" spans="1:10" x14ac:dyDescent="0.3">
      <c r="A32" s="279" t="s">
        <v>278</v>
      </c>
      <c r="B32" s="221"/>
      <c r="C32" s="221"/>
      <c r="D32" s="229">
        <f t="shared" si="9"/>
        <v>0</v>
      </c>
      <c r="E32" s="221"/>
      <c r="F32" s="229">
        <f t="shared" si="10"/>
        <v>0</v>
      </c>
      <c r="G32" s="221"/>
      <c r="H32" s="229">
        <f t="shared" si="11"/>
        <v>0</v>
      </c>
      <c r="I32" s="221"/>
      <c r="J32" s="229">
        <f t="shared" si="12"/>
        <v>0</v>
      </c>
    </row>
    <row r="33" spans="1:10" x14ac:dyDescent="0.3">
      <c r="A33" s="279" t="s">
        <v>279</v>
      </c>
      <c r="B33" s="221"/>
      <c r="C33" s="221"/>
      <c r="D33" s="229">
        <f t="shared" si="9"/>
        <v>0</v>
      </c>
      <c r="E33" s="221"/>
      <c r="F33" s="229">
        <f t="shared" si="10"/>
        <v>0</v>
      </c>
      <c r="G33" s="221"/>
      <c r="H33" s="229">
        <f t="shared" si="11"/>
        <v>0</v>
      </c>
      <c r="I33" s="221"/>
      <c r="J33" s="229">
        <f t="shared" si="12"/>
        <v>0</v>
      </c>
    </row>
    <row r="34" spans="1:10" x14ac:dyDescent="0.3">
      <c r="A34" s="279" t="s">
        <v>280</v>
      </c>
      <c r="B34" s="221"/>
      <c r="C34" s="221"/>
      <c r="D34" s="229">
        <f t="shared" si="9"/>
        <v>0</v>
      </c>
      <c r="E34" s="221"/>
      <c r="F34" s="229">
        <f t="shared" si="10"/>
        <v>0</v>
      </c>
      <c r="G34" s="221"/>
      <c r="H34" s="229">
        <f t="shared" si="11"/>
        <v>0</v>
      </c>
      <c r="I34" s="221"/>
      <c r="J34" s="229">
        <f t="shared" si="12"/>
        <v>0</v>
      </c>
    </row>
    <row r="35" spans="1:10" x14ac:dyDescent="0.3">
      <c r="A35" s="276" t="s">
        <v>37</v>
      </c>
      <c r="B35" s="221"/>
      <c r="C35" s="221"/>
      <c r="D35" s="229">
        <f t="shared" si="9"/>
        <v>0</v>
      </c>
      <c r="E35" s="221"/>
      <c r="F35" s="229">
        <f t="shared" si="10"/>
        <v>0</v>
      </c>
      <c r="G35" s="221"/>
      <c r="H35" s="229">
        <f t="shared" si="11"/>
        <v>0</v>
      </c>
      <c r="I35" s="221"/>
      <c r="J35" s="229">
        <f t="shared" si="12"/>
        <v>0</v>
      </c>
    </row>
    <row r="36" spans="1:10" x14ac:dyDescent="0.3">
      <c r="A36" s="276" t="s">
        <v>115</v>
      </c>
      <c r="B36" s="221"/>
      <c r="C36" s="221"/>
      <c r="D36" s="229">
        <f t="shared" si="9"/>
        <v>0</v>
      </c>
      <c r="E36" s="221"/>
      <c r="F36" s="229">
        <f t="shared" si="10"/>
        <v>0</v>
      </c>
      <c r="G36" s="221"/>
      <c r="H36" s="229">
        <f t="shared" si="11"/>
        <v>0</v>
      </c>
      <c r="I36" s="221"/>
      <c r="J36" s="229">
        <f t="shared" si="12"/>
        <v>0</v>
      </c>
    </row>
    <row r="37" spans="1:10" x14ac:dyDescent="0.3">
      <c r="A37" s="276" t="s">
        <v>116</v>
      </c>
      <c r="B37" s="221"/>
      <c r="C37" s="221"/>
      <c r="D37" s="229">
        <f t="shared" si="9"/>
        <v>0</v>
      </c>
      <c r="E37" s="221"/>
      <c r="F37" s="229">
        <f t="shared" si="10"/>
        <v>0</v>
      </c>
      <c r="G37" s="221"/>
      <c r="H37" s="229">
        <f t="shared" si="11"/>
        <v>0</v>
      </c>
      <c r="I37" s="221"/>
      <c r="J37" s="229">
        <f t="shared" si="12"/>
        <v>0</v>
      </c>
    </row>
    <row r="38" spans="1:10" x14ac:dyDescent="0.3">
      <c r="A38" s="276" t="s">
        <v>117</v>
      </c>
      <c r="B38" s="221"/>
      <c r="C38" s="221"/>
      <c r="D38" s="229">
        <f t="shared" si="9"/>
        <v>0</v>
      </c>
      <c r="E38" s="221"/>
      <c r="F38" s="229">
        <f t="shared" si="10"/>
        <v>0</v>
      </c>
      <c r="G38" s="221"/>
      <c r="H38" s="229">
        <f t="shared" si="11"/>
        <v>0</v>
      </c>
      <c r="I38" s="221"/>
      <c r="J38" s="229">
        <f t="shared" si="12"/>
        <v>0</v>
      </c>
    </row>
    <row r="39" spans="1:10" x14ac:dyDescent="0.3">
      <c r="A39" s="276" t="s">
        <v>118</v>
      </c>
      <c r="B39" s="221"/>
      <c r="C39" s="221"/>
      <c r="D39" s="229">
        <f t="shared" si="9"/>
        <v>0</v>
      </c>
      <c r="E39" s="221"/>
      <c r="F39" s="229">
        <f t="shared" si="10"/>
        <v>0</v>
      </c>
      <c r="G39" s="221"/>
      <c r="H39" s="229">
        <f t="shared" si="11"/>
        <v>0</v>
      </c>
      <c r="I39" s="221"/>
      <c r="J39" s="229">
        <f t="shared" si="12"/>
        <v>0</v>
      </c>
    </row>
    <row r="40" spans="1:10" s="84" customFormat="1" x14ac:dyDescent="0.3">
      <c r="A40" s="283" t="s">
        <v>865</v>
      </c>
      <c r="B40" s="281">
        <f t="shared" ref="B40:J40" si="13">SUM(B24:B39)</f>
        <v>0</v>
      </c>
      <c r="C40" s="222">
        <f t="shared" si="13"/>
        <v>0</v>
      </c>
      <c r="D40" s="281">
        <f t="shared" si="13"/>
        <v>0</v>
      </c>
      <c r="E40" s="282">
        <f t="shared" si="13"/>
        <v>0</v>
      </c>
      <c r="F40" s="282">
        <f t="shared" si="13"/>
        <v>0</v>
      </c>
      <c r="G40" s="282">
        <f t="shared" si="13"/>
        <v>0</v>
      </c>
      <c r="H40" s="282">
        <f t="shared" si="13"/>
        <v>0</v>
      </c>
      <c r="I40" s="282">
        <f t="shared" si="13"/>
        <v>0</v>
      </c>
      <c r="J40" s="282">
        <f t="shared" si="13"/>
        <v>0</v>
      </c>
    </row>
    <row r="41" spans="1:10" s="84" customFormat="1" x14ac:dyDescent="0.3">
      <c r="A41" s="224"/>
      <c r="B41" s="223"/>
      <c r="C41" s="224"/>
      <c r="D41" s="166"/>
    </row>
    <row r="42" spans="1:10" s="84" customFormat="1" x14ac:dyDescent="0.3">
      <c r="A42" s="224"/>
      <c r="B42" s="223"/>
      <c r="C42" s="224"/>
      <c r="D42" s="166"/>
    </row>
    <row r="43" spans="1:10" s="84" customFormat="1" x14ac:dyDescent="0.3">
      <c r="A43" s="224"/>
      <c r="B43" s="223"/>
      <c r="C43" s="224"/>
      <c r="D43" s="166"/>
    </row>
    <row r="44" spans="1:10" s="84" customFormat="1" x14ac:dyDescent="0.3">
      <c r="A44" s="224"/>
      <c r="B44" s="223"/>
      <c r="C44" s="224"/>
      <c r="D44" s="166"/>
    </row>
    <row r="45" spans="1:10" s="84" customFormat="1" x14ac:dyDescent="0.3">
      <c r="A45" s="224"/>
      <c r="B45" s="223"/>
      <c r="C45" s="224"/>
      <c r="D45" s="166"/>
    </row>
    <row r="46" spans="1:10" s="84" customFormat="1" x14ac:dyDescent="0.3">
      <c r="A46" s="224"/>
      <c r="B46" s="223"/>
      <c r="C46" s="224"/>
      <c r="D46" s="166"/>
    </row>
    <row r="47" spans="1:10" s="84" customFormat="1" x14ac:dyDescent="0.3">
      <c r="A47" s="224"/>
      <c r="B47" s="223"/>
      <c r="C47" s="224"/>
      <c r="D47" s="166"/>
    </row>
    <row r="48" spans="1:10" s="84" customFormat="1" x14ac:dyDescent="0.3">
      <c r="A48" s="224"/>
      <c r="B48" s="223"/>
      <c r="C48" s="224"/>
      <c r="D48" s="166"/>
    </row>
    <row r="49" spans="1:4" s="84" customFormat="1" x14ac:dyDescent="0.3">
      <c r="A49" s="224"/>
      <c r="B49" s="223"/>
      <c r="C49" s="224"/>
      <c r="D49" s="166"/>
    </row>
    <row r="50" spans="1:4" s="84" customFormat="1" x14ac:dyDescent="0.3">
      <c r="A50" s="224"/>
      <c r="B50" s="223"/>
      <c r="C50" s="224"/>
      <c r="D50" s="166"/>
    </row>
    <row r="51" spans="1:4" s="84" customFormat="1" x14ac:dyDescent="0.3">
      <c r="A51" s="224"/>
      <c r="B51" s="223"/>
      <c r="C51" s="224"/>
      <c r="D51" s="166"/>
    </row>
    <row r="52" spans="1:4" s="84" customFormat="1" x14ac:dyDescent="0.3">
      <c r="A52" s="224"/>
      <c r="B52" s="223"/>
      <c r="C52" s="224"/>
      <c r="D52" s="166"/>
    </row>
    <row r="53" spans="1:4" s="84" customFormat="1" x14ac:dyDescent="0.3">
      <c r="A53" s="224"/>
      <c r="B53" s="223"/>
      <c r="C53" s="224"/>
      <c r="D53" s="166"/>
    </row>
    <row r="54" spans="1:4" s="84" customFormat="1" x14ac:dyDescent="0.3">
      <c r="A54" s="224"/>
      <c r="B54" s="223"/>
      <c r="C54" s="224"/>
      <c r="D54" s="166"/>
    </row>
    <row r="55" spans="1:4" s="84" customFormat="1" x14ac:dyDescent="0.3">
      <c r="A55" s="224"/>
      <c r="B55" s="223"/>
      <c r="C55" s="224"/>
      <c r="D55" s="166"/>
    </row>
    <row r="56" spans="1:4" s="84" customFormat="1" x14ac:dyDescent="0.3">
      <c r="A56" s="224"/>
      <c r="B56" s="223"/>
      <c r="C56" s="224"/>
      <c r="D56" s="166"/>
    </row>
    <row r="57" spans="1:4" s="84" customFormat="1" x14ac:dyDescent="0.3">
      <c r="A57" s="224"/>
      <c r="B57" s="223"/>
      <c r="C57" s="224"/>
      <c r="D57" s="166"/>
    </row>
    <row r="58" spans="1:4" s="84" customFormat="1" x14ac:dyDescent="0.3">
      <c r="A58" s="224"/>
      <c r="B58" s="223"/>
      <c r="C58" s="224"/>
      <c r="D58" s="166"/>
    </row>
  </sheetData>
  <hyperlinks>
    <hyperlink ref="A1" location="TAB00!A1" display="Retour page de garde"/>
  </hyperlinks>
  <pageMargins left="0.7" right="0.7" top="0.75" bottom="0.75" header="0.3" footer="0.3"/>
  <pageSetup paperSize="9" scale="85" orientation="landscape" verticalDpi="300" r:id="rId1"/>
  <ignoredErrors>
    <ignoredError sqref="F23 H23 J23 D23" formula="1"/>
  </ignoredErrors>
  <extLst>
    <ext xmlns:x14="http://schemas.microsoft.com/office/spreadsheetml/2009/9/main" uri="{78C0D931-6437-407d-A8EE-F0AAD7539E65}">
      <x14:conditionalFormattings>
        <x14:conditionalFormatting xmlns:xm="http://schemas.microsoft.com/office/excel/2006/main">
          <x14:cfRule type="expression" priority="3"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E1:K1048576</xm:sqref>
        </x14:conditionalFormatting>
        <x14:conditionalFormatting xmlns:xm="http://schemas.microsoft.com/office/excel/2006/main">
          <x14:cfRule type="expression" priority="2"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G1:K1048576</xm:sqref>
        </x14:conditionalFormatting>
        <x14:conditionalFormatting xmlns:xm="http://schemas.microsoft.com/office/excel/2006/main">
          <x14:cfRule type="expression" priority="1"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I1:K1048576</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Normal="100" workbookViewId="0">
      <selection activeCell="A37" sqref="A37:A38"/>
    </sheetView>
  </sheetViews>
  <sheetFormatPr baseColWidth="10" defaultColWidth="9.1640625" defaultRowHeight="13.5" x14ac:dyDescent="0.3"/>
  <cols>
    <col min="1" max="1" width="43.33203125" style="220" customWidth="1"/>
    <col min="2" max="2" width="16.6640625" style="219" customWidth="1"/>
    <col min="3" max="3" width="16.6640625" style="220" customWidth="1"/>
    <col min="4" max="4" width="16.6640625" style="216" customWidth="1"/>
    <col min="5" max="13" width="16.6640625" style="173" customWidth="1"/>
    <col min="14" max="16384" width="9.1640625" style="173"/>
  </cols>
  <sheetData>
    <row r="1" spans="1:10" s="216" customFormat="1" ht="15" x14ac:dyDescent="0.3">
      <c r="A1" s="228" t="s">
        <v>42</v>
      </c>
    </row>
    <row r="3" spans="1:10" ht="22.15" customHeight="1" x14ac:dyDescent="0.3">
      <c r="A3" s="194" t="str">
        <f>TAB00!B97&amp;" : "&amp;TAB00!C97</f>
        <v>TAB11.3 : Variation des capitaux propres</v>
      </c>
      <c r="B3" s="133"/>
      <c r="C3" s="133"/>
      <c r="D3" s="133"/>
      <c r="E3" s="133"/>
      <c r="F3" s="192"/>
      <c r="G3" s="192"/>
      <c r="H3" s="192"/>
      <c r="I3" s="192"/>
      <c r="J3" s="192"/>
    </row>
    <row r="6" spans="1:10" x14ac:dyDescent="0.3">
      <c r="B6" s="25" t="str">
        <f>IF(TAB00!$E$14=2019,"REALITE 2018","REALITE 2019")</f>
        <v>REALITE 2019</v>
      </c>
      <c r="C6" s="25" t="str">
        <f>IF(TAB00!$E$14=2019,"REALITE 2019","REALITE 2020")</f>
        <v>REALITE 2020</v>
      </c>
      <c r="D6" s="25" t="s">
        <v>8</v>
      </c>
      <c r="E6" s="25" t="s">
        <v>41</v>
      </c>
      <c r="F6" s="25" t="s">
        <v>8</v>
      </c>
      <c r="G6" s="25" t="s">
        <v>246</v>
      </c>
      <c r="H6" s="25" t="s">
        <v>8</v>
      </c>
      <c r="I6" s="25" t="s">
        <v>247</v>
      </c>
      <c r="J6" s="25" t="s">
        <v>8</v>
      </c>
    </row>
    <row r="7" spans="1:10" x14ac:dyDescent="0.3">
      <c r="A7" s="264" t="s">
        <v>282</v>
      </c>
      <c r="B7" s="221"/>
      <c r="C7" s="221"/>
      <c r="D7" s="229">
        <f>B7-C7</f>
        <v>0</v>
      </c>
      <c r="E7" s="221"/>
      <c r="F7" s="229">
        <f>C7-E7</f>
        <v>0</v>
      </c>
      <c r="G7" s="221"/>
      <c r="H7" s="229">
        <f>E7-G7</f>
        <v>0</v>
      </c>
      <c r="I7" s="221"/>
      <c r="J7" s="229">
        <f>G7-I7</f>
        <v>0</v>
      </c>
    </row>
    <row r="8" spans="1:10" x14ac:dyDescent="0.3">
      <c r="A8" s="275" t="s">
        <v>283</v>
      </c>
      <c r="B8" s="229">
        <f>SUM(B9:B14)</f>
        <v>0</v>
      </c>
      <c r="C8" s="229">
        <f>SUM(C9:C14)</f>
        <v>0</v>
      </c>
      <c r="D8" s="229">
        <f t="shared" ref="D8:J8" si="0">SUM(D9:D14)</f>
        <v>0</v>
      </c>
      <c r="E8" s="229">
        <f t="shared" si="0"/>
        <v>0</v>
      </c>
      <c r="F8" s="229">
        <f t="shared" si="0"/>
        <v>0</v>
      </c>
      <c r="G8" s="229">
        <f t="shared" si="0"/>
        <v>0</v>
      </c>
      <c r="H8" s="229">
        <f t="shared" si="0"/>
        <v>0</v>
      </c>
      <c r="I8" s="229">
        <f t="shared" si="0"/>
        <v>0</v>
      </c>
      <c r="J8" s="229">
        <f t="shared" si="0"/>
        <v>0</v>
      </c>
    </row>
    <row r="9" spans="1:10" x14ac:dyDescent="0.3">
      <c r="A9" s="275" t="s">
        <v>284</v>
      </c>
      <c r="B9" s="221"/>
      <c r="C9" s="221"/>
      <c r="D9" s="229">
        <f t="shared" ref="D9:D18" si="1">B9-C9</f>
        <v>0</v>
      </c>
      <c r="E9" s="221"/>
      <c r="F9" s="229">
        <f t="shared" ref="F9:F18" si="2">C9-E9</f>
        <v>0</v>
      </c>
      <c r="G9" s="221"/>
      <c r="H9" s="229">
        <f t="shared" ref="H9:H18" si="3">E9-G9</f>
        <v>0</v>
      </c>
      <c r="I9" s="221"/>
      <c r="J9" s="229">
        <f t="shared" ref="J9:J18" si="4">G9-I9</f>
        <v>0</v>
      </c>
    </row>
    <row r="10" spans="1:10" x14ac:dyDescent="0.3">
      <c r="A10" s="275" t="s">
        <v>285</v>
      </c>
      <c r="B10" s="221"/>
      <c r="C10" s="221"/>
      <c r="D10" s="229">
        <f t="shared" si="1"/>
        <v>0</v>
      </c>
      <c r="E10" s="221"/>
      <c r="F10" s="229">
        <f t="shared" si="2"/>
        <v>0</v>
      </c>
      <c r="G10" s="221"/>
      <c r="H10" s="229">
        <f t="shared" si="3"/>
        <v>0</v>
      </c>
      <c r="I10" s="221"/>
      <c r="J10" s="229">
        <f t="shared" si="4"/>
        <v>0</v>
      </c>
    </row>
    <row r="11" spans="1:10" x14ac:dyDescent="0.3">
      <c r="A11" s="275" t="s">
        <v>286</v>
      </c>
      <c r="B11" s="221"/>
      <c r="C11" s="221"/>
      <c r="D11" s="229">
        <f t="shared" si="1"/>
        <v>0</v>
      </c>
      <c r="E11" s="221"/>
      <c r="F11" s="229">
        <f t="shared" si="2"/>
        <v>0</v>
      </c>
      <c r="G11" s="221"/>
      <c r="H11" s="229">
        <f t="shared" si="3"/>
        <v>0</v>
      </c>
      <c r="I11" s="221"/>
      <c r="J11" s="229">
        <f t="shared" si="4"/>
        <v>0</v>
      </c>
    </row>
    <row r="12" spans="1:10" x14ac:dyDescent="0.3">
      <c r="A12" s="275" t="s">
        <v>287</v>
      </c>
      <c r="B12" s="221"/>
      <c r="C12" s="221"/>
      <c r="D12" s="229">
        <f t="shared" si="1"/>
        <v>0</v>
      </c>
      <c r="E12" s="221"/>
      <c r="F12" s="229">
        <f t="shared" si="2"/>
        <v>0</v>
      </c>
      <c r="G12" s="221"/>
      <c r="H12" s="229">
        <f t="shared" si="3"/>
        <v>0</v>
      </c>
      <c r="I12" s="221"/>
      <c r="J12" s="229">
        <f t="shared" si="4"/>
        <v>0</v>
      </c>
    </row>
    <row r="13" spans="1:10" x14ac:dyDescent="0.3">
      <c r="A13" s="275" t="s">
        <v>288</v>
      </c>
      <c r="B13" s="221"/>
      <c r="C13" s="221"/>
      <c r="D13" s="229">
        <f t="shared" si="1"/>
        <v>0</v>
      </c>
      <c r="E13" s="221"/>
      <c r="F13" s="229">
        <f t="shared" si="2"/>
        <v>0</v>
      </c>
      <c r="G13" s="221"/>
      <c r="H13" s="229">
        <f t="shared" si="3"/>
        <v>0</v>
      </c>
      <c r="I13" s="221"/>
      <c r="J13" s="229">
        <f t="shared" si="4"/>
        <v>0</v>
      </c>
    </row>
    <row r="14" spans="1:10" x14ac:dyDescent="0.3">
      <c r="A14" s="275" t="s">
        <v>289</v>
      </c>
      <c r="B14" s="221"/>
      <c r="C14" s="221"/>
      <c r="D14" s="229">
        <f t="shared" si="1"/>
        <v>0</v>
      </c>
      <c r="E14" s="221"/>
      <c r="F14" s="229">
        <f t="shared" si="2"/>
        <v>0</v>
      </c>
      <c r="G14" s="221"/>
      <c r="H14" s="229">
        <f t="shared" si="3"/>
        <v>0</v>
      </c>
      <c r="I14" s="221"/>
      <c r="J14" s="229">
        <f t="shared" si="4"/>
        <v>0</v>
      </c>
    </row>
    <row r="15" spans="1:10" x14ac:dyDescent="0.3">
      <c r="A15" s="275" t="s">
        <v>290</v>
      </c>
      <c r="B15" s="221"/>
      <c r="C15" s="221"/>
      <c r="D15" s="229">
        <f t="shared" si="1"/>
        <v>0</v>
      </c>
      <c r="E15" s="221"/>
      <c r="F15" s="229">
        <f t="shared" si="2"/>
        <v>0</v>
      </c>
      <c r="G15" s="221"/>
      <c r="H15" s="229">
        <f t="shared" si="3"/>
        <v>0</v>
      </c>
      <c r="I15" s="221"/>
      <c r="J15" s="229">
        <f t="shared" si="4"/>
        <v>0</v>
      </c>
    </row>
    <row r="16" spans="1:10" x14ac:dyDescent="0.3">
      <c r="A16" s="264" t="s">
        <v>291</v>
      </c>
      <c r="B16" s="221"/>
      <c r="C16" s="221"/>
      <c r="D16" s="229">
        <f t="shared" si="1"/>
        <v>0</v>
      </c>
      <c r="E16" s="221"/>
      <c r="F16" s="229">
        <f t="shared" si="2"/>
        <v>0</v>
      </c>
      <c r="G16" s="221"/>
      <c r="H16" s="229">
        <f t="shared" si="3"/>
        <v>0</v>
      </c>
      <c r="I16" s="221"/>
      <c r="J16" s="229">
        <f t="shared" si="4"/>
        <v>0</v>
      </c>
    </row>
    <row r="17" spans="1:10" x14ac:dyDescent="0.3">
      <c r="A17" s="264" t="s">
        <v>292</v>
      </c>
      <c r="B17" s="221"/>
      <c r="C17" s="221"/>
      <c r="D17" s="229">
        <f t="shared" si="1"/>
        <v>0</v>
      </c>
      <c r="E17" s="221"/>
      <c r="F17" s="229">
        <f t="shared" si="2"/>
        <v>0</v>
      </c>
      <c r="G17" s="221"/>
      <c r="H17" s="229">
        <f t="shared" si="3"/>
        <v>0</v>
      </c>
      <c r="I17" s="221"/>
      <c r="J17" s="229">
        <f t="shared" si="4"/>
        <v>0</v>
      </c>
    </row>
    <row r="18" spans="1:10" x14ac:dyDescent="0.3">
      <c r="A18" s="276" t="s">
        <v>37</v>
      </c>
      <c r="B18" s="221"/>
      <c r="C18" s="221"/>
      <c r="D18" s="229">
        <f t="shared" si="1"/>
        <v>0</v>
      </c>
      <c r="E18" s="221"/>
      <c r="F18" s="229">
        <f t="shared" si="2"/>
        <v>0</v>
      </c>
      <c r="G18" s="221"/>
      <c r="H18" s="229">
        <f t="shared" si="3"/>
        <v>0</v>
      </c>
      <c r="I18" s="221"/>
      <c r="J18" s="229">
        <f t="shared" si="4"/>
        <v>0</v>
      </c>
    </row>
    <row r="19" spans="1:10" s="84" customFormat="1" x14ac:dyDescent="0.3">
      <c r="C19" s="224"/>
      <c r="D19" s="166"/>
    </row>
    <row r="20" spans="1:10" s="84" customFormat="1" x14ac:dyDescent="0.3">
      <c r="A20" s="38" t="s">
        <v>293</v>
      </c>
      <c r="B20" s="39">
        <f>SUM(B7:B8,B15:B18)-B14</f>
        <v>0</v>
      </c>
      <c r="C20" s="38">
        <f t="shared" ref="C20:J20" si="5">SUM(C7:C8,C15:C18)-C14</f>
        <v>0</v>
      </c>
      <c r="D20" s="277">
        <f t="shared" si="5"/>
        <v>0</v>
      </c>
      <c r="E20" s="278">
        <f t="shared" si="5"/>
        <v>0</v>
      </c>
      <c r="F20" s="278">
        <f t="shared" si="5"/>
        <v>0</v>
      </c>
      <c r="G20" s="278">
        <f t="shared" si="5"/>
        <v>0</v>
      </c>
      <c r="H20" s="278">
        <f t="shared" si="5"/>
        <v>0</v>
      </c>
      <c r="I20" s="278">
        <f t="shared" si="5"/>
        <v>0</v>
      </c>
      <c r="J20" s="278">
        <f t="shared" si="5"/>
        <v>0</v>
      </c>
    </row>
    <row r="21" spans="1:10" s="84" customFormat="1" x14ac:dyDescent="0.3">
      <c r="A21" s="224"/>
      <c r="B21" s="223"/>
      <c r="C21" s="224"/>
      <c r="D21" s="166"/>
    </row>
    <row r="22" spans="1:10" s="84" customFormat="1" x14ac:dyDescent="0.3">
      <c r="A22" s="224"/>
      <c r="B22" s="223"/>
      <c r="C22" s="224"/>
      <c r="D22" s="166"/>
    </row>
    <row r="23" spans="1:10" s="84" customFormat="1" x14ac:dyDescent="0.3">
      <c r="A23" s="224"/>
      <c r="B23" s="223"/>
      <c r="C23" s="224"/>
      <c r="D23" s="166"/>
    </row>
    <row r="24" spans="1:10" s="84" customFormat="1" x14ac:dyDescent="0.3">
      <c r="A24" s="224"/>
      <c r="B24" s="223"/>
      <c r="C24" s="224"/>
      <c r="D24" s="166"/>
    </row>
    <row r="25" spans="1:10" s="84" customFormat="1" x14ac:dyDescent="0.3">
      <c r="A25" s="224"/>
      <c r="B25" s="223"/>
      <c r="C25" s="224"/>
      <c r="D25" s="166"/>
    </row>
    <row r="26" spans="1:10" s="84" customFormat="1" x14ac:dyDescent="0.3">
      <c r="A26" s="224"/>
      <c r="B26" s="223"/>
      <c r="C26" s="224"/>
      <c r="D26" s="166"/>
    </row>
    <row r="27" spans="1:10" s="84" customFormat="1" x14ac:dyDescent="0.3">
      <c r="A27" s="224"/>
      <c r="B27" s="223"/>
      <c r="C27" s="224"/>
      <c r="D27" s="166"/>
    </row>
    <row r="28" spans="1:10" s="84" customFormat="1" x14ac:dyDescent="0.3">
      <c r="A28" s="224"/>
      <c r="B28" s="223"/>
      <c r="C28" s="224"/>
      <c r="D28" s="166"/>
    </row>
    <row r="29" spans="1:10" s="84" customFormat="1" x14ac:dyDescent="0.3">
      <c r="A29" s="224"/>
      <c r="B29" s="223"/>
      <c r="C29" s="224"/>
      <c r="D29" s="166"/>
    </row>
    <row r="30" spans="1:10" s="84" customFormat="1" x14ac:dyDescent="0.3">
      <c r="A30" s="224"/>
      <c r="B30" s="223"/>
      <c r="C30" s="224"/>
      <c r="D30" s="166"/>
    </row>
    <row r="31" spans="1:10" s="84" customFormat="1" x14ac:dyDescent="0.3">
      <c r="A31" s="224"/>
      <c r="B31" s="223"/>
      <c r="C31" s="224"/>
      <c r="D31" s="166"/>
    </row>
    <row r="32" spans="1:10" s="84" customFormat="1" x14ac:dyDescent="0.3">
      <c r="A32" s="224"/>
      <c r="B32" s="223"/>
      <c r="C32" s="224"/>
      <c r="D32" s="166"/>
    </row>
    <row r="33" spans="1:4" s="84" customFormat="1" x14ac:dyDescent="0.3">
      <c r="A33" s="224"/>
      <c r="B33" s="223"/>
      <c r="C33" s="224"/>
      <c r="D33" s="166"/>
    </row>
    <row r="34" spans="1:4" s="84" customFormat="1" x14ac:dyDescent="0.3">
      <c r="A34" s="224"/>
      <c r="B34" s="223"/>
      <c r="C34" s="224"/>
      <c r="D34" s="166"/>
    </row>
    <row r="35" spans="1:4" s="84" customFormat="1" x14ac:dyDescent="0.3">
      <c r="A35" s="224"/>
      <c r="B35" s="223"/>
      <c r="C35" s="224"/>
      <c r="D35" s="166"/>
    </row>
  </sheetData>
  <hyperlinks>
    <hyperlink ref="A1" location="TAB00!A1" display="Retour page de garde"/>
  </hyperlinks>
  <pageMargins left="0.7" right="0.7" top="0.75" bottom="0.75" header="0.3" footer="0.3"/>
  <pageSetup paperSize="9" scale="90"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2"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1" id="{73557EB3-9438-430B-A21C-A409BE5850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Normal="100" workbookViewId="0">
      <selection activeCell="A37" sqref="A37:A38"/>
    </sheetView>
  </sheetViews>
  <sheetFormatPr baseColWidth="10" defaultColWidth="9.1640625" defaultRowHeight="13.5" x14ac:dyDescent="0.3"/>
  <cols>
    <col min="1" max="1" width="38.6640625" style="220" customWidth="1"/>
    <col min="2" max="2" width="15" style="219" customWidth="1"/>
    <col min="3" max="3" width="15" style="220" customWidth="1"/>
    <col min="4" max="4" width="15" style="216" customWidth="1"/>
    <col min="5" max="17" width="15" style="173" customWidth="1"/>
    <col min="18" max="16384" width="9.1640625" style="173"/>
  </cols>
  <sheetData>
    <row r="1" spans="1:17" s="216" customFormat="1" ht="15" x14ac:dyDescent="0.3">
      <c r="A1" s="228" t="s">
        <v>42</v>
      </c>
    </row>
    <row r="3" spans="1:17" ht="22.15" customHeight="1" x14ac:dyDescent="0.3">
      <c r="A3" s="194" t="str">
        <f>TAB00!B98&amp;" : "&amp;TAB00!C98</f>
        <v>TAB11.4 : Variation des provisions</v>
      </c>
      <c r="B3" s="133"/>
      <c r="C3" s="133"/>
      <c r="D3" s="133"/>
      <c r="E3" s="133"/>
      <c r="F3" s="192"/>
      <c r="G3" s="192"/>
      <c r="H3" s="192"/>
      <c r="I3" s="192"/>
      <c r="J3" s="192"/>
      <c r="K3" s="192"/>
      <c r="L3" s="192"/>
      <c r="M3" s="192"/>
      <c r="N3" s="192"/>
      <c r="O3" s="192"/>
      <c r="P3" s="192"/>
      <c r="Q3" s="192"/>
    </row>
    <row r="6" spans="1:17" s="262" customFormat="1" ht="12.6" customHeight="1" x14ac:dyDescent="0.3">
      <c r="A6" s="261"/>
      <c r="B6" s="630" t="s">
        <v>19</v>
      </c>
      <c r="C6" s="631"/>
      <c r="D6" s="631"/>
      <c r="E6" s="631"/>
      <c r="F6" s="630" t="s">
        <v>20</v>
      </c>
      <c r="G6" s="631"/>
      <c r="H6" s="631"/>
      <c r="I6" s="630" t="s">
        <v>41</v>
      </c>
      <c r="J6" s="631"/>
      <c r="K6" s="631"/>
      <c r="L6" s="630" t="s">
        <v>246</v>
      </c>
      <c r="M6" s="631"/>
      <c r="N6" s="631"/>
      <c r="O6" s="630" t="s">
        <v>247</v>
      </c>
      <c r="P6" s="631"/>
      <c r="Q6" s="631"/>
    </row>
    <row r="7" spans="1:17" s="263" customFormat="1" ht="40.5" x14ac:dyDescent="0.3">
      <c r="B7" s="26" t="s">
        <v>316</v>
      </c>
      <c r="C7" s="26" t="s">
        <v>317</v>
      </c>
      <c r="D7" s="26" t="s">
        <v>318</v>
      </c>
      <c r="E7" s="26" t="s">
        <v>319</v>
      </c>
      <c r="F7" s="26" t="s">
        <v>317</v>
      </c>
      <c r="G7" s="26" t="s">
        <v>318</v>
      </c>
      <c r="H7" s="26" t="s">
        <v>319</v>
      </c>
      <c r="I7" s="26" t="s">
        <v>317</v>
      </c>
      <c r="J7" s="26" t="s">
        <v>318</v>
      </c>
      <c r="K7" s="26" t="s">
        <v>319</v>
      </c>
      <c r="L7" s="26" t="s">
        <v>317</v>
      </c>
      <c r="M7" s="26" t="s">
        <v>318</v>
      </c>
      <c r="N7" s="26" t="s">
        <v>319</v>
      </c>
      <c r="O7" s="26" t="s">
        <v>317</v>
      </c>
      <c r="P7" s="26" t="s">
        <v>318</v>
      </c>
      <c r="Q7" s="26" t="s">
        <v>319</v>
      </c>
    </row>
    <row r="8" spans="1:17" s="72" customFormat="1" x14ac:dyDescent="0.3">
      <c r="A8" s="264"/>
      <c r="B8" s="265"/>
      <c r="C8" s="265"/>
      <c r="D8" s="266"/>
      <c r="E8" s="266"/>
      <c r="F8" s="265"/>
      <c r="G8" s="266"/>
      <c r="H8" s="266"/>
      <c r="I8" s="265"/>
      <c r="J8" s="266"/>
      <c r="K8" s="266"/>
      <c r="L8" s="265"/>
      <c r="M8" s="266"/>
      <c r="N8" s="266"/>
      <c r="O8" s="265"/>
      <c r="P8" s="266"/>
      <c r="Q8" s="266"/>
    </row>
    <row r="9" spans="1:17" s="72" customFormat="1" x14ac:dyDescent="0.3">
      <c r="A9" s="267" t="s">
        <v>295</v>
      </c>
      <c r="B9" s="169"/>
      <c r="C9" s="169"/>
      <c r="D9" s="169"/>
      <c r="E9" s="268">
        <f>SUM(B9:D9)</f>
        <v>0</v>
      </c>
      <c r="F9" s="169"/>
      <c r="G9" s="169"/>
      <c r="H9" s="268">
        <f>SUM(E9:G9)</f>
        <v>0</v>
      </c>
      <c r="I9" s="169"/>
      <c r="J9" s="169"/>
      <c r="K9" s="268">
        <f t="shared" ref="K9:K28" si="0">SUM(H9:J9)</f>
        <v>0</v>
      </c>
      <c r="L9" s="169"/>
      <c r="M9" s="169"/>
      <c r="N9" s="268">
        <f t="shared" ref="N9:N28" si="1">SUM(K9:M9)</f>
        <v>0</v>
      </c>
      <c r="O9" s="169"/>
      <c r="P9" s="169"/>
      <c r="Q9" s="268">
        <f t="shared" ref="Q9:Q28" si="2">SUM(N9:P9)</f>
        <v>0</v>
      </c>
    </row>
    <row r="10" spans="1:17" s="72" customFormat="1" x14ac:dyDescent="0.3">
      <c r="A10" s="267" t="s">
        <v>296</v>
      </c>
      <c r="B10" s="269"/>
      <c r="C10" s="269"/>
      <c r="D10" s="270"/>
      <c r="E10" s="268">
        <f t="shared" ref="E10:E28" si="3">SUM(B10:D10)</f>
        <v>0</v>
      </c>
      <c r="F10" s="269"/>
      <c r="G10" s="270"/>
      <c r="H10" s="268">
        <f t="shared" ref="H10:H28" si="4">SUM(E10:G10)</f>
        <v>0</v>
      </c>
      <c r="I10" s="269"/>
      <c r="J10" s="270"/>
      <c r="K10" s="268">
        <f t="shared" si="0"/>
        <v>0</v>
      </c>
      <c r="L10" s="269"/>
      <c r="M10" s="270"/>
      <c r="N10" s="268">
        <f t="shared" si="1"/>
        <v>0</v>
      </c>
      <c r="O10" s="269"/>
      <c r="P10" s="270"/>
      <c r="Q10" s="268">
        <f t="shared" si="2"/>
        <v>0</v>
      </c>
    </row>
    <row r="11" spans="1:17" s="72" customFormat="1" x14ac:dyDescent="0.3">
      <c r="A11" s="267" t="s">
        <v>297</v>
      </c>
      <c r="B11" s="269"/>
      <c r="C11" s="269"/>
      <c r="D11" s="270"/>
      <c r="E11" s="268">
        <f t="shared" si="3"/>
        <v>0</v>
      </c>
      <c r="F11" s="269"/>
      <c r="G11" s="270"/>
      <c r="H11" s="268">
        <f t="shared" si="4"/>
        <v>0</v>
      </c>
      <c r="I11" s="269"/>
      <c r="J11" s="270"/>
      <c r="K11" s="268">
        <f t="shared" si="0"/>
        <v>0</v>
      </c>
      <c r="L11" s="269"/>
      <c r="M11" s="270"/>
      <c r="N11" s="268">
        <f t="shared" si="1"/>
        <v>0</v>
      </c>
      <c r="O11" s="269"/>
      <c r="P11" s="270"/>
      <c r="Q11" s="268">
        <f t="shared" si="2"/>
        <v>0</v>
      </c>
    </row>
    <row r="12" spans="1:17" s="72" customFormat="1" x14ac:dyDescent="0.3">
      <c r="A12" s="267" t="s">
        <v>298</v>
      </c>
      <c r="B12" s="269"/>
      <c r="C12" s="269"/>
      <c r="D12" s="270"/>
      <c r="E12" s="268">
        <f t="shared" si="3"/>
        <v>0</v>
      </c>
      <c r="F12" s="269"/>
      <c r="G12" s="270"/>
      <c r="H12" s="268">
        <f t="shared" si="4"/>
        <v>0</v>
      </c>
      <c r="I12" s="269"/>
      <c r="J12" s="270"/>
      <c r="K12" s="268">
        <f t="shared" si="0"/>
        <v>0</v>
      </c>
      <c r="L12" s="269"/>
      <c r="M12" s="270"/>
      <c r="N12" s="268">
        <f t="shared" si="1"/>
        <v>0</v>
      </c>
      <c r="O12" s="269"/>
      <c r="P12" s="270"/>
      <c r="Q12" s="268">
        <f t="shared" si="2"/>
        <v>0</v>
      </c>
    </row>
    <row r="13" spans="1:17" s="72" customFormat="1" x14ac:dyDescent="0.3">
      <c r="A13" s="267" t="s">
        <v>299</v>
      </c>
      <c r="B13" s="269"/>
      <c r="C13" s="269"/>
      <c r="D13" s="270"/>
      <c r="E13" s="268">
        <f t="shared" si="3"/>
        <v>0</v>
      </c>
      <c r="F13" s="269"/>
      <c r="G13" s="270"/>
      <c r="H13" s="268">
        <f t="shared" si="4"/>
        <v>0</v>
      </c>
      <c r="I13" s="269"/>
      <c r="J13" s="270"/>
      <c r="K13" s="268">
        <f t="shared" si="0"/>
        <v>0</v>
      </c>
      <c r="L13" s="269"/>
      <c r="M13" s="270"/>
      <c r="N13" s="268">
        <f t="shared" si="1"/>
        <v>0</v>
      </c>
      <c r="O13" s="269"/>
      <c r="P13" s="270"/>
      <c r="Q13" s="268">
        <f t="shared" si="2"/>
        <v>0</v>
      </c>
    </row>
    <row r="14" spans="1:17" s="72" customFormat="1" x14ac:dyDescent="0.3">
      <c r="A14" s="267" t="s">
        <v>300</v>
      </c>
      <c r="B14" s="269"/>
      <c r="C14" s="269"/>
      <c r="D14" s="270"/>
      <c r="E14" s="268">
        <f t="shared" si="3"/>
        <v>0</v>
      </c>
      <c r="F14" s="269"/>
      <c r="G14" s="270"/>
      <c r="H14" s="268">
        <f t="shared" si="4"/>
        <v>0</v>
      </c>
      <c r="I14" s="269"/>
      <c r="J14" s="270"/>
      <c r="K14" s="268">
        <f t="shared" si="0"/>
        <v>0</v>
      </c>
      <c r="L14" s="269"/>
      <c r="M14" s="270"/>
      <c r="N14" s="268">
        <f t="shared" si="1"/>
        <v>0</v>
      </c>
      <c r="O14" s="269"/>
      <c r="P14" s="270"/>
      <c r="Q14" s="268">
        <f t="shared" si="2"/>
        <v>0</v>
      </c>
    </row>
    <row r="15" spans="1:17" s="72" customFormat="1" x14ac:dyDescent="0.3">
      <c r="A15" s="267" t="s">
        <v>301</v>
      </c>
      <c r="B15" s="269"/>
      <c r="C15" s="269"/>
      <c r="D15" s="270"/>
      <c r="E15" s="268">
        <f t="shared" si="3"/>
        <v>0</v>
      </c>
      <c r="F15" s="269"/>
      <c r="G15" s="270"/>
      <c r="H15" s="268">
        <f t="shared" si="4"/>
        <v>0</v>
      </c>
      <c r="I15" s="269"/>
      <c r="J15" s="270"/>
      <c r="K15" s="268">
        <f t="shared" si="0"/>
        <v>0</v>
      </c>
      <c r="L15" s="269"/>
      <c r="M15" s="270"/>
      <c r="N15" s="268">
        <f t="shared" si="1"/>
        <v>0</v>
      </c>
      <c r="O15" s="269"/>
      <c r="P15" s="270"/>
      <c r="Q15" s="268">
        <f t="shared" si="2"/>
        <v>0</v>
      </c>
    </row>
    <row r="16" spans="1:17" s="72" customFormat="1" x14ac:dyDescent="0.3">
      <c r="A16" s="267" t="s">
        <v>302</v>
      </c>
      <c r="B16" s="269"/>
      <c r="C16" s="269"/>
      <c r="D16" s="270"/>
      <c r="E16" s="268">
        <f t="shared" si="3"/>
        <v>0</v>
      </c>
      <c r="F16" s="269"/>
      <c r="G16" s="270"/>
      <c r="H16" s="268">
        <f t="shared" si="4"/>
        <v>0</v>
      </c>
      <c r="I16" s="269"/>
      <c r="J16" s="270"/>
      <c r="K16" s="268">
        <f t="shared" si="0"/>
        <v>0</v>
      </c>
      <c r="L16" s="269"/>
      <c r="M16" s="270"/>
      <c r="N16" s="268">
        <f t="shared" si="1"/>
        <v>0</v>
      </c>
      <c r="O16" s="269"/>
      <c r="P16" s="270"/>
      <c r="Q16" s="268">
        <f t="shared" si="2"/>
        <v>0</v>
      </c>
    </row>
    <row r="17" spans="1:17" s="72" customFormat="1" x14ac:dyDescent="0.3">
      <c r="A17" s="267" t="s">
        <v>303</v>
      </c>
      <c r="B17" s="269"/>
      <c r="C17" s="269"/>
      <c r="D17" s="270"/>
      <c r="E17" s="268">
        <f t="shared" si="3"/>
        <v>0</v>
      </c>
      <c r="F17" s="269"/>
      <c r="G17" s="270"/>
      <c r="H17" s="268">
        <f t="shared" si="4"/>
        <v>0</v>
      </c>
      <c r="I17" s="269"/>
      <c r="J17" s="270"/>
      <c r="K17" s="268">
        <f t="shared" si="0"/>
        <v>0</v>
      </c>
      <c r="L17" s="269"/>
      <c r="M17" s="270"/>
      <c r="N17" s="268">
        <f t="shared" si="1"/>
        <v>0</v>
      </c>
      <c r="O17" s="269"/>
      <c r="P17" s="270"/>
      <c r="Q17" s="268">
        <f t="shared" si="2"/>
        <v>0</v>
      </c>
    </row>
    <row r="18" spans="1:17" s="72" customFormat="1" x14ac:dyDescent="0.3">
      <c r="A18" s="267" t="s">
        <v>304</v>
      </c>
      <c r="B18" s="269"/>
      <c r="C18" s="269"/>
      <c r="D18" s="270"/>
      <c r="E18" s="268">
        <f t="shared" si="3"/>
        <v>0</v>
      </c>
      <c r="F18" s="269"/>
      <c r="G18" s="270"/>
      <c r="H18" s="268">
        <f t="shared" si="4"/>
        <v>0</v>
      </c>
      <c r="I18" s="269"/>
      <c r="J18" s="270"/>
      <c r="K18" s="268">
        <f t="shared" si="0"/>
        <v>0</v>
      </c>
      <c r="L18" s="269"/>
      <c r="M18" s="270"/>
      <c r="N18" s="268">
        <f t="shared" si="1"/>
        <v>0</v>
      </c>
      <c r="O18" s="269"/>
      <c r="P18" s="270"/>
      <c r="Q18" s="268">
        <f t="shared" si="2"/>
        <v>0</v>
      </c>
    </row>
    <row r="19" spans="1:17" s="72" customFormat="1" x14ac:dyDescent="0.3">
      <c r="A19" s="267" t="s">
        <v>305</v>
      </c>
      <c r="B19" s="269"/>
      <c r="C19" s="269"/>
      <c r="D19" s="270"/>
      <c r="E19" s="268">
        <f t="shared" si="3"/>
        <v>0</v>
      </c>
      <c r="F19" s="269"/>
      <c r="G19" s="270"/>
      <c r="H19" s="268">
        <f t="shared" si="4"/>
        <v>0</v>
      </c>
      <c r="I19" s="269"/>
      <c r="J19" s="270"/>
      <c r="K19" s="268">
        <f t="shared" si="0"/>
        <v>0</v>
      </c>
      <c r="L19" s="269"/>
      <c r="M19" s="270"/>
      <c r="N19" s="268">
        <f t="shared" si="1"/>
        <v>0</v>
      </c>
      <c r="O19" s="269"/>
      <c r="P19" s="270"/>
      <c r="Q19" s="268">
        <f t="shared" si="2"/>
        <v>0</v>
      </c>
    </row>
    <row r="20" spans="1:17" s="72" customFormat="1" x14ac:dyDescent="0.3">
      <c r="A20" s="267" t="s">
        <v>306</v>
      </c>
      <c r="B20" s="269"/>
      <c r="C20" s="269"/>
      <c r="D20" s="270"/>
      <c r="E20" s="268">
        <f t="shared" si="3"/>
        <v>0</v>
      </c>
      <c r="F20" s="269"/>
      <c r="G20" s="270"/>
      <c r="H20" s="268">
        <f t="shared" si="4"/>
        <v>0</v>
      </c>
      <c r="I20" s="269"/>
      <c r="J20" s="270"/>
      <c r="K20" s="268">
        <f t="shared" si="0"/>
        <v>0</v>
      </c>
      <c r="L20" s="269"/>
      <c r="M20" s="270"/>
      <c r="N20" s="268">
        <f t="shared" si="1"/>
        <v>0</v>
      </c>
      <c r="O20" s="269"/>
      <c r="P20" s="270"/>
      <c r="Q20" s="268">
        <f t="shared" si="2"/>
        <v>0</v>
      </c>
    </row>
    <row r="21" spans="1:17" s="72" customFormat="1" x14ac:dyDescent="0.3">
      <c r="A21" s="267" t="s">
        <v>307</v>
      </c>
      <c r="B21" s="269"/>
      <c r="C21" s="269"/>
      <c r="D21" s="270"/>
      <c r="E21" s="268">
        <f t="shared" si="3"/>
        <v>0</v>
      </c>
      <c r="F21" s="269"/>
      <c r="G21" s="270"/>
      <c r="H21" s="268">
        <f t="shared" si="4"/>
        <v>0</v>
      </c>
      <c r="I21" s="269"/>
      <c r="J21" s="270"/>
      <c r="K21" s="268">
        <f t="shared" si="0"/>
        <v>0</v>
      </c>
      <c r="L21" s="269"/>
      <c r="M21" s="270"/>
      <c r="N21" s="268">
        <f t="shared" si="1"/>
        <v>0</v>
      </c>
      <c r="O21" s="269"/>
      <c r="P21" s="270"/>
      <c r="Q21" s="268">
        <f t="shared" si="2"/>
        <v>0</v>
      </c>
    </row>
    <row r="22" spans="1:17" s="72" customFormat="1" x14ac:dyDescent="0.3">
      <c r="A22" s="267" t="s">
        <v>308</v>
      </c>
      <c r="B22" s="269"/>
      <c r="C22" s="269"/>
      <c r="D22" s="270"/>
      <c r="E22" s="268">
        <f t="shared" si="3"/>
        <v>0</v>
      </c>
      <c r="F22" s="269"/>
      <c r="G22" s="270"/>
      <c r="H22" s="268">
        <f t="shared" si="4"/>
        <v>0</v>
      </c>
      <c r="I22" s="269"/>
      <c r="J22" s="270"/>
      <c r="K22" s="268">
        <f t="shared" si="0"/>
        <v>0</v>
      </c>
      <c r="L22" s="269"/>
      <c r="M22" s="270"/>
      <c r="N22" s="268">
        <f t="shared" si="1"/>
        <v>0</v>
      </c>
      <c r="O22" s="269"/>
      <c r="P22" s="270"/>
      <c r="Q22" s="268">
        <f t="shared" si="2"/>
        <v>0</v>
      </c>
    </row>
    <row r="23" spans="1:17" s="72" customFormat="1" x14ac:dyDescent="0.3">
      <c r="A23" s="267" t="s">
        <v>309</v>
      </c>
      <c r="B23" s="269"/>
      <c r="C23" s="269"/>
      <c r="D23" s="270"/>
      <c r="E23" s="268">
        <f t="shared" si="3"/>
        <v>0</v>
      </c>
      <c r="F23" s="269"/>
      <c r="G23" s="270"/>
      <c r="H23" s="268">
        <f t="shared" si="4"/>
        <v>0</v>
      </c>
      <c r="I23" s="269"/>
      <c r="J23" s="270"/>
      <c r="K23" s="268">
        <f t="shared" si="0"/>
        <v>0</v>
      </c>
      <c r="L23" s="269"/>
      <c r="M23" s="270"/>
      <c r="N23" s="268">
        <f t="shared" si="1"/>
        <v>0</v>
      </c>
      <c r="O23" s="269"/>
      <c r="P23" s="270"/>
      <c r="Q23" s="268">
        <f t="shared" si="2"/>
        <v>0</v>
      </c>
    </row>
    <row r="24" spans="1:17" s="72" customFormat="1" x14ac:dyDescent="0.3">
      <c r="A24" s="267" t="s">
        <v>310</v>
      </c>
      <c r="B24" s="269"/>
      <c r="C24" s="269"/>
      <c r="D24" s="270"/>
      <c r="E24" s="268">
        <f t="shared" si="3"/>
        <v>0</v>
      </c>
      <c r="F24" s="269"/>
      <c r="G24" s="270"/>
      <c r="H24" s="268">
        <f t="shared" si="4"/>
        <v>0</v>
      </c>
      <c r="I24" s="269"/>
      <c r="J24" s="270"/>
      <c r="K24" s="268">
        <f t="shared" si="0"/>
        <v>0</v>
      </c>
      <c r="L24" s="269"/>
      <c r="M24" s="270"/>
      <c r="N24" s="268">
        <f t="shared" si="1"/>
        <v>0</v>
      </c>
      <c r="O24" s="269"/>
      <c r="P24" s="270"/>
      <c r="Q24" s="268">
        <f t="shared" si="2"/>
        <v>0</v>
      </c>
    </row>
    <row r="25" spans="1:17" s="72" customFormat="1" x14ac:dyDescent="0.3">
      <c r="A25" s="267" t="s">
        <v>311</v>
      </c>
      <c r="B25" s="269"/>
      <c r="C25" s="269"/>
      <c r="D25" s="270"/>
      <c r="E25" s="268">
        <f t="shared" si="3"/>
        <v>0</v>
      </c>
      <c r="F25" s="269"/>
      <c r="G25" s="270"/>
      <c r="H25" s="268">
        <f t="shared" si="4"/>
        <v>0</v>
      </c>
      <c r="I25" s="269"/>
      <c r="J25" s="270"/>
      <c r="K25" s="268">
        <f t="shared" si="0"/>
        <v>0</v>
      </c>
      <c r="L25" s="269"/>
      <c r="M25" s="270"/>
      <c r="N25" s="268">
        <f t="shared" si="1"/>
        <v>0</v>
      </c>
      <c r="O25" s="269"/>
      <c r="P25" s="270"/>
      <c r="Q25" s="268">
        <f t="shared" si="2"/>
        <v>0</v>
      </c>
    </row>
    <row r="26" spans="1:17" s="72" customFormat="1" x14ac:dyDescent="0.3">
      <c r="A26" s="267" t="s">
        <v>312</v>
      </c>
      <c r="B26" s="269"/>
      <c r="C26" s="269"/>
      <c r="D26" s="270"/>
      <c r="E26" s="268">
        <f t="shared" si="3"/>
        <v>0</v>
      </c>
      <c r="F26" s="269"/>
      <c r="G26" s="270"/>
      <c r="H26" s="268">
        <f t="shared" si="4"/>
        <v>0</v>
      </c>
      <c r="I26" s="269"/>
      <c r="J26" s="270"/>
      <c r="K26" s="268">
        <f t="shared" si="0"/>
        <v>0</v>
      </c>
      <c r="L26" s="269"/>
      <c r="M26" s="270"/>
      <c r="N26" s="268">
        <f t="shared" si="1"/>
        <v>0</v>
      </c>
      <c r="O26" s="269"/>
      <c r="P26" s="270"/>
      <c r="Q26" s="268">
        <f t="shared" si="2"/>
        <v>0</v>
      </c>
    </row>
    <row r="27" spans="1:17" s="72" customFormat="1" x14ac:dyDescent="0.3">
      <c r="A27" s="267" t="s">
        <v>313</v>
      </c>
      <c r="B27" s="269"/>
      <c r="C27" s="269"/>
      <c r="D27" s="270"/>
      <c r="E27" s="268">
        <f t="shared" si="3"/>
        <v>0</v>
      </c>
      <c r="F27" s="269"/>
      <c r="G27" s="270"/>
      <c r="H27" s="268">
        <f t="shared" si="4"/>
        <v>0</v>
      </c>
      <c r="I27" s="269"/>
      <c r="J27" s="270"/>
      <c r="K27" s="268">
        <f t="shared" si="0"/>
        <v>0</v>
      </c>
      <c r="L27" s="269"/>
      <c r="M27" s="270"/>
      <c r="N27" s="268">
        <f t="shared" si="1"/>
        <v>0</v>
      </c>
      <c r="O27" s="269"/>
      <c r="P27" s="270"/>
      <c r="Q27" s="268">
        <f t="shared" si="2"/>
        <v>0</v>
      </c>
    </row>
    <row r="28" spans="1:17" s="72" customFormat="1" x14ac:dyDescent="0.3">
      <c r="A28" s="271" t="s">
        <v>314</v>
      </c>
      <c r="B28" s="272"/>
      <c r="C28" s="272"/>
      <c r="D28" s="273"/>
      <c r="E28" s="268">
        <f t="shared" si="3"/>
        <v>0</v>
      </c>
      <c r="F28" s="272"/>
      <c r="G28" s="273"/>
      <c r="H28" s="268">
        <f t="shared" si="4"/>
        <v>0</v>
      </c>
      <c r="I28" s="272"/>
      <c r="J28" s="273"/>
      <c r="K28" s="268">
        <f t="shared" si="0"/>
        <v>0</v>
      </c>
      <c r="L28" s="272"/>
      <c r="M28" s="273"/>
      <c r="N28" s="268">
        <f t="shared" si="1"/>
        <v>0</v>
      </c>
      <c r="O28" s="272"/>
      <c r="P28" s="273"/>
      <c r="Q28" s="268">
        <f t="shared" si="2"/>
        <v>0</v>
      </c>
    </row>
    <row r="29" spans="1:17" s="72" customFormat="1" x14ac:dyDescent="0.3">
      <c r="A29" s="38" t="s">
        <v>315</v>
      </c>
      <c r="B29" s="274">
        <f>SUM(B9:B28)</f>
        <v>0</v>
      </c>
      <c r="C29" s="274">
        <f>SUM(C9:C28)</f>
        <v>0</v>
      </c>
      <c r="D29" s="274">
        <f>SUM(D9:D28)</f>
        <v>0</v>
      </c>
      <c r="E29" s="274">
        <f>SUM(E9:E28)</f>
        <v>0</v>
      </c>
      <c r="F29" s="274">
        <f t="shared" ref="F29:Q29" si="5">SUM(F9:F28)</f>
        <v>0</v>
      </c>
      <c r="G29" s="274">
        <f t="shared" si="5"/>
        <v>0</v>
      </c>
      <c r="H29" s="274">
        <f t="shared" si="5"/>
        <v>0</v>
      </c>
      <c r="I29" s="274">
        <f t="shared" si="5"/>
        <v>0</v>
      </c>
      <c r="J29" s="274">
        <f t="shared" si="5"/>
        <v>0</v>
      </c>
      <c r="K29" s="274">
        <f t="shared" si="5"/>
        <v>0</v>
      </c>
      <c r="L29" s="274">
        <f t="shared" si="5"/>
        <v>0</v>
      </c>
      <c r="M29" s="274">
        <f t="shared" si="5"/>
        <v>0</v>
      </c>
      <c r="N29" s="274">
        <f t="shared" si="5"/>
        <v>0</v>
      </c>
      <c r="O29" s="274">
        <f t="shared" si="5"/>
        <v>0</v>
      </c>
      <c r="P29" s="274">
        <f t="shared" si="5"/>
        <v>0</v>
      </c>
      <c r="Q29" s="274">
        <f t="shared" si="5"/>
        <v>0</v>
      </c>
    </row>
    <row r="30" spans="1:17" s="84" customFormat="1" x14ac:dyDescent="0.3">
      <c r="A30" s="224"/>
      <c r="B30" s="223"/>
      <c r="C30" s="224"/>
      <c r="D30" s="166"/>
    </row>
    <row r="31" spans="1:17" s="84" customFormat="1" x14ac:dyDescent="0.3">
      <c r="A31" s="224"/>
      <c r="B31" s="223"/>
      <c r="C31" s="224"/>
      <c r="D31" s="166"/>
    </row>
    <row r="32" spans="1:17" s="84" customFormat="1" x14ac:dyDescent="0.3">
      <c r="A32" s="224"/>
      <c r="B32" s="223"/>
      <c r="C32" s="224"/>
      <c r="D32" s="166"/>
    </row>
    <row r="33" spans="1:4" s="84" customFormat="1" x14ac:dyDescent="0.3">
      <c r="A33" s="224"/>
      <c r="B33" s="223"/>
      <c r="C33" s="224"/>
      <c r="D33" s="166"/>
    </row>
    <row r="34" spans="1:4" s="84" customFormat="1" x14ac:dyDescent="0.3">
      <c r="A34" s="224"/>
      <c r="B34" s="223"/>
      <c r="C34" s="224"/>
      <c r="D34" s="166"/>
    </row>
    <row r="35" spans="1:4" s="84" customFormat="1" x14ac:dyDescent="0.3">
      <c r="A35" s="224"/>
      <c r="B35" s="223"/>
      <c r="C35" s="224"/>
      <c r="D35" s="166"/>
    </row>
  </sheetData>
  <mergeCells count="5">
    <mergeCell ref="B6:E6"/>
    <mergeCell ref="F6:H6"/>
    <mergeCell ref="I6:K6"/>
    <mergeCell ref="L6:N6"/>
    <mergeCell ref="O6:Q6"/>
  </mergeCells>
  <hyperlinks>
    <hyperlink ref="A1" location="TAB00!A1" display="Retour page de garde"/>
  </hyperlinks>
  <pageMargins left="0.7" right="0.7" top="0.75" bottom="0.75" header="0.3" footer="0.3"/>
  <pageSetup paperSize="9" scale="63"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28AD21A6-D56C-4F5A-9A22-D3DA976B0D5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F1:Q1048576</xm:sqref>
        </x14:conditionalFormatting>
        <x14:conditionalFormatting xmlns:xm="http://schemas.microsoft.com/office/excel/2006/main">
          <x14:cfRule type="expression" priority="3" id="{B68B3E28-F391-4BB5-8C74-64AA57C811AE}">
            <xm:f>TAB00!$E$14&lt;2021</xm:f>
            <x14:dxf>
              <font>
                <color theme="0"/>
              </font>
              <fill>
                <patternFill>
                  <bgColor theme="0"/>
                </patternFill>
              </fill>
              <border>
                <vertical/>
                <horizontal/>
              </border>
            </x14:dxf>
          </x14:cfRule>
          <xm:sqref>I1:Q1048576</xm:sqref>
        </x14:conditionalFormatting>
        <x14:conditionalFormatting xmlns:xm="http://schemas.microsoft.com/office/excel/2006/main">
          <x14:cfRule type="expression" priority="2" id="{F388B4EF-805D-43AD-A70E-1529B6B12F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L1:Q1048576</xm:sqref>
        </x14:conditionalFormatting>
        <x14:conditionalFormatting xmlns:xm="http://schemas.microsoft.com/office/excel/2006/main">
          <x14:cfRule type="expression" priority="1" id="{1CCF06C8-6F48-4057-8E33-15658AC201F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O1:Q1048576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zoomScaleNormal="100" workbookViewId="0">
      <selection activeCell="A37" sqref="A37:A38"/>
    </sheetView>
  </sheetViews>
  <sheetFormatPr baseColWidth="10" defaultColWidth="7.83203125" defaultRowHeight="13.5" x14ac:dyDescent="0.3"/>
  <cols>
    <col min="1" max="1" width="74.33203125" style="220" customWidth="1"/>
    <col min="2" max="2" width="15" style="220" customWidth="1"/>
    <col min="3" max="6" width="16.6640625" style="220" customWidth="1"/>
    <col min="7" max="7" width="16.33203125" style="216" customWidth="1"/>
    <col min="8" max="16384" width="7.83203125" style="216"/>
  </cols>
  <sheetData>
    <row r="1" spans="1:7" ht="15" x14ac:dyDescent="0.3">
      <c r="A1" s="228" t="s">
        <v>42</v>
      </c>
      <c r="B1" s="216"/>
      <c r="C1" s="216"/>
      <c r="D1" s="216"/>
      <c r="E1" s="216"/>
      <c r="F1" s="216"/>
    </row>
    <row r="3" spans="1:7" ht="21" x14ac:dyDescent="0.3">
      <c r="A3" s="410" t="str">
        <f>TAB00!B55&amp;" : "&amp;TAB00!C55</f>
        <v>TAB1.1 : Synthèse du compte de résultats de l'année concernée par activité</v>
      </c>
      <c r="B3" s="413"/>
      <c r="C3" s="413"/>
      <c r="D3" s="413"/>
      <c r="E3" s="413"/>
      <c r="F3" s="413"/>
    </row>
    <row r="6" spans="1:7" x14ac:dyDescent="0.3">
      <c r="C6" s="553" t="str">
        <f>"REALITE "&amp;TAB00!E14</f>
        <v>REALITE 2021</v>
      </c>
      <c r="D6" s="554"/>
      <c r="E6" s="554"/>
      <c r="F6" s="554"/>
      <c r="G6" s="554"/>
    </row>
    <row r="7" spans="1:7" ht="40.5" x14ac:dyDescent="0.3">
      <c r="A7" s="30"/>
      <c r="B7" s="42" t="s">
        <v>169</v>
      </c>
      <c r="C7" s="202" t="s">
        <v>700</v>
      </c>
      <c r="D7" s="202" t="s">
        <v>696</v>
      </c>
      <c r="E7" s="202" t="s">
        <v>701</v>
      </c>
      <c r="F7" s="202" t="s">
        <v>702</v>
      </c>
      <c r="G7" s="202" t="s">
        <v>703</v>
      </c>
    </row>
    <row r="8" spans="1:7" s="505" customFormat="1" x14ac:dyDescent="0.3">
      <c r="A8" s="43" t="s">
        <v>418</v>
      </c>
      <c r="B8" s="43" t="s">
        <v>397</v>
      </c>
      <c r="C8" s="164">
        <f t="shared" ref="C8:C44" si="0">SUM(D8:G8)</f>
        <v>0</v>
      </c>
      <c r="D8" s="164">
        <f>'TAB1'!G51</f>
        <v>0</v>
      </c>
      <c r="E8" s="504">
        <f>'TAB1'!G94</f>
        <v>0</v>
      </c>
      <c r="F8" s="164">
        <f>'TAB1'!G137</f>
        <v>0</v>
      </c>
      <c r="G8" s="164">
        <f>'TAB1'!G179</f>
        <v>0</v>
      </c>
    </row>
    <row r="9" spans="1:7" s="505" customFormat="1" x14ac:dyDescent="0.3">
      <c r="A9" s="41" t="s">
        <v>398</v>
      </c>
      <c r="B9" s="41">
        <v>70</v>
      </c>
      <c r="C9" s="164">
        <f t="shared" si="0"/>
        <v>0</v>
      </c>
      <c r="D9" s="164">
        <f>'TAB1'!G52</f>
        <v>0</v>
      </c>
      <c r="E9" s="504">
        <f>'TAB1'!G95</f>
        <v>0</v>
      </c>
      <c r="F9" s="164">
        <f>'TAB1'!G138</f>
        <v>0</v>
      </c>
      <c r="G9" s="164">
        <f>'TAB1'!G180</f>
        <v>0</v>
      </c>
    </row>
    <row r="10" spans="1:7" s="505" customFormat="1" ht="27" x14ac:dyDescent="0.3">
      <c r="A10" s="41" t="s">
        <v>399</v>
      </c>
      <c r="B10" s="41">
        <v>71</v>
      </c>
      <c r="C10" s="164">
        <f t="shared" si="0"/>
        <v>0</v>
      </c>
      <c r="D10" s="164">
        <f>'TAB1'!G53</f>
        <v>0</v>
      </c>
      <c r="E10" s="504">
        <f>'TAB1'!G96</f>
        <v>0</v>
      </c>
      <c r="F10" s="164">
        <f>'TAB1'!G139</f>
        <v>0</v>
      </c>
      <c r="G10" s="164">
        <f>'TAB1'!G181</f>
        <v>0</v>
      </c>
    </row>
    <row r="11" spans="1:7" s="505" customFormat="1" x14ac:dyDescent="0.3">
      <c r="A11" s="41" t="s">
        <v>400</v>
      </c>
      <c r="B11" s="41">
        <v>72</v>
      </c>
      <c r="C11" s="164">
        <f t="shared" si="0"/>
        <v>0</v>
      </c>
      <c r="D11" s="164">
        <f>'TAB1'!G54</f>
        <v>0</v>
      </c>
      <c r="E11" s="504">
        <f>'TAB1'!G97</f>
        <v>0</v>
      </c>
      <c r="F11" s="164">
        <f>'TAB1'!G140</f>
        <v>0</v>
      </c>
      <c r="G11" s="164">
        <f>'TAB1'!G182</f>
        <v>0</v>
      </c>
    </row>
    <row r="12" spans="1:7" s="505" customFormat="1" x14ac:dyDescent="0.3">
      <c r="A12" s="41" t="s">
        <v>401</v>
      </c>
      <c r="B12" s="41">
        <v>74</v>
      </c>
      <c r="C12" s="164">
        <f t="shared" si="0"/>
        <v>0</v>
      </c>
      <c r="D12" s="164">
        <f>'TAB1'!G55</f>
        <v>0</v>
      </c>
      <c r="E12" s="504">
        <f>'TAB1'!G98</f>
        <v>0</v>
      </c>
      <c r="F12" s="164">
        <f>'TAB1'!G141</f>
        <v>0</v>
      </c>
      <c r="G12" s="164">
        <f>'TAB1'!G183</f>
        <v>0</v>
      </c>
    </row>
    <row r="13" spans="1:7" s="505" customFormat="1" x14ac:dyDescent="0.3">
      <c r="A13" s="41" t="s">
        <v>402</v>
      </c>
      <c r="B13" s="41" t="s">
        <v>403</v>
      </c>
      <c r="C13" s="164">
        <f t="shared" si="0"/>
        <v>0</v>
      </c>
      <c r="D13" s="164">
        <f>'TAB1'!G56</f>
        <v>0</v>
      </c>
      <c r="E13" s="504">
        <f>'TAB1'!G99</f>
        <v>0</v>
      </c>
      <c r="F13" s="164">
        <f>'TAB1'!G142</f>
        <v>0</v>
      </c>
      <c r="G13" s="164">
        <f>'TAB1'!G184</f>
        <v>0</v>
      </c>
    </row>
    <row r="14" spans="1:7" s="505" customFormat="1" x14ac:dyDescent="0.3">
      <c r="A14" s="43" t="s">
        <v>419</v>
      </c>
      <c r="B14" s="43" t="s">
        <v>404</v>
      </c>
      <c r="C14" s="164">
        <f t="shared" si="0"/>
        <v>0</v>
      </c>
      <c r="D14" s="164">
        <f>'TAB1'!G57</f>
        <v>0</v>
      </c>
      <c r="E14" s="504">
        <f>'TAB1'!G100</f>
        <v>0</v>
      </c>
      <c r="F14" s="164">
        <f>'TAB1'!G143</f>
        <v>0</v>
      </c>
      <c r="G14" s="164">
        <f>'TAB1'!G185</f>
        <v>0</v>
      </c>
    </row>
    <row r="15" spans="1:7" s="505" customFormat="1" x14ac:dyDescent="0.3">
      <c r="A15" s="41" t="s">
        <v>405</v>
      </c>
      <c r="B15" s="41">
        <v>60</v>
      </c>
      <c r="C15" s="164">
        <f t="shared" si="0"/>
        <v>0</v>
      </c>
      <c r="D15" s="164">
        <f>'TAB1'!G58</f>
        <v>0</v>
      </c>
      <c r="E15" s="504">
        <f>'TAB1'!G101</f>
        <v>0</v>
      </c>
      <c r="F15" s="164">
        <f>'TAB1'!G144</f>
        <v>0</v>
      </c>
      <c r="G15" s="164">
        <f>'TAB1'!G186</f>
        <v>0</v>
      </c>
    </row>
    <row r="16" spans="1:7" s="505" customFormat="1" x14ac:dyDescent="0.3">
      <c r="A16" s="41" t="s">
        <v>406</v>
      </c>
      <c r="B16" s="41">
        <v>61</v>
      </c>
      <c r="C16" s="164">
        <f t="shared" si="0"/>
        <v>0</v>
      </c>
      <c r="D16" s="164">
        <f>'TAB1'!G59</f>
        <v>0</v>
      </c>
      <c r="E16" s="504">
        <f>'TAB1'!G102</f>
        <v>0</v>
      </c>
      <c r="F16" s="164">
        <f>'TAB1'!G145</f>
        <v>0</v>
      </c>
      <c r="G16" s="164">
        <f>'TAB1'!G187</f>
        <v>0</v>
      </c>
    </row>
    <row r="17" spans="1:7" s="505" customFormat="1" x14ac:dyDescent="0.3">
      <c r="A17" s="41" t="s">
        <v>407</v>
      </c>
      <c r="B17" s="41">
        <v>62</v>
      </c>
      <c r="C17" s="164">
        <f t="shared" si="0"/>
        <v>0</v>
      </c>
      <c r="D17" s="164">
        <f>'TAB1'!G60</f>
        <v>0</v>
      </c>
      <c r="E17" s="504">
        <f>'TAB1'!G103</f>
        <v>0</v>
      </c>
      <c r="F17" s="164">
        <f>'TAB1'!G146</f>
        <v>0</v>
      </c>
      <c r="G17" s="164">
        <f>'TAB1'!G188</f>
        <v>0</v>
      </c>
    </row>
    <row r="18" spans="1:7" s="505" customFormat="1" ht="27" x14ac:dyDescent="0.3">
      <c r="A18" s="41" t="s">
        <v>408</v>
      </c>
      <c r="B18" s="41">
        <v>630</v>
      </c>
      <c r="C18" s="164">
        <f t="shared" si="0"/>
        <v>0</v>
      </c>
      <c r="D18" s="164">
        <f>'TAB1'!G61</f>
        <v>0</v>
      </c>
      <c r="E18" s="504">
        <f>'TAB1'!G104</f>
        <v>0</v>
      </c>
      <c r="F18" s="164">
        <f>'TAB1'!G147</f>
        <v>0</v>
      </c>
      <c r="G18" s="164">
        <f>'TAB1'!G189</f>
        <v>0</v>
      </c>
    </row>
    <row r="19" spans="1:7" s="505" customFormat="1" ht="27" x14ac:dyDescent="0.3">
      <c r="A19" s="41" t="s">
        <v>409</v>
      </c>
      <c r="B19" s="41" t="s">
        <v>410</v>
      </c>
      <c r="C19" s="164">
        <f t="shared" si="0"/>
        <v>0</v>
      </c>
      <c r="D19" s="164">
        <f>'TAB1'!G62</f>
        <v>0</v>
      </c>
      <c r="E19" s="504">
        <f>'TAB1'!G105</f>
        <v>0</v>
      </c>
      <c r="F19" s="164">
        <f>'TAB1'!G148</f>
        <v>0</v>
      </c>
      <c r="G19" s="164">
        <f>'TAB1'!G190</f>
        <v>0</v>
      </c>
    </row>
    <row r="20" spans="1:7" s="505" customFormat="1" x14ac:dyDescent="0.3">
      <c r="A20" s="41" t="s">
        <v>411</v>
      </c>
      <c r="B20" s="41" t="s">
        <v>412</v>
      </c>
      <c r="C20" s="164">
        <f t="shared" si="0"/>
        <v>0</v>
      </c>
      <c r="D20" s="164">
        <f>'TAB1'!G63</f>
        <v>0</v>
      </c>
      <c r="E20" s="504">
        <f>'TAB1'!G106</f>
        <v>0</v>
      </c>
      <c r="F20" s="164">
        <f>'TAB1'!G149</f>
        <v>0</v>
      </c>
      <c r="G20" s="164">
        <f>'TAB1'!G191</f>
        <v>0</v>
      </c>
    </row>
    <row r="21" spans="1:7" s="505" customFormat="1" x14ac:dyDescent="0.3">
      <c r="A21" s="41" t="s">
        <v>413</v>
      </c>
      <c r="B21" s="41" t="s">
        <v>414</v>
      </c>
      <c r="C21" s="164">
        <f t="shared" si="0"/>
        <v>0</v>
      </c>
      <c r="D21" s="164">
        <f>'TAB1'!G64</f>
        <v>0</v>
      </c>
      <c r="E21" s="504">
        <f>'TAB1'!G107</f>
        <v>0</v>
      </c>
      <c r="F21" s="164">
        <f>'TAB1'!G150</f>
        <v>0</v>
      </c>
      <c r="G21" s="164">
        <f>'TAB1'!G192</f>
        <v>0</v>
      </c>
    </row>
    <row r="22" spans="1:7" s="505" customFormat="1" x14ac:dyDescent="0.3">
      <c r="A22" s="41" t="s">
        <v>415</v>
      </c>
      <c r="B22" s="41">
        <v>649</v>
      </c>
      <c r="C22" s="164">
        <f t="shared" si="0"/>
        <v>0</v>
      </c>
      <c r="D22" s="164">
        <f>'TAB1'!G65</f>
        <v>0</v>
      </c>
      <c r="E22" s="504">
        <f>'TAB1'!G108</f>
        <v>0</v>
      </c>
      <c r="F22" s="164">
        <f>'TAB1'!G151</f>
        <v>0</v>
      </c>
      <c r="G22" s="164">
        <f>'TAB1'!G193</f>
        <v>0</v>
      </c>
    </row>
    <row r="23" spans="1:7" s="505" customFormat="1" x14ac:dyDescent="0.3">
      <c r="A23" s="41" t="s">
        <v>416</v>
      </c>
      <c r="B23" s="41" t="s">
        <v>417</v>
      </c>
      <c r="C23" s="164">
        <f t="shared" si="0"/>
        <v>0</v>
      </c>
      <c r="D23" s="164">
        <f>'TAB1'!G66</f>
        <v>0</v>
      </c>
      <c r="E23" s="504">
        <f>'TAB1'!G109</f>
        <v>0</v>
      </c>
      <c r="F23" s="164">
        <f>'TAB1'!G152</f>
        <v>0</v>
      </c>
      <c r="G23" s="164">
        <f>'TAB1'!G194</f>
        <v>0</v>
      </c>
    </row>
    <row r="24" spans="1:7" s="505" customFormat="1" x14ac:dyDescent="0.3">
      <c r="A24" s="43" t="s">
        <v>420</v>
      </c>
      <c r="B24" s="43">
        <v>9901</v>
      </c>
      <c r="C24" s="164">
        <f t="shared" si="0"/>
        <v>0</v>
      </c>
      <c r="D24" s="164">
        <f>'TAB1'!G67</f>
        <v>0</v>
      </c>
      <c r="E24" s="504">
        <f>'TAB1'!G110</f>
        <v>0</v>
      </c>
      <c r="F24" s="164">
        <f>'TAB1'!G153</f>
        <v>0</v>
      </c>
      <c r="G24" s="164">
        <f>'TAB1'!G195</f>
        <v>0</v>
      </c>
    </row>
    <row r="25" spans="1:7" x14ac:dyDescent="0.3">
      <c r="A25" s="43" t="s">
        <v>421</v>
      </c>
      <c r="B25" s="43" t="s">
        <v>380</v>
      </c>
      <c r="C25" s="164">
        <f t="shared" si="0"/>
        <v>0</v>
      </c>
      <c r="D25" s="164">
        <f>'TAB1'!G68</f>
        <v>0</v>
      </c>
      <c r="E25" s="504">
        <f>'TAB1'!G111</f>
        <v>0</v>
      </c>
      <c r="F25" s="164">
        <f>'TAB1'!G154</f>
        <v>0</v>
      </c>
      <c r="G25" s="164">
        <f>'TAB1'!G196</f>
        <v>0</v>
      </c>
    </row>
    <row r="26" spans="1:7" x14ac:dyDescent="0.3">
      <c r="A26" s="41" t="s">
        <v>381</v>
      </c>
      <c r="B26" s="41">
        <v>75</v>
      </c>
      <c r="C26" s="164">
        <f t="shared" si="0"/>
        <v>0</v>
      </c>
      <c r="D26" s="164">
        <f>'TAB1'!G69</f>
        <v>0</v>
      </c>
      <c r="E26" s="504">
        <f>'TAB1'!G112</f>
        <v>0</v>
      </c>
      <c r="F26" s="164">
        <f>'TAB1'!G155</f>
        <v>0</v>
      </c>
      <c r="G26" s="164">
        <f>'TAB1'!G197</f>
        <v>0</v>
      </c>
    </row>
    <row r="27" spans="1:7" x14ac:dyDescent="0.3">
      <c r="A27" s="41" t="s">
        <v>382</v>
      </c>
      <c r="B27" s="41">
        <v>750</v>
      </c>
      <c r="C27" s="164">
        <f t="shared" si="0"/>
        <v>0</v>
      </c>
      <c r="D27" s="164">
        <f>'TAB1'!G70</f>
        <v>0</v>
      </c>
      <c r="E27" s="504">
        <f>'TAB1'!G113</f>
        <v>0</v>
      </c>
      <c r="F27" s="164">
        <f>'TAB1'!G156</f>
        <v>0</v>
      </c>
      <c r="G27" s="164">
        <f>'TAB1'!G198</f>
        <v>0</v>
      </c>
    </row>
    <row r="28" spans="1:7" x14ac:dyDescent="0.3">
      <c r="A28" s="41" t="s">
        <v>383</v>
      </c>
      <c r="B28" s="41">
        <v>751</v>
      </c>
      <c r="C28" s="164">
        <f t="shared" si="0"/>
        <v>0</v>
      </c>
      <c r="D28" s="164">
        <f>'TAB1'!G71</f>
        <v>0</v>
      </c>
      <c r="E28" s="504">
        <f>'TAB1'!G114</f>
        <v>0</v>
      </c>
      <c r="F28" s="164">
        <f>'TAB1'!G157</f>
        <v>0</v>
      </c>
      <c r="G28" s="164">
        <f>'TAB1'!G199</f>
        <v>0</v>
      </c>
    </row>
    <row r="29" spans="1:7" x14ac:dyDescent="0.3">
      <c r="A29" s="41" t="s">
        <v>384</v>
      </c>
      <c r="B29" s="41" t="s">
        <v>385</v>
      </c>
      <c r="C29" s="164">
        <f t="shared" si="0"/>
        <v>0</v>
      </c>
      <c r="D29" s="164">
        <f>'TAB1'!G72</f>
        <v>0</v>
      </c>
      <c r="E29" s="504">
        <f>'TAB1'!G115</f>
        <v>0</v>
      </c>
      <c r="F29" s="164">
        <f>'TAB1'!G158</f>
        <v>0</v>
      </c>
      <c r="G29" s="164">
        <f>'TAB1'!G200</f>
        <v>0</v>
      </c>
    </row>
    <row r="30" spans="1:7" x14ac:dyDescent="0.3">
      <c r="A30" s="41" t="s">
        <v>386</v>
      </c>
      <c r="B30" s="41" t="s">
        <v>387</v>
      </c>
      <c r="C30" s="164">
        <f t="shared" si="0"/>
        <v>0</v>
      </c>
      <c r="D30" s="164">
        <f>'TAB1'!G73</f>
        <v>0</v>
      </c>
      <c r="E30" s="504">
        <f>'TAB1'!G116</f>
        <v>0</v>
      </c>
      <c r="F30" s="164">
        <f>'TAB1'!G159</f>
        <v>0</v>
      </c>
      <c r="G30" s="164">
        <f>'TAB1'!G201</f>
        <v>0</v>
      </c>
    </row>
    <row r="31" spans="1:7" x14ac:dyDescent="0.3">
      <c r="A31" s="43" t="s">
        <v>422</v>
      </c>
      <c r="B31" s="43" t="s">
        <v>388</v>
      </c>
      <c r="C31" s="164">
        <f t="shared" si="0"/>
        <v>0</v>
      </c>
      <c r="D31" s="164">
        <f>'TAB1'!G74</f>
        <v>0</v>
      </c>
      <c r="E31" s="504">
        <f>'TAB1'!G117</f>
        <v>0</v>
      </c>
      <c r="F31" s="164">
        <f>'TAB1'!G160</f>
        <v>0</v>
      </c>
      <c r="G31" s="164">
        <f>'TAB1'!G202</f>
        <v>0</v>
      </c>
    </row>
    <row r="32" spans="1:7" x14ac:dyDescent="0.3">
      <c r="A32" s="41" t="s">
        <v>389</v>
      </c>
      <c r="B32" s="41">
        <v>65</v>
      </c>
      <c r="C32" s="164">
        <f t="shared" si="0"/>
        <v>0</v>
      </c>
      <c r="D32" s="164">
        <f>'TAB1'!G75</f>
        <v>0</v>
      </c>
      <c r="E32" s="504">
        <f>'TAB1'!G118</f>
        <v>0</v>
      </c>
      <c r="F32" s="164">
        <f>'TAB1'!G161</f>
        <v>0</v>
      </c>
      <c r="G32" s="164">
        <f>'TAB1'!G203</f>
        <v>0</v>
      </c>
    </row>
    <row r="33" spans="1:7" x14ac:dyDescent="0.3">
      <c r="A33" s="41" t="s">
        <v>390</v>
      </c>
      <c r="B33" s="41">
        <v>650</v>
      </c>
      <c r="C33" s="164">
        <f t="shared" si="0"/>
        <v>0</v>
      </c>
      <c r="D33" s="164">
        <f>'TAB1'!G76</f>
        <v>0</v>
      </c>
      <c r="E33" s="504">
        <f>'TAB1'!G119</f>
        <v>0</v>
      </c>
      <c r="F33" s="164">
        <f>'TAB1'!G162</f>
        <v>0</v>
      </c>
      <c r="G33" s="164">
        <f>'TAB1'!G204</f>
        <v>0</v>
      </c>
    </row>
    <row r="34" spans="1:7" ht="27" x14ac:dyDescent="0.3">
      <c r="A34" s="41" t="s">
        <v>391</v>
      </c>
      <c r="B34" s="41">
        <v>651</v>
      </c>
      <c r="C34" s="164">
        <f t="shared" si="0"/>
        <v>0</v>
      </c>
      <c r="D34" s="164">
        <f>'TAB1'!G77</f>
        <v>0</v>
      </c>
      <c r="E34" s="504">
        <f>'TAB1'!G120</f>
        <v>0</v>
      </c>
      <c r="F34" s="164">
        <f>'TAB1'!G163</f>
        <v>0</v>
      </c>
      <c r="G34" s="164">
        <f>'TAB1'!G205</f>
        <v>0</v>
      </c>
    </row>
    <row r="35" spans="1:7" x14ac:dyDescent="0.3">
      <c r="A35" s="41" t="s">
        <v>392</v>
      </c>
      <c r="B35" s="41" t="s">
        <v>393</v>
      </c>
      <c r="C35" s="164">
        <f t="shared" si="0"/>
        <v>0</v>
      </c>
      <c r="D35" s="164">
        <f>'TAB1'!G78</f>
        <v>0</v>
      </c>
      <c r="E35" s="504">
        <f>'TAB1'!G121</f>
        <v>0</v>
      </c>
      <c r="F35" s="164">
        <f>'TAB1'!G164</f>
        <v>0</v>
      </c>
      <c r="G35" s="164">
        <f>'TAB1'!G206</f>
        <v>0</v>
      </c>
    </row>
    <row r="36" spans="1:7" x14ac:dyDescent="0.3">
      <c r="A36" s="41" t="s">
        <v>394</v>
      </c>
      <c r="B36" s="41" t="s">
        <v>395</v>
      </c>
      <c r="C36" s="164">
        <f t="shared" si="0"/>
        <v>0</v>
      </c>
      <c r="D36" s="164">
        <f>'TAB1'!G79</f>
        <v>0</v>
      </c>
      <c r="E36" s="504">
        <f>'TAB1'!G122</f>
        <v>0</v>
      </c>
      <c r="F36" s="164">
        <f>'TAB1'!G165</f>
        <v>0</v>
      </c>
      <c r="G36" s="164">
        <f>'TAB1'!G207</f>
        <v>0</v>
      </c>
    </row>
    <row r="37" spans="1:7" x14ac:dyDescent="0.3">
      <c r="A37" s="43" t="s">
        <v>423</v>
      </c>
      <c r="B37" s="43">
        <v>9903</v>
      </c>
      <c r="C37" s="164">
        <f t="shared" si="0"/>
        <v>0</v>
      </c>
      <c r="D37" s="164">
        <f>'TAB1'!G80</f>
        <v>0</v>
      </c>
      <c r="E37" s="504">
        <f>'TAB1'!G123</f>
        <v>0</v>
      </c>
      <c r="F37" s="164">
        <f>'TAB1'!G166</f>
        <v>0</v>
      </c>
      <c r="G37" s="164">
        <f>'TAB1'!G208</f>
        <v>0</v>
      </c>
    </row>
    <row r="38" spans="1:7" x14ac:dyDescent="0.3">
      <c r="A38" s="43" t="s">
        <v>424</v>
      </c>
      <c r="B38" s="43">
        <v>780</v>
      </c>
      <c r="C38" s="164">
        <f t="shared" si="0"/>
        <v>0</v>
      </c>
      <c r="D38" s="164">
        <f>'TAB1'!G81</f>
        <v>0</v>
      </c>
      <c r="E38" s="504">
        <f>'TAB1'!G124</f>
        <v>0</v>
      </c>
      <c r="F38" s="164">
        <f>'TAB1'!G167</f>
        <v>0</v>
      </c>
      <c r="G38" s="164">
        <f>'TAB1'!G209</f>
        <v>0</v>
      </c>
    </row>
    <row r="39" spans="1:7" x14ac:dyDescent="0.3">
      <c r="A39" s="43" t="s">
        <v>425</v>
      </c>
      <c r="B39" s="43">
        <v>680</v>
      </c>
      <c r="C39" s="164">
        <f t="shared" si="0"/>
        <v>0</v>
      </c>
      <c r="D39" s="164">
        <f>'TAB1'!G82</f>
        <v>0</v>
      </c>
      <c r="E39" s="504">
        <f>'TAB1'!G125</f>
        <v>0</v>
      </c>
      <c r="F39" s="164">
        <f>'TAB1'!G168</f>
        <v>0</v>
      </c>
      <c r="G39" s="164">
        <f>'TAB1'!G210</f>
        <v>0</v>
      </c>
    </row>
    <row r="40" spans="1:7" x14ac:dyDescent="0.3">
      <c r="A40" s="43" t="s">
        <v>426</v>
      </c>
      <c r="B40" s="43" t="s">
        <v>396</v>
      </c>
      <c r="C40" s="164">
        <f t="shared" si="0"/>
        <v>0</v>
      </c>
      <c r="D40" s="164">
        <f>'TAB1'!G83</f>
        <v>0</v>
      </c>
      <c r="E40" s="504">
        <f>'TAB1'!G126</f>
        <v>0</v>
      </c>
      <c r="F40" s="164">
        <f>'TAB1'!G169</f>
        <v>0</v>
      </c>
      <c r="G40" s="164">
        <f>'TAB1'!G211</f>
        <v>0</v>
      </c>
    </row>
    <row r="41" spans="1:7" x14ac:dyDescent="0.3">
      <c r="A41" s="43" t="s">
        <v>427</v>
      </c>
      <c r="B41" s="43">
        <v>9904</v>
      </c>
      <c r="C41" s="164">
        <f t="shared" si="0"/>
        <v>0</v>
      </c>
      <c r="D41" s="164">
        <f>'TAB1'!G84</f>
        <v>0</v>
      </c>
      <c r="E41" s="504">
        <f>'TAB1'!G127</f>
        <v>0</v>
      </c>
      <c r="F41" s="164">
        <f>'TAB1'!G170</f>
        <v>0</v>
      </c>
      <c r="G41" s="164">
        <f>'TAB1'!G212</f>
        <v>0</v>
      </c>
    </row>
    <row r="42" spans="1:7" x14ac:dyDescent="0.3">
      <c r="A42" s="43" t="s">
        <v>428</v>
      </c>
      <c r="B42" s="43">
        <v>789</v>
      </c>
      <c r="C42" s="164">
        <f t="shared" si="0"/>
        <v>0</v>
      </c>
      <c r="D42" s="164">
        <f>'TAB1'!G85</f>
        <v>0</v>
      </c>
      <c r="E42" s="504">
        <f>'TAB1'!G128</f>
        <v>0</v>
      </c>
      <c r="F42" s="164">
        <f>'TAB1'!G171</f>
        <v>0</v>
      </c>
      <c r="G42" s="164">
        <f>'TAB1'!G213</f>
        <v>0</v>
      </c>
    </row>
    <row r="43" spans="1:7" x14ac:dyDescent="0.3">
      <c r="A43" s="43" t="s">
        <v>429</v>
      </c>
      <c r="B43" s="43">
        <v>689</v>
      </c>
      <c r="C43" s="164">
        <f t="shared" si="0"/>
        <v>0</v>
      </c>
      <c r="D43" s="164">
        <f>'TAB1'!G86</f>
        <v>0</v>
      </c>
      <c r="E43" s="504">
        <f>'TAB1'!G129</f>
        <v>0</v>
      </c>
      <c r="F43" s="164">
        <f>'TAB1'!G172</f>
        <v>0</v>
      </c>
      <c r="G43" s="164">
        <f>'TAB1'!G214</f>
        <v>0</v>
      </c>
    </row>
    <row r="44" spans="1:7" x14ac:dyDescent="0.3">
      <c r="A44" s="43" t="s">
        <v>430</v>
      </c>
      <c r="B44" s="43">
        <v>9905</v>
      </c>
      <c r="C44" s="164">
        <f t="shared" si="0"/>
        <v>0</v>
      </c>
      <c r="D44" s="164">
        <f>'TAB1'!G87</f>
        <v>0</v>
      </c>
      <c r="E44" s="504">
        <f>'TAB1'!G130</f>
        <v>0</v>
      </c>
      <c r="F44" s="164">
        <f>'TAB1'!G173</f>
        <v>0</v>
      </c>
      <c r="G44" s="164">
        <f>'TAB1'!G215</f>
        <v>0</v>
      </c>
    </row>
  </sheetData>
  <mergeCells count="1">
    <mergeCell ref="C6:G6"/>
  </mergeCells>
  <hyperlinks>
    <hyperlink ref="A1" location="TAB00!A1" display="Retour page de garde"/>
  </hyperlinks>
  <pageMargins left="0.7" right="0.7" top="0.75" bottom="0.75" header="0.3" footer="0.3"/>
  <pageSetup paperSize="9" scale="91"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zoomScaleNormal="100" workbookViewId="0">
      <selection activeCell="A37" sqref="A37:A38"/>
    </sheetView>
  </sheetViews>
  <sheetFormatPr baseColWidth="10" defaultColWidth="7.83203125" defaultRowHeight="13.5" x14ac:dyDescent="0.3"/>
  <cols>
    <col min="1" max="1" width="39" style="220" customWidth="1"/>
    <col min="2" max="2" width="17.5" style="219" customWidth="1"/>
    <col min="3" max="4" width="17.5" style="220" customWidth="1"/>
    <col min="5" max="16384" width="7.83203125" style="216"/>
  </cols>
  <sheetData>
    <row r="1" spans="1:4" ht="15" x14ac:dyDescent="0.3">
      <c r="A1" s="228" t="s">
        <v>42</v>
      </c>
      <c r="B1" s="216"/>
      <c r="C1" s="216"/>
      <c r="D1" s="216"/>
    </row>
    <row r="3" spans="1:4" ht="22.15" customHeight="1" x14ac:dyDescent="0.3">
      <c r="A3" s="410" t="str">
        <f>TAB00!B56&amp;" : "&amp;TAB00!C56</f>
        <v>TAB2 : Réconciliation tarifaire</v>
      </c>
      <c r="B3" s="133"/>
      <c r="C3" s="133"/>
      <c r="D3" s="133"/>
    </row>
    <row r="5" spans="1:4" ht="15" x14ac:dyDescent="0.3">
      <c r="A5" s="356" t="str">
        <f>"Identification des écarts | Période "&amp;TAB00!E14</f>
        <v>Identification des écarts | Période 2021</v>
      </c>
      <c r="B5" s="351"/>
      <c r="C5" s="352"/>
      <c r="D5" s="352"/>
    </row>
    <row r="7" spans="1:4" x14ac:dyDescent="0.3">
      <c r="B7" s="498"/>
      <c r="C7" s="349"/>
    </row>
    <row r="8" spans="1:4" ht="54" x14ac:dyDescent="0.3">
      <c r="A8" s="203"/>
      <c r="B8" s="203" t="s">
        <v>201</v>
      </c>
      <c r="C8" s="203" t="s">
        <v>144</v>
      </c>
      <c r="D8" s="203" t="s">
        <v>145</v>
      </c>
    </row>
    <row r="9" spans="1:4" x14ac:dyDescent="0.3">
      <c r="A9" s="220" t="s">
        <v>142</v>
      </c>
      <c r="B9" s="227">
        <f>SUM(TAB1.1!F8,TAB1.1!F25,TAB1.1!F38)</f>
        <v>0</v>
      </c>
      <c r="C9" s="499">
        <f>IF(COUNT(TAB3.1!C11:C12,TAB3.1!C14:C16,TAB3.1!D19:J26,TAB3.1!L19:R26,TAB3.1!L28:R35,TAB3.1!D28:J35,TAB3.1!D40:J42,TAB3.1!L40:R42)&gt;5,SUM(TAB3.1!C46:C53)*-1,SUM('TAB3'!C45:C52)*-1)</f>
        <v>0</v>
      </c>
      <c r="D9" s="499">
        <f>B9-C9</f>
        <v>0</v>
      </c>
    </row>
    <row r="10" spans="1:4" x14ac:dyDescent="0.3">
      <c r="A10" s="349" t="s">
        <v>705</v>
      </c>
      <c r="B10" s="227">
        <f>SUM(TAB1.1!F14,TAB1.1!F31,TAB1.1!F39,TAB1.1!F40)</f>
        <v>0</v>
      </c>
      <c r="C10" s="499">
        <f>IF(COUNT(TAB3.1!C11:C12,TAB3.1!C14:C16,TAB3.1!D19:J26,TAB3.1!L19:R26,TAB3.1!L28:R35,TAB3.1!D28:J35,TAB3.1!D40:J42,TAB3.1!L40:R42)&gt;5,SUM(TAB3.1!C9,TAB3.1!C17,TAB3.1!C36),SUM('TAB3'!C35,'TAB3'!C16,'TAB3'!C8))</f>
        <v>0</v>
      </c>
      <c r="D10" s="499">
        <f>B10-C10</f>
        <v>0</v>
      </c>
    </row>
    <row r="11" spans="1:4" s="500" customFormat="1" x14ac:dyDescent="0.3">
      <c r="A11" s="23" t="s">
        <v>143</v>
      </c>
      <c r="B11" s="24">
        <f>B9-B10</f>
        <v>0</v>
      </c>
      <c r="C11" s="24">
        <f>C9-C10</f>
        <v>0</v>
      </c>
      <c r="D11" s="24">
        <f>D9-D10</f>
        <v>0</v>
      </c>
    </row>
    <row r="13" spans="1:4" ht="15" x14ac:dyDescent="0.3">
      <c r="A13" s="356" t="s">
        <v>202</v>
      </c>
      <c r="B13" s="351"/>
      <c r="C13" s="352"/>
      <c r="D13" s="352"/>
    </row>
    <row r="15" spans="1:4" x14ac:dyDescent="0.3">
      <c r="A15" s="23" t="s">
        <v>203</v>
      </c>
      <c r="B15" s="74">
        <f>D11</f>
        <v>0</v>
      </c>
    </row>
    <row r="16" spans="1:4" x14ac:dyDescent="0.3">
      <c r="A16" s="220" t="s">
        <v>16</v>
      </c>
      <c r="B16" s="221"/>
    </row>
    <row r="17" spans="1:2" x14ac:dyDescent="0.3">
      <c r="A17" s="220" t="s">
        <v>204</v>
      </c>
      <c r="B17" s="501"/>
    </row>
    <row r="18" spans="1:2" x14ac:dyDescent="0.3">
      <c r="A18" s="164" t="s">
        <v>37</v>
      </c>
      <c r="B18" s="221"/>
    </row>
    <row r="19" spans="1:2" x14ac:dyDescent="0.3">
      <c r="A19" s="221" t="s">
        <v>115</v>
      </c>
      <c r="B19" s="221"/>
    </row>
    <row r="20" spans="1:2" x14ac:dyDescent="0.3">
      <c r="A20" s="221" t="s">
        <v>116</v>
      </c>
      <c r="B20" s="221"/>
    </row>
    <row r="21" spans="1:2" x14ac:dyDescent="0.3">
      <c r="A21" s="221" t="s">
        <v>117</v>
      </c>
      <c r="B21" s="502"/>
    </row>
    <row r="22" spans="1:2" x14ac:dyDescent="0.3">
      <c r="A22" s="503" t="s">
        <v>118</v>
      </c>
      <c r="B22" s="221"/>
    </row>
    <row r="23" spans="1:2" x14ac:dyDescent="0.3">
      <c r="A23" s="23" t="s">
        <v>210</v>
      </c>
      <c r="B23" s="75">
        <f>B15-SUM(B16:B22)</f>
        <v>0</v>
      </c>
    </row>
  </sheetData>
  <hyperlinks>
    <hyperlink ref="A1" location="TAB00!A1" display="Retour page de garde"/>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3"/>
  <sheetViews>
    <sheetView topLeftCell="A34" zoomScaleNormal="100" workbookViewId="0">
      <selection activeCell="A37" sqref="A37:A38"/>
    </sheetView>
  </sheetViews>
  <sheetFormatPr baseColWidth="10" defaultColWidth="9.1640625" defaultRowHeight="13.5" x14ac:dyDescent="0.3"/>
  <cols>
    <col min="1" max="1" width="79.1640625" style="220" customWidth="1"/>
    <col min="2" max="2" width="16.6640625" style="219" customWidth="1"/>
    <col min="3" max="4" width="16.6640625" style="220" customWidth="1"/>
    <col min="5" max="5" width="16.6640625" style="216" customWidth="1"/>
    <col min="6" max="6" width="16.6640625" style="173" customWidth="1"/>
    <col min="7" max="7" width="9.1640625" style="134"/>
    <col min="8" max="16384" width="9.1640625" style="173"/>
  </cols>
  <sheetData>
    <row r="1" spans="1:7" s="216" customFormat="1" ht="15" x14ac:dyDescent="0.3">
      <c r="A1" s="228" t="s">
        <v>42</v>
      </c>
    </row>
    <row r="3" spans="1:7" ht="22.15" customHeight="1" x14ac:dyDescent="0.3">
      <c r="A3" s="410" t="str">
        <f>TAB00!B57&amp;" : "&amp;TAB00!C57</f>
        <v>TAB3 : Récapitulatif des soldes régulatoires et bonus/malus</v>
      </c>
      <c r="B3" s="133"/>
      <c r="C3" s="133"/>
      <c r="D3" s="133"/>
      <c r="E3" s="133"/>
      <c r="F3" s="133"/>
      <c r="G3" s="133"/>
    </row>
    <row r="4" spans="1:7" ht="14.25" thickBot="1" x14ac:dyDescent="0.35"/>
    <row r="5" spans="1:7" x14ac:dyDescent="0.3">
      <c r="A5" s="440" t="s">
        <v>759</v>
      </c>
    </row>
    <row r="6" spans="1:7" ht="14.25" thickBot="1" x14ac:dyDescent="0.35">
      <c r="A6" s="441" t="s">
        <v>760</v>
      </c>
    </row>
    <row r="7" spans="1:7" s="111" customFormat="1" ht="27" x14ac:dyDescent="0.3">
      <c r="A7" s="224"/>
      <c r="B7" s="27" t="str">
        <f>"BUDGET "&amp;TAB00!E14</f>
        <v>BUDGET 2021</v>
      </c>
      <c r="C7" s="27" t="str">
        <f>"REALITE "&amp;TAB00!E14</f>
        <v>REALITE 2021</v>
      </c>
      <c r="D7" s="27" t="s">
        <v>8</v>
      </c>
      <c r="E7" s="28" t="s">
        <v>9</v>
      </c>
      <c r="F7" s="27" t="s">
        <v>10</v>
      </c>
      <c r="G7" s="27" t="s">
        <v>707</v>
      </c>
    </row>
    <row r="8" spans="1:7" s="84" customFormat="1" x14ac:dyDescent="0.3">
      <c r="A8" s="82" t="s">
        <v>7</v>
      </c>
      <c r="B8" s="83">
        <f>SUM(B9,B12)</f>
        <v>0</v>
      </c>
      <c r="C8" s="83">
        <f>SUM(C9,C12)</f>
        <v>0</v>
      </c>
      <c r="D8" s="83">
        <f>SUM(D9,D12)</f>
        <v>0</v>
      </c>
      <c r="E8" s="83">
        <f>E12</f>
        <v>0</v>
      </c>
      <c r="F8" s="83">
        <f>SUM(F9,F12)</f>
        <v>0</v>
      </c>
      <c r="G8" s="48"/>
    </row>
    <row r="9" spans="1:7" s="84" customFormat="1" x14ac:dyDescent="0.3">
      <c r="A9" s="85" t="s">
        <v>5</v>
      </c>
      <c r="B9" s="83">
        <f>SUM(B10:B11)</f>
        <v>0</v>
      </c>
      <c r="C9" s="83">
        <f>SUM(C10:C11)</f>
        <v>0</v>
      </c>
      <c r="D9" s="83">
        <f>SUM(D10:D11)</f>
        <v>0</v>
      </c>
      <c r="E9" s="86"/>
      <c r="F9" s="87">
        <f>SUM(F10:F11)</f>
        <v>0</v>
      </c>
      <c r="G9" s="556" t="s">
        <v>231</v>
      </c>
    </row>
    <row r="10" spans="1:7" s="84" customFormat="1" x14ac:dyDescent="0.3">
      <c r="A10" s="88" t="s">
        <v>714</v>
      </c>
      <c r="B10" s="83">
        <f>HLOOKUP(B$7,TAB3.3!$B$7:$K$46,3,FALSE)</f>
        <v>0</v>
      </c>
      <c r="C10" s="83">
        <f>HLOOKUP($C$7,'TAB4'!$B$5:$J$55,32,FALSE)</f>
        <v>0</v>
      </c>
      <c r="D10" s="89">
        <f>B10-C10</f>
        <v>0</v>
      </c>
      <c r="E10" s="86"/>
      <c r="F10" s="90">
        <f>D10</f>
        <v>0</v>
      </c>
      <c r="G10" s="557"/>
    </row>
    <row r="11" spans="1:7" s="84" customFormat="1" x14ac:dyDescent="0.3">
      <c r="A11" s="88" t="s">
        <v>715</v>
      </c>
      <c r="B11" s="83">
        <f>HLOOKUP(B$7,TAB3.3!$B$7:$K$46,4,FALSE)</f>
        <v>0</v>
      </c>
      <c r="C11" s="83">
        <f>HLOOKUP($C$7,'TAB4'!$B$5:$J$55,39,FALSE)</f>
        <v>0</v>
      </c>
      <c r="D11" s="89">
        <f>B11-C11</f>
        <v>0</v>
      </c>
      <c r="E11" s="91"/>
      <c r="F11" s="90">
        <f>D11</f>
        <v>0</v>
      </c>
      <c r="G11" s="557"/>
    </row>
    <row r="12" spans="1:7" s="84" customFormat="1" x14ac:dyDescent="0.3">
      <c r="A12" s="85" t="s">
        <v>6</v>
      </c>
      <c r="B12" s="83">
        <f>SUM(B13:B15)</f>
        <v>0</v>
      </c>
      <c r="C12" s="83">
        <f>SUM(C13:C15)</f>
        <v>0</v>
      </c>
      <c r="D12" s="83">
        <f>SUM(D13:D15)</f>
        <v>0</v>
      </c>
      <c r="E12" s="83">
        <f>SUM(E13:E15)</f>
        <v>0</v>
      </c>
      <c r="F12" s="87">
        <f>SUM(F13:F15)</f>
        <v>0</v>
      </c>
      <c r="G12" s="556" t="s">
        <v>232</v>
      </c>
    </row>
    <row r="13" spans="1:7" s="84" customFormat="1" x14ac:dyDescent="0.3">
      <c r="A13" s="88" t="s">
        <v>12</v>
      </c>
      <c r="B13" s="83">
        <f>SUM(HLOOKUP(B$7,TAB3.3!$B$7:$K$46,7,FALSE),HLOOKUP(B$7,TAB3.3!$B$7:$K$46,13,FALSE),HLOOKUP(B$7,TAB3.3!$B$7:$K$46,19,FALSE),HLOOKUP(B$7,TAB3.3!$B$7:$K$46,25,FALSE),HLOOKUP(B$7,TAB3.3!$B$7:$K$46,31,FALSE),HLOOKUP(B$7,TAB3.3!$B$7:$K$46,37,FALSE))</f>
        <v>0</v>
      </c>
      <c r="C13" s="83">
        <f>SUM('TAB5'!C8,'TAB5'!C14,'TAB5'!C20,'TAB5'!C26,'TAB5'!C32,'TAB5'!C38)</f>
        <v>0</v>
      </c>
      <c r="D13" s="89">
        <f>B13-C13</f>
        <v>0</v>
      </c>
      <c r="E13" s="91"/>
      <c r="F13" s="90">
        <f>D13</f>
        <v>0</v>
      </c>
      <c r="G13" s="557"/>
    </row>
    <row r="14" spans="1:7" s="84" customFormat="1" x14ac:dyDescent="0.3">
      <c r="A14" s="88" t="s">
        <v>13</v>
      </c>
      <c r="B14" s="83">
        <f>SUM(HLOOKUP(B$7,TAB3.3!$B$7:$K$46,8,FALSE),HLOOKUP(B$7,TAB3.3!$B$7:$K$46,14,FALSE),HLOOKUP(B$7,TAB3.3!$B$7:$K$46,20,FALSE),HLOOKUP(B$7,TAB3.3!$B$7:$K$46,26,FALSE),HLOOKUP(B$7,TAB3.3!$B$7:$K$46,32,FALSE))</f>
        <v>0</v>
      </c>
      <c r="C14" s="83">
        <f>SUM('TAB5'!C9,'TAB5'!C15,'TAB5'!C21,'TAB5'!C27,'TAB5'!C33)</f>
        <v>0</v>
      </c>
      <c r="D14" s="89">
        <f>B14-C14</f>
        <v>0</v>
      </c>
      <c r="E14" s="92">
        <f>SUM('TAB5'!E9,'TAB5'!E15,'TAB5'!E21,'TAB5'!E27,'TAB5'!E33)</f>
        <v>0</v>
      </c>
      <c r="F14" s="92">
        <f>SUM('TAB5'!F9,'TAB5'!F15,'TAB5'!F21,'TAB5'!F27,'TAB5'!F33)</f>
        <v>0</v>
      </c>
      <c r="G14" s="557"/>
    </row>
    <row r="15" spans="1:7" s="84" customFormat="1" x14ac:dyDescent="0.3">
      <c r="A15" s="88" t="s">
        <v>4</v>
      </c>
      <c r="B15" s="83">
        <f>SUM(HLOOKUP(B$7,TAB3.3!$B$7:$K$46,11,FALSE),HLOOKUP(B$7,TAB3.3!$B$7:$K$46,17,FALSE),HLOOKUP(B$7,TAB3.3!$B$7:$K$46,23,FALSE),HLOOKUP(B$7,TAB3.3!$B$7:$K$46,29,FALSE),HLOOKUP(B$7,TAB3.3!$B$7:$K$46,35,FALSE),HLOOKUP(B$7,TAB3.3!$B$7:$K$46,38,FALSE))</f>
        <v>0</v>
      </c>
      <c r="C15" s="83">
        <f>SUM('TAB5'!C12,'TAB5'!C18,'TAB5'!C24,'TAB5'!C30,'TAB5'!C36,'TAB5'!C39)</f>
        <v>0</v>
      </c>
      <c r="D15" s="89">
        <f>B15-C15</f>
        <v>0</v>
      </c>
      <c r="E15" s="91"/>
      <c r="F15" s="90">
        <f>D15</f>
        <v>0</v>
      </c>
      <c r="G15" s="557"/>
    </row>
    <row r="16" spans="1:7" s="84" customFormat="1" x14ac:dyDescent="0.3">
      <c r="A16" s="82" t="s">
        <v>711</v>
      </c>
      <c r="B16" s="83">
        <f>SUM(B17,B26)</f>
        <v>0</v>
      </c>
      <c r="C16" s="83">
        <f>SUM(C17,C26)</f>
        <v>0</v>
      </c>
      <c r="D16" s="83">
        <f>SUM(D17,D26)</f>
        <v>0</v>
      </c>
      <c r="E16" s="83">
        <f>SUM(E17,E26)</f>
        <v>0</v>
      </c>
      <c r="F16" s="83">
        <f>SUM(F17,F26)</f>
        <v>0</v>
      </c>
      <c r="G16" s="48"/>
    </row>
    <row r="17" spans="1:8" s="84" customFormat="1" x14ac:dyDescent="0.3">
      <c r="A17" s="93" t="s">
        <v>0</v>
      </c>
      <c r="B17" s="83">
        <f>SUM(B18:B25)</f>
        <v>0</v>
      </c>
      <c r="C17" s="83">
        <f t="shared" ref="C17:F17" si="0">SUM(C18:C25)</f>
        <v>0</v>
      </c>
      <c r="D17" s="83">
        <f t="shared" si="0"/>
        <v>0</v>
      </c>
      <c r="E17" s="83">
        <f t="shared" si="0"/>
        <v>0</v>
      </c>
      <c r="F17" s="87">
        <f t="shared" si="0"/>
        <v>0</v>
      </c>
      <c r="G17" s="556" t="s">
        <v>235</v>
      </c>
    </row>
    <row r="18" spans="1:8" s="84" customFormat="1" x14ac:dyDescent="0.3">
      <c r="A18" s="88" t="s">
        <v>716</v>
      </c>
      <c r="B18" s="83">
        <f>'TAB6'!B7</f>
        <v>0</v>
      </c>
      <c r="C18" s="83">
        <f>'TAB6'!C7</f>
        <v>0</v>
      </c>
      <c r="D18" s="89">
        <f>'TAB6'!D7</f>
        <v>0</v>
      </c>
      <c r="E18" s="83">
        <f>'TAB6'!E7</f>
        <v>0</v>
      </c>
      <c r="F18" s="94"/>
      <c r="G18" s="556"/>
    </row>
    <row r="19" spans="1:8" s="84" customFormat="1" ht="27" x14ac:dyDescent="0.3">
      <c r="A19" s="88" t="s">
        <v>717</v>
      </c>
      <c r="B19" s="83">
        <f>'TAB6'!B8</f>
        <v>0</v>
      </c>
      <c r="C19" s="83">
        <f>'TAB6'!C8</f>
        <v>0</v>
      </c>
      <c r="D19" s="89">
        <f>'TAB6'!D8</f>
        <v>0</v>
      </c>
      <c r="E19" s="83">
        <f>'TAB6'!E8</f>
        <v>0</v>
      </c>
      <c r="F19" s="90">
        <f>TAB6.2!B19</f>
        <v>0</v>
      </c>
      <c r="G19" s="556"/>
      <c r="H19" s="95"/>
    </row>
    <row r="20" spans="1:8" s="84" customFormat="1" ht="12" customHeight="1" x14ac:dyDescent="0.3">
      <c r="A20" s="88" t="s">
        <v>718</v>
      </c>
      <c r="B20" s="83">
        <f>'TAB6'!B9</f>
        <v>0</v>
      </c>
      <c r="C20" s="83">
        <f>'TAB6'!C9</f>
        <v>0</v>
      </c>
      <c r="D20" s="89">
        <f>'TAB6'!D9</f>
        <v>0</v>
      </c>
      <c r="E20" s="83">
        <f>'TAB6'!E9</f>
        <v>0</v>
      </c>
      <c r="F20" s="94"/>
      <c r="G20" s="556"/>
    </row>
    <row r="21" spans="1:8" s="84" customFormat="1" ht="14.45" customHeight="1" x14ac:dyDescent="0.3">
      <c r="A21" s="88" t="s">
        <v>719</v>
      </c>
      <c r="B21" s="83">
        <f>'TAB6'!B10</f>
        <v>0</v>
      </c>
      <c r="C21" s="83">
        <f>'TAB6'!C10</f>
        <v>0</v>
      </c>
      <c r="D21" s="89">
        <f>'TAB6'!D10</f>
        <v>0</v>
      </c>
      <c r="E21" s="83">
        <f>'TAB6'!E10</f>
        <v>0</v>
      </c>
      <c r="F21" s="94"/>
      <c r="G21" s="556"/>
    </row>
    <row r="22" spans="1:8" s="84" customFormat="1" ht="14.45" customHeight="1" x14ac:dyDescent="0.3">
      <c r="A22" s="88" t="s">
        <v>720</v>
      </c>
      <c r="B22" s="83">
        <f>'TAB6'!B11</f>
        <v>0</v>
      </c>
      <c r="C22" s="83">
        <f>'TAB6'!C11</f>
        <v>0</v>
      </c>
      <c r="D22" s="89">
        <f>'TAB6'!D11</f>
        <v>0</v>
      </c>
      <c r="E22" s="83">
        <f>'TAB6'!E11</f>
        <v>0</v>
      </c>
      <c r="F22" s="94"/>
      <c r="G22" s="556"/>
    </row>
    <row r="23" spans="1:8" s="84" customFormat="1" x14ac:dyDescent="0.3">
      <c r="A23" s="96" t="s">
        <v>721</v>
      </c>
      <c r="B23" s="83">
        <f>'TAB6'!B12</f>
        <v>0</v>
      </c>
      <c r="C23" s="83">
        <f>'TAB6'!C12</f>
        <v>0</v>
      </c>
      <c r="D23" s="89">
        <f>'TAB6'!D12</f>
        <v>0</v>
      </c>
      <c r="E23" s="83">
        <f>'TAB6'!E12</f>
        <v>0</v>
      </c>
      <c r="F23" s="94"/>
      <c r="G23" s="556"/>
    </row>
    <row r="24" spans="1:8" s="84" customFormat="1" x14ac:dyDescent="0.3">
      <c r="A24" s="88" t="s">
        <v>722</v>
      </c>
      <c r="B24" s="83">
        <f>'TAB6'!B13</f>
        <v>0</v>
      </c>
      <c r="C24" s="83">
        <f>'TAB6'!C13</f>
        <v>0</v>
      </c>
      <c r="D24" s="89">
        <f>'TAB6'!D13</f>
        <v>0</v>
      </c>
      <c r="E24" s="83">
        <f>'TAB6'!E13</f>
        <v>0</v>
      </c>
      <c r="F24" s="94"/>
      <c r="G24" s="556"/>
    </row>
    <row r="25" spans="1:8" s="84" customFormat="1" ht="14.45" customHeight="1" x14ac:dyDescent="0.3">
      <c r="A25" s="96" t="s">
        <v>931</v>
      </c>
      <c r="B25" s="83">
        <f>'TAB6'!B14</f>
        <v>0</v>
      </c>
      <c r="C25" s="83">
        <f>'TAB6'!C14</f>
        <v>0</v>
      </c>
      <c r="D25" s="89">
        <f>'TAB6'!D14</f>
        <v>0</v>
      </c>
      <c r="E25" s="83">
        <f>'TAB6'!E14</f>
        <v>0</v>
      </c>
      <c r="F25" s="94"/>
      <c r="G25" s="556"/>
    </row>
    <row r="26" spans="1:8" s="84" customFormat="1" x14ac:dyDescent="0.3">
      <c r="A26" s="97" t="s">
        <v>1</v>
      </c>
      <c r="B26" s="83">
        <f>SUM(B27:B34)</f>
        <v>0</v>
      </c>
      <c r="C26" s="83">
        <f>SUM(C27:C34)</f>
        <v>0</v>
      </c>
      <c r="D26" s="83">
        <f>SUM(D27:D34)</f>
        <v>0</v>
      </c>
      <c r="E26" s="83">
        <f>SUM(E27:E34)</f>
        <v>0</v>
      </c>
      <c r="F26" s="87">
        <f>SUM(F27:F34)</f>
        <v>0</v>
      </c>
      <c r="G26" s="556" t="s">
        <v>236</v>
      </c>
    </row>
    <row r="27" spans="1:8" s="84" customFormat="1" ht="27" x14ac:dyDescent="0.3">
      <c r="A27" s="98" t="s">
        <v>723</v>
      </c>
      <c r="B27" s="83">
        <f>'TAB7'!B7</f>
        <v>0</v>
      </c>
      <c r="C27" s="83">
        <f>'TAB7'!C7</f>
        <v>0</v>
      </c>
      <c r="D27" s="89">
        <f>'TAB7'!D7</f>
        <v>0</v>
      </c>
      <c r="E27" s="83">
        <f>'TAB7'!E7</f>
        <v>0</v>
      </c>
      <c r="F27" s="90">
        <f>'TAB7'!F7</f>
        <v>0</v>
      </c>
      <c r="G27" s="557"/>
      <c r="H27" s="95"/>
    </row>
    <row r="28" spans="1:8" s="84" customFormat="1" x14ac:dyDescent="0.3">
      <c r="A28" s="98" t="s">
        <v>724</v>
      </c>
      <c r="B28" s="83">
        <f>'TAB7'!B8</f>
        <v>0</v>
      </c>
      <c r="C28" s="83">
        <f>'TAB7'!C8</f>
        <v>0</v>
      </c>
      <c r="D28" s="89">
        <f>'TAB7'!D8</f>
        <v>0</v>
      </c>
      <c r="E28" s="83">
        <f>'TAB7'!E8</f>
        <v>0</v>
      </c>
      <c r="F28" s="94"/>
      <c r="G28" s="557"/>
    </row>
    <row r="29" spans="1:8" s="84" customFormat="1" x14ac:dyDescent="0.3">
      <c r="A29" s="99" t="s">
        <v>725</v>
      </c>
      <c r="B29" s="83">
        <f>'TAB7'!B9</f>
        <v>0</v>
      </c>
      <c r="C29" s="83">
        <f>'TAB7'!C9</f>
        <v>0</v>
      </c>
      <c r="D29" s="89">
        <f>'TAB7'!D9</f>
        <v>0</v>
      </c>
      <c r="E29" s="83">
        <f>'TAB7'!E9</f>
        <v>0</v>
      </c>
      <c r="F29" s="94"/>
      <c r="G29" s="557"/>
    </row>
    <row r="30" spans="1:8" s="84" customFormat="1" ht="40.5" x14ac:dyDescent="0.3">
      <c r="A30" s="98" t="s">
        <v>726</v>
      </c>
      <c r="B30" s="83">
        <f>'TAB7'!B10</f>
        <v>0</v>
      </c>
      <c r="C30" s="83">
        <f>'TAB7'!C10</f>
        <v>0</v>
      </c>
      <c r="D30" s="89">
        <f>'TAB7'!D10</f>
        <v>0</v>
      </c>
      <c r="E30" s="83">
        <f>'TAB7'!E10</f>
        <v>0</v>
      </c>
      <c r="F30" s="94"/>
      <c r="G30" s="557"/>
      <c r="H30" s="95"/>
    </row>
    <row r="31" spans="1:8" s="84" customFormat="1" ht="14.45" customHeight="1" x14ac:dyDescent="0.3">
      <c r="A31" s="99" t="s">
        <v>727</v>
      </c>
      <c r="B31" s="83">
        <f>'TAB7'!B11</f>
        <v>0</v>
      </c>
      <c r="C31" s="83">
        <f>'TAB7'!C11</f>
        <v>0</v>
      </c>
      <c r="D31" s="89">
        <f>'TAB7'!D11</f>
        <v>0</v>
      </c>
      <c r="E31" s="83">
        <f>'TAB7'!E11</f>
        <v>0</v>
      </c>
      <c r="F31" s="100">
        <f>'TAB7'!F11</f>
        <v>0</v>
      </c>
      <c r="G31" s="557"/>
    </row>
    <row r="32" spans="1:8" s="84" customFormat="1" ht="14.45" customHeight="1" x14ac:dyDescent="0.3">
      <c r="A32" s="99" t="s">
        <v>728</v>
      </c>
      <c r="B32" s="83">
        <f>'TAB7'!B12</f>
        <v>0</v>
      </c>
      <c r="C32" s="83">
        <f>'TAB7'!C12</f>
        <v>0</v>
      </c>
      <c r="D32" s="89">
        <f>'TAB7'!D12</f>
        <v>0</v>
      </c>
      <c r="E32" s="83">
        <f>'TAB7'!E12</f>
        <v>0</v>
      </c>
      <c r="F32" s="94"/>
      <c r="G32" s="557"/>
    </row>
    <row r="33" spans="1:8" s="84" customFormat="1" ht="27" x14ac:dyDescent="0.3">
      <c r="A33" s="99" t="s">
        <v>718</v>
      </c>
      <c r="B33" s="83">
        <f>'TAB7'!B13</f>
        <v>0</v>
      </c>
      <c r="C33" s="83">
        <f>'TAB7'!C13</f>
        <v>0</v>
      </c>
      <c r="D33" s="89">
        <f>'TAB7'!D13</f>
        <v>0</v>
      </c>
      <c r="E33" s="83">
        <f>'TAB7'!E13</f>
        <v>0</v>
      </c>
      <c r="F33" s="94"/>
      <c r="G33" s="557"/>
    </row>
    <row r="34" spans="1:8" s="84" customFormat="1" ht="27" x14ac:dyDescent="0.3">
      <c r="A34" s="99" t="s">
        <v>729</v>
      </c>
      <c r="B34" s="83">
        <f>'TAB7'!B14</f>
        <v>0</v>
      </c>
      <c r="C34" s="83">
        <f>'TAB7'!C14</f>
        <v>0</v>
      </c>
      <c r="D34" s="89">
        <f>'TAB7'!D14</f>
        <v>0</v>
      </c>
      <c r="E34" s="83">
        <f>'TAB7'!E14</f>
        <v>0</v>
      </c>
      <c r="F34" s="90">
        <f>'TAB7'!F14</f>
        <v>0</v>
      </c>
      <c r="G34" s="557"/>
    </row>
    <row r="35" spans="1:8" s="84" customFormat="1" ht="14.45" customHeight="1" x14ac:dyDescent="0.3">
      <c r="A35" s="101" t="s">
        <v>712</v>
      </c>
      <c r="B35" s="83">
        <f>SUM(B36:B37)</f>
        <v>0</v>
      </c>
      <c r="C35" s="83">
        <f>SUM(C36:C37)</f>
        <v>0</v>
      </c>
      <c r="D35" s="83">
        <f>SUM(D36:D37)</f>
        <v>0</v>
      </c>
      <c r="E35" s="83">
        <f>SUM(E36:E37)</f>
        <v>0</v>
      </c>
      <c r="F35" s="87">
        <f>SUM(F36:F37)</f>
        <v>0</v>
      </c>
      <c r="G35" s="558" t="s">
        <v>237</v>
      </c>
    </row>
    <row r="36" spans="1:8" s="84" customFormat="1" ht="12" customHeight="1" x14ac:dyDescent="0.3">
      <c r="A36" s="99" t="s">
        <v>14</v>
      </c>
      <c r="B36" s="83">
        <f>'TAB8'!B23</f>
        <v>0</v>
      </c>
      <c r="C36" s="83">
        <f>'TAB8'!C23</f>
        <v>0</v>
      </c>
      <c r="D36" s="89">
        <f t="shared" ref="D36:D41" si="1">B36-C36</f>
        <v>0</v>
      </c>
      <c r="E36" s="91"/>
      <c r="F36" s="90">
        <f>'TAB8'!F23</f>
        <v>0</v>
      </c>
      <c r="G36" s="559"/>
    </row>
    <row r="37" spans="1:8" s="84" customFormat="1" ht="12" customHeight="1" x14ac:dyDescent="0.3">
      <c r="A37" s="99" t="s">
        <v>15</v>
      </c>
      <c r="B37" s="83">
        <f>'TAB8'!B7</f>
        <v>0</v>
      </c>
      <c r="C37" s="83">
        <f>'TAB8'!C7</f>
        <v>0</v>
      </c>
      <c r="D37" s="89">
        <f t="shared" si="1"/>
        <v>0</v>
      </c>
      <c r="E37" s="92">
        <f>'TAB8'!E7</f>
        <v>0</v>
      </c>
      <c r="F37" s="90">
        <f>'TAB8'!F21</f>
        <v>0</v>
      </c>
      <c r="G37" s="560"/>
      <c r="H37" s="48"/>
    </row>
    <row r="38" spans="1:8" s="84" customFormat="1" ht="12" customHeight="1" x14ac:dyDescent="0.3">
      <c r="A38" s="101" t="s">
        <v>2</v>
      </c>
      <c r="B38" s="83">
        <f>SUM(B39:B40)</f>
        <v>0</v>
      </c>
      <c r="C38" s="83">
        <f>SUM(C39:C40)</f>
        <v>0</v>
      </c>
      <c r="D38" s="89">
        <f t="shared" si="1"/>
        <v>0</v>
      </c>
      <c r="E38" s="83">
        <f>D38</f>
        <v>0</v>
      </c>
      <c r="F38" s="94"/>
      <c r="G38" s="558" t="s">
        <v>238</v>
      </c>
    </row>
    <row r="39" spans="1:8" s="84" customFormat="1" ht="12" customHeight="1" x14ac:dyDescent="0.3">
      <c r="A39" s="93" t="s">
        <v>0</v>
      </c>
      <c r="B39" s="83">
        <f>'TAB9'!B7</f>
        <v>0</v>
      </c>
      <c r="C39" s="83">
        <f>'TAB9'!C7</f>
        <v>0</v>
      </c>
      <c r="D39" s="89">
        <f t="shared" si="1"/>
        <v>0</v>
      </c>
      <c r="E39" s="83">
        <f>D39</f>
        <v>0</v>
      </c>
      <c r="F39" s="94"/>
      <c r="G39" s="559"/>
    </row>
    <row r="40" spans="1:8" s="84" customFormat="1" ht="12" customHeight="1" x14ac:dyDescent="0.3">
      <c r="A40" s="102" t="s">
        <v>1</v>
      </c>
      <c r="B40" s="83">
        <f>'TAB9'!B8</f>
        <v>0</v>
      </c>
      <c r="C40" s="83">
        <f>'TAB9'!C8</f>
        <v>0</v>
      </c>
      <c r="D40" s="89">
        <f t="shared" si="1"/>
        <v>0</v>
      </c>
      <c r="E40" s="83">
        <f>D40</f>
        <v>0</v>
      </c>
      <c r="F40" s="94"/>
      <c r="G40" s="107"/>
    </row>
    <row r="41" spans="1:8" s="84" customFormat="1" x14ac:dyDescent="0.3">
      <c r="A41" s="101" t="s">
        <v>713</v>
      </c>
      <c r="B41" s="103">
        <f>VLOOKUP(TAB00!$E$14,TAB3.2!$B$12:$S$33,18,FALSE)</f>
        <v>0</v>
      </c>
      <c r="C41" s="103">
        <f>B41</f>
        <v>0</v>
      </c>
      <c r="D41" s="89">
        <f t="shared" si="1"/>
        <v>0</v>
      </c>
      <c r="E41" s="91"/>
      <c r="F41" s="91"/>
      <c r="G41" s="48"/>
    </row>
    <row r="42" spans="1:8" s="106" customFormat="1" x14ac:dyDescent="0.3">
      <c r="A42" s="475" t="s">
        <v>488</v>
      </c>
      <c r="B42" s="105">
        <f>SUM(B8,B16,B35,B38,B41)</f>
        <v>0</v>
      </c>
      <c r="C42" s="105">
        <f>SUM(C8,C16,C35,C38,C41)</f>
        <v>0</v>
      </c>
      <c r="D42" s="105">
        <f>SUM(D8,D16,D35,D38,D41)</f>
        <v>0</v>
      </c>
      <c r="E42" s="105">
        <f>SUM(E8,E16,E35,E38,E41)</f>
        <v>0</v>
      </c>
      <c r="F42" s="105">
        <f>SUM(F8,F16,F35,F38,F41)</f>
        <v>0</v>
      </c>
      <c r="G42" s="68"/>
    </row>
    <row r="43" spans="1:8" s="84" customFormat="1" x14ac:dyDescent="0.3">
      <c r="A43" s="360"/>
      <c r="B43" s="83"/>
      <c r="C43" s="89"/>
      <c r="D43" s="89"/>
      <c r="E43" s="83"/>
      <c r="F43" s="92"/>
      <c r="G43" s="48"/>
    </row>
    <row r="44" spans="1:8" s="84" customFormat="1" x14ac:dyDescent="0.3">
      <c r="A44" s="82" t="s">
        <v>11</v>
      </c>
      <c r="B44" s="83"/>
      <c r="C44" s="89"/>
      <c r="D44" s="89"/>
      <c r="E44" s="83"/>
      <c r="F44" s="92"/>
      <c r="G44" s="48"/>
    </row>
    <row r="45" spans="1:8" s="84" customFormat="1" x14ac:dyDescent="0.3">
      <c r="A45" s="258" t="s">
        <v>498</v>
      </c>
      <c r="B45" s="89">
        <f>'TAB10'!B33</f>
        <v>0</v>
      </c>
      <c r="C45" s="89">
        <f>'TAB10'!C33</f>
        <v>0</v>
      </c>
      <c r="D45" s="89">
        <f>'TAB10'!D33</f>
        <v>0</v>
      </c>
      <c r="E45" s="89">
        <f>'TAB10'!E33</f>
        <v>0</v>
      </c>
      <c r="F45" s="94"/>
      <c r="G45" s="556" t="s">
        <v>464</v>
      </c>
    </row>
    <row r="46" spans="1:8" s="84" customFormat="1" x14ac:dyDescent="0.3">
      <c r="A46" s="258" t="s">
        <v>499</v>
      </c>
      <c r="B46" s="89">
        <f>'TAB10'!B34</f>
        <v>0</v>
      </c>
      <c r="C46" s="89">
        <f>'TAB10'!C34</f>
        <v>0</v>
      </c>
      <c r="D46" s="89">
        <f>'TAB10'!D34</f>
        <v>0</v>
      </c>
      <c r="E46" s="89">
        <f>'TAB10'!E34</f>
        <v>0</v>
      </c>
      <c r="F46" s="94"/>
      <c r="G46" s="557"/>
    </row>
    <row r="47" spans="1:8" s="84" customFormat="1" x14ac:dyDescent="0.3">
      <c r="A47" s="258" t="s">
        <v>746</v>
      </c>
      <c r="B47" s="89">
        <f>'TAB10'!B35</f>
        <v>0</v>
      </c>
      <c r="C47" s="89">
        <f>'TAB10'!C35</f>
        <v>0</v>
      </c>
      <c r="D47" s="89">
        <f>'TAB10'!D35</f>
        <v>0</v>
      </c>
      <c r="E47" s="89">
        <f>'TAB10'!E35</f>
        <v>0</v>
      </c>
      <c r="F47" s="94"/>
      <c r="G47" s="557"/>
    </row>
    <row r="48" spans="1:8" s="84" customFormat="1" x14ac:dyDescent="0.3">
      <c r="A48" s="258" t="s">
        <v>608</v>
      </c>
      <c r="B48" s="89">
        <f>'TAB10'!B36</f>
        <v>0</v>
      </c>
      <c r="C48" s="89">
        <f>'TAB10'!C36</f>
        <v>0</v>
      </c>
      <c r="D48" s="89">
        <f>'TAB10'!D36</f>
        <v>0</v>
      </c>
      <c r="E48" s="89">
        <f>'TAB10'!E36</f>
        <v>0</v>
      </c>
      <c r="F48" s="94"/>
      <c r="G48" s="557"/>
    </row>
    <row r="49" spans="1:7" s="84" customFormat="1" x14ac:dyDescent="0.3">
      <c r="A49" s="258" t="s">
        <v>511</v>
      </c>
      <c r="B49" s="89">
        <f>'TAB10'!B37</f>
        <v>0</v>
      </c>
      <c r="C49" s="89">
        <f>'TAB10'!C37</f>
        <v>0</v>
      </c>
      <c r="D49" s="89">
        <f>'TAB10'!D37</f>
        <v>0</v>
      </c>
      <c r="E49" s="89">
        <f>'TAB10'!E37</f>
        <v>0</v>
      </c>
      <c r="F49" s="94"/>
      <c r="G49" s="557"/>
    </row>
    <row r="50" spans="1:7" s="84" customFormat="1" x14ac:dyDescent="0.3">
      <c r="A50" s="258" t="str">
        <f>'TAB10'!A38</f>
        <v>Chiffre d'affaires - Dépassement forfait d'énergie réactive</v>
      </c>
      <c r="B50" s="89">
        <f>'TAB10'!B38</f>
        <v>0</v>
      </c>
      <c r="C50" s="89">
        <f>'TAB10'!C38</f>
        <v>0</v>
      </c>
      <c r="D50" s="89">
        <f>'TAB10'!D38</f>
        <v>0</v>
      </c>
      <c r="E50" s="89">
        <f>'TAB10'!E38</f>
        <v>0</v>
      </c>
      <c r="F50" s="94"/>
      <c r="G50" s="557"/>
    </row>
    <row r="51" spans="1:7" s="84" customFormat="1" x14ac:dyDescent="0.3">
      <c r="A51" s="258" t="s">
        <v>512</v>
      </c>
      <c r="B51" s="89">
        <f>'TAB10'!B39</f>
        <v>0</v>
      </c>
      <c r="C51" s="89">
        <f>'TAB10'!C39</f>
        <v>0</v>
      </c>
      <c r="D51" s="89">
        <f>'TAB10'!D39</f>
        <v>0</v>
      </c>
      <c r="E51" s="89">
        <f>'TAB10'!E39</f>
        <v>0</v>
      </c>
      <c r="F51" s="94"/>
      <c r="G51" s="557"/>
    </row>
    <row r="52" spans="1:7" s="84" customFormat="1" x14ac:dyDescent="0.3">
      <c r="A52" s="258" t="s">
        <v>522</v>
      </c>
      <c r="B52" s="89">
        <f>'TAB10'!B40+SUM('TAB10'!B24:B27)</f>
        <v>0</v>
      </c>
      <c r="C52" s="89">
        <f>'TAB10'!C40+SUM('TAB10'!C24:C27)</f>
        <v>0</v>
      </c>
      <c r="D52" s="89">
        <f>'TAB10'!D40</f>
        <v>0</v>
      </c>
      <c r="E52" s="89">
        <f>'TAB10'!E40</f>
        <v>0</v>
      </c>
      <c r="F52" s="94"/>
      <c r="G52" s="557"/>
    </row>
    <row r="53" spans="1:7" s="106" customFormat="1" x14ac:dyDescent="0.3">
      <c r="A53" s="104" t="s">
        <v>488</v>
      </c>
      <c r="B53" s="105">
        <f>SUM(B45:B52)</f>
        <v>0</v>
      </c>
      <c r="C53" s="105">
        <f>SUM(C45:C52)</f>
        <v>0</v>
      </c>
      <c r="D53" s="105">
        <f>SUM(D45:D52)</f>
        <v>0</v>
      </c>
      <c r="E53" s="105">
        <f>SUM(E45:E52)</f>
        <v>0</v>
      </c>
      <c r="F53" s="260"/>
      <c r="G53" s="557"/>
    </row>
    <row r="54" spans="1:7" s="84" customFormat="1" x14ac:dyDescent="0.3">
      <c r="A54" s="224"/>
      <c r="B54" s="83"/>
      <c r="C54" s="89"/>
      <c r="D54" s="89"/>
      <c r="E54" s="83"/>
      <c r="F54" s="92"/>
      <c r="G54" s="48"/>
    </row>
    <row r="55" spans="1:7" s="106" customFormat="1" x14ac:dyDescent="0.3">
      <c r="A55" s="104" t="s">
        <v>22</v>
      </c>
      <c r="B55" s="105">
        <f>SUM(B42,B53)</f>
        <v>0</v>
      </c>
      <c r="C55" s="105">
        <f>SUM(C42,C53)</f>
        <v>0</v>
      </c>
      <c r="D55" s="105">
        <f>SUM(D42,D53)</f>
        <v>0</v>
      </c>
      <c r="E55" s="105">
        <f>SUM(E42,E53)</f>
        <v>0</v>
      </c>
      <c r="F55" s="105">
        <f>SUM(F42,F53)</f>
        <v>0</v>
      </c>
      <c r="G55" s="68"/>
    </row>
    <row r="56" spans="1:7" s="84" customFormat="1" x14ac:dyDescent="0.3">
      <c r="A56" s="224"/>
      <c r="B56" s="281"/>
      <c r="C56" s="222"/>
      <c r="D56" s="222"/>
      <c r="E56" s="281"/>
      <c r="F56" s="282"/>
      <c r="G56" s="48"/>
    </row>
    <row r="57" spans="1:7" s="84" customFormat="1" x14ac:dyDescent="0.3">
      <c r="A57" s="224"/>
      <c r="B57" s="281"/>
      <c r="C57" s="222"/>
      <c r="D57" s="222"/>
      <c r="E57" s="281"/>
      <c r="F57" s="282"/>
      <c r="G57" s="48"/>
    </row>
    <row r="58" spans="1:7" s="84" customFormat="1" x14ac:dyDescent="0.3">
      <c r="A58" s="224"/>
      <c r="B58" s="223"/>
      <c r="C58" s="224"/>
      <c r="D58" s="224"/>
      <c r="E58" s="166"/>
      <c r="G58" s="48"/>
    </row>
    <row r="59" spans="1:7" s="84" customFormat="1" x14ac:dyDescent="0.3">
      <c r="A59" s="555" t="s">
        <v>758</v>
      </c>
      <c r="B59" s="555"/>
      <c r="C59" s="224"/>
      <c r="D59" s="224"/>
      <c r="E59" s="166"/>
      <c r="G59" s="48"/>
    </row>
    <row r="60" spans="1:7" s="84" customFormat="1" x14ac:dyDescent="0.3">
      <c r="A60" s="493"/>
      <c r="B60" s="494"/>
      <c r="C60" s="224"/>
      <c r="D60" s="224"/>
      <c r="E60" s="166"/>
      <c r="G60" s="48"/>
    </row>
    <row r="61" spans="1:7" s="84" customFormat="1" x14ac:dyDescent="0.3">
      <c r="A61" s="224"/>
      <c r="B61" s="495">
        <f>TAB00!E14</f>
        <v>2021</v>
      </c>
      <c r="C61" s="224"/>
      <c r="D61" s="224"/>
      <c r="E61" s="166"/>
      <c r="G61" s="48"/>
    </row>
    <row r="62" spans="1:7" s="84" customFormat="1" x14ac:dyDescent="0.3">
      <c r="A62" s="349" t="s">
        <v>708</v>
      </c>
      <c r="B62" s="281">
        <f>E12</f>
        <v>0</v>
      </c>
      <c r="C62" s="224"/>
      <c r="D62" s="224"/>
      <c r="E62" s="166"/>
      <c r="G62" s="48"/>
    </row>
    <row r="63" spans="1:7" s="84" customFormat="1" x14ac:dyDescent="0.3">
      <c r="A63" s="349" t="s">
        <v>709</v>
      </c>
      <c r="B63" s="281">
        <f>E18</f>
        <v>0</v>
      </c>
      <c r="C63" s="224"/>
      <c r="D63" s="224"/>
      <c r="E63" s="166"/>
      <c r="G63" s="48"/>
    </row>
    <row r="64" spans="1:7" s="84" customFormat="1" x14ac:dyDescent="0.3">
      <c r="A64" s="349" t="s">
        <v>710</v>
      </c>
      <c r="B64" s="281">
        <f t="shared" ref="B64:B70" si="2">E19</f>
        <v>0</v>
      </c>
      <c r="C64" s="224"/>
      <c r="D64" s="224"/>
      <c r="E64" s="166"/>
      <c r="G64" s="48"/>
    </row>
    <row r="65" spans="1:7" s="84" customFormat="1" x14ac:dyDescent="0.3">
      <c r="A65" s="349" t="s">
        <v>741</v>
      </c>
      <c r="B65" s="281">
        <f t="shared" si="2"/>
        <v>0</v>
      </c>
      <c r="C65" s="224"/>
      <c r="D65" s="224"/>
      <c r="E65" s="166"/>
      <c r="G65" s="48"/>
    </row>
    <row r="66" spans="1:7" s="84" customFormat="1" x14ac:dyDescent="0.3">
      <c r="A66" s="349" t="s">
        <v>730</v>
      </c>
      <c r="B66" s="281">
        <f>E21+E46</f>
        <v>0</v>
      </c>
      <c r="C66" s="224"/>
      <c r="D66" s="224"/>
      <c r="E66" s="166"/>
      <c r="G66" s="48"/>
    </row>
    <row r="67" spans="1:7" s="84" customFormat="1" x14ac:dyDescent="0.3">
      <c r="A67" s="349" t="s">
        <v>731</v>
      </c>
      <c r="B67" s="281">
        <f>E22+E47</f>
        <v>0</v>
      </c>
      <c r="C67" s="224"/>
      <c r="D67" s="224"/>
      <c r="E67" s="166"/>
      <c r="G67" s="48"/>
    </row>
    <row r="68" spans="1:7" s="84" customFormat="1" x14ac:dyDescent="0.3">
      <c r="A68" s="349" t="s">
        <v>732</v>
      </c>
      <c r="B68" s="281">
        <f>E23+D48</f>
        <v>0</v>
      </c>
      <c r="C68" s="224"/>
      <c r="D68" s="224"/>
      <c r="E68" s="166"/>
      <c r="G68" s="48"/>
    </row>
    <row r="69" spans="1:7" s="84" customFormat="1" x14ac:dyDescent="0.3">
      <c r="A69" s="349" t="s">
        <v>733</v>
      </c>
      <c r="B69" s="281">
        <f t="shared" si="2"/>
        <v>0</v>
      </c>
      <c r="C69" s="224"/>
      <c r="D69" s="224"/>
      <c r="E69" s="166"/>
      <c r="G69" s="48"/>
    </row>
    <row r="70" spans="1:7" s="84" customFormat="1" x14ac:dyDescent="0.3">
      <c r="A70" s="349" t="s">
        <v>734</v>
      </c>
      <c r="B70" s="281">
        <f t="shared" si="2"/>
        <v>0</v>
      </c>
      <c r="C70" s="224"/>
      <c r="D70" s="224"/>
      <c r="E70" s="166"/>
      <c r="G70" s="48"/>
    </row>
    <row r="71" spans="1:7" s="84" customFormat="1" x14ac:dyDescent="0.3">
      <c r="A71" s="349" t="s">
        <v>735</v>
      </c>
      <c r="B71" s="281">
        <f>E27</f>
        <v>0</v>
      </c>
      <c r="C71" s="224"/>
      <c r="D71" s="224"/>
      <c r="E71" s="166"/>
      <c r="G71" s="48"/>
    </row>
    <row r="72" spans="1:7" s="84" customFormat="1" x14ac:dyDescent="0.3">
      <c r="A72" s="349" t="s">
        <v>736</v>
      </c>
      <c r="B72" s="281">
        <f t="shared" ref="B72:B78" si="3">E28</f>
        <v>0</v>
      </c>
      <c r="C72" s="224"/>
      <c r="D72" s="224"/>
      <c r="E72" s="166"/>
      <c r="G72" s="48"/>
    </row>
    <row r="73" spans="1:7" s="84" customFormat="1" x14ac:dyDescent="0.3">
      <c r="A73" s="349" t="s">
        <v>737</v>
      </c>
      <c r="B73" s="281">
        <f t="shared" si="3"/>
        <v>0</v>
      </c>
      <c r="C73" s="224"/>
      <c r="D73" s="224"/>
      <c r="E73" s="166"/>
      <c r="G73" s="48"/>
    </row>
    <row r="74" spans="1:7" s="84" customFormat="1" x14ac:dyDescent="0.3">
      <c r="A74" s="349" t="s">
        <v>738</v>
      </c>
      <c r="B74" s="281">
        <f t="shared" si="3"/>
        <v>0</v>
      </c>
      <c r="C74" s="224"/>
      <c r="D74" s="224"/>
      <c r="E74" s="166"/>
      <c r="G74" s="48"/>
    </row>
    <row r="75" spans="1:7" s="84" customFormat="1" x14ac:dyDescent="0.3">
      <c r="A75" s="349" t="s">
        <v>754</v>
      </c>
      <c r="B75" s="281">
        <f t="shared" si="3"/>
        <v>0</v>
      </c>
      <c r="C75" s="224"/>
      <c r="D75" s="224"/>
      <c r="E75" s="166"/>
      <c r="G75" s="48"/>
    </row>
    <row r="76" spans="1:7" s="84" customFormat="1" x14ac:dyDescent="0.3">
      <c r="A76" s="349" t="s">
        <v>739</v>
      </c>
      <c r="B76" s="281">
        <f t="shared" si="3"/>
        <v>0</v>
      </c>
      <c r="C76" s="224"/>
      <c r="D76" s="224"/>
      <c r="E76" s="166"/>
      <c r="G76" s="48"/>
    </row>
    <row r="77" spans="1:7" s="84" customFormat="1" x14ac:dyDescent="0.3">
      <c r="A77" s="349" t="s">
        <v>740</v>
      </c>
      <c r="B77" s="281">
        <f t="shared" si="3"/>
        <v>0</v>
      </c>
      <c r="C77" s="224"/>
      <c r="D77" s="224"/>
      <c r="E77" s="166"/>
      <c r="G77" s="48"/>
    </row>
    <row r="78" spans="1:7" s="84" customFormat="1" x14ac:dyDescent="0.3">
      <c r="A78" s="349" t="s">
        <v>742</v>
      </c>
      <c r="B78" s="281">
        <f t="shared" si="3"/>
        <v>0</v>
      </c>
      <c r="C78" s="224"/>
      <c r="D78" s="224"/>
      <c r="E78" s="166"/>
      <c r="G78" s="48"/>
    </row>
    <row r="79" spans="1:7" s="84" customFormat="1" x14ac:dyDescent="0.3">
      <c r="A79" s="349" t="s">
        <v>743</v>
      </c>
      <c r="B79" s="281">
        <f>E37</f>
        <v>0</v>
      </c>
      <c r="C79" s="224"/>
      <c r="D79" s="224"/>
      <c r="E79" s="166"/>
      <c r="G79" s="48"/>
    </row>
    <row r="80" spans="1:7" s="84" customFormat="1" x14ac:dyDescent="0.3">
      <c r="A80" s="349" t="s">
        <v>744</v>
      </c>
      <c r="B80" s="281">
        <f>E38</f>
        <v>0</v>
      </c>
      <c r="C80" s="224"/>
      <c r="D80" s="224"/>
      <c r="E80" s="166"/>
      <c r="G80" s="48"/>
    </row>
    <row r="81" spans="1:7" s="84" customFormat="1" x14ac:dyDescent="0.3">
      <c r="A81" s="349" t="s">
        <v>745</v>
      </c>
      <c r="B81" s="281">
        <f>SUM(E49:E52,E45)</f>
        <v>0</v>
      </c>
      <c r="C81" s="224"/>
      <c r="D81" s="224"/>
      <c r="E81" s="166"/>
      <c r="G81" s="48"/>
    </row>
    <row r="82" spans="1:7" s="84" customFormat="1" x14ac:dyDescent="0.3">
      <c r="A82" s="496" t="s">
        <v>747</v>
      </c>
      <c r="B82" s="497">
        <f>SUM(B62:B81)</f>
        <v>0</v>
      </c>
      <c r="C82" s="224"/>
      <c r="D82" s="224"/>
      <c r="E82" s="166"/>
      <c r="G82" s="48"/>
    </row>
    <row r="83" spans="1:7" s="84" customFormat="1" x14ac:dyDescent="0.3">
      <c r="A83" s="224"/>
      <c r="B83" s="223"/>
      <c r="C83" s="224"/>
      <c r="D83" s="224"/>
      <c r="E83" s="166"/>
      <c r="G83" s="48"/>
    </row>
    <row r="84" spans="1:7" s="84" customFormat="1" x14ac:dyDescent="0.3">
      <c r="A84" s="224"/>
      <c r="B84" s="223"/>
      <c r="C84" s="224"/>
      <c r="D84" s="224"/>
      <c r="E84" s="166"/>
      <c r="G84" s="48"/>
    </row>
    <row r="85" spans="1:7" s="84" customFormat="1" x14ac:dyDescent="0.3">
      <c r="A85" s="349" t="s">
        <v>748</v>
      </c>
      <c r="B85" s="281">
        <f>F10</f>
        <v>0</v>
      </c>
      <c r="C85" s="224"/>
      <c r="D85" s="224"/>
      <c r="E85" s="166"/>
      <c r="G85" s="48"/>
    </row>
    <row r="86" spans="1:7" s="84" customFormat="1" x14ac:dyDescent="0.3">
      <c r="A86" s="349" t="s">
        <v>749</v>
      </c>
      <c r="B86" s="281">
        <f>F13+F14</f>
        <v>0</v>
      </c>
      <c r="C86" s="224"/>
      <c r="D86" s="224"/>
      <c r="E86" s="166"/>
      <c r="G86" s="48"/>
    </row>
    <row r="87" spans="1:7" s="84" customFormat="1" x14ac:dyDescent="0.3">
      <c r="A87" s="349" t="s">
        <v>750</v>
      </c>
      <c r="B87" s="281">
        <f>F11+F15</f>
        <v>0</v>
      </c>
      <c r="C87" s="224"/>
      <c r="D87" s="224"/>
      <c r="E87" s="166"/>
      <c r="G87" s="48"/>
    </row>
    <row r="88" spans="1:7" s="84" customFormat="1" x14ac:dyDescent="0.3">
      <c r="A88" s="349" t="s">
        <v>751</v>
      </c>
      <c r="B88" s="281">
        <f>F19</f>
        <v>0</v>
      </c>
      <c r="C88" s="224"/>
      <c r="D88" s="224"/>
      <c r="E88" s="166"/>
      <c r="G88" s="48"/>
    </row>
    <row r="89" spans="1:7" s="84" customFormat="1" x14ac:dyDescent="0.3">
      <c r="A89" s="349" t="s">
        <v>752</v>
      </c>
      <c r="B89" s="281">
        <f>F27</f>
        <v>0</v>
      </c>
      <c r="C89" s="224"/>
      <c r="D89" s="224"/>
      <c r="E89" s="166"/>
      <c r="G89" s="48"/>
    </row>
    <row r="90" spans="1:7" s="84" customFormat="1" x14ac:dyDescent="0.3">
      <c r="A90" s="349" t="s">
        <v>753</v>
      </c>
      <c r="B90" s="281">
        <f>F31</f>
        <v>0</v>
      </c>
      <c r="C90" s="224"/>
      <c r="D90" s="224"/>
      <c r="E90" s="166"/>
      <c r="G90" s="48"/>
    </row>
    <row r="91" spans="1:7" s="84" customFormat="1" x14ac:dyDescent="0.3">
      <c r="A91" s="349" t="s">
        <v>755</v>
      </c>
      <c r="B91" s="281">
        <f>F34</f>
        <v>0</v>
      </c>
      <c r="C91" s="224"/>
      <c r="D91" s="224"/>
      <c r="E91" s="166"/>
      <c r="G91" s="48"/>
    </row>
    <row r="92" spans="1:7" s="84" customFormat="1" x14ac:dyDescent="0.3">
      <c r="A92" s="349" t="s">
        <v>756</v>
      </c>
      <c r="B92" s="281">
        <f>F35</f>
        <v>0</v>
      </c>
      <c r="C92" s="224"/>
      <c r="D92" s="224"/>
      <c r="E92" s="166"/>
      <c r="G92" s="48"/>
    </row>
    <row r="93" spans="1:7" s="84" customFormat="1" x14ac:dyDescent="0.3">
      <c r="A93" s="496" t="s">
        <v>757</v>
      </c>
      <c r="B93" s="497">
        <f>SUM(B85:B92)</f>
        <v>0</v>
      </c>
      <c r="C93" s="224"/>
      <c r="D93" s="224"/>
      <c r="E93" s="166"/>
      <c r="G93" s="48"/>
    </row>
    <row r="94" spans="1:7" s="84" customFormat="1" x14ac:dyDescent="0.3">
      <c r="A94" s="224"/>
      <c r="B94" s="223"/>
      <c r="C94" s="224"/>
      <c r="D94" s="224"/>
      <c r="E94" s="166"/>
      <c r="G94" s="48"/>
    </row>
    <row r="95" spans="1:7" s="84" customFormat="1" x14ac:dyDescent="0.3">
      <c r="A95" s="224"/>
      <c r="B95" s="223"/>
      <c r="C95" s="224"/>
      <c r="D95" s="224"/>
      <c r="E95" s="166"/>
      <c r="G95" s="48"/>
    </row>
    <row r="96" spans="1:7" s="84" customFormat="1" x14ac:dyDescent="0.3">
      <c r="A96" s="224"/>
      <c r="B96" s="223"/>
      <c r="C96" s="224"/>
      <c r="D96" s="224"/>
      <c r="E96" s="166"/>
      <c r="G96" s="48"/>
    </row>
    <row r="97" spans="1:7" s="84" customFormat="1" x14ac:dyDescent="0.3">
      <c r="A97" s="224"/>
      <c r="B97" s="223"/>
      <c r="C97" s="224"/>
      <c r="D97" s="224"/>
      <c r="E97" s="166"/>
      <c r="G97" s="48"/>
    </row>
    <row r="98" spans="1:7" s="84" customFormat="1" x14ac:dyDescent="0.3">
      <c r="A98" s="224"/>
      <c r="B98" s="223"/>
      <c r="C98" s="224"/>
      <c r="D98" s="224"/>
      <c r="E98" s="166"/>
      <c r="G98" s="48"/>
    </row>
    <row r="99" spans="1:7" s="84" customFormat="1" x14ac:dyDescent="0.3">
      <c r="A99" s="224"/>
      <c r="B99" s="223"/>
      <c r="C99" s="224"/>
      <c r="D99" s="224"/>
      <c r="E99" s="166"/>
      <c r="G99" s="48"/>
    </row>
    <row r="100" spans="1:7" s="84" customFormat="1" x14ac:dyDescent="0.3">
      <c r="A100" s="224"/>
      <c r="B100" s="223"/>
      <c r="C100" s="224"/>
      <c r="D100" s="224"/>
      <c r="E100" s="166"/>
      <c r="G100" s="48"/>
    </row>
    <row r="101" spans="1:7" s="84" customFormat="1" x14ac:dyDescent="0.3">
      <c r="A101" s="224"/>
      <c r="B101" s="223"/>
      <c r="C101" s="224"/>
      <c r="D101" s="224"/>
      <c r="E101" s="166"/>
      <c r="G101" s="48"/>
    </row>
    <row r="102" spans="1:7" s="84" customFormat="1" x14ac:dyDescent="0.3">
      <c r="A102" s="224"/>
      <c r="B102" s="223"/>
      <c r="C102" s="224"/>
      <c r="D102" s="224"/>
      <c r="E102" s="166"/>
      <c r="G102" s="48"/>
    </row>
    <row r="103" spans="1:7" s="84" customFormat="1" x14ac:dyDescent="0.3">
      <c r="A103" s="224"/>
      <c r="B103" s="223"/>
      <c r="C103" s="224"/>
      <c r="D103" s="224"/>
      <c r="E103" s="166"/>
      <c r="G103" s="48"/>
    </row>
    <row r="104" spans="1:7" s="84" customFormat="1" x14ac:dyDescent="0.3">
      <c r="A104" s="224"/>
      <c r="B104" s="223"/>
      <c r="C104" s="224"/>
      <c r="D104" s="224"/>
      <c r="E104" s="166"/>
      <c r="G104" s="48"/>
    </row>
    <row r="105" spans="1:7" s="84" customFormat="1" x14ac:dyDescent="0.3">
      <c r="A105" s="224"/>
      <c r="B105" s="223"/>
      <c r="C105" s="224"/>
      <c r="D105" s="224"/>
      <c r="E105" s="166"/>
      <c r="G105" s="48"/>
    </row>
    <row r="106" spans="1:7" s="84" customFormat="1" x14ac:dyDescent="0.3">
      <c r="A106" s="224"/>
      <c r="B106" s="223"/>
      <c r="C106" s="224"/>
      <c r="D106" s="224"/>
      <c r="E106" s="166"/>
      <c r="G106" s="48"/>
    </row>
    <row r="107" spans="1:7" s="84" customFormat="1" x14ac:dyDescent="0.3">
      <c r="A107" s="224"/>
      <c r="B107" s="223"/>
      <c r="C107" s="224"/>
      <c r="D107" s="224"/>
      <c r="E107" s="166"/>
      <c r="G107" s="48"/>
    </row>
    <row r="108" spans="1:7" s="84" customFormat="1" x14ac:dyDescent="0.3">
      <c r="A108" s="224"/>
      <c r="B108" s="223"/>
      <c r="C108" s="224"/>
      <c r="D108" s="224"/>
      <c r="E108" s="166"/>
      <c r="G108" s="48"/>
    </row>
    <row r="109" spans="1:7" s="84" customFormat="1" x14ac:dyDescent="0.3">
      <c r="A109" s="224"/>
      <c r="B109" s="223"/>
      <c r="C109" s="224"/>
      <c r="D109" s="224"/>
      <c r="E109" s="166"/>
      <c r="G109" s="48"/>
    </row>
    <row r="110" spans="1:7" s="84" customFormat="1" x14ac:dyDescent="0.3">
      <c r="A110" s="224"/>
      <c r="B110" s="223"/>
      <c r="C110" s="224"/>
      <c r="D110" s="224"/>
      <c r="E110" s="166"/>
      <c r="G110" s="48"/>
    </row>
    <row r="111" spans="1:7" s="84" customFormat="1" x14ac:dyDescent="0.3">
      <c r="A111" s="224"/>
      <c r="B111" s="223"/>
      <c r="C111" s="224"/>
      <c r="D111" s="224"/>
      <c r="E111" s="166"/>
      <c r="G111" s="48"/>
    </row>
    <row r="112" spans="1:7" s="84" customFormat="1" x14ac:dyDescent="0.3">
      <c r="A112" s="224"/>
      <c r="B112" s="223"/>
      <c r="C112" s="224"/>
      <c r="D112" s="224"/>
      <c r="E112" s="166"/>
      <c r="G112" s="48"/>
    </row>
    <row r="113" spans="1:7" s="84" customFormat="1" x14ac:dyDescent="0.3">
      <c r="A113" s="224"/>
      <c r="B113" s="223"/>
      <c r="C113" s="224"/>
      <c r="D113" s="224"/>
      <c r="E113" s="166"/>
      <c r="G113" s="48"/>
    </row>
    <row r="114" spans="1:7" s="84" customFormat="1" x14ac:dyDescent="0.3">
      <c r="A114" s="224"/>
      <c r="B114" s="223"/>
      <c r="C114" s="224"/>
      <c r="D114" s="224"/>
      <c r="E114" s="166"/>
      <c r="G114" s="48"/>
    </row>
    <row r="115" spans="1:7" s="84" customFormat="1" x14ac:dyDescent="0.3">
      <c r="A115" s="224"/>
      <c r="B115" s="223"/>
      <c r="C115" s="224"/>
      <c r="D115" s="224"/>
      <c r="E115" s="166"/>
      <c r="G115" s="48"/>
    </row>
    <row r="116" spans="1:7" s="84" customFormat="1" x14ac:dyDescent="0.3">
      <c r="A116" s="224"/>
      <c r="B116" s="223"/>
      <c r="C116" s="224"/>
      <c r="D116" s="224"/>
      <c r="E116" s="166"/>
      <c r="G116" s="48"/>
    </row>
    <row r="117" spans="1:7" s="84" customFormat="1" x14ac:dyDescent="0.3">
      <c r="A117" s="224"/>
      <c r="B117" s="223"/>
      <c r="C117" s="224"/>
      <c r="D117" s="224"/>
      <c r="E117" s="166"/>
      <c r="G117" s="48"/>
    </row>
    <row r="118" spans="1:7" s="84" customFormat="1" x14ac:dyDescent="0.3">
      <c r="A118" s="224"/>
      <c r="B118" s="223"/>
      <c r="C118" s="224"/>
      <c r="D118" s="224"/>
      <c r="E118" s="166"/>
      <c r="G118" s="48"/>
    </row>
    <row r="119" spans="1:7" s="84" customFormat="1" x14ac:dyDescent="0.3">
      <c r="A119" s="224"/>
      <c r="B119" s="223"/>
      <c r="C119" s="224"/>
      <c r="D119" s="224"/>
      <c r="E119" s="166"/>
      <c r="G119" s="48"/>
    </row>
    <row r="120" spans="1:7" s="84" customFormat="1" x14ac:dyDescent="0.3">
      <c r="A120" s="224"/>
      <c r="B120" s="223"/>
      <c r="C120" s="224"/>
      <c r="D120" s="224"/>
      <c r="E120" s="166"/>
      <c r="G120" s="48"/>
    </row>
    <row r="121" spans="1:7" s="84" customFormat="1" x14ac:dyDescent="0.3">
      <c r="A121" s="224"/>
      <c r="B121" s="223"/>
      <c r="C121" s="224"/>
      <c r="D121" s="224"/>
      <c r="E121" s="166"/>
      <c r="G121" s="48"/>
    </row>
    <row r="122" spans="1:7" s="84" customFormat="1" x14ac:dyDescent="0.3">
      <c r="A122" s="224"/>
      <c r="B122" s="223"/>
      <c r="C122" s="224"/>
      <c r="D122" s="224"/>
      <c r="E122" s="166"/>
      <c r="G122" s="48"/>
    </row>
    <row r="123" spans="1:7" s="84" customFormat="1" x14ac:dyDescent="0.3">
      <c r="A123" s="224"/>
      <c r="B123" s="223"/>
      <c r="C123" s="224"/>
      <c r="D123" s="224"/>
      <c r="E123" s="166"/>
      <c r="G123" s="48"/>
    </row>
    <row r="124" spans="1:7" s="84" customFormat="1" x14ac:dyDescent="0.3">
      <c r="A124" s="224"/>
      <c r="B124" s="223"/>
      <c r="C124" s="224"/>
      <c r="D124" s="224"/>
      <c r="E124" s="166"/>
      <c r="G124" s="48"/>
    </row>
    <row r="125" spans="1:7" s="84" customFormat="1" x14ac:dyDescent="0.3">
      <c r="A125" s="224"/>
      <c r="B125" s="223"/>
      <c r="C125" s="224"/>
      <c r="D125" s="224"/>
      <c r="E125" s="166"/>
      <c r="G125" s="48"/>
    </row>
    <row r="126" spans="1:7" s="84" customFormat="1" x14ac:dyDescent="0.3">
      <c r="A126" s="224"/>
      <c r="B126" s="223"/>
      <c r="C126" s="224"/>
      <c r="D126" s="224"/>
      <c r="E126" s="166"/>
      <c r="G126" s="48"/>
    </row>
    <row r="127" spans="1:7" s="84" customFormat="1" x14ac:dyDescent="0.3">
      <c r="A127" s="224"/>
      <c r="B127" s="223"/>
      <c r="C127" s="224"/>
      <c r="D127" s="224"/>
      <c r="E127" s="166"/>
      <c r="G127" s="48"/>
    </row>
    <row r="128" spans="1:7" s="84" customFormat="1" x14ac:dyDescent="0.3">
      <c r="A128" s="224"/>
      <c r="B128" s="223"/>
      <c r="C128" s="224"/>
      <c r="D128" s="224"/>
      <c r="E128" s="166"/>
      <c r="G128" s="48"/>
    </row>
    <row r="129" spans="1:7" s="84" customFormat="1" x14ac:dyDescent="0.3">
      <c r="A129" s="224"/>
      <c r="B129" s="223"/>
      <c r="C129" s="224"/>
      <c r="D129" s="224"/>
      <c r="E129" s="166"/>
      <c r="G129" s="48"/>
    </row>
    <row r="130" spans="1:7" s="84" customFormat="1" x14ac:dyDescent="0.3">
      <c r="A130" s="224"/>
      <c r="B130" s="223"/>
      <c r="C130" s="224"/>
      <c r="D130" s="224"/>
      <c r="E130" s="166"/>
      <c r="G130" s="48"/>
    </row>
    <row r="131" spans="1:7" s="84" customFormat="1" x14ac:dyDescent="0.3">
      <c r="A131" s="224"/>
      <c r="B131" s="223"/>
      <c r="C131" s="224"/>
      <c r="D131" s="224"/>
      <c r="E131" s="166"/>
      <c r="G131" s="48"/>
    </row>
    <row r="132" spans="1:7" s="84" customFormat="1" x14ac:dyDescent="0.3">
      <c r="A132" s="224"/>
      <c r="B132" s="223"/>
      <c r="C132" s="224"/>
      <c r="D132" s="224"/>
      <c r="E132" s="166"/>
      <c r="G132" s="48"/>
    </row>
    <row r="133" spans="1:7" s="84" customFormat="1" x14ac:dyDescent="0.3">
      <c r="A133" s="224"/>
      <c r="B133" s="223"/>
      <c r="C133" s="224"/>
      <c r="D133" s="224"/>
      <c r="E133" s="166"/>
      <c r="G133" s="48"/>
    </row>
    <row r="134" spans="1:7" s="84" customFormat="1" x14ac:dyDescent="0.3">
      <c r="A134" s="224"/>
      <c r="B134" s="223"/>
      <c r="C134" s="224"/>
      <c r="D134" s="224"/>
      <c r="E134" s="166"/>
      <c r="G134" s="48"/>
    </row>
    <row r="135" spans="1:7" s="84" customFormat="1" x14ac:dyDescent="0.3">
      <c r="A135" s="224"/>
      <c r="B135" s="223"/>
      <c r="C135" s="224"/>
      <c r="D135" s="224"/>
      <c r="E135" s="166"/>
      <c r="G135" s="48"/>
    </row>
    <row r="136" spans="1:7" s="84" customFormat="1" x14ac:dyDescent="0.3">
      <c r="A136" s="224"/>
      <c r="B136" s="223"/>
      <c r="C136" s="224"/>
      <c r="D136" s="224"/>
      <c r="E136" s="166"/>
      <c r="G136" s="48"/>
    </row>
    <row r="137" spans="1:7" s="84" customFormat="1" x14ac:dyDescent="0.3">
      <c r="A137" s="224"/>
      <c r="B137" s="223"/>
      <c r="C137" s="224"/>
      <c r="D137" s="224"/>
      <c r="E137" s="166"/>
      <c r="G137" s="48"/>
    </row>
    <row r="138" spans="1:7" s="84" customFormat="1" x14ac:dyDescent="0.3">
      <c r="A138" s="224"/>
      <c r="B138" s="223"/>
      <c r="C138" s="224"/>
      <c r="D138" s="224"/>
      <c r="E138" s="166"/>
      <c r="G138" s="48"/>
    </row>
    <row r="139" spans="1:7" s="84" customFormat="1" x14ac:dyDescent="0.3">
      <c r="A139" s="224"/>
      <c r="B139" s="223"/>
      <c r="C139" s="224"/>
      <c r="D139" s="224"/>
      <c r="E139" s="166"/>
      <c r="G139" s="48"/>
    </row>
    <row r="140" spans="1:7" s="84" customFormat="1" x14ac:dyDescent="0.3">
      <c r="A140" s="224"/>
      <c r="B140" s="223"/>
      <c r="C140" s="224"/>
      <c r="D140" s="224"/>
      <c r="E140" s="166"/>
      <c r="G140" s="48"/>
    </row>
    <row r="141" spans="1:7" s="84" customFormat="1" x14ac:dyDescent="0.3">
      <c r="A141" s="224"/>
      <c r="B141" s="223"/>
      <c r="C141" s="224"/>
      <c r="D141" s="224"/>
      <c r="E141" s="166"/>
      <c r="G141" s="48"/>
    </row>
    <row r="142" spans="1:7" s="84" customFormat="1" x14ac:dyDescent="0.3">
      <c r="A142" s="224"/>
      <c r="B142" s="223"/>
      <c r="C142" s="224"/>
      <c r="D142" s="224"/>
      <c r="E142" s="166"/>
      <c r="G142" s="48"/>
    </row>
    <row r="143" spans="1:7" s="84" customFormat="1" x14ac:dyDescent="0.3">
      <c r="A143" s="224"/>
      <c r="B143" s="223"/>
      <c r="C143" s="224"/>
      <c r="D143" s="224"/>
      <c r="E143" s="166"/>
      <c r="G143" s="48"/>
    </row>
  </sheetData>
  <mergeCells count="8">
    <mergeCell ref="A59:B59"/>
    <mergeCell ref="G45:G53"/>
    <mergeCell ref="G9:G11"/>
    <mergeCell ref="G12:G15"/>
    <mergeCell ref="G35:G37"/>
    <mergeCell ref="G17:G25"/>
    <mergeCell ref="G26:G34"/>
    <mergeCell ref="G38:G39"/>
  </mergeCells>
  <hyperlinks>
    <hyperlink ref="G9:G11" location="'TAB4'!A1" display="'TAB4'!A1"/>
    <hyperlink ref="G12:G15" location="'TAB5'!A1" display="'TAB5'!A1"/>
    <hyperlink ref="A1" location="TAB00!A1" display="Retour page de garde"/>
    <hyperlink ref="G26:G34" location="'TAB7'!A1" display="'TAB7'!A1"/>
    <hyperlink ref="G35:G37" location="'TAB8'!A1" display="'TAB8"/>
    <hyperlink ref="G38:G39" location="'TAB9'!A1" display="'TAB9"/>
    <hyperlink ref="G45:G53" location="'TAB10'!A1" display="'TAB10"/>
    <hyperlink ref="G17:G25" location="'TAB6'!A1" display="'TAB6'!A1"/>
  </hyperlinks>
  <pageMargins left="0.7" right="0.7" top="0.75" bottom="0.75" header="0.3" footer="0.3"/>
  <pageSetup paperSize="9" scale="86" fitToHeight="2" orientation="landscape" r:id="rId1"/>
  <rowBreaks count="1" manualBreakCount="1">
    <brk id="4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3"/>
  <sheetViews>
    <sheetView topLeftCell="A15" zoomScaleNormal="100" workbookViewId="0">
      <selection activeCell="A37" sqref="A37:A38"/>
    </sheetView>
  </sheetViews>
  <sheetFormatPr baseColWidth="10" defaultColWidth="10.33203125" defaultRowHeight="13.5" x14ac:dyDescent="0.3"/>
  <cols>
    <col min="1" max="1" width="14.6640625" style="220" customWidth="1"/>
    <col min="2" max="2" width="67.5" style="460" customWidth="1"/>
    <col min="3" max="8" width="14.83203125" style="219" customWidth="1"/>
    <col min="9" max="10" width="14.83203125" style="220" customWidth="1"/>
    <col min="11" max="16" width="14.83203125" style="219" customWidth="1"/>
    <col min="17" max="18" width="14.83203125" style="220" customWidth="1"/>
    <col min="19" max="19" width="14.83203125" style="461" customWidth="1"/>
    <col min="20" max="20" width="4.1640625" style="461" customWidth="1"/>
    <col min="21" max="16384" width="10.33203125" style="461"/>
  </cols>
  <sheetData>
    <row r="1" spans="1:19" s="216" customFormat="1" ht="15" x14ac:dyDescent="0.3">
      <c r="A1" s="228" t="s">
        <v>42</v>
      </c>
      <c r="B1" s="220"/>
    </row>
    <row r="2" spans="1:19" x14ac:dyDescent="0.3">
      <c r="A2" s="216"/>
    </row>
    <row r="3" spans="1:19" ht="21" x14ac:dyDescent="0.3">
      <c r="A3" s="410" t="str">
        <f>TAB00!B58&amp;" : "&amp;TAB00!C58</f>
        <v>TAB3.1 : Récapitulatif des soldes régulatoires et bonus/malus par secteur</v>
      </c>
      <c r="B3" s="215"/>
      <c r="C3" s="133"/>
      <c r="D3" s="133"/>
      <c r="E3" s="133"/>
      <c r="F3" s="133"/>
      <c r="G3" s="133"/>
      <c r="H3" s="133"/>
      <c r="I3" s="133"/>
      <c r="J3" s="133"/>
      <c r="K3" s="133"/>
      <c r="L3" s="133"/>
      <c r="M3" s="133"/>
      <c r="N3" s="133"/>
      <c r="O3" s="133"/>
      <c r="P3" s="133"/>
      <c r="Q3" s="133"/>
      <c r="R3" s="133"/>
      <c r="S3" s="133"/>
    </row>
    <row r="4" spans="1:19" ht="14.25" thickBot="1" x14ac:dyDescent="0.35"/>
    <row r="5" spans="1:19" x14ac:dyDescent="0.3">
      <c r="B5" s="462" t="s">
        <v>759</v>
      </c>
      <c r="I5" s="219"/>
      <c r="J5" s="219"/>
      <c r="Q5" s="219"/>
      <c r="R5" s="219"/>
    </row>
    <row r="6" spans="1:19" ht="14.25" thickBot="1" x14ac:dyDescent="0.35">
      <c r="B6" s="463" t="s">
        <v>760</v>
      </c>
      <c r="I6" s="219"/>
      <c r="J6" s="219"/>
      <c r="Q6" s="219"/>
      <c r="R6" s="219"/>
    </row>
    <row r="7" spans="1:19" s="465" customFormat="1" x14ac:dyDescent="0.3">
      <c r="A7" s="464"/>
      <c r="B7" s="464"/>
      <c r="C7" s="564" t="str">
        <f>"BUDGET "&amp;TAB00!E14</f>
        <v>BUDGET 2021</v>
      </c>
      <c r="D7" s="565"/>
      <c r="E7" s="565"/>
      <c r="F7" s="565"/>
      <c r="G7" s="565"/>
      <c r="H7" s="565"/>
      <c r="I7" s="565"/>
      <c r="J7" s="566"/>
      <c r="K7" s="564" t="str">
        <f>"REALITE "&amp;TAB00!E14</f>
        <v>REALITE 2021</v>
      </c>
      <c r="L7" s="565"/>
      <c r="M7" s="565"/>
      <c r="N7" s="565"/>
      <c r="O7" s="565"/>
      <c r="P7" s="565"/>
      <c r="Q7" s="565"/>
      <c r="R7" s="566"/>
      <c r="S7" s="153" t="s">
        <v>8</v>
      </c>
    </row>
    <row r="8" spans="1:19" s="465" customFormat="1" ht="27" x14ac:dyDescent="0.3">
      <c r="B8" s="224"/>
      <c r="C8" s="79" t="s">
        <v>22</v>
      </c>
      <c r="D8" s="79" t="s">
        <v>52</v>
      </c>
      <c r="E8" s="79" t="s">
        <v>49</v>
      </c>
      <c r="F8" s="79" t="s">
        <v>48</v>
      </c>
      <c r="G8" s="79" t="s">
        <v>543</v>
      </c>
      <c r="H8" s="79" t="s">
        <v>53</v>
      </c>
      <c r="I8" s="79" t="s">
        <v>47</v>
      </c>
      <c r="J8" s="79" t="s">
        <v>51</v>
      </c>
      <c r="K8" s="79" t="s">
        <v>22</v>
      </c>
      <c r="L8" s="79" t="s">
        <v>52</v>
      </c>
      <c r="M8" s="79" t="s">
        <v>49</v>
      </c>
      <c r="N8" s="79" t="s">
        <v>48</v>
      </c>
      <c r="O8" s="79" t="s">
        <v>543</v>
      </c>
      <c r="P8" s="79" t="s">
        <v>53</v>
      </c>
      <c r="Q8" s="79" t="s">
        <v>47</v>
      </c>
      <c r="R8" s="79" t="s">
        <v>51</v>
      </c>
      <c r="S8" s="79" t="s">
        <v>22</v>
      </c>
    </row>
    <row r="9" spans="1:19" s="136" customFormat="1" x14ac:dyDescent="0.3">
      <c r="A9" s="210"/>
      <c r="B9" s="82" t="s">
        <v>7</v>
      </c>
      <c r="C9" s="83">
        <f>'TAB3'!B8</f>
        <v>0</v>
      </c>
      <c r="D9" s="83">
        <f t="shared" ref="D9:N9" si="0">SUM(D10,D13)</f>
        <v>0</v>
      </c>
      <c r="E9" s="83">
        <f t="shared" si="0"/>
        <v>0</v>
      </c>
      <c r="F9" s="83">
        <f t="shared" si="0"/>
        <v>0</v>
      </c>
      <c r="G9" s="83">
        <f t="shared" si="0"/>
        <v>0</v>
      </c>
      <c r="H9" s="83">
        <f t="shared" si="0"/>
        <v>0</v>
      </c>
      <c r="I9" s="83">
        <f t="shared" ref="I9" si="1">SUM(I10,I13)</f>
        <v>0</v>
      </c>
      <c r="J9" s="83">
        <f t="shared" si="0"/>
        <v>0</v>
      </c>
      <c r="K9" s="83">
        <f>'TAB3'!C8</f>
        <v>0</v>
      </c>
      <c r="L9" s="83">
        <f t="shared" si="0"/>
        <v>0</v>
      </c>
      <c r="M9" s="83">
        <f t="shared" si="0"/>
        <v>0</v>
      </c>
      <c r="N9" s="83">
        <f t="shared" si="0"/>
        <v>0</v>
      </c>
      <c r="O9" s="83">
        <f t="shared" ref="O9" si="2">SUM(O10,O13)</f>
        <v>0</v>
      </c>
      <c r="P9" s="83">
        <f t="shared" ref="P9:R9" si="3">SUM(P10,P13)</f>
        <v>0</v>
      </c>
      <c r="Q9" s="83">
        <f t="shared" si="3"/>
        <v>0</v>
      </c>
      <c r="R9" s="83">
        <f t="shared" si="3"/>
        <v>0</v>
      </c>
      <c r="S9" s="83">
        <f>C9-K9</f>
        <v>0</v>
      </c>
    </row>
    <row r="10" spans="1:19" s="136" customFormat="1" ht="13.5" customHeight="1" x14ac:dyDescent="0.3">
      <c r="A10" s="567" t="s">
        <v>940</v>
      </c>
      <c r="B10" s="175" t="s">
        <v>5</v>
      </c>
      <c r="C10" s="83">
        <f>'TAB3'!B9</f>
        <v>0</v>
      </c>
      <c r="D10" s="466"/>
      <c r="E10" s="466"/>
      <c r="F10" s="466"/>
      <c r="G10" s="466"/>
      <c r="H10" s="466"/>
      <c r="I10" s="466"/>
      <c r="J10" s="467"/>
      <c r="K10" s="83">
        <f>'TAB3'!C9</f>
        <v>0</v>
      </c>
      <c r="L10" s="466"/>
      <c r="M10" s="466"/>
      <c r="N10" s="466"/>
      <c r="O10" s="466"/>
      <c r="P10" s="466"/>
      <c r="Q10" s="466"/>
      <c r="R10" s="467"/>
      <c r="S10" s="83">
        <f t="shared" ref="S10:S42" si="4">C10-K10</f>
        <v>0</v>
      </c>
    </row>
    <row r="11" spans="1:19" s="136" customFormat="1" ht="13.5" customHeight="1" x14ac:dyDescent="0.3">
      <c r="A11" s="567"/>
      <c r="B11" s="176" t="s">
        <v>714</v>
      </c>
      <c r="C11" s="83">
        <f>'TAB3'!B10</f>
        <v>0</v>
      </c>
      <c r="D11" s="466"/>
      <c r="E11" s="466"/>
      <c r="F11" s="466"/>
      <c r="G11" s="466"/>
      <c r="H11" s="466"/>
      <c r="I11" s="466"/>
      <c r="J11" s="467"/>
      <c r="K11" s="83">
        <f>'TAB3'!C10</f>
        <v>0</v>
      </c>
      <c r="L11" s="466"/>
      <c r="M11" s="466"/>
      <c r="N11" s="466"/>
      <c r="O11" s="466"/>
      <c r="P11" s="466"/>
      <c r="Q11" s="466"/>
      <c r="R11" s="467"/>
      <c r="S11" s="83">
        <f t="shared" si="4"/>
        <v>0</v>
      </c>
    </row>
    <row r="12" spans="1:19" s="136" customFormat="1" ht="13.5" customHeight="1" x14ac:dyDescent="0.3">
      <c r="A12" s="567"/>
      <c r="B12" s="176" t="s">
        <v>715</v>
      </c>
      <c r="C12" s="83">
        <f>'TAB3'!B11</f>
        <v>0</v>
      </c>
      <c r="D12" s="466"/>
      <c r="E12" s="466"/>
      <c r="F12" s="466"/>
      <c r="G12" s="466"/>
      <c r="H12" s="466"/>
      <c r="I12" s="466"/>
      <c r="J12" s="467"/>
      <c r="K12" s="83">
        <f>'TAB3'!C11</f>
        <v>0</v>
      </c>
      <c r="L12" s="466"/>
      <c r="M12" s="466"/>
      <c r="N12" s="466"/>
      <c r="O12" s="466"/>
      <c r="P12" s="466"/>
      <c r="Q12" s="466"/>
      <c r="R12" s="467"/>
      <c r="S12" s="83">
        <f t="shared" si="4"/>
        <v>0</v>
      </c>
    </row>
    <row r="13" spans="1:19" s="136" customFormat="1" ht="12" customHeight="1" x14ac:dyDescent="0.3">
      <c r="A13" s="567"/>
      <c r="B13" s="175" t="s">
        <v>6</v>
      </c>
      <c r="C13" s="83">
        <f>'TAB3'!B12</f>
        <v>0</v>
      </c>
      <c r="D13" s="117">
        <f t="shared" ref="D13:N13" si="5">SUM(D14:D16)</f>
        <v>0</v>
      </c>
      <c r="E13" s="117">
        <f t="shared" si="5"/>
        <v>0</v>
      </c>
      <c r="F13" s="117">
        <f t="shared" si="5"/>
        <v>0</v>
      </c>
      <c r="G13" s="117">
        <f t="shared" si="5"/>
        <v>0</v>
      </c>
      <c r="H13" s="117">
        <f t="shared" si="5"/>
        <v>0</v>
      </c>
      <c r="I13" s="117">
        <f t="shared" ref="I13" si="6">SUM(I14:I16)</f>
        <v>0</v>
      </c>
      <c r="J13" s="117">
        <f t="shared" si="5"/>
        <v>0</v>
      </c>
      <c r="K13" s="83">
        <f>'TAB3'!C12</f>
        <v>0</v>
      </c>
      <c r="L13" s="117">
        <f t="shared" si="5"/>
        <v>0</v>
      </c>
      <c r="M13" s="117">
        <f t="shared" si="5"/>
        <v>0</v>
      </c>
      <c r="N13" s="117">
        <f t="shared" si="5"/>
        <v>0</v>
      </c>
      <c r="O13" s="117">
        <f t="shared" ref="O13" si="7">SUM(O14:O16)</f>
        <v>0</v>
      </c>
      <c r="P13" s="117">
        <f t="shared" ref="P13:R13" si="8">SUM(P14:P16)</f>
        <v>0</v>
      </c>
      <c r="Q13" s="117">
        <f t="shared" si="8"/>
        <v>0</v>
      </c>
      <c r="R13" s="117">
        <f t="shared" si="8"/>
        <v>0</v>
      </c>
      <c r="S13" s="83">
        <f t="shared" si="4"/>
        <v>0</v>
      </c>
    </row>
    <row r="14" spans="1:19" s="136" customFormat="1" ht="13.5" customHeight="1" x14ac:dyDescent="0.3">
      <c r="A14" s="567"/>
      <c r="B14" s="176" t="s">
        <v>12</v>
      </c>
      <c r="C14" s="83">
        <f>'TAB3'!B13</f>
        <v>0</v>
      </c>
      <c r="D14" s="466"/>
      <c r="E14" s="466"/>
      <c r="F14" s="466"/>
      <c r="G14" s="466"/>
      <c r="H14" s="466"/>
      <c r="I14" s="466"/>
      <c r="J14" s="467"/>
      <c r="K14" s="83">
        <f>'TAB3'!C13</f>
        <v>0</v>
      </c>
      <c r="L14" s="466"/>
      <c r="M14" s="466"/>
      <c r="N14" s="466"/>
      <c r="O14" s="466"/>
      <c r="P14" s="466"/>
      <c r="Q14" s="466"/>
      <c r="R14" s="467"/>
      <c r="S14" s="83">
        <f t="shared" si="4"/>
        <v>0</v>
      </c>
    </row>
    <row r="15" spans="1:19" s="136" customFormat="1" ht="13.5" customHeight="1" x14ac:dyDescent="0.3">
      <c r="A15" s="567"/>
      <c r="B15" s="176" t="s">
        <v>13</v>
      </c>
      <c r="C15" s="83">
        <f>'TAB3'!B14</f>
        <v>0</v>
      </c>
      <c r="D15" s="466"/>
      <c r="E15" s="466"/>
      <c r="F15" s="466"/>
      <c r="G15" s="466"/>
      <c r="H15" s="466"/>
      <c r="I15" s="466"/>
      <c r="J15" s="467"/>
      <c r="K15" s="83">
        <f>'TAB3'!C14</f>
        <v>0</v>
      </c>
      <c r="L15" s="466"/>
      <c r="M15" s="466"/>
      <c r="N15" s="466"/>
      <c r="O15" s="466"/>
      <c r="P15" s="466"/>
      <c r="Q15" s="466"/>
      <c r="R15" s="467"/>
      <c r="S15" s="83">
        <f t="shared" si="4"/>
        <v>0</v>
      </c>
    </row>
    <row r="16" spans="1:19" s="136" customFormat="1" ht="13.5" customHeight="1" x14ac:dyDescent="0.3">
      <c r="A16" s="567"/>
      <c r="B16" s="176" t="s">
        <v>4</v>
      </c>
      <c r="C16" s="83">
        <f>'TAB3'!B15</f>
        <v>0</v>
      </c>
      <c r="D16" s="466"/>
      <c r="E16" s="466"/>
      <c r="F16" s="466"/>
      <c r="G16" s="466"/>
      <c r="H16" s="466"/>
      <c r="I16" s="466"/>
      <c r="J16" s="467"/>
      <c r="K16" s="83">
        <f>'TAB3'!C15</f>
        <v>0</v>
      </c>
      <c r="L16" s="466"/>
      <c r="M16" s="466"/>
      <c r="N16" s="466"/>
      <c r="O16" s="466"/>
      <c r="P16" s="466"/>
      <c r="Q16" s="466"/>
      <c r="R16" s="467"/>
      <c r="S16" s="83">
        <f t="shared" si="4"/>
        <v>0</v>
      </c>
    </row>
    <row r="17" spans="1:19" s="136" customFormat="1" x14ac:dyDescent="0.3">
      <c r="A17" s="211"/>
      <c r="B17" s="82" t="s">
        <v>711</v>
      </c>
      <c r="C17" s="83">
        <f>'TAB3'!B16</f>
        <v>0</v>
      </c>
      <c r="D17" s="118">
        <f t="shared" ref="D17:R17" si="9">SUM(D18,D27)</f>
        <v>0</v>
      </c>
      <c r="E17" s="118">
        <f t="shared" si="9"/>
        <v>0</v>
      </c>
      <c r="F17" s="118">
        <f t="shared" si="9"/>
        <v>0</v>
      </c>
      <c r="G17" s="118">
        <f t="shared" si="9"/>
        <v>0</v>
      </c>
      <c r="H17" s="118">
        <f t="shared" si="9"/>
        <v>0</v>
      </c>
      <c r="I17" s="118">
        <f t="shared" ref="I17" si="10">SUM(I18,I27)</f>
        <v>0</v>
      </c>
      <c r="J17" s="118">
        <f t="shared" si="9"/>
        <v>0</v>
      </c>
      <c r="K17" s="83">
        <f>'TAB3'!C16</f>
        <v>0</v>
      </c>
      <c r="L17" s="118">
        <f t="shared" si="9"/>
        <v>0</v>
      </c>
      <c r="M17" s="118">
        <f t="shared" si="9"/>
        <v>0</v>
      </c>
      <c r="N17" s="118">
        <f t="shared" si="9"/>
        <v>0</v>
      </c>
      <c r="O17" s="118">
        <f t="shared" ref="O17" si="11">SUM(O18,O27)</f>
        <v>0</v>
      </c>
      <c r="P17" s="118">
        <f t="shared" si="9"/>
        <v>0</v>
      </c>
      <c r="Q17" s="137">
        <f t="shared" si="9"/>
        <v>0</v>
      </c>
      <c r="R17" s="118">
        <f t="shared" si="9"/>
        <v>0</v>
      </c>
      <c r="S17" s="83">
        <f t="shared" si="4"/>
        <v>0</v>
      </c>
    </row>
    <row r="18" spans="1:19" s="136" customFormat="1" ht="12" customHeight="1" x14ac:dyDescent="0.3">
      <c r="A18" s="562" t="s">
        <v>941</v>
      </c>
      <c r="B18" s="177" t="s">
        <v>0</v>
      </c>
      <c r="C18" s="83">
        <f>'TAB3'!B17</f>
        <v>0</v>
      </c>
      <c r="D18" s="115">
        <f t="shared" ref="D18:R18" si="12">SUM(D19:D26)</f>
        <v>0</v>
      </c>
      <c r="E18" s="115">
        <f t="shared" si="12"/>
        <v>0</v>
      </c>
      <c r="F18" s="115">
        <f t="shared" si="12"/>
        <v>0</v>
      </c>
      <c r="G18" s="115">
        <f t="shared" si="12"/>
        <v>0</v>
      </c>
      <c r="H18" s="115">
        <f t="shared" si="12"/>
        <v>0</v>
      </c>
      <c r="I18" s="115">
        <f t="shared" ref="I18" si="13">SUM(I19:I26)</f>
        <v>0</v>
      </c>
      <c r="J18" s="117">
        <f t="shared" si="12"/>
        <v>0</v>
      </c>
      <c r="K18" s="83">
        <f>'TAB3'!C17</f>
        <v>0</v>
      </c>
      <c r="L18" s="115">
        <f t="shared" si="12"/>
        <v>0</v>
      </c>
      <c r="M18" s="115">
        <f t="shared" si="12"/>
        <v>0</v>
      </c>
      <c r="N18" s="115">
        <f t="shared" si="12"/>
        <v>0</v>
      </c>
      <c r="O18" s="115">
        <f t="shared" ref="O18" si="14">SUM(O19:O26)</f>
        <v>0</v>
      </c>
      <c r="P18" s="115">
        <f t="shared" si="12"/>
        <v>0</v>
      </c>
      <c r="Q18" s="115">
        <f t="shared" si="12"/>
        <v>0</v>
      </c>
      <c r="R18" s="117">
        <f t="shared" si="12"/>
        <v>0</v>
      </c>
      <c r="S18" s="83">
        <f t="shared" si="4"/>
        <v>0</v>
      </c>
    </row>
    <row r="19" spans="1:19" s="136" customFormat="1" ht="27" x14ac:dyDescent="0.3">
      <c r="A19" s="562"/>
      <c r="B19" s="176" t="s">
        <v>716</v>
      </c>
      <c r="C19" s="83">
        <f>'TAB3'!B18</f>
        <v>0</v>
      </c>
      <c r="D19" s="468"/>
      <c r="E19" s="468"/>
      <c r="F19" s="468"/>
      <c r="G19" s="468"/>
      <c r="H19" s="468"/>
      <c r="I19" s="468"/>
      <c r="J19" s="469"/>
      <c r="K19" s="83">
        <f>'TAB3'!C18</f>
        <v>0</v>
      </c>
      <c r="L19" s="468"/>
      <c r="M19" s="468"/>
      <c r="N19" s="468"/>
      <c r="O19" s="468"/>
      <c r="P19" s="468"/>
      <c r="Q19" s="470"/>
      <c r="R19" s="469"/>
      <c r="S19" s="83">
        <f t="shared" si="4"/>
        <v>0</v>
      </c>
    </row>
    <row r="20" spans="1:19" s="136" customFormat="1" ht="27" x14ac:dyDescent="0.3">
      <c r="A20" s="562"/>
      <c r="B20" s="176" t="s">
        <v>717</v>
      </c>
      <c r="C20" s="83">
        <f>'TAB3'!B19</f>
        <v>0</v>
      </c>
      <c r="D20" s="468"/>
      <c r="E20" s="468"/>
      <c r="F20" s="468"/>
      <c r="G20" s="468"/>
      <c r="H20" s="468"/>
      <c r="I20" s="468"/>
      <c r="J20" s="469"/>
      <c r="K20" s="83">
        <f>'TAB3'!C19</f>
        <v>0</v>
      </c>
      <c r="L20" s="468"/>
      <c r="M20" s="468"/>
      <c r="N20" s="468"/>
      <c r="O20" s="468"/>
      <c r="P20" s="468"/>
      <c r="Q20" s="470"/>
      <c r="R20" s="469"/>
      <c r="S20" s="83">
        <f t="shared" si="4"/>
        <v>0</v>
      </c>
    </row>
    <row r="21" spans="1:19" s="136" customFormat="1" ht="27" x14ac:dyDescent="0.3">
      <c r="A21" s="562"/>
      <c r="B21" s="176" t="s">
        <v>718</v>
      </c>
      <c r="C21" s="83">
        <f>'TAB3'!B20</f>
        <v>0</v>
      </c>
      <c r="D21" s="468"/>
      <c r="E21" s="468"/>
      <c r="F21" s="468"/>
      <c r="G21" s="468"/>
      <c r="H21" s="468"/>
      <c r="I21" s="468"/>
      <c r="J21" s="469"/>
      <c r="K21" s="83">
        <f>'TAB3'!C20</f>
        <v>0</v>
      </c>
      <c r="L21" s="468"/>
      <c r="M21" s="468"/>
      <c r="N21" s="468"/>
      <c r="O21" s="468"/>
      <c r="P21" s="468"/>
      <c r="Q21" s="470"/>
      <c r="R21" s="469"/>
      <c r="S21" s="83">
        <f t="shared" si="4"/>
        <v>0</v>
      </c>
    </row>
    <row r="22" spans="1:19" s="136" customFormat="1" x14ac:dyDescent="0.3">
      <c r="A22" s="562"/>
      <c r="B22" s="176" t="s">
        <v>719</v>
      </c>
      <c r="C22" s="83">
        <f>'TAB3'!B21</f>
        <v>0</v>
      </c>
      <c r="D22" s="468"/>
      <c r="E22" s="468"/>
      <c r="F22" s="468"/>
      <c r="G22" s="468"/>
      <c r="H22" s="468"/>
      <c r="I22" s="468"/>
      <c r="J22" s="469"/>
      <c r="K22" s="83">
        <f>'TAB3'!C21</f>
        <v>0</v>
      </c>
      <c r="L22" s="468"/>
      <c r="M22" s="468"/>
      <c r="N22" s="468"/>
      <c r="O22" s="468"/>
      <c r="P22" s="468"/>
      <c r="Q22" s="470"/>
      <c r="R22" s="469"/>
      <c r="S22" s="83">
        <f t="shared" si="4"/>
        <v>0</v>
      </c>
    </row>
    <row r="23" spans="1:19" s="136" customFormat="1" x14ac:dyDescent="0.3">
      <c r="A23" s="562"/>
      <c r="B23" s="176" t="s">
        <v>720</v>
      </c>
      <c r="C23" s="83">
        <f>'TAB3'!B22</f>
        <v>0</v>
      </c>
      <c r="D23" s="468"/>
      <c r="E23" s="468"/>
      <c r="F23" s="468"/>
      <c r="G23" s="468"/>
      <c r="H23" s="468"/>
      <c r="I23" s="468"/>
      <c r="J23" s="469"/>
      <c r="K23" s="83">
        <f>'TAB3'!C22</f>
        <v>0</v>
      </c>
      <c r="L23" s="468"/>
      <c r="M23" s="468"/>
      <c r="N23" s="468"/>
      <c r="O23" s="468"/>
      <c r="P23" s="468"/>
      <c r="Q23" s="470"/>
      <c r="R23" s="469"/>
      <c r="S23" s="83">
        <f t="shared" si="4"/>
        <v>0</v>
      </c>
    </row>
    <row r="24" spans="1:19" s="136" customFormat="1" ht="27" x14ac:dyDescent="0.3">
      <c r="A24" s="562"/>
      <c r="B24" s="178" t="s">
        <v>721</v>
      </c>
      <c r="C24" s="83">
        <f>'TAB3'!B23</f>
        <v>0</v>
      </c>
      <c r="D24" s="468"/>
      <c r="E24" s="468"/>
      <c r="F24" s="468"/>
      <c r="G24" s="468"/>
      <c r="H24" s="468"/>
      <c r="I24" s="468"/>
      <c r="J24" s="469"/>
      <c r="K24" s="83">
        <f>'TAB3'!C23</f>
        <v>0</v>
      </c>
      <c r="L24" s="468"/>
      <c r="M24" s="468"/>
      <c r="N24" s="468"/>
      <c r="O24" s="468"/>
      <c r="P24" s="468"/>
      <c r="Q24" s="470"/>
      <c r="R24" s="469"/>
      <c r="S24" s="83">
        <f t="shared" si="4"/>
        <v>0</v>
      </c>
    </row>
    <row r="25" spans="1:19" s="136" customFormat="1" x14ac:dyDescent="0.3">
      <c r="A25" s="562"/>
      <c r="B25" s="176" t="s">
        <v>722</v>
      </c>
      <c r="C25" s="83">
        <f>'TAB3'!B24</f>
        <v>0</v>
      </c>
      <c r="D25" s="468"/>
      <c r="E25" s="468"/>
      <c r="F25" s="468"/>
      <c r="G25" s="468"/>
      <c r="H25" s="468"/>
      <c r="I25" s="468"/>
      <c r="J25" s="469"/>
      <c r="K25" s="83">
        <f>'TAB3'!C24</f>
        <v>0</v>
      </c>
      <c r="L25" s="468"/>
      <c r="M25" s="468"/>
      <c r="N25" s="468"/>
      <c r="O25" s="468"/>
      <c r="P25" s="468"/>
      <c r="Q25" s="470"/>
      <c r="R25" s="469"/>
      <c r="S25" s="83">
        <f t="shared" si="4"/>
        <v>0</v>
      </c>
    </row>
    <row r="26" spans="1:19" s="136" customFormat="1" x14ac:dyDescent="0.3">
      <c r="A26" s="562"/>
      <c r="B26" s="176" t="s">
        <v>513</v>
      </c>
      <c r="C26" s="83">
        <f>'TAB3'!B25</f>
        <v>0</v>
      </c>
      <c r="D26" s="468"/>
      <c r="E26" s="468"/>
      <c r="F26" s="468"/>
      <c r="G26" s="468"/>
      <c r="H26" s="468"/>
      <c r="I26" s="468"/>
      <c r="J26" s="469"/>
      <c r="K26" s="83">
        <f>'TAB3'!C25</f>
        <v>0</v>
      </c>
      <c r="L26" s="468"/>
      <c r="M26" s="468"/>
      <c r="N26" s="468"/>
      <c r="O26" s="468"/>
      <c r="P26" s="468"/>
      <c r="Q26" s="470"/>
      <c r="R26" s="469"/>
      <c r="S26" s="83">
        <f t="shared" si="4"/>
        <v>0</v>
      </c>
    </row>
    <row r="27" spans="1:19" s="136" customFormat="1" x14ac:dyDescent="0.3">
      <c r="A27" s="211"/>
      <c r="B27" s="97" t="s">
        <v>1</v>
      </c>
      <c r="C27" s="83">
        <f>'TAB3'!B26</f>
        <v>0</v>
      </c>
      <c r="D27" s="117">
        <f t="shared" ref="D27:R27" si="15">SUM(D28:D35)</f>
        <v>0</v>
      </c>
      <c r="E27" s="117">
        <f t="shared" si="15"/>
        <v>0</v>
      </c>
      <c r="F27" s="117">
        <f t="shared" si="15"/>
        <v>0</v>
      </c>
      <c r="G27" s="117">
        <f t="shared" si="15"/>
        <v>0</v>
      </c>
      <c r="H27" s="117">
        <f t="shared" si="15"/>
        <v>0</v>
      </c>
      <c r="I27" s="117">
        <f t="shared" si="15"/>
        <v>0</v>
      </c>
      <c r="J27" s="117">
        <f t="shared" si="15"/>
        <v>0</v>
      </c>
      <c r="K27" s="83">
        <f>'TAB3'!C26</f>
        <v>0</v>
      </c>
      <c r="L27" s="117">
        <f t="shared" si="15"/>
        <v>0</v>
      </c>
      <c r="M27" s="117">
        <f t="shared" si="15"/>
        <v>0</v>
      </c>
      <c r="N27" s="117">
        <f t="shared" si="15"/>
        <v>0</v>
      </c>
      <c r="O27" s="117">
        <f t="shared" si="15"/>
        <v>0</v>
      </c>
      <c r="P27" s="117">
        <f t="shared" si="15"/>
        <v>0</v>
      </c>
      <c r="Q27" s="117">
        <f t="shared" si="15"/>
        <v>0</v>
      </c>
      <c r="R27" s="117">
        <f t="shared" si="15"/>
        <v>0</v>
      </c>
      <c r="S27" s="83">
        <f t="shared" si="4"/>
        <v>0</v>
      </c>
    </row>
    <row r="28" spans="1:19" s="136" customFormat="1" ht="27" x14ac:dyDescent="0.3">
      <c r="A28" s="562" t="s">
        <v>941</v>
      </c>
      <c r="B28" s="179" t="s">
        <v>723</v>
      </c>
      <c r="C28" s="83">
        <f>'TAB3'!B27</f>
        <v>0</v>
      </c>
      <c r="D28" s="468"/>
      <c r="E28" s="468"/>
      <c r="F28" s="468"/>
      <c r="G28" s="468"/>
      <c r="H28" s="468"/>
      <c r="I28" s="468"/>
      <c r="J28" s="469"/>
      <c r="K28" s="83">
        <f>'TAB3'!C27</f>
        <v>0</v>
      </c>
      <c r="L28" s="468"/>
      <c r="M28" s="468"/>
      <c r="N28" s="468"/>
      <c r="O28" s="468"/>
      <c r="P28" s="468"/>
      <c r="Q28" s="470"/>
      <c r="R28" s="469"/>
      <c r="S28" s="83">
        <f t="shared" si="4"/>
        <v>0</v>
      </c>
    </row>
    <row r="29" spans="1:19" s="136" customFormat="1" ht="27" x14ac:dyDescent="0.3">
      <c r="A29" s="562"/>
      <c r="B29" s="179" t="s">
        <v>724</v>
      </c>
      <c r="C29" s="83">
        <f>'TAB3'!B28</f>
        <v>0</v>
      </c>
      <c r="D29" s="468"/>
      <c r="E29" s="468"/>
      <c r="F29" s="468"/>
      <c r="G29" s="468"/>
      <c r="H29" s="468"/>
      <c r="I29" s="468"/>
      <c r="J29" s="469"/>
      <c r="K29" s="83">
        <f>'TAB3'!C28</f>
        <v>0</v>
      </c>
      <c r="L29" s="468"/>
      <c r="M29" s="468"/>
      <c r="N29" s="468"/>
      <c r="O29" s="468"/>
      <c r="P29" s="468"/>
      <c r="Q29" s="470"/>
      <c r="R29" s="469"/>
      <c r="S29" s="83">
        <f t="shared" si="4"/>
        <v>0</v>
      </c>
    </row>
    <row r="30" spans="1:19" s="136" customFormat="1" ht="27" x14ac:dyDescent="0.3">
      <c r="A30" s="562"/>
      <c r="B30" s="180" t="s">
        <v>725</v>
      </c>
      <c r="C30" s="83">
        <f>'TAB3'!B29</f>
        <v>0</v>
      </c>
      <c r="D30" s="468"/>
      <c r="E30" s="468"/>
      <c r="F30" s="468"/>
      <c r="G30" s="468"/>
      <c r="H30" s="468"/>
      <c r="I30" s="468"/>
      <c r="J30" s="469"/>
      <c r="K30" s="83">
        <f>'TAB3'!C29</f>
        <v>0</v>
      </c>
      <c r="L30" s="468"/>
      <c r="M30" s="468"/>
      <c r="N30" s="468"/>
      <c r="O30" s="468"/>
      <c r="P30" s="468"/>
      <c r="Q30" s="470"/>
      <c r="R30" s="469"/>
      <c r="S30" s="83">
        <f t="shared" si="4"/>
        <v>0</v>
      </c>
    </row>
    <row r="31" spans="1:19" s="136" customFormat="1" ht="40.5" x14ac:dyDescent="0.3">
      <c r="A31" s="562"/>
      <c r="B31" s="179" t="s">
        <v>726</v>
      </c>
      <c r="C31" s="83">
        <f>'TAB3'!B30</f>
        <v>0</v>
      </c>
      <c r="D31" s="468"/>
      <c r="E31" s="468"/>
      <c r="F31" s="468"/>
      <c r="G31" s="468"/>
      <c r="H31" s="468"/>
      <c r="I31" s="468"/>
      <c r="J31" s="469"/>
      <c r="K31" s="83">
        <f>'TAB3'!C30</f>
        <v>0</v>
      </c>
      <c r="L31" s="468"/>
      <c r="M31" s="468"/>
      <c r="N31" s="468"/>
      <c r="O31" s="468"/>
      <c r="P31" s="468"/>
      <c r="Q31" s="470"/>
      <c r="R31" s="469"/>
      <c r="S31" s="83">
        <f t="shared" si="4"/>
        <v>0</v>
      </c>
    </row>
    <row r="32" spans="1:19" s="136" customFormat="1" x14ac:dyDescent="0.3">
      <c r="A32" s="562"/>
      <c r="B32" s="180" t="s">
        <v>727</v>
      </c>
      <c r="C32" s="83">
        <f>'TAB3'!B31</f>
        <v>0</v>
      </c>
      <c r="D32" s="468"/>
      <c r="E32" s="468"/>
      <c r="F32" s="468"/>
      <c r="G32" s="468"/>
      <c r="H32" s="468"/>
      <c r="I32" s="468"/>
      <c r="J32" s="469"/>
      <c r="K32" s="83">
        <f>'TAB3'!C31</f>
        <v>0</v>
      </c>
      <c r="L32" s="468"/>
      <c r="M32" s="468"/>
      <c r="N32" s="468"/>
      <c r="O32" s="468"/>
      <c r="P32" s="468"/>
      <c r="Q32" s="470"/>
      <c r="R32" s="469"/>
      <c r="S32" s="83">
        <f t="shared" si="4"/>
        <v>0</v>
      </c>
    </row>
    <row r="33" spans="1:19" s="136" customFormat="1" x14ac:dyDescent="0.3">
      <c r="A33" s="562"/>
      <c r="B33" s="180" t="s">
        <v>728</v>
      </c>
      <c r="C33" s="83">
        <f>'TAB3'!B32</f>
        <v>0</v>
      </c>
      <c r="D33" s="468"/>
      <c r="E33" s="468"/>
      <c r="F33" s="468"/>
      <c r="G33" s="468"/>
      <c r="H33" s="468"/>
      <c r="I33" s="468"/>
      <c r="J33" s="469"/>
      <c r="K33" s="83">
        <f>'TAB3'!C32</f>
        <v>0</v>
      </c>
      <c r="L33" s="468"/>
      <c r="M33" s="468"/>
      <c r="N33" s="468"/>
      <c r="O33" s="468"/>
      <c r="P33" s="468"/>
      <c r="Q33" s="470"/>
      <c r="R33" s="469"/>
      <c r="S33" s="83">
        <f t="shared" si="4"/>
        <v>0</v>
      </c>
    </row>
    <row r="34" spans="1:19" s="136" customFormat="1" ht="27" x14ac:dyDescent="0.3">
      <c r="A34" s="562"/>
      <c r="B34" s="180" t="s">
        <v>718</v>
      </c>
      <c r="C34" s="83">
        <f>'TAB3'!B33</f>
        <v>0</v>
      </c>
      <c r="D34" s="468"/>
      <c r="E34" s="468"/>
      <c r="F34" s="468"/>
      <c r="G34" s="468"/>
      <c r="H34" s="468"/>
      <c r="I34" s="468"/>
      <c r="J34" s="469"/>
      <c r="K34" s="83">
        <f>'TAB3'!C33</f>
        <v>0</v>
      </c>
      <c r="L34" s="468"/>
      <c r="M34" s="468"/>
      <c r="N34" s="468"/>
      <c r="O34" s="468"/>
      <c r="P34" s="468"/>
      <c r="Q34" s="470"/>
      <c r="R34" s="469"/>
      <c r="S34" s="83">
        <f t="shared" si="4"/>
        <v>0</v>
      </c>
    </row>
    <row r="35" spans="1:19" s="136" customFormat="1" ht="27" x14ac:dyDescent="0.3">
      <c r="A35" s="562"/>
      <c r="B35" s="180" t="s">
        <v>729</v>
      </c>
      <c r="C35" s="83">
        <f>'TAB3'!B34</f>
        <v>0</v>
      </c>
      <c r="D35" s="468"/>
      <c r="E35" s="468"/>
      <c r="F35" s="468"/>
      <c r="G35" s="468"/>
      <c r="H35" s="468"/>
      <c r="I35" s="468"/>
      <c r="J35" s="469"/>
      <c r="K35" s="83">
        <f>'TAB3'!C34</f>
        <v>0</v>
      </c>
      <c r="L35" s="468"/>
      <c r="M35" s="468"/>
      <c r="N35" s="468"/>
      <c r="O35" s="468"/>
      <c r="P35" s="468"/>
      <c r="Q35" s="470"/>
      <c r="R35" s="469"/>
      <c r="S35" s="83">
        <f t="shared" si="4"/>
        <v>0</v>
      </c>
    </row>
    <row r="36" spans="1:19" s="136" customFormat="1" x14ac:dyDescent="0.3">
      <c r="A36" s="212"/>
      <c r="B36" s="101" t="s">
        <v>712</v>
      </c>
      <c r="C36" s="83">
        <f>'TAB3'!B35</f>
        <v>0</v>
      </c>
      <c r="D36" s="117">
        <f t="shared" ref="D36:R36" si="16">SUM(D37:D38)</f>
        <v>0</v>
      </c>
      <c r="E36" s="117">
        <f t="shared" si="16"/>
        <v>0</v>
      </c>
      <c r="F36" s="117">
        <f t="shared" si="16"/>
        <v>0</v>
      </c>
      <c r="G36" s="117">
        <f t="shared" si="16"/>
        <v>0</v>
      </c>
      <c r="H36" s="117">
        <f t="shared" si="16"/>
        <v>0</v>
      </c>
      <c r="I36" s="117">
        <f t="shared" si="16"/>
        <v>0</v>
      </c>
      <c r="J36" s="117">
        <f t="shared" si="16"/>
        <v>0</v>
      </c>
      <c r="K36" s="83">
        <f>'TAB3'!C35</f>
        <v>0</v>
      </c>
      <c r="L36" s="117">
        <f t="shared" si="16"/>
        <v>0</v>
      </c>
      <c r="M36" s="117">
        <f t="shared" si="16"/>
        <v>0</v>
      </c>
      <c r="N36" s="117">
        <f t="shared" si="16"/>
        <v>0</v>
      </c>
      <c r="O36" s="117">
        <f t="shared" si="16"/>
        <v>0</v>
      </c>
      <c r="P36" s="117">
        <f t="shared" si="16"/>
        <v>0</v>
      </c>
      <c r="Q36" s="117">
        <f t="shared" si="16"/>
        <v>0</v>
      </c>
      <c r="R36" s="117">
        <f t="shared" si="16"/>
        <v>0</v>
      </c>
      <c r="S36" s="83">
        <f t="shared" si="4"/>
        <v>0</v>
      </c>
    </row>
    <row r="37" spans="1:19" s="136" customFormat="1" ht="14.45" customHeight="1" x14ac:dyDescent="0.3">
      <c r="A37" s="563" t="s">
        <v>940</v>
      </c>
      <c r="B37" s="99" t="s">
        <v>14</v>
      </c>
      <c r="C37" s="83">
        <f>'TAB3'!B36</f>
        <v>0</v>
      </c>
      <c r="D37" s="466"/>
      <c r="E37" s="466"/>
      <c r="F37" s="466"/>
      <c r="G37" s="466"/>
      <c r="H37" s="466"/>
      <c r="I37" s="466"/>
      <c r="J37" s="467"/>
      <c r="K37" s="83">
        <f>'TAB3'!C36</f>
        <v>0</v>
      </c>
      <c r="L37" s="466"/>
      <c r="M37" s="466"/>
      <c r="N37" s="466"/>
      <c r="O37" s="466"/>
      <c r="P37" s="466"/>
      <c r="Q37" s="466"/>
      <c r="R37" s="467"/>
      <c r="S37" s="83">
        <f t="shared" si="4"/>
        <v>0</v>
      </c>
    </row>
    <row r="38" spans="1:19" s="136" customFormat="1" ht="14.45" customHeight="1" x14ac:dyDescent="0.3">
      <c r="A38" s="563"/>
      <c r="B38" s="99" t="s">
        <v>15</v>
      </c>
      <c r="C38" s="83">
        <f>'TAB3'!B37</f>
        <v>0</v>
      </c>
      <c r="D38" s="466"/>
      <c r="E38" s="466"/>
      <c r="F38" s="466"/>
      <c r="G38" s="466"/>
      <c r="H38" s="466"/>
      <c r="I38" s="466"/>
      <c r="J38" s="467"/>
      <c r="K38" s="83">
        <f>'TAB3'!C37</f>
        <v>0</v>
      </c>
      <c r="L38" s="466"/>
      <c r="M38" s="466"/>
      <c r="N38" s="466"/>
      <c r="O38" s="466"/>
      <c r="P38" s="466"/>
      <c r="Q38" s="466"/>
      <c r="R38" s="467"/>
      <c r="S38" s="83">
        <f t="shared" si="4"/>
        <v>0</v>
      </c>
    </row>
    <row r="39" spans="1:19" s="136" customFormat="1" x14ac:dyDescent="0.3">
      <c r="A39" s="213"/>
      <c r="B39" s="101" t="s">
        <v>2</v>
      </c>
      <c r="C39" s="83">
        <f>'TAB3'!B38</f>
        <v>0</v>
      </c>
      <c r="D39" s="117">
        <f t="shared" ref="D39:R39" si="17">SUM(D40:D41)</f>
        <v>0</v>
      </c>
      <c r="E39" s="117">
        <f t="shared" si="17"/>
        <v>0</v>
      </c>
      <c r="F39" s="117">
        <f t="shared" si="17"/>
        <v>0</v>
      </c>
      <c r="G39" s="117">
        <f t="shared" si="17"/>
        <v>0</v>
      </c>
      <c r="H39" s="117">
        <f t="shared" si="17"/>
        <v>0</v>
      </c>
      <c r="I39" s="117">
        <f t="shared" si="17"/>
        <v>0</v>
      </c>
      <c r="J39" s="117">
        <f t="shared" si="17"/>
        <v>0</v>
      </c>
      <c r="K39" s="83">
        <f>'TAB3'!C38</f>
        <v>0</v>
      </c>
      <c r="L39" s="117">
        <f t="shared" si="17"/>
        <v>0</v>
      </c>
      <c r="M39" s="117">
        <f t="shared" si="17"/>
        <v>0</v>
      </c>
      <c r="N39" s="117">
        <f t="shared" si="17"/>
        <v>0</v>
      </c>
      <c r="O39" s="117">
        <f t="shared" si="17"/>
        <v>0</v>
      </c>
      <c r="P39" s="117">
        <f t="shared" si="17"/>
        <v>0</v>
      </c>
      <c r="Q39" s="117">
        <f t="shared" si="17"/>
        <v>0</v>
      </c>
      <c r="R39" s="117">
        <f t="shared" si="17"/>
        <v>0</v>
      </c>
      <c r="S39" s="83">
        <f t="shared" si="4"/>
        <v>0</v>
      </c>
    </row>
    <row r="40" spans="1:19" s="136" customFormat="1" x14ac:dyDescent="0.3">
      <c r="A40" s="561" t="s">
        <v>941</v>
      </c>
      <c r="B40" s="177" t="s">
        <v>0</v>
      </c>
      <c r="C40" s="83">
        <f>'TAB3'!B39</f>
        <v>0</v>
      </c>
      <c r="D40" s="468"/>
      <c r="E40" s="468"/>
      <c r="F40" s="468"/>
      <c r="G40" s="468"/>
      <c r="H40" s="468"/>
      <c r="I40" s="468"/>
      <c r="J40" s="469"/>
      <c r="K40" s="83">
        <f>'TAB3'!C39</f>
        <v>0</v>
      </c>
      <c r="L40" s="468"/>
      <c r="M40" s="468"/>
      <c r="N40" s="468"/>
      <c r="O40" s="468"/>
      <c r="P40" s="468"/>
      <c r="Q40" s="470"/>
      <c r="R40" s="469"/>
      <c r="S40" s="83">
        <f t="shared" si="4"/>
        <v>0</v>
      </c>
    </row>
    <row r="41" spans="1:19" s="136" customFormat="1" x14ac:dyDescent="0.3">
      <c r="A41" s="561"/>
      <c r="B41" s="177" t="s">
        <v>1</v>
      </c>
      <c r="C41" s="83">
        <f>'TAB3'!B40</f>
        <v>0</v>
      </c>
      <c r="D41" s="468"/>
      <c r="E41" s="468"/>
      <c r="F41" s="468"/>
      <c r="G41" s="468"/>
      <c r="H41" s="468"/>
      <c r="I41" s="468"/>
      <c r="J41" s="469"/>
      <c r="K41" s="83">
        <f>'TAB3'!C40</f>
        <v>0</v>
      </c>
      <c r="L41" s="468"/>
      <c r="M41" s="468"/>
      <c r="N41" s="468"/>
      <c r="O41" s="468"/>
      <c r="P41" s="468"/>
      <c r="Q41" s="470"/>
      <c r="R41" s="469"/>
      <c r="S41" s="83">
        <f t="shared" si="4"/>
        <v>0</v>
      </c>
    </row>
    <row r="42" spans="1:19" s="136" customFormat="1" ht="12" customHeight="1" x14ac:dyDescent="0.3">
      <c r="A42" s="214" t="s">
        <v>941</v>
      </c>
      <c r="B42" s="181" t="s">
        <v>713</v>
      </c>
      <c r="C42" s="83">
        <f>'TAB3'!B41</f>
        <v>0</v>
      </c>
      <c r="D42" s="140"/>
      <c r="E42" s="140"/>
      <c r="F42" s="140"/>
      <c r="G42" s="140"/>
      <c r="H42" s="140"/>
      <c r="I42" s="140"/>
      <c r="J42" s="155"/>
      <c r="K42" s="83">
        <f>'TAB3'!C41</f>
        <v>0</v>
      </c>
      <c r="L42" s="140"/>
      <c r="M42" s="140"/>
      <c r="N42" s="140"/>
      <c r="O42" s="140"/>
      <c r="P42" s="140"/>
      <c r="Q42" s="141"/>
      <c r="R42" s="155"/>
      <c r="S42" s="83">
        <f t="shared" si="4"/>
        <v>0</v>
      </c>
    </row>
    <row r="43" spans="1:19" s="139" customFormat="1" ht="12" customHeight="1" x14ac:dyDescent="0.3">
      <c r="A43" s="212"/>
      <c r="B43" s="104" t="s">
        <v>22</v>
      </c>
      <c r="C43" s="119">
        <f>'TAB3'!B42</f>
        <v>0</v>
      </c>
      <c r="D43" s="119">
        <f t="shared" ref="D43:S43" si="18">SUM(D9,D17,D36,D39,D42)</f>
        <v>0</v>
      </c>
      <c r="E43" s="119">
        <f t="shared" si="18"/>
        <v>0</v>
      </c>
      <c r="F43" s="119">
        <f t="shared" si="18"/>
        <v>0</v>
      </c>
      <c r="G43" s="119">
        <f t="shared" si="18"/>
        <v>0</v>
      </c>
      <c r="H43" s="119">
        <f t="shared" si="18"/>
        <v>0</v>
      </c>
      <c r="I43" s="119">
        <f t="shared" si="18"/>
        <v>0</v>
      </c>
      <c r="J43" s="119">
        <f t="shared" si="18"/>
        <v>0</v>
      </c>
      <c r="K43" s="83">
        <f>'TAB3'!C42</f>
        <v>0</v>
      </c>
      <c r="L43" s="119">
        <f t="shared" si="18"/>
        <v>0</v>
      </c>
      <c r="M43" s="119">
        <f t="shared" si="18"/>
        <v>0</v>
      </c>
      <c r="N43" s="119">
        <f t="shared" si="18"/>
        <v>0</v>
      </c>
      <c r="O43" s="119">
        <f t="shared" si="18"/>
        <v>0</v>
      </c>
      <c r="P43" s="119">
        <f t="shared" si="18"/>
        <v>0</v>
      </c>
      <c r="Q43" s="119">
        <f t="shared" si="18"/>
        <v>0</v>
      </c>
      <c r="R43" s="119">
        <f t="shared" si="18"/>
        <v>0</v>
      </c>
      <c r="S43" s="119">
        <f t="shared" si="18"/>
        <v>0</v>
      </c>
    </row>
    <row r="44" spans="1:19" s="136" customFormat="1" x14ac:dyDescent="0.3">
      <c r="A44" s="471"/>
      <c r="B44" s="472"/>
      <c r="C44" s="83"/>
      <c r="D44" s="83"/>
      <c r="E44" s="83"/>
      <c r="F44" s="83"/>
      <c r="G44" s="83"/>
      <c r="H44" s="83"/>
      <c r="I44" s="83"/>
      <c r="J44" s="83"/>
      <c r="K44" s="83"/>
      <c r="L44" s="83"/>
      <c r="M44" s="83"/>
      <c r="N44" s="83"/>
      <c r="O44" s="83"/>
      <c r="P44" s="83"/>
      <c r="Q44" s="83"/>
      <c r="R44" s="83"/>
      <c r="S44" s="83"/>
    </row>
    <row r="45" spans="1:19" s="136" customFormat="1" x14ac:dyDescent="0.3">
      <c r="A45" s="213"/>
      <c r="B45" s="142" t="s">
        <v>11</v>
      </c>
      <c r="C45" s="115"/>
      <c r="D45" s="115"/>
      <c r="E45" s="115"/>
      <c r="F45" s="115"/>
      <c r="G45" s="115"/>
      <c r="H45" s="115"/>
      <c r="I45" s="115"/>
      <c r="J45" s="115"/>
      <c r="K45" s="83"/>
      <c r="L45" s="115"/>
      <c r="M45" s="115"/>
      <c r="N45" s="115"/>
      <c r="O45" s="115"/>
      <c r="P45" s="115"/>
      <c r="Q45" s="115"/>
      <c r="R45" s="115"/>
      <c r="S45" s="115"/>
    </row>
    <row r="46" spans="1:19" s="136" customFormat="1" ht="12" customHeight="1" x14ac:dyDescent="0.3">
      <c r="A46" s="561" t="s">
        <v>941</v>
      </c>
      <c r="B46" s="138" t="s">
        <v>498</v>
      </c>
      <c r="C46" s="115">
        <f>'TAB3'!B45</f>
        <v>0</v>
      </c>
      <c r="D46" s="468"/>
      <c r="E46" s="468"/>
      <c r="F46" s="468"/>
      <c r="G46" s="468"/>
      <c r="H46" s="468"/>
      <c r="I46" s="468"/>
      <c r="J46" s="468"/>
      <c r="K46" s="83">
        <f>'TAB3'!C45</f>
        <v>0</v>
      </c>
      <c r="L46" s="468"/>
      <c r="M46" s="468"/>
      <c r="N46" s="468"/>
      <c r="O46" s="468"/>
      <c r="P46" s="468"/>
      <c r="Q46" s="468"/>
      <c r="R46" s="468"/>
      <c r="S46" s="116">
        <f>C46-K46</f>
        <v>0</v>
      </c>
    </row>
    <row r="47" spans="1:19" s="136" customFormat="1" ht="12" customHeight="1" x14ac:dyDescent="0.3">
      <c r="A47" s="561"/>
      <c r="B47" s="138" t="s">
        <v>499</v>
      </c>
      <c r="C47" s="115">
        <f>'TAB3'!B46</f>
        <v>0</v>
      </c>
      <c r="D47" s="468"/>
      <c r="E47" s="468"/>
      <c r="F47" s="468"/>
      <c r="G47" s="468"/>
      <c r="H47" s="468"/>
      <c r="I47" s="468"/>
      <c r="J47" s="468"/>
      <c r="K47" s="83">
        <f>'TAB3'!C46</f>
        <v>0</v>
      </c>
      <c r="L47" s="468"/>
      <c r="M47" s="468"/>
      <c r="N47" s="468"/>
      <c r="O47" s="468"/>
      <c r="P47" s="468"/>
      <c r="Q47" s="468"/>
      <c r="R47" s="468"/>
      <c r="S47" s="116">
        <f t="shared" ref="S47:S53" si="19">C47-K47</f>
        <v>0</v>
      </c>
    </row>
    <row r="48" spans="1:19" s="136" customFormat="1" x14ac:dyDescent="0.3">
      <c r="A48" s="561"/>
      <c r="B48" s="138" t="s">
        <v>510</v>
      </c>
      <c r="C48" s="115">
        <f>'TAB3'!B47</f>
        <v>0</v>
      </c>
      <c r="D48" s="468"/>
      <c r="E48" s="468"/>
      <c r="F48" s="468"/>
      <c r="G48" s="468"/>
      <c r="H48" s="468"/>
      <c r="I48" s="468"/>
      <c r="J48" s="468"/>
      <c r="K48" s="83">
        <f>'TAB3'!C47</f>
        <v>0</v>
      </c>
      <c r="L48" s="468"/>
      <c r="M48" s="468"/>
      <c r="N48" s="468"/>
      <c r="O48" s="468"/>
      <c r="P48" s="468"/>
      <c r="Q48" s="468"/>
      <c r="R48" s="468"/>
      <c r="S48" s="116">
        <f t="shared" si="19"/>
        <v>0</v>
      </c>
    </row>
    <row r="49" spans="1:20" s="136" customFormat="1" x14ac:dyDescent="0.3">
      <c r="A49" s="561"/>
      <c r="B49" s="138" t="s">
        <v>608</v>
      </c>
      <c r="C49" s="115">
        <f>'TAB3'!B48</f>
        <v>0</v>
      </c>
      <c r="D49" s="468"/>
      <c r="E49" s="468"/>
      <c r="F49" s="468"/>
      <c r="G49" s="468"/>
      <c r="H49" s="468"/>
      <c r="I49" s="468"/>
      <c r="J49" s="468"/>
      <c r="K49" s="83">
        <f>'TAB3'!C48</f>
        <v>0</v>
      </c>
      <c r="L49" s="468"/>
      <c r="M49" s="468"/>
      <c r="N49" s="468"/>
      <c r="O49" s="468"/>
      <c r="P49" s="468"/>
      <c r="Q49" s="468"/>
      <c r="R49" s="468"/>
      <c r="S49" s="116">
        <f t="shared" si="19"/>
        <v>0</v>
      </c>
    </row>
    <row r="50" spans="1:20" s="136" customFormat="1" x14ac:dyDescent="0.3">
      <c r="A50" s="561"/>
      <c r="B50" s="138" t="s">
        <v>511</v>
      </c>
      <c r="C50" s="115">
        <f>'TAB3'!B49</f>
        <v>0</v>
      </c>
      <c r="D50" s="468"/>
      <c r="E50" s="468"/>
      <c r="F50" s="468"/>
      <c r="G50" s="468"/>
      <c r="H50" s="468"/>
      <c r="I50" s="468"/>
      <c r="J50" s="468"/>
      <c r="K50" s="83">
        <f>'TAB3'!C49</f>
        <v>0</v>
      </c>
      <c r="L50" s="468"/>
      <c r="M50" s="468"/>
      <c r="N50" s="468"/>
      <c r="O50" s="468"/>
      <c r="P50" s="468"/>
      <c r="Q50" s="468"/>
      <c r="R50" s="468"/>
      <c r="S50" s="116">
        <f t="shared" si="19"/>
        <v>0</v>
      </c>
    </row>
    <row r="51" spans="1:20" s="136" customFormat="1" x14ac:dyDescent="0.3">
      <c r="A51" s="561"/>
      <c r="B51" s="473" t="s">
        <v>842</v>
      </c>
      <c r="C51" s="115">
        <f>'TAB3'!B50</f>
        <v>0</v>
      </c>
      <c r="D51" s="468"/>
      <c r="E51" s="468"/>
      <c r="F51" s="468"/>
      <c r="G51" s="468"/>
      <c r="H51" s="468"/>
      <c r="I51" s="468"/>
      <c r="J51" s="468"/>
      <c r="K51" s="83">
        <f>'TAB3'!C50</f>
        <v>0</v>
      </c>
      <c r="L51" s="468"/>
      <c r="M51" s="468"/>
      <c r="N51" s="468"/>
      <c r="O51" s="468"/>
      <c r="P51" s="468"/>
      <c r="Q51" s="468"/>
      <c r="R51" s="468"/>
      <c r="S51" s="116">
        <f t="shared" ref="S51" si="20">C51-K51</f>
        <v>0</v>
      </c>
    </row>
    <row r="52" spans="1:20" s="136" customFormat="1" x14ac:dyDescent="0.3">
      <c r="A52" s="561"/>
      <c r="B52" s="138" t="s">
        <v>512</v>
      </c>
      <c r="C52" s="115">
        <f>'TAB3'!B51</f>
        <v>0</v>
      </c>
      <c r="D52" s="468"/>
      <c r="E52" s="468"/>
      <c r="F52" s="468"/>
      <c r="G52" s="468"/>
      <c r="H52" s="468"/>
      <c r="I52" s="468"/>
      <c r="J52" s="468"/>
      <c r="K52" s="83">
        <f>'TAB3'!C51</f>
        <v>0</v>
      </c>
      <c r="L52" s="468"/>
      <c r="M52" s="468"/>
      <c r="N52" s="468"/>
      <c r="O52" s="468"/>
      <c r="P52" s="468"/>
      <c r="Q52" s="468"/>
      <c r="R52" s="468"/>
      <c r="S52" s="116">
        <f t="shared" si="19"/>
        <v>0</v>
      </c>
    </row>
    <row r="53" spans="1:20" s="136" customFormat="1" x14ac:dyDescent="0.3">
      <c r="A53" s="561"/>
      <c r="B53" s="138" t="s">
        <v>522</v>
      </c>
      <c r="C53" s="115">
        <f>'TAB3'!B52</f>
        <v>0</v>
      </c>
      <c r="D53" s="468"/>
      <c r="E53" s="468"/>
      <c r="F53" s="468"/>
      <c r="G53" s="468"/>
      <c r="H53" s="468"/>
      <c r="I53" s="468"/>
      <c r="J53" s="468"/>
      <c r="K53" s="83">
        <f>'TAB3'!C52</f>
        <v>0</v>
      </c>
      <c r="L53" s="468"/>
      <c r="M53" s="468"/>
      <c r="N53" s="468"/>
      <c r="O53" s="468"/>
      <c r="P53" s="468"/>
      <c r="Q53" s="468"/>
      <c r="R53" s="468"/>
      <c r="S53" s="116">
        <f t="shared" si="19"/>
        <v>0</v>
      </c>
    </row>
    <row r="54" spans="1:20" s="139" customFormat="1" x14ac:dyDescent="0.3">
      <c r="A54" s="474"/>
      <c r="B54" s="475" t="s">
        <v>488</v>
      </c>
      <c r="C54" s="119">
        <f>'TAB3'!B53</f>
        <v>0</v>
      </c>
      <c r="D54" s="119">
        <f t="shared" ref="D54:S54" si="21">SUM(D46:D53)</f>
        <v>0</v>
      </c>
      <c r="E54" s="119">
        <f t="shared" si="21"/>
        <v>0</v>
      </c>
      <c r="F54" s="119">
        <f t="shared" si="21"/>
        <v>0</v>
      </c>
      <c r="G54" s="119">
        <f t="shared" si="21"/>
        <v>0</v>
      </c>
      <c r="H54" s="119">
        <f t="shared" si="21"/>
        <v>0</v>
      </c>
      <c r="I54" s="119">
        <f t="shared" si="21"/>
        <v>0</v>
      </c>
      <c r="J54" s="119">
        <f t="shared" si="21"/>
        <v>0</v>
      </c>
      <c r="K54" s="119">
        <f>SUM(K46:K53)</f>
        <v>0</v>
      </c>
      <c r="L54" s="119">
        <f t="shared" si="21"/>
        <v>0</v>
      </c>
      <c r="M54" s="119">
        <f t="shared" si="21"/>
        <v>0</v>
      </c>
      <c r="N54" s="119">
        <f t="shared" si="21"/>
        <v>0</v>
      </c>
      <c r="O54" s="119">
        <f t="shared" si="21"/>
        <v>0</v>
      </c>
      <c r="P54" s="119">
        <f t="shared" si="21"/>
        <v>0</v>
      </c>
      <c r="Q54" s="119">
        <f t="shared" si="21"/>
        <v>0</v>
      </c>
      <c r="R54" s="119">
        <f t="shared" si="21"/>
        <v>0</v>
      </c>
      <c r="S54" s="119">
        <f t="shared" si="21"/>
        <v>0</v>
      </c>
    </row>
    <row r="55" spans="1:20" s="136" customFormat="1" x14ac:dyDescent="0.3">
      <c r="A55" s="210"/>
      <c r="B55" s="224"/>
      <c r="C55" s="83"/>
      <c r="D55" s="83"/>
      <c r="E55" s="83"/>
      <c r="F55" s="83"/>
      <c r="G55" s="83"/>
      <c r="H55" s="83"/>
      <c r="I55" s="83"/>
      <c r="J55" s="83"/>
      <c r="K55" s="83"/>
      <c r="L55" s="83"/>
      <c r="M55" s="83"/>
      <c r="N55" s="83"/>
      <c r="O55" s="83"/>
      <c r="P55" s="83"/>
      <c r="Q55" s="83"/>
      <c r="R55" s="83"/>
      <c r="S55" s="83"/>
    </row>
    <row r="56" spans="1:20" s="139" customFormat="1" x14ac:dyDescent="0.3">
      <c r="A56" s="474"/>
      <c r="B56" s="475" t="s">
        <v>22</v>
      </c>
      <c r="C56" s="105">
        <f>SUM(C43,C54)</f>
        <v>0</v>
      </c>
      <c r="D56" s="105">
        <f t="shared" ref="D56:S56" si="22">SUM(D43,D54)</f>
        <v>0</v>
      </c>
      <c r="E56" s="105">
        <f t="shared" si="22"/>
        <v>0</v>
      </c>
      <c r="F56" s="105">
        <f t="shared" si="22"/>
        <v>0</v>
      </c>
      <c r="G56" s="105">
        <f t="shared" si="22"/>
        <v>0</v>
      </c>
      <c r="H56" s="105">
        <f t="shared" si="22"/>
        <v>0</v>
      </c>
      <c r="I56" s="105">
        <f t="shared" si="22"/>
        <v>0</v>
      </c>
      <c r="J56" s="105">
        <f t="shared" si="22"/>
        <v>0</v>
      </c>
      <c r="K56" s="105">
        <f t="shared" si="22"/>
        <v>0</v>
      </c>
      <c r="L56" s="105">
        <f t="shared" si="22"/>
        <v>0</v>
      </c>
      <c r="M56" s="105">
        <f t="shared" si="22"/>
        <v>0</v>
      </c>
      <c r="N56" s="105">
        <f t="shared" si="22"/>
        <v>0</v>
      </c>
      <c r="O56" s="105">
        <f t="shared" si="22"/>
        <v>0</v>
      </c>
      <c r="P56" s="105">
        <f t="shared" si="22"/>
        <v>0</v>
      </c>
      <c r="Q56" s="105">
        <f t="shared" si="22"/>
        <v>0</v>
      </c>
      <c r="R56" s="105">
        <f t="shared" si="22"/>
        <v>0</v>
      </c>
      <c r="S56" s="105">
        <f t="shared" si="22"/>
        <v>0</v>
      </c>
    </row>
    <row r="57" spans="1:20" s="136" customFormat="1" x14ac:dyDescent="0.3">
      <c r="A57" s="210"/>
      <c r="B57" s="224"/>
      <c r="C57" s="281"/>
      <c r="D57" s="281"/>
      <c r="E57" s="281"/>
      <c r="F57" s="281"/>
      <c r="G57" s="281"/>
      <c r="H57" s="281"/>
      <c r="I57" s="281"/>
      <c r="J57" s="281"/>
      <c r="K57" s="281"/>
      <c r="L57" s="281"/>
      <c r="M57" s="281"/>
      <c r="N57" s="281"/>
      <c r="O57" s="281"/>
      <c r="P57" s="281"/>
      <c r="Q57" s="281"/>
      <c r="R57" s="281"/>
    </row>
    <row r="58" spans="1:20" s="136" customFormat="1" x14ac:dyDescent="0.3">
      <c r="A58" s="568" t="s">
        <v>772</v>
      </c>
      <c r="B58" s="568"/>
      <c r="C58" s="568"/>
      <c r="D58" s="568"/>
      <c r="E58" s="568"/>
      <c r="F58" s="568"/>
      <c r="G58" s="568"/>
      <c r="H58" s="568"/>
      <c r="I58" s="568"/>
      <c r="J58" s="568"/>
      <c r="K58" s="568"/>
      <c r="L58" s="568"/>
      <c r="M58" s="568"/>
      <c r="N58" s="568"/>
      <c r="O58" s="568"/>
      <c r="P58" s="568"/>
      <c r="Q58" s="568"/>
      <c r="R58" s="568"/>
      <c r="S58" s="568"/>
    </row>
    <row r="59" spans="1:20" s="136" customFormat="1" x14ac:dyDescent="0.3">
      <c r="A59" s="210"/>
      <c r="B59" s="224"/>
      <c r="C59" s="281"/>
      <c r="D59" s="281"/>
      <c r="E59" s="281"/>
      <c r="F59" s="281"/>
      <c r="G59" s="281"/>
      <c r="H59" s="281"/>
      <c r="I59" s="281"/>
      <c r="J59" s="281"/>
      <c r="K59" s="281"/>
      <c r="L59" s="281"/>
      <c r="M59" s="281"/>
      <c r="N59" s="281"/>
      <c r="O59" s="281"/>
      <c r="P59" s="281"/>
      <c r="Q59" s="281"/>
      <c r="R59" s="281"/>
    </row>
    <row r="60" spans="1:20" s="465" customFormat="1" ht="13.5" customHeight="1" x14ac:dyDescent="0.3">
      <c r="B60" s="224"/>
      <c r="C60" s="569" t="s">
        <v>9</v>
      </c>
      <c r="D60" s="569"/>
      <c r="E60" s="569"/>
      <c r="F60" s="569"/>
      <c r="G60" s="569"/>
      <c r="H60" s="569"/>
      <c r="I60" s="569"/>
      <c r="J60" s="570"/>
      <c r="K60" s="564" t="s">
        <v>10</v>
      </c>
      <c r="L60" s="565"/>
      <c r="M60" s="565"/>
      <c r="N60" s="565"/>
      <c r="O60" s="565"/>
      <c r="P60" s="565"/>
      <c r="Q60" s="565"/>
      <c r="R60" s="566"/>
      <c r="S60" s="153" t="s">
        <v>8</v>
      </c>
      <c r="T60" s="147"/>
    </row>
    <row r="61" spans="1:20" s="465" customFormat="1" ht="27" x14ac:dyDescent="0.3">
      <c r="B61" s="224"/>
      <c r="C61" s="79" t="s">
        <v>22</v>
      </c>
      <c r="D61" s="79" t="s">
        <v>52</v>
      </c>
      <c r="E61" s="79" t="s">
        <v>49</v>
      </c>
      <c r="F61" s="79" t="s">
        <v>48</v>
      </c>
      <c r="G61" s="79" t="s">
        <v>543</v>
      </c>
      <c r="H61" s="79" t="s">
        <v>53</v>
      </c>
      <c r="I61" s="79" t="s">
        <v>47</v>
      </c>
      <c r="J61" s="79" t="s">
        <v>51</v>
      </c>
      <c r="K61" s="79" t="s">
        <v>22</v>
      </c>
      <c r="L61" s="79" t="s">
        <v>52</v>
      </c>
      <c r="M61" s="79" t="s">
        <v>49</v>
      </c>
      <c r="N61" s="79" t="s">
        <v>48</v>
      </c>
      <c r="O61" s="79" t="s">
        <v>543</v>
      </c>
      <c r="P61" s="79" t="s">
        <v>53</v>
      </c>
      <c r="Q61" s="79" t="s">
        <v>47</v>
      </c>
      <c r="R61" s="79" t="s">
        <v>51</v>
      </c>
      <c r="S61" s="79" t="s">
        <v>22</v>
      </c>
      <c r="T61" s="476"/>
    </row>
    <row r="62" spans="1:20" s="136" customFormat="1" x14ac:dyDescent="0.3">
      <c r="A62" s="210"/>
      <c r="B62" s="82" t="s">
        <v>7</v>
      </c>
      <c r="C62" s="142">
        <f t="shared" ref="C62" si="23">SUM(C63,C66)</f>
        <v>0</v>
      </c>
      <c r="D62" s="142">
        <f t="shared" ref="D62:J62" si="24">SUM(D63,D66)</f>
        <v>0</v>
      </c>
      <c r="E62" s="142">
        <f t="shared" si="24"/>
        <v>0</v>
      </c>
      <c r="F62" s="142">
        <f t="shared" si="24"/>
        <v>0</v>
      </c>
      <c r="G62" s="142">
        <f t="shared" si="24"/>
        <v>0</v>
      </c>
      <c r="H62" s="142">
        <f t="shared" si="24"/>
        <v>0</v>
      </c>
      <c r="I62" s="142">
        <f t="shared" si="24"/>
        <v>0</v>
      </c>
      <c r="J62" s="157">
        <f t="shared" si="24"/>
        <v>0</v>
      </c>
      <c r="K62" s="156">
        <f>SUM(K63,K66)</f>
        <v>0</v>
      </c>
      <c r="L62" s="142">
        <f>SUM(L63,L66)</f>
        <v>0</v>
      </c>
      <c r="M62" s="142">
        <f t="shared" ref="M62:R62" si="25">SUM(M63,M66)</f>
        <v>0</v>
      </c>
      <c r="N62" s="142">
        <f t="shared" si="25"/>
        <v>0</v>
      </c>
      <c r="O62" s="142">
        <f t="shared" si="25"/>
        <v>0</v>
      </c>
      <c r="P62" s="142">
        <f t="shared" si="25"/>
        <v>0</v>
      </c>
      <c r="Q62" s="142">
        <f t="shared" si="25"/>
        <v>0</v>
      </c>
      <c r="R62" s="157">
        <f t="shared" si="25"/>
        <v>0</v>
      </c>
      <c r="S62" s="154">
        <f t="shared" ref="S62:S69" si="26">S13</f>
        <v>0</v>
      </c>
      <c r="T62" s="147"/>
    </row>
    <row r="63" spans="1:20" s="136" customFormat="1" ht="13.5" customHeight="1" x14ac:dyDescent="0.3">
      <c r="A63" s="567" t="s">
        <v>940</v>
      </c>
      <c r="B63" s="175" t="s">
        <v>5</v>
      </c>
      <c r="C63" s="143"/>
      <c r="D63" s="143"/>
      <c r="E63" s="143"/>
      <c r="F63" s="143"/>
      <c r="G63" s="143"/>
      <c r="H63" s="143"/>
      <c r="I63" s="143"/>
      <c r="J63" s="143"/>
      <c r="K63" s="145">
        <f>K64+K65</f>
        <v>0</v>
      </c>
      <c r="L63" s="146">
        <f t="shared" ref="L63:M63" si="27">L64+L65</f>
        <v>0</v>
      </c>
      <c r="M63" s="145">
        <f t="shared" si="27"/>
        <v>0</v>
      </c>
      <c r="N63" s="146">
        <f t="shared" ref="N63:O63" si="28">N64+N65</f>
        <v>0</v>
      </c>
      <c r="O63" s="145">
        <f t="shared" si="28"/>
        <v>0</v>
      </c>
      <c r="P63" s="146">
        <f t="shared" ref="P63:Q63" si="29">P64+P65</f>
        <v>0</v>
      </c>
      <c r="Q63" s="145">
        <f t="shared" si="29"/>
        <v>0</v>
      </c>
      <c r="R63" s="146">
        <f t="shared" ref="R63" si="30">R64+R65</f>
        <v>0</v>
      </c>
      <c r="S63" s="145">
        <f t="shared" si="26"/>
        <v>0</v>
      </c>
      <c r="T63" s="148"/>
    </row>
    <row r="64" spans="1:20" s="136" customFormat="1" ht="13.5" customHeight="1" x14ac:dyDescent="0.3">
      <c r="A64" s="567"/>
      <c r="B64" s="176" t="s">
        <v>714</v>
      </c>
      <c r="C64" s="86"/>
      <c r="D64" s="86"/>
      <c r="E64" s="86"/>
      <c r="F64" s="86"/>
      <c r="G64" s="86"/>
      <c r="H64" s="86"/>
      <c r="I64" s="86"/>
      <c r="J64" s="86"/>
      <c r="K64" s="87">
        <f>'TAB3'!F9</f>
        <v>0</v>
      </c>
      <c r="L64" s="477"/>
      <c r="M64" s="477"/>
      <c r="N64" s="477"/>
      <c r="O64" s="477"/>
      <c r="P64" s="477"/>
      <c r="Q64" s="477"/>
      <c r="R64" s="478"/>
      <c r="S64" s="83">
        <f t="shared" si="26"/>
        <v>0</v>
      </c>
      <c r="T64" s="148"/>
    </row>
    <row r="65" spans="1:20" s="136" customFormat="1" ht="13.5" customHeight="1" x14ac:dyDescent="0.3">
      <c r="A65" s="567"/>
      <c r="B65" s="176" t="s">
        <v>715</v>
      </c>
      <c r="C65" s="86"/>
      <c r="D65" s="86"/>
      <c r="E65" s="86"/>
      <c r="F65" s="86"/>
      <c r="G65" s="86"/>
      <c r="H65" s="86"/>
      <c r="I65" s="86"/>
      <c r="J65" s="86"/>
      <c r="K65" s="87">
        <f>'TAB3'!F10</f>
        <v>0</v>
      </c>
      <c r="L65" s="477"/>
      <c r="M65" s="477"/>
      <c r="N65" s="477"/>
      <c r="O65" s="477"/>
      <c r="P65" s="477"/>
      <c r="Q65" s="477"/>
      <c r="R65" s="478"/>
      <c r="S65" s="83">
        <f t="shared" si="26"/>
        <v>0</v>
      </c>
      <c r="T65" s="148"/>
    </row>
    <row r="66" spans="1:20" s="136" customFormat="1" ht="12" customHeight="1" x14ac:dyDescent="0.3">
      <c r="A66" s="567"/>
      <c r="B66" s="175" t="s">
        <v>6</v>
      </c>
      <c r="C66" s="144">
        <f t="shared" ref="C66" si="31">SUM(C67:C69)</f>
        <v>0</v>
      </c>
      <c r="D66" s="144">
        <f t="shared" ref="D66:J66" si="32">SUM(D67:D69)</f>
        <v>0</v>
      </c>
      <c r="E66" s="144">
        <f t="shared" si="32"/>
        <v>0</v>
      </c>
      <c r="F66" s="144">
        <f t="shared" si="32"/>
        <v>0</v>
      </c>
      <c r="G66" s="144">
        <f t="shared" si="32"/>
        <v>0</v>
      </c>
      <c r="H66" s="144">
        <f t="shared" si="32"/>
        <v>0</v>
      </c>
      <c r="I66" s="144">
        <f t="shared" si="32"/>
        <v>0</v>
      </c>
      <c r="J66" s="144">
        <f t="shared" si="32"/>
        <v>0</v>
      </c>
      <c r="K66" s="145">
        <f>SUM(K67:K69)</f>
        <v>0</v>
      </c>
      <c r="L66" s="144">
        <f>SUM(L67:L69)</f>
        <v>0</v>
      </c>
      <c r="M66" s="145">
        <f t="shared" ref="M66" si="33">SUM(M67:M69)</f>
        <v>0</v>
      </c>
      <c r="N66" s="144">
        <f t="shared" ref="N66:R66" si="34">SUM(N67:N69)</f>
        <v>0</v>
      </c>
      <c r="O66" s="145">
        <f t="shared" si="34"/>
        <v>0</v>
      </c>
      <c r="P66" s="144">
        <f t="shared" si="34"/>
        <v>0</v>
      </c>
      <c r="Q66" s="145">
        <f t="shared" si="34"/>
        <v>0</v>
      </c>
      <c r="R66" s="144">
        <f t="shared" si="34"/>
        <v>0</v>
      </c>
      <c r="S66" s="145">
        <f t="shared" si="26"/>
        <v>0</v>
      </c>
      <c r="T66" s="148"/>
    </row>
    <row r="67" spans="1:20" s="136" customFormat="1" ht="13.5" customHeight="1" x14ac:dyDescent="0.3">
      <c r="A67" s="567"/>
      <c r="B67" s="176" t="s">
        <v>12</v>
      </c>
      <c r="C67" s="86"/>
      <c r="D67" s="86"/>
      <c r="E67" s="86"/>
      <c r="F67" s="86"/>
      <c r="G67" s="86"/>
      <c r="H67" s="86"/>
      <c r="I67" s="86"/>
      <c r="J67" s="86"/>
      <c r="K67" s="87">
        <f>'TAB3'!F13</f>
        <v>0</v>
      </c>
      <c r="L67" s="477"/>
      <c r="M67" s="477"/>
      <c r="N67" s="477"/>
      <c r="O67" s="477"/>
      <c r="P67" s="477"/>
      <c r="Q67" s="477"/>
      <c r="R67" s="478"/>
      <c r="S67" s="83">
        <f t="shared" si="26"/>
        <v>0</v>
      </c>
      <c r="T67" s="148"/>
    </row>
    <row r="68" spans="1:20" s="136" customFormat="1" ht="13.5" customHeight="1" x14ac:dyDescent="0.3">
      <c r="A68" s="567"/>
      <c r="B68" s="176" t="s">
        <v>13</v>
      </c>
      <c r="C68" s="479">
        <f>'TAB3'!E14</f>
        <v>0</v>
      </c>
      <c r="D68" s="468"/>
      <c r="E68" s="468"/>
      <c r="F68" s="468"/>
      <c r="G68" s="468"/>
      <c r="H68" s="468"/>
      <c r="I68" s="468"/>
      <c r="J68" s="469"/>
      <c r="K68" s="83">
        <f>'TAB3'!F14</f>
        <v>0</v>
      </c>
      <c r="L68" s="477"/>
      <c r="M68" s="477"/>
      <c r="N68" s="477"/>
      <c r="O68" s="477"/>
      <c r="P68" s="477"/>
      <c r="Q68" s="477"/>
      <c r="R68" s="478"/>
      <c r="S68" s="83">
        <f t="shared" si="26"/>
        <v>0</v>
      </c>
      <c r="T68" s="148"/>
    </row>
    <row r="69" spans="1:20" s="136" customFormat="1" ht="13.5" customHeight="1" x14ac:dyDescent="0.3">
      <c r="A69" s="567"/>
      <c r="B69" s="176" t="s">
        <v>4</v>
      </c>
      <c r="C69" s="86"/>
      <c r="D69" s="86"/>
      <c r="E69" s="86"/>
      <c r="F69" s="86"/>
      <c r="G69" s="86"/>
      <c r="H69" s="86"/>
      <c r="I69" s="86"/>
      <c r="J69" s="86"/>
      <c r="K69" s="83">
        <f>'TAB3'!F15</f>
        <v>0</v>
      </c>
      <c r="L69" s="477"/>
      <c r="M69" s="477"/>
      <c r="N69" s="477"/>
      <c r="O69" s="477"/>
      <c r="P69" s="477"/>
      <c r="Q69" s="477"/>
      <c r="R69" s="478"/>
      <c r="S69" s="83">
        <f t="shared" si="26"/>
        <v>0</v>
      </c>
      <c r="T69" s="148"/>
    </row>
    <row r="70" spans="1:20" s="136" customFormat="1" x14ac:dyDescent="0.3">
      <c r="A70" s="211"/>
      <c r="B70" s="82" t="s">
        <v>711</v>
      </c>
      <c r="C70" s="142">
        <f t="shared" ref="C70:R70" si="35">C71+C80</f>
        <v>0</v>
      </c>
      <c r="D70" s="142">
        <f t="shared" si="35"/>
        <v>0</v>
      </c>
      <c r="E70" s="142">
        <f t="shared" si="35"/>
        <v>0</v>
      </c>
      <c r="F70" s="142">
        <f t="shared" si="35"/>
        <v>0</v>
      </c>
      <c r="G70" s="142">
        <f t="shared" si="35"/>
        <v>0</v>
      </c>
      <c r="H70" s="142">
        <f t="shared" si="35"/>
        <v>0</v>
      </c>
      <c r="I70" s="142">
        <f t="shared" si="35"/>
        <v>0</v>
      </c>
      <c r="J70" s="157">
        <f t="shared" si="35"/>
        <v>0</v>
      </c>
      <c r="K70" s="156">
        <f t="shared" si="35"/>
        <v>0</v>
      </c>
      <c r="L70" s="142">
        <f t="shared" si="35"/>
        <v>0</v>
      </c>
      <c r="M70" s="142">
        <f t="shared" si="35"/>
        <v>0</v>
      </c>
      <c r="N70" s="142">
        <f t="shared" si="35"/>
        <v>0</v>
      </c>
      <c r="O70" s="142">
        <f t="shared" si="35"/>
        <v>0</v>
      </c>
      <c r="P70" s="142">
        <f t="shared" si="35"/>
        <v>0</v>
      </c>
      <c r="Q70" s="142">
        <f t="shared" si="35"/>
        <v>0</v>
      </c>
      <c r="R70" s="157">
        <f t="shared" si="35"/>
        <v>0</v>
      </c>
      <c r="S70" s="154">
        <f t="shared" ref="S70:S95" si="36">S17</f>
        <v>0</v>
      </c>
      <c r="T70" s="147"/>
    </row>
    <row r="71" spans="1:20" s="136" customFormat="1" ht="12" customHeight="1" x14ac:dyDescent="0.3">
      <c r="A71" s="562" t="s">
        <v>941</v>
      </c>
      <c r="B71" s="177" t="s">
        <v>0</v>
      </c>
      <c r="C71" s="480">
        <f t="shared" ref="C71" si="37">SUM(C72:C79)</f>
        <v>0</v>
      </c>
      <c r="D71" s="480">
        <f t="shared" ref="D71:J71" si="38">SUM(D72:D79)</f>
        <v>0</v>
      </c>
      <c r="E71" s="480">
        <f t="shared" si="38"/>
        <v>0</v>
      </c>
      <c r="F71" s="480">
        <f t="shared" si="38"/>
        <v>0</v>
      </c>
      <c r="G71" s="480">
        <f t="shared" si="38"/>
        <v>0</v>
      </c>
      <c r="H71" s="480">
        <f t="shared" si="38"/>
        <v>0</v>
      </c>
      <c r="I71" s="480">
        <f t="shared" si="38"/>
        <v>0</v>
      </c>
      <c r="J71" s="481">
        <f t="shared" si="38"/>
        <v>0</v>
      </c>
      <c r="K71" s="482">
        <f>SUM(K72:K79)</f>
        <v>0</v>
      </c>
      <c r="L71" s="480">
        <f t="shared" ref="L71" si="39">SUM(L72:L79)</f>
        <v>0</v>
      </c>
      <c r="M71" s="480">
        <f t="shared" ref="M71" si="40">SUM(M72:M79)</f>
        <v>0</v>
      </c>
      <c r="N71" s="480">
        <f t="shared" ref="N71" si="41">SUM(N72:N79)</f>
        <v>0</v>
      </c>
      <c r="O71" s="480">
        <f t="shared" ref="O71" si="42">SUM(O72:O79)</f>
        <v>0</v>
      </c>
      <c r="P71" s="480">
        <f t="shared" ref="P71" si="43">SUM(P72:P79)</f>
        <v>0</v>
      </c>
      <c r="Q71" s="480">
        <f t="shared" ref="Q71" si="44">SUM(Q72:Q79)</f>
        <v>0</v>
      </c>
      <c r="R71" s="481">
        <f t="shared" ref="R71" si="45">SUM(R72:R79)</f>
        <v>0</v>
      </c>
      <c r="S71" s="151">
        <f t="shared" si="36"/>
        <v>0</v>
      </c>
      <c r="T71" s="148"/>
    </row>
    <row r="72" spans="1:20" s="136" customFormat="1" ht="13.5" customHeight="1" x14ac:dyDescent="0.3">
      <c r="A72" s="562"/>
      <c r="B72" s="176" t="s">
        <v>716</v>
      </c>
      <c r="C72" s="483">
        <f>C19-K19</f>
        <v>0</v>
      </c>
      <c r="D72" s="483">
        <f t="shared" ref="D72:J79" si="46">D19-L19</f>
        <v>0</v>
      </c>
      <c r="E72" s="483">
        <f t="shared" si="46"/>
        <v>0</v>
      </c>
      <c r="F72" s="483">
        <f t="shared" si="46"/>
        <v>0</v>
      </c>
      <c r="G72" s="483">
        <f t="shared" si="46"/>
        <v>0</v>
      </c>
      <c r="H72" s="483">
        <f t="shared" si="46"/>
        <v>0</v>
      </c>
      <c r="I72" s="483">
        <f t="shared" si="46"/>
        <v>0</v>
      </c>
      <c r="J72" s="484">
        <f t="shared" si="46"/>
        <v>0</v>
      </c>
      <c r="K72" s="86"/>
      <c r="L72" s="86"/>
      <c r="M72" s="86"/>
      <c r="N72" s="86"/>
      <c r="O72" s="86"/>
      <c r="P72" s="86"/>
      <c r="Q72" s="86"/>
      <c r="R72" s="86"/>
      <c r="S72" s="83">
        <f t="shared" si="36"/>
        <v>0</v>
      </c>
      <c r="T72" s="485"/>
    </row>
    <row r="73" spans="1:20" s="136" customFormat="1" ht="27" x14ac:dyDescent="0.3">
      <c r="A73" s="562"/>
      <c r="B73" s="176" t="s">
        <v>717</v>
      </c>
      <c r="C73" s="483">
        <f>'TAB3'!E19</f>
        <v>0</v>
      </c>
      <c r="D73" s="468"/>
      <c r="E73" s="468"/>
      <c r="F73" s="468"/>
      <c r="G73" s="468"/>
      <c r="H73" s="468"/>
      <c r="I73" s="468"/>
      <c r="J73" s="469"/>
      <c r="K73" s="486">
        <f>'TAB3'!F19</f>
        <v>0</v>
      </c>
      <c r="L73" s="477"/>
      <c r="M73" s="477"/>
      <c r="N73" s="477"/>
      <c r="O73" s="477"/>
      <c r="P73" s="477"/>
      <c r="Q73" s="477"/>
      <c r="R73" s="478"/>
      <c r="S73" s="83">
        <f t="shared" si="36"/>
        <v>0</v>
      </c>
      <c r="T73" s="485"/>
    </row>
    <row r="74" spans="1:20" s="136" customFormat="1" ht="27" x14ac:dyDescent="0.3">
      <c r="A74" s="562"/>
      <c r="B74" s="176" t="s">
        <v>718</v>
      </c>
      <c r="C74" s="483">
        <f>C21-K21</f>
        <v>0</v>
      </c>
      <c r="D74" s="483">
        <f t="shared" si="46"/>
        <v>0</v>
      </c>
      <c r="E74" s="483">
        <f t="shared" si="46"/>
        <v>0</v>
      </c>
      <c r="F74" s="483">
        <f t="shared" si="46"/>
        <v>0</v>
      </c>
      <c r="G74" s="483">
        <f t="shared" si="46"/>
        <v>0</v>
      </c>
      <c r="H74" s="483">
        <f t="shared" si="46"/>
        <v>0</v>
      </c>
      <c r="I74" s="483">
        <f t="shared" si="46"/>
        <v>0</v>
      </c>
      <c r="J74" s="484">
        <f t="shared" si="46"/>
        <v>0</v>
      </c>
      <c r="K74" s="86"/>
      <c r="L74" s="86"/>
      <c r="M74" s="86"/>
      <c r="N74" s="86"/>
      <c r="O74" s="86"/>
      <c r="P74" s="86"/>
      <c r="Q74" s="86"/>
      <c r="R74" s="86"/>
      <c r="S74" s="83">
        <f t="shared" si="36"/>
        <v>0</v>
      </c>
      <c r="T74" s="485"/>
    </row>
    <row r="75" spans="1:20" s="136" customFormat="1" ht="13.5" customHeight="1" x14ac:dyDescent="0.3">
      <c r="A75" s="562"/>
      <c r="B75" s="176" t="s">
        <v>719</v>
      </c>
      <c r="C75" s="483">
        <f t="shared" ref="C75:C79" si="47">C22-K22</f>
        <v>0</v>
      </c>
      <c r="D75" s="483">
        <f t="shared" si="46"/>
        <v>0</v>
      </c>
      <c r="E75" s="483">
        <f t="shared" si="46"/>
        <v>0</v>
      </c>
      <c r="F75" s="483">
        <f t="shared" si="46"/>
        <v>0</v>
      </c>
      <c r="G75" s="483">
        <f t="shared" si="46"/>
        <v>0</v>
      </c>
      <c r="H75" s="483">
        <f t="shared" si="46"/>
        <v>0</v>
      </c>
      <c r="I75" s="483">
        <f t="shared" si="46"/>
        <v>0</v>
      </c>
      <c r="J75" s="484">
        <f t="shared" si="46"/>
        <v>0</v>
      </c>
      <c r="K75" s="86"/>
      <c r="L75" s="86"/>
      <c r="M75" s="86"/>
      <c r="N75" s="86"/>
      <c r="O75" s="86"/>
      <c r="P75" s="86"/>
      <c r="Q75" s="86"/>
      <c r="R75" s="86"/>
      <c r="S75" s="83">
        <f t="shared" si="36"/>
        <v>0</v>
      </c>
      <c r="T75" s="485"/>
    </row>
    <row r="76" spans="1:20" s="136" customFormat="1" ht="13.5" customHeight="1" x14ac:dyDescent="0.3">
      <c r="A76" s="562"/>
      <c r="B76" s="176" t="s">
        <v>720</v>
      </c>
      <c r="C76" s="483">
        <f t="shared" si="47"/>
        <v>0</v>
      </c>
      <c r="D76" s="483">
        <f t="shared" si="46"/>
        <v>0</v>
      </c>
      <c r="E76" s="483">
        <f t="shared" si="46"/>
        <v>0</v>
      </c>
      <c r="F76" s="483">
        <f t="shared" si="46"/>
        <v>0</v>
      </c>
      <c r="G76" s="483">
        <f t="shared" si="46"/>
        <v>0</v>
      </c>
      <c r="H76" s="483">
        <f t="shared" si="46"/>
        <v>0</v>
      </c>
      <c r="I76" s="483">
        <f t="shared" si="46"/>
        <v>0</v>
      </c>
      <c r="J76" s="484">
        <f t="shared" si="46"/>
        <v>0</v>
      </c>
      <c r="K76" s="86"/>
      <c r="L76" s="86"/>
      <c r="M76" s="86"/>
      <c r="N76" s="86"/>
      <c r="O76" s="86"/>
      <c r="P76" s="86"/>
      <c r="Q76" s="86"/>
      <c r="R76" s="86"/>
      <c r="S76" s="83">
        <f t="shared" si="36"/>
        <v>0</v>
      </c>
      <c r="T76" s="485"/>
    </row>
    <row r="77" spans="1:20" s="136" customFormat="1" ht="13.5" customHeight="1" x14ac:dyDescent="0.3">
      <c r="A77" s="562"/>
      <c r="B77" s="178" t="s">
        <v>721</v>
      </c>
      <c r="C77" s="483">
        <f t="shared" si="47"/>
        <v>0</v>
      </c>
      <c r="D77" s="483">
        <f t="shared" si="46"/>
        <v>0</v>
      </c>
      <c r="E77" s="483">
        <f t="shared" si="46"/>
        <v>0</v>
      </c>
      <c r="F77" s="483">
        <f t="shared" si="46"/>
        <v>0</v>
      </c>
      <c r="G77" s="483">
        <f t="shared" si="46"/>
        <v>0</v>
      </c>
      <c r="H77" s="483">
        <f t="shared" si="46"/>
        <v>0</v>
      </c>
      <c r="I77" s="483">
        <f t="shared" si="46"/>
        <v>0</v>
      </c>
      <c r="J77" s="484">
        <f t="shared" si="46"/>
        <v>0</v>
      </c>
      <c r="K77" s="86"/>
      <c r="L77" s="86"/>
      <c r="M77" s="86"/>
      <c r="N77" s="86"/>
      <c r="O77" s="86"/>
      <c r="P77" s="86"/>
      <c r="Q77" s="86"/>
      <c r="R77" s="86"/>
      <c r="S77" s="83">
        <f t="shared" si="36"/>
        <v>0</v>
      </c>
      <c r="T77" s="485"/>
    </row>
    <row r="78" spans="1:20" s="136" customFormat="1" ht="13.5" customHeight="1" x14ac:dyDescent="0.3">
      <c r="A78" s="562"/>
      <c r="B78" s="176" t="s">
        <v>722</v>
      </c>
      <c r="C78" s="483">
        <f t="shared" si="47"/>
        <v>0</v>
      </c>
      <c r="D78" s="483">
        <f t="shared" si="46"/>
        <v>0</v>
      </c>
      <c r="E78" s="483">
        <f t="shared" si="46"/>
        <v>0</v>
      </c>
      <c r="F78" s="483">
        <f t="shared" si="46"/>
        <v>0</v>
      </c>
      <c r="G78" s="483">
        <f t="shared" si="46"/>
        <v>0</v>
      </c>
      <c r="H78" s="483">
        <f t="shared" si="46"/>
        <v>0</v>
      </c>
      <c r="I78" s="483">
        <f t="shared" si="46"/>
        <v>0</v>
      </c>
      <c r="J78" s="484">
        <f t="shared" si="46"/>
        <v>0</v>
      </c>
      <c r="K78" s="86"/>
      <c r="L78" s="86"/>
      <c r="M78" s="86"/>
      <c r="N78" s="86"/>
      <c r="O78" s="86"/>
      <c r="P78" s="86"/>
      <c r="Q78" s="86"/>
      <c r="R78" s="86"/>
      <c r="S78" s="83">
        <f t="shared" si="36"/>
        <v>0</v>
      </c>
      <c r="T78" s="485"/>
    </row>
    <row r="79" spans="1:20" s="136" customFormat="1" ht="13.5" customHeight="1" x14ac:dyDescent="0.3">
      <c r="A79" s="562"/>
      <c r="B79" s="178" t="s">
        <v>931</v>
      </c>
      <c r="C79" s="483">
        <f t="shared" si="47"/>
        <v>0</v>
      </c>
      <c r="D79" s="483">
        <f t="shared" si="46"/>
        <v>0</v>
      </c>
      <c r="E79" s="483">
        <f t="shared" si="46"/>
        <v>0</v>
      </c>
      <c r="F79" s="483">
        <f t="shared" si="46"/>
        <v>0</v>
      </c>
      <c r="G79" s="483">
        <f t="shared" si="46"/>
        <v>0</v>
      </c>
      <c r="H79" s="483">
        <f t="shared" si="46"/>
        <v>0</v>
      </c>
      <c r="I79" s="483">
        <f t="shared" si="46"/>
        <v>0</v>
      </c>
      <c r="J79" s="484">
        <f t="shared" si="46"/>
        <v>0</v>
      </c>
      <c r="K79" s="86"/>
      <c r="L79" s="86"/>
      <c r="M79" s="86"/>
      <c r="N79" s="86"/>
      <c r="O79" s="86"/>
      <c r="P79" s="86"/>
      <c r="Q79" s="86"/>
      <c r="R79" s="86"/>
      <c r="S79" s="83">
        <f t="shared" si="36"/>
        <v>0</v>
      </c>
      <c r="T79" s="485"/>
    </row>
    <row r="80" spans="1:20" s="136" customFormat="1" x14ac:dyDescent="0.3">
      <c r="A80" s="211"/>
      <c r="B80" s="152" t="s">
        <v>1</v>
      </c>
      <c r="C80" s="487">
        <f t="shared" ref="C80:R80" si="48">SUM(C81:C88)</f>
        <v>0</v>
      </c>
      <c r="D80" s="487">
        <f t="shared" si="48"/>
        <v>0</v>
      </c>
      <c r="E80" s="487">
        <f t="shared" si="48"/>
        <v>0</v>
      </c>
      <c r="F80" s="487">
        <f t="shared" si="48"/>
        <v>0</v>
      </c>
      <c r="G80" s="487">
        <f t="shared" si="48"/>
        <v>0</v>
      </c>
      <c r="H80" s="487">
        <f t="shared" si="48"/>
        <v>0</v>
      </c>
      <c r="I80" s="487">
        <f t="shared" si="48"/>
        <v>0</v>
      </c>
      <c r="J80" s="488">
        <f t="shared" si="48"/>
        <v>0</v>
      </c>
      <c r="K80" s="489">
        <f t="shared" si="48"/>
        <v>0</v>
      </c>
      <c r="L80" s="487">
        <f t="shared" si="48"/>
        <v>0</v>
      </c>
      <c r="M80" s="487">
        <f t="shared" si="48"/>
        <v>0</v>
      </c>
      <c r="N80" s="487">
        <f t="shared" si="48"/>
        <v>0</v>
      </c>
      <c r="O80" s="487">
        <f t="shared" si="48"/>
        <v>0</v>
      </c>
      <c r="P80" s="487">
        <f t="shared" si="48"/>
        <v>0</v>
      </c>
      <c r="Q80" s="487">
        <f t="shared" si="48"/>
        <v>0</v>
      </c>
      <c r="R80" s="488">
        <f t="shared" si="48"/>
        <v>0</v>
      </c>
      <c r="S80" s="151">
        <f t="shared" si="36"/>
        <v>0</v>
      </c>
      <c r="T80" s="148"/>
    </row>
    <row r="81" spans="1:20" s="136" customFormat="1" ht="27" x14ac:dyDescent="0.3">
      <c r="A81" s="562" t="s">
        <v>941</v>
      </c>
      <c r="B81" s="179" t="s">
        <v>723</v>
      </c>
      <c r="C81" s="483">
        <f>'TAB3'!E19</f>
        <v>0</v>
      </c>
      <c r="D81" s="468"/>
      <c r="E81" s="468"/>
      <c r="F81" s="468"/>
      <c r="G81" s="468"/>
      <c r="H81" s="468"/>
      <c r="I81" s="468"/>
      <c r="J81" s="469"/>
      <c r="K81" s="486">
        <f>'TAB3'!F27</f>
        <v>0</v>
      </c>
      <c r="L81" s="477"/>
      <c r="M81" s="477"/>
      <c r="N81" s="477"/>
      <c r="O81" s="477"/>
      <c r="P81" s="477"/>
      <c r="Q81" s="477"/>
      <c r="R81" s="478"/>
      <c r="S81" s="83">
        <f t="shared" si="36"/>
        <v>0</v>
      </c>
      <c r="T81" s="485"/>
    </row>
    <row r="82" spans="1:20" s="136" customFormat="1" ht="13.5" customHeight="1" x14ac:dyDescent="0.3">
      <c r="A82" s="562"/>
      <c r="B82" s="179" t="s">
        <v>724</v>
      </c>
      <c r="C82" s="483">
        <f t="shared" ref="C82:C87" si="49">C29-K29</f>
        <v>0</v>
      </c>
      <c r="D82" s="483">
        <f t="shared" ref="D82" si="50">D29-L29</f>
        <v>0</v>
      </c>
      <c r="E82" s="483">
        <f t="shared" ref="E82" si="51">E29-M29</f>
        <v>0</v>
      </c>
      <c r="F82" s="483">
        <f t="shared" ref="F82" si="52">F29-N29</f>
        <v>0</v>
      </c>
      <c r="G82" s="483">
        <f t="shared" ref="G82" si="53">G29-O29</f>
        <v>0</v>
      </c>
      <c r="H82" s="483">
        <f t="shared" ref="H82" si="54">H29-P29</f>
        <v>0</v>
      </c>
      <c r="I82" s="483">
        <f t="shared" ref="I82" si="55">I29-Q29</f>
        <v>0</v>
      </c>
      <c r="J82" s="483">
        <f t="shared" ref="J82" si="56">J29-R29</f>
        <v>0</v>
      </c>
      <c r="K82" s="86"/>
      <c r="L82" s="86"/>
      <c r="M82" s="86"/>
      <c r="N82" s="86"/>
      <c r="O82" s="86"/>
      <c r="P82" s="86"/>
      <c r="Q82" s="86"/>
      <c r="R82" s="86"/>
      <c r="S82" s="83">
        <f t="shared" si="36"/>
        <v>0</v>
      </c>
      <c r="T82" s="485"/>
    </row>
    <row r="83" spans="1:20" s="136" customFormat="1" ht="13.5" customHeight="1" x14ac:dyDescent="0.3">
      <c r="A83" s="562"/>
      <c r="B83" s="180" t="s">
        <v>725</v>
      </c>
      <c r="C83" s="483">
        <f t="shared" ref="C83:C84" si="57">C30-K30</f>
        <v>0</v>
      </c>
      <c r="D83" s="483">
        <f t="shared" ref="D83:D84" si="58">D30-L30</f>
        <v>0</v>
      </c>
      <c r="E83" s="483">
        <f t="shared" ref="E83:E84" si="59">E30-M30</f>
        <v>0</v>
      </c>
      <c r="F83" s="483">
        <f t="shared" ref="F83:F84" si="60">F30-N30</f>
        <v>0</v>
      </c>
      <c r="G83" s="483">
        <f t="shared" ref="G83:G84" si="61">G30-O30</f>
        <v>0</v>
      </c>
      <c r="H83" s="483">
        <f t="shared" ref="H83:H84" si="62">H30-P30</f>
        <v>0</v>
      </c>
      <c r="I83" s="483">
        <f t="shared" ref="I83:I84" si="63">I30-Q30</f>
        <v>0</v>
      </c>
      <c r="J83" s="483">
        <f t="shared" ref="J83:J84" si="64">J30-R30</f>
        <v>0</v>
      </c>
      <c r="K83" s="86"/>
      <c r="L83" s="86"/>
      <c r="M83" s="86"/>
      <c r="N83" s="86"/>
      <c r="O83" s="86"/>
      <c r="P83" s="86"/>
      <c r="Q83" s="86"/>
      <c r="R83" s="86"/>
      <c r="S83" s="83">
        <f t="shared" si="36"/>
        <v>0</v>
      </c>
      <c r="T83" s="485"/>
    </row>
    <row r="84" spans="1:20" s="136" customFormat="1" ht="40.5" x14ac:dyDescent="0.3">
      <c r="A84" s="562"/>
      <c r="B84" s="179" t="s">
        <v>726</v>
      </c>
      <c r="C84" s="483">
        <f t="shared" si="57"/>
        <v>0</v>
      </c>
      <c r="D84" s="483">
        <f t="shared" si="58"/>
        <v>0</v>
      </c>
      <c r="E84" s="483">
        <f t="shared" si="59"/>
        <v>0</v>
      </c>
      <c r="F84" s="483">
        <f t="shared" si="60"/>
        <v>0</v>
      </c>
      <c r="G84" s="483">
        <f t="shared" si="61"/>
        <v>0</v>
      </c>
      <c r="H84" s="483">
        <f t="shared" si="62"/>
        <v>0</v>
      </c>
      <c r="I84" s="483">
        <f t="shared" si="63"/>
        <v>0</v>
      </c>
      <c r="J84" s="483">
        <f t="shared" si="64"/>
        <v>0</v>
      </c>
      <c r="K84" s="86"/>
      <c r="L84" s="86"/>
      <c r="M84" s="86"/>
      <c r="N84" s="86"/>
      <c r="O84" s="86"/>
      <c r="P84" s="86"/>
      <c r="Q84" s="86"/>
      <c r="R84" s="86"/>
      <c r="S84" s="83">
        <f t="shared" si="36"/>
        <v>0</v>
      </c>
      <c r="T84" s="485"/>
    </row>
    <row r="85" spans="1:20" s="136" customFormat="1" ht="13.5" customHeight="1" x14ac:dyDescent="0.3">
      <c r="A85" s="562"/>
      <c r="B85" s="180" t="s">
        <v>727</v>
      </c>
      <c r="C85" s="483">
        <f>'TAB3'!E31</f>
        <v>0</v>
      </c>
      <c r="D85" s="468"/>
      <c r="E85" s="468"/>
      <c r="F85" s="468"/>
      <c r="G85" s="468"/>
      <c r="H85" s="468"/>
      <c r="I85" s="468"/>
      <c r="J85" s="469"/>
      <c r="K85" s="486">
        <f>'TAB3'!F31</f>
        <v>0</v>
      </c>
      <c r="L85" s="468"/>
      <c r="M85" s="468"/>
      <c r="N85" s="468"/>
      <c r="O85" s="468"/>
      <c r="P85" s="468"/>
      <c r="Q85" s="468"/>
      <c r="R85" s="469"/>
      <c r="S85" s="83">
        <f t="shared" si="36"/>
        <v>0</v>
      </c>
      <c r="T85" s="485"/>
    </row>
    <row r="86" spans="1:20" s="136" customFormat="1" ht="13.5" customHeight="1" x14ac:dyDescent="0.3">
      <c r="A86" s="562"/>
      <c r="B86" s="180" t="s">
        <v>728</v>
      </c>
      <c r="C86" s="483">
        <f t="shared" si="49"/>
        <v>0</v>
      </c>
      <c r="D86" s="483">
        <f t="shared" ref="D86" si="65">D33-L33</f>
        <v>0</v>
      </c>
      <c r="E86" s="483">
        <f t="shared" ref="E86" si="66">E33-M33</f>
        <v>0</v>
      </c>
      <c r="F86" s="483">
        <f t="shared" ref="F86" si="67">F33-N33</f>
        <v>0</v>
      </c>
      <c r="G86" s="483">
        <f t="shared" ref="G86" si="68">G33-O33</f>
        <v>0</v>
      </c>
      <c r="H86" s="483">
        <f t="shared" ref="H86" si="69">H33-P33</f>
        <v>0</v>
      </c>
      <c r="I86" s="483">
        <f t="shared" ref="I86" si="70">I33-Q33</f>
        <v>0</v>
      </c>
      <c r="J86" s="483">
        <f t="shared" ref="J86" si="71">J33-R33</f>
        <v>0</v>
      </c>
      <c r="K86" s="86"/>
      <c r="L86" s="86"/>
      <c r="M86" s="86"/>
      <c r="N86" s="86"/>
      <c r="O86" s="86"/>
      <c r="P86" s="86"/>
      <c r="Q86" s="86"/>
      <c r="R86" s="86"/>
      <c r="S86" s="83">
        <f t="shared" si="36"/>
        <v>0</v>
      </c>
      <c r="T86" s="485"/>
    </row>
    <row r="87" spans="1:20" s="136" customFormat="1" ht="27" x14ac:dyDescent="0.3">
      <c r="A87" s="562"/>
      <c r="B87" s="180" t="s">
        <v>718</v>
      </c>
      <c r="C87" s="483">
        <f t="shared" si="49"/>
        <v>0</v>
      </c>
      <c r="D87" s="483">
        <f t="shared" ref="D87" si="72">D34-L34</f>
        <v>0</v>
      </c>
      <c r="E87" s="483">
        <f t="shared" ref="E87" si="73">E34-M34</f>
        <v>0</v>
      </c>
      <c r="F87" s="483">
        <f t="shared" ref="F87" si="74">F34-N34</f>
        <v>0</v>
      </c>
      <c r="G87" s="483">
        <f t="shared" ref="G87" si="75">G34-O34</f>
        <v>0</v>
      </c>
      <c r="H87" s="483">
        <f t="shared" ref="H87" si="76">H34-P34</f>
        <v>0</v>
      </c>
      <c r="I87" s="483">
        <f t="shared" ref="I87" si="77">I34-Q34</f>
        <v>0</v>
      </c>
      <c r="J87" s="483">
        <f t="shared" ref="J87" si="78">J34-R34</f>
        <v>0</v>
      </c>
      <c r="K87" s="86"/>
      <c r="L87" s="86"/>
      <c r="M87" s="86"/>
      <c r="N87" s="86"/>
      <c r="O87" s="86"/>
      <c r="P87" s="86"/>
      <c r="Q87" s="86"/>
      <c r="R87" s="86"/>
      <c r="S87" s="83">
        <f t="shared" si="36"/>
        <v>0</v>
      </c>
      <c r="T87" s="485"/>
    </row>
    <row r="88" spans="1:20" s="136" customFormat="1" ht="27.75" thickBot="1" x14ac:dyDescent="0.35">
      <c r="A88" s="562"/>
      <c r="B88" s="190" t="s">
        <v>729</v>
      </c>
      <c r="C88" s="483">
        <f>'TAB3'!E34</f>
        <v>0</v>
      </c>
      <c r="D88" s="490"/>
      <c r="E88" s="490"/>
      <c r="F88" s="490"/>
      <c r="G88" s="490"/>
      <c r="H88" s="490"/>
      <c r="I88" s="490"/>
      <c r="J88" s="491"/>
      <c r="K88" s="486">
        <f>'TAB3'!F34</f>
        <v>0</v>
      </c>
      <c r="L88" s="468"/>
      <c r="M88" s="468"/>
      <c r="N88" s="468"/>
      <c r="O88" s="468"/>
      <c r="P88" s="468"/>
      <c r="Q88" s="468"/>
      <c r="R88" s="469"/>
      <c r="S88" s="115">
        <f t="shared" si="36"/>
        <v>0</v>
      </c>
      <c r="T88" s="485"/>
    </row>
    <row r="89" spans="1:20" s="187" customFormat="1" ht="14.25" thickBot="1" x14ac:dyDescent="0.35">
      <c r="A89" s="212"/>
      <c r="B89" s="184" t="s">
        <v>712</v>
      </c>
      <c r="C89" s="184">
        <f>SUM(C90:C91)</f>
        <v>0</v>
      </c>
      <c r="D89" s="184">
        <f t="shared" ref="D89:J89" si="79">SUM(D90:D91)</f>
        <v>0</v>
      </c>
      <c r="E89" s="184">
        <f t="shared" si="79"/>
        <v>0</v>
      </c>
      <c r="F89" s="184">
        <f t="shared" si="79"/>
        <v>0</v>
      </c>
      <c r="G89" s="184">
        <f t="shared" si="79"/>
        <v>0</v>
      </c>
      <c r="H89" s="184">
        <f t="shared" si="79"/>
        <v>0</v>
      </c>
      <c r="I89" s="184">
        <f t="shared" si="79"/>
        <v>0</v>
      </c>
      <c r="J89" s="184">
        <f t="shared" si="79"/>
        <v>0</v>
      </c>
      <c r="K89" s="184">
        <f t="shared" ref="K89:K92" si="80">SUM(L89:R89)</f>
        <v>0</v>
      </c>
      <c r="L89" s="184">
        <f t="shared" ref="L89" si="81">SUM(L90:L91)</f>
        <v>0</v>
      </c>
      <c r="M89" s="184">
        <f t="shared" ref="M89:R89" si="82">SUM(M90:M91)</f>
        <v>0</v>
      </c>
      <c r="N89" s="184">
        <f t="shared" si="82"/>
        <v>0</v>
      </c>
      <c r="O89" s="184">
        <f t="shared" si="82"/>
        <v>0</v>
      </c>
      <c r="P89" s="184">
        <f t="shared" si="82"/>
        <v>0</v>
      </c>
      <c r="Q89" s="184">
        <f t="shared" si="82"/>
        <v>0</v>
      </c>
      <c r="R89" s="184">
        <f t="shared" si="82"/>
        <v>0</v>
      </c>
      <c r="S89" s="184">
        <f t="shared" si="36"/>
        <v>0</v>
      </c>
      <c r="T89" s="188"/>
    </row>
    <row r="90" spans="1:20" s="136" customFormat="1" ht="14.45" customHeight="1" x14ac:dyDescent="0.3">
      <c r="A90" s="563" t="s">
        <v>940</v>
      </c>
      <c r="B90" s="189" t="s">
        <v>14</v>
      </c>
      <c r="C90" s="186"/>
      <c r="D90" s="186"/>
      <c r="E90" s="186"/>
      <c r="F90" s="186"/>
      <c r="G90" s="186"/>
      <c r="H90" s="186"/>
      <c r="I90" s="186"/>
      <c r="J90" s="186"/>
      <c r="K90" s="486">
        <f>'TAB3'!F36</f>
        <v>0</v>
      </c>
      <c r="L90" s="477"/>
      <c r="M90" s="477"/>
      <c r="N90" s="477"/>
      <c r="O90" s="477"/>
      <c r="P90" s="477"/>
      <c r="Q90" s="477"/>
      <c r="R90" s="478"/>
      <c r="S90" s="118">
        <f t="shared" si="36"/>
        <v>0</v>
      </c>
      <c r="T90" s="485"/>
    </row>
    <row r="91" spans="1:20" s="136" customFormat="1" ht="14.45" customHeight="1" thickBot="1" x14ac:dyDescent="0.35">
      <c r="A91" s="563"/>
      <c r="B91" s="190" t="s">
        <v>15</v>
      </c>
      <c r="C91" s="483">
        <f>'TAB3'!E37</f>
        <v>0</v>
      </c>
      <c r="D91" s="490"/>
      <c r="E91" s="490"/>
      <c r="F91" s="490"/>
      <c r="G91" s="490"/>
      <c r="H91" s="490"/>
      <c r="I91" s="490"/>
      <c r="J91" s="491"/>
      <c r="K91" s="486">
        <f>'TAB3'!F37</f>
        <v>0</v>
      </c>
      <c r="L91" s="490"/>
      <c r="M91" s="490"/>
      <c r="N91" s="490"/>
      <c r="O91" s="490"/>
      <c r="P91" s="490"/>
      <c r="Q91" s="490"/>
      <c r="R91" s="491"/>
      <c r="S91" s="115">
        <f t="shared" si="36"/>
        <v>0</v>
      </c>
      <c r="T91" s="485"/>
    </row>
    <row r="92" spans="1:20" s="187" customFormat="1" ht="14.25" thickBot="1" x14ac:dyDescent="0.35">
      <c r="A92" s="213"/>
      <c r="B92" s="184" t="s">
        <v>2</v>
      </c>
      <c r="C92" s="184">
        <f t="shared" ref="C92" si="83">SUM(C93:C94)</f>
        <v>0</v>
      </c>
      <c r="D92" s="184">
        <f t="shared" ref="D92:J92" si="84">SUM(D93:D94)</f>
        <v>0</v>
      </c>
      <c r="E92" s="184">
        <f t="shared" si="84"/>
        <v>0</v>
      </c>
      <c r="F92" s="184">
        <f t="shared" si="84"/>
        <v>0</v>
      </c>
      <c r="G92" s="184">
        <f t="shared" si="84"/>
        <v>0</v>
      </c>
      <c r="H92" s="184">
        <f t="shared" si="84"/>
        <v>0</v>
      </c>
      <c r="I92" s="184">
        <f t="shared" si="84"/>
        <v>0</v>
      </c>
      <c r="J92" s="184">
        <f t="shared" si="84"/>
        <v>0</v>
      </c>
      <c r="K92" s="184">
        <f t="shared" si="80"/>
        <v>0</v>
      </c>
      <c r="L92" s="184">
        <f t="shared" ref="L92" si="85">SUM(L93:L94)</f>
        <v>0</v>
      </c>
      <c r="M92" s="184">
        <f t="shared" ref="M92:R92" si="86">SUM(M93:M94)</f>
        <v>0</v>
      </c>
      <c r="N92" s="184">
        <f t="shared" si="86"/>
        <v>0</v>
      </c>
      <c r="O92" s="184">
        <f t="shared" si="86"/>
        <v>0</v>
      </c>
      <c r="P92" s="184">
        <f t="shared" si="86"/>
        <v>0</v>
      </c>
      <c r="Q92" s="184">
        <f t="shared" si="86"/>
        <v>0</v>
      </c>
      <c r="R92" s="184">
        <f t="shared" si="86"/>
        <v>0</v>
      </c>
      <c r="S92" s="184">
        <f t="shared" si="36"/>
        <v>0</v>
      </c>
      <c r="T92" s="188"/>
    </row>
    <row r="93" spans="1:20" s="136" customFormat="1" ht="13.5" customHeight="1" x14ac:dyDescent="0.3">
      <c r="A93" s="561" t="s">
        <v>941</v>
      </c>
      <c r="B93" s="185" t="s">
        <v>0</v>
      </c>
      <c r="C93" s="483">
        <f t="shared" ref="C93" si="87">C40-K40</f>
        <v>0</v>
      </c>
      <c r="D93" s="483">
        <f t="shared" ref="D93" si="88">D40-L40</f>
        <v>0</v>
      </c>
      <c r="E93" s="483">
        <f t="shared" ref="E93" si="89">E40-M40</f>
        <v>0</v>
      </c>
      <c r="F93" s="483">
        <f t="shared" ref="F93" si="90">F40-N40</f>
        <v>0</v>
      </c>
      <c r="G93" s="483">
        <f t="shared" ref="G93" si="91">G40-O40</f>
        <v>0</v>
      </c>
      <c r="H93" s="483">
        <f t="shared" ref="H93" si="92">H40-P40</f>
        <v>0</v>
      </c>
      <c r="I93" s="483">
        <f t="shared" ref="I93" si="93">I40-Q40</f>
        <v>0</v>
      </c>
      <c r="J93" s="483">
        <f t="shared" ref="J93" si="94">J40-R40</f>
        <v>0</v>
      </c>
      <c r="K93" s="186"/>
      <c r="L93" s="186"/>
      <c r="M93" s="186"/>
      <c r="N93" s="186"/>
      <c r="O93" s="186"/>
      <c r="P93" s="186"/>
      <c r="Q93" s="186"/>
      <c r="R93" s="186"/>
      <c r="S93" s="118">
        <f t="shared" si="36"/>
        <v>0</v>
      </c>
      <c r="T93" s="485"/>
    </row>
    <row r="94" spans="1:20" s="136" customFormat="1" ht="13.5" customHeight="1" thickBot="1" x14ac:dyDescent="0.35">
      <c r="A94" s="561"/>
      <c r="B94" s="175" t="s">
        <v>1</v>
      </c>
      <c r="C94" s="483">
        <f t="shared" ref="C94:C95" si="95">C41-K41</f>
        <v>0</v>
      </c>
      <c r="D94" s="483">
        <f t="shared" ref="D94:D95" si="96">D41-L41</f>
        <v>0</v>
      </c>
      <c r="E94" s="483">
        <f t="shared" ref="E94:E95" si="97">E41-M41</f>
        <v>0</v>
      </c>
      <c r="F94" s="483">
        <f t="shared" ref="F94:F95" si="98">F41-N41</f>
        <v>0</v>
      </c>
      <c r="G94" s="483">
        <f t="shared" ref="G94:G95" si="99">G41-O41</f>
        <v>0</v>
      </c>
      <c r="H94" s="483">
        <f t="shared" ref="H94:H95" si="100">H41-P41</f>
        <v>0</v>
      </c>
      <c r="I94" s="483">
        <f t="shared" ref="I94:I95" si="101">I41-Q41</f>
        <v>0</v>
      </c>
      <c r="J94" s="483">
        <f t="shared" ref="J94:J95" si="102">J41-R41</f>
        <v>0</v>
      </c>
      <c r="K94" s="86"/>
      <c r="L94" s="86"/>
      <c r="M94" s="86"/>
      <c r="N94" s="86"/>
      <c r="O94" s="86"/>
      <c r="P94" s="86"/>
      <c r="Q94" s="86"/>
      <c r="R94" s="86"/>
      <c r="S94" s="115">
        <f t="shared" si="36"/>
        <v>0</v>
      </c>
      <c r="T94" s="485"/>
    </row>
    <row r="95" spans="1:20" s="136" customFormat="1" ht="12" customHeight="1" thickBot="1" x14ac:dyDescent="0.35">
      <c r="A95" s="214" t="s">
        <v>941</v>
      </c>
      <c r="B95" s="191" t="s">
        <v>713</v>
      </c>
      <c r="C95" s="184">
        <f t="shared" si="95"/>
        <v>0</v>
      </c>
      <c r="D95" s="184">
        <f t="shared" si="96"/>
        <v>0</v>
      </c>
      <c r="E95" s="184">
        <f t="shared" si="97"/>
        <v>0</v>
      </c>
      <c r="F95" s="184">
        <f t="shared" si="98"/>
        <v>0</v>
      </c>
      <c r="G95" s="184">
        <f t="shared" si="99"/>
        <v>0</v>
      </c>
      <c r="H95" s="184">
        <f t="shared" si="100"/>
        <v>0</v>
      </c>
      <c r="I95" s="184">
        <f t="shared" si="101"/>
        <v>0</v>
      </c>
      <c r="J95" s="184">
        <f t="shared" si="102"/>
        <v>0</v>
      </c>
      <c r="K95" s="183"/>
      <c r="L95" s="183"/>
      <c r="M95" s="183"/>
      <c r="N95" s="183"/>
      <c r="O95" s="183"/>
      <c r="P95" s="183"/>
      <c r="Q95" s="183"/>
      <c r="R95" s="183"/>
      <c r="S95" s="191">
        <f t="shared" si="36"/>
        <v>0</v>
      </c>
      <c r="T95" s="149"/>
    </row>
    <row r="96" spans="1:20" s="139" customFormat="1" ht="12" customHeight="1" x14ac:dyDescent="0.3">
      <c r="A96" s="212"/>
      <c r="B96" s="475" t="s">
        <v>488</v>
      </c>
      <c r="C96" s="191">
        <f t="shared" ref="C96:S96" si="103">SUM(C62,C70,C89,C92,C95)</f>
        <v>0</v>
      </c>
      <c r="D96" s="191">
        <f t="shared" si="103"/>
        <v>0</v>
      </c>
      <c r="E96" s="191">
        <f t="shared" si="103"/>
        <v>0</v>
      </c>
      <c r="F96" s="191">
        <f t="shared" si="103"/>
        <v>0</v>
      </c>
      <c r="G96" s="191">
        <f t="shared" si="103"/>
        <v>0</v>
      </c>
      <c r="H96" s="191">
        <f t="shared" si="103"/>
        <v>0</v>
      </c>
      <c r="I96" s="191">
        <f t="shared" si="103"/>
        <v>0</v>
      </c>
      <c r="J96" s="191">
        <f t="shared" si="103"/>
        <v>0</v>
      </c>
      <c r="K96" s="191">
        <f t="shared" si="103"/>
        <v>0</v>
      </c>
      <c r="L96" s="191">
        <f t="shared" si="103"/>
        <v>0</v>
      </c>
      <c r="M96" s="191">
        <f t="shared" si="103"/>
        <v>0</v>
      </c>
      <c r="N96" s="191">
        <f t="shared" si="103"/>
        <v>0</v>
      </c>
      <c r="O96" s="191">
        <f t="shared" si="103"/>
        <v>0</v>
      </c>
      <c r="P96" s="191">
        <f t="shared" si="103"/>
        <v>0</v>
      </c>
      <c r="Q96" s="191">
        <f t="shared" si="103"/>
        <v>0</v>
      </c>
      <c r="R96" s="191">
        <f t="shared" si="103"/>
        <v>0</v>
      </c>
      <c r="S96" s="191">
        <f t="shared" si="103"/>
        <v>0</v>
      </c>
      <c r="T96" s="150"/>
    </row>
    <row r="97" spans="1:20" s="136" customFormat="1" x14ac:dyDescent="0.3">
      <c r="A97" s="471"/>
      <c r="B97" s="472"/>
      <c r="C97" s="118"/>
      <c r="D97" s="118"/>
      <c r="E97" s="118"/>
      <c r="F97" s="118"/>
      <c r="G97" s="118"/>
      <c r="H97" s="118"/>
      <c r="I97" s="118"/>
      <c r="J97" s="118"/>
      <c r="K97" s="118"/>
      <c r="L97" s="118"/>
      <c r="M97" s="118"/>
      <c r="N97" s="118"/>
      <c r="O97" s="118"/>
      <c r="P97" s="118"/>
      <c r="Q97" s="118"/>
      <c r="R97" s="118"/>
      <c r="S97" s="118"/>
      <c r="T97" s="492"/>
    </row>
    <row r="98" spans="1:20" s="136" customFormat="1" x14ac:dyDescent="0.3">
      <c r="A98" s="213"/>
      <c r="B98" s="82" t="s">
        <v>11</v>
      </c>
      <c r="C98" s="142"/>
      <c r="D98" s="142"/>
      <c r="E98" s="142"/>
      <c r="F98" s="142"/>
      <c r="G98" s="142"/>
      <c r="H98" s="142"/>
      <c r="I98" s="142"/>
      <c r="J98" s="157"/>
      <c r="K98" s="156"/>
      <c r="L98" s="142"/>
      <c r="M98" s="142"/>
      <c r="N98" s="142"/>
      <c r="O98" s="142"/>
      <c r="P98" s="142"/>
      <c r="Q98" s="142"/>
      <c r="R98" s="157"/>
      <c r="S98" s="154"/>
    </row>
    <row r="99" spans="1:20" s="136" customFormat="1" ht="12" customHeight="1" x14ac:dyDescent="0.3">
      <c r="A99" s="561" t="s">
        <v>941</v>
      </c>
      <c r="B99" s="138" t="s">
        <v>498</v>
      </c>
      <c r="C99" s="483">
        <f t="shared" ref="C99" si="104">C46-K46</f>
        <v>0</v>
      </c>
      <c r="D99" s="483">
        <f t="shared" ref="D99" si="105">D46-L46</f>
        <v>0</v>
      </c>
      <c r="E99" s="483">
        <f t="shared" ref="E99" si="106">E46-M46</f>
        <v>0</v>
      </c>
      <c r="F99" s="483">
        <f t="shared" ref="F99" si="107">F46-N46</f>
        <v>0</v>
      </c>
      <c r="G99" s="483">
        <f t="shared" ref="G99" si="108">G46-O46</f>
        <v>0</v>
      </c>
      <c r="H99" s="483">
        <f t="shared" ref="H99" si="109">H46-P46</f>
        <v>0</v>
      </c>
      <c r="I99" s="483">
        <f t="shared" ref="I99" si="110">I46-Q46</f>
        <v>0</v>
      </c>
      <c r="J99" s="483">
        <f t="shared" ref="J99" si="111">J46-R46</f>
        <v>0</v>
      </c>
      <c r="K99" s="86"/>
      <c r="L99" s="86"/>
      <c r="M99" s="86"/>
      <c r="N99" s="86"/>
      <c r="O99" s="86"/>
      <c r="P99" s="86"/>
      <c r="Q99" s="86"/>
      <c r="R99" s="86"/>
      <c r="S99" s="83">
        <f t="shared" ref="S99:S106" si="112">S46</f>
        <v>0</v>
      </c>
    </row>
    <row r="100" spans="1:20" s="136" customFormat="1" ht="12" customHeight="1" x14ac:dyDescent="0.3">
      <c r="A100" s="561"/>
      <c r="B100" s="138" t="s">
        <v>499</v>
      </c>
      <c r="C100" s="483">
        <f t="shared" ref="C100:C106" si="113">C47-K47</f>
        <v>0</v>
      </c>
      <c r="D100" s="483">
        <f t="shared" ref="D100:D106" si="114">D47-L47</f>
        <v>0</v>
      </c>
      <c r="E100" s="483">
        <f t="shared" ref="E100:E106" si="115">E47-M47</f>
        <v>0</v>
      </c>
      <c r="F100" s="483">
        <f t="shared" ref="F100:F106" si="116">F47-N47</f>
        <v>0</v>
      </c>
      <c r="G100" s="483">
        <f t="shared" ref="G100:G106" si="117">G47-O47</f>
        <v>0</v>
      </c>
      <c r="H100" s="483">
        <f t="shared" ref="H100:H106" si="118">H47-P47</f>
        <v>0</v>
      </c>
      <c r="I100" s="483">
        <f t="shared" ref="I100:I106" si="119">I47-Q47</f>
        <v>0</v>
      </c>
      <c r="J100" s="483">
        <f t="shared" ref="J100:J106" si="120">J47-R47</f>
        <v>0</v>
      </c>
      <c r="K100" s="86"/>
      <c r="L100" s="86"/>
      <c r="M100" s="86"/>
      <c r="N100" s="86"/>
      <c r="O100" s="86"/>
      <c r="P100" s="86"/>
      <c r="Q100" s="86"/>
      <c r="R100" s="86"/>
      <c r="S100" s="83">
        <f t="shared" si="112"/>
        <v>0</v>
      </c>
    </row>
    <row r="101" spans="1:20" s="136" customFormat="1" ht="13.5" customHeight="1" x14ac:dyDescent="0.3">
      <c r="A101" s="561"/>
      <c r="B101" s="138" t="s">
        <v>510</v>
      </c>
      <c r="C101" s="483">
        <f t="shared" si="113"/>
        <v>0</v>
      </c>
      <c r="D101" s="483">
        <f t="shared" si="114"/>
        <v>0</v>
      </c>
      <c r="E101" s="483">
        <f t="shared" si="115"/>
        <v>0</v>
      </c>
      <c r="F101" s="483">
        <f t="shared" si="116"/>
        <v>0</v>
      </c>
      <c r="G101" s="483">
        <f t="shared" si="117"/>
        <v>0</v>
      </c>
      <c r="H101" s="483">
        <f t="shared" si="118"/>
        <v>0</v>
      </c>
      <c r="I101" s="483">
        <f t="shared" si="119"/>
        <v>0</v>
      </c>
      <c r="J101" s="483">
        <f t="shared" si="120"/>
        <v>0</v>
      </c>
      <c r="K101" s="86"/>
      <c r="L101" s="86"/>
      <c r="M101" s="86"/>
      <c r="N101" s="86"/>
      <c r="O101" s="86"/>
      <c r="P101" s="86"/>
      <c r="Q101" s="86"/>
      <c r="R101" s="86"/>
      <c r="S101" s="83">
        <f t="shared" si="112"/>
        <v>0</v>
      </c>
    </row>
    <row r="102" spans="1:20" s="136" customFormat="1" ht="13.5" customHeight="1" x14ac:dyDescent="0.3">
      <c r="A102" s="561"/>
      <c r="B102" s="138" t="s">
        <v>608</v>
      </c>
      <c r="C102" s="483">
        <f t="shared" si="113"/>
        <v>0</v>
      </c>
      <c r="D102" s="483">
        <f t="shared" si="114"/>
        <v>0</v>
      </c>
      <c r="E102" s="483">
        <f t="shared" si="115"/>
        <v>0</v>
      </c>
      <c r="F102" s="483">
        <f t="shared" si="116"/>
        <v>0</v>
      </c>
      <c r="G102" s="483">
        <f t="shared" si="117"/>
        <v>0</v>
      </c>
      <c r="H102" s="483">
        <f t="shared" si="118"/>
        <v>0</v>
      </c>
      <c r="I102" s="483">
        <f t="shared" si="119"/>
        <v>0</v>
      </c>
      <c r="J102" s="483">
        <f t="shared" si="120"/>
        <v>0</v>
      </c>
      <c r="K102" s="86"/>
      <c r="L102" s="86"/>
      <c r="M102" s="86"/>
      <c r="N102" s="86"/>
      <c r="O102" s="86"/>
      <c r="P102" s="86"/>
      <c r="Q102" s="86"/>
      <c r="R102" s="86"/>
      <c r="S102" s="83">
        <f t="shared" si="112"/>
        <v>0</v>
      </c>
    </row>
    <row r="103" spans="1:20" s="136" customFormat="1" ht="13.5" customHeight="1" x14ac:dyDescent="0.3">
      <c r="A103" s="561"/>
      <c r="B103" s="138" t="s">
        <v>511</v>
      </c>
      <c r="C103" s="483">
        <f t="shared" si="113"/>
        <v>0</v>
      </c>
      <c r="D103" s="483">
        <f t="shared" si="114"/>
        <v>0</v>
      </c>
      <c r="E103" s="483">
        <f t="shared" si="115"/>
        <v>0</v>
      </c>
      <c r="F103" s="483">
        <f t="shared" si="116"/>
        <v>0</v>
      </c>
      <c r="G103" s="483">
        <f t="shared" si="117"/>
        <v>0</v>
      </c>
      <c r="H103" s="483">
        <f t="shared" si="118"/>
        <v>0</v>
      </c>
      <c r="I103" s="483">
        <f t="shared" si="119"/>
        <v>0</v>
      </c>
      <c r="J103" s="483">
        <f t="shared" si="120"/>
        <v>0</v>
      </c>
      <c r="K103" s="86"/>
      <c r="L103" s="86"/>
      <c r="M103" s="86"/>
      <c r="N103" s="86"/>
      <c r="O103" s="86"/>
      <c r="P103" s="86"/>
      <c r="Q103" s="86"/>
      <c r="R103" s="86"/>
      <c r="S103" s="83">
        <f t="shared" si="112"/>
        <v>0</v>
      </c>
    </row>
    <row r="104" spans="1:20" s="136" customFormat="1" ht="13.5" customHeight="1" x14ac:dyDescent="0.3">
      <c r="A104" s="561"/>
      <c r="B104" s="473" t="s">
        <v>842</v>
      </c>
      <c r="C104" s="483">
        <f t="shared" si="113"/>
        <v>0</v>
      </c>
      <c r="D104" s="483">
        <f t="shared" si="114"/>
        <v>0</v>
      </c>
      <c r="E104" s="483">
        <f t="shared" si="115"/>
        <v>0</v>
      </c>
      <c r="F104" s="483">
        <f t="shared" si="116"/>
        <v>0</v>
      </c>
      <c r="G104" s="483">
        <f t="shared" si="117"/>
        <v>0</v>
      </c>
      <c r="H104" s="483">
        <f t="shared" si="118"/>
        <v>0</v>
      </c>
      <c r="I104" s="483">
        <f t="shared" si="119"/>
        <v>0</v>
      </c>
      <c r="J104" s="483">
        <f t="shared" si="120"/>
        <v>0</v>
      </c>
      <c r="K104" s="86"/>
      <c r="L104" s="86"/>
      <c r="M104" s="86"/>
      <c r="N104" s="86"/>
      <c r="O104" s="86"/>
      <c r="P104" s="86"/>
      <c r="Q104" s="86"/>
      <c r="R104" s="86"/>
      <c r="S104" s="83">
        <f t="shared" si="112"/>
        <v>0</v>
      </c>
    </row>
    <row r="105" spans="1:20" s="136" customFormat="1" ht="13.5" customHeight="1" x14ac:dyDescent="0.3">
      <c r="A105" s="561"/>
      <c r="B105" s="138" t="s">
        <v>512</v>
      </c>
      <c r="C105" s="483">
        <f t="shared" si="113"/>
        <v>0</v>
      </c>
      <c r="D105" s="483">
        <f t="shared" si="114"/>
        <v>0</v>
      </c>
      <c r="E105" s="483">
        <f t="shared" si="115"/>
        <v>0</v>
      </c>
      <c r="F105" s="483">
        <f t="shared" si="116"/>
        <v>0</v>
      </c>
      <c r="G105" s="483">
        <f t="shared" si="117"/>
        <v>0</v>
      </c>
      <c r="H105" s="483">
        <f t="shared" si="118"/>
        <v>0</v>
      </c>
      <c r="I105" s="483">
        <f t="shared" si="119"/>
        <v>0</v>
      </c>
      <c r="J105" s="483">
        <f t="shared" si="120"/>
        <v>0</v>
      </c>
      <c r="K105" s="86"/>
      <c r="L105" s="86"/>
      <c r="M105" s="86"/>
      <c r="N105" s="86"/>
      <c r="O105" s="86"/>
      <c r="P105" s="86"/>
      <c r="Q105" s="86"/>
      <c r="R105" s="86"/>
      <c r="S105" s="83">
        <f t="shared" si="112"/>
        <v>0</v>
      </c>
    </row>
    <row r="106" spans="1:20" s="136" customFormat="1" ht="13.5" customHeight="1" x14ac:dyDescent="0.3">
      <c r="A106" s="561"/>
      <c r="B106" s="138" t="s">
        <v>522</v>
      </c>
      <c r="C106" s="483">
        <f t="shared" si="113"/>
        <v>0</v>
      </c>
      <c r="D106" s="483">
        <f t="shared" si="114"/>
        <v>0</v>
      </c>
      <c r="E106" s="483">
        <f t="shared" si="115"/>
        <v>0</v>
      </c>
      <c r="F106" s="483">
        <f t="shared" si="116"/>
        <v>0</v>
      </c>
      <c r="G106" s="483">
        <f t="shared" si="117"/>
        <v>0</v>
      </c>
      <c r="H106" s="483">
        <f t="shared" si="118"/>
        <v>0</v>
      </c>
      <c r="I106" s="483">
        <f t="shared" si="119"/>
        <v>0</v>
      </c>
      <c r="J106" s="483">
        <f t="shared" si="120"/>
        <v>0</v>
      </c>
      <c r="K106" s="86"/>
      <c r="L106" s="86"/>
      <c r="M106" s="86"/>
      <c r="N106" s="86"/>
      <c r="O106" s="86"/>
      <c r="P106" s="86"/>
      <c r="Q106" s="86"/>
      <c r="R106" s="86"/>
      <c r="S106" s="83">
        <f t="shared" si="112"/>
        <v>0</v>
      </c>
    </row>
    <row r="107" spans="1:20" s="139" customFormat="1" x14ac:dyDescent="0.3">
      <c r="A107" s="474"/>
      <c r="B107" s="475" t="s">
        <v>488</v>
      </c>
      <c r="C107" s="119">
        <f t="shared" ref="C107:J107" si="121">SUM(C99:C106)</f>
        <v>0</v>
      </c>
      <c r="D107" s="119">
        <f t="shared" si="121"/>
        <v>0</v>
      </c>
      <c r="E107" s="119">
        <f t="shared" si="121"/>
        <v>0</v>
      </c>
      <c r="F107" s="119">
        <f t="shared" si="121"/>
        <v>0</v>
      </c>
      <c r="G107" s="119">
        <f t="shared" si="121"/>
        <v>0</v>
      </c>
      <c r="H107" s="119">
        <f t="shared" si="121"/>
        <v>0</v>
      </c>
      <c r="I107" s="119">
        <f t="shared" si="121"/>
        <v>0</v>
      </c>
      <c r="J107" s="119">
        <f t="shared" si="121"/>
        <v>0</v>
      </c>
      <c r="K107" s="86"/>
      <c r="L107" s="86"/>
      <c r="M107" s="86"/>
      <c r="N107" s="86"/>
      <c r="O107" s="86"/>
      <c r="P107" s="86"/>
      <c r="Q107" s="86"/>
      <c r="R107" s="467"/>
      <c r="S107" s="119">
        <f>SUM(S99:S106)</f>
        <v>0</v>
      </c>
    </row>
    <row r="108" spans="1:20" s="136" customFormat="1" x14ac:dyDescent="0.3">
      <c r="A108" s="210"/>
      <c r="B108" s="224"/>
      <c r="C108" s="83"/>
      <c r="D108" s="83"/>
      <c r="E108" s="83"/>
      <c r="F108" s="83"/>
      <c r="G108" s="83"/>
      <c r="H108" s="83"/>
      <c r="I108" s="83"/>
      <c r="J108" s="83"/>
      <c r="K108" s="83"/>
      <c r="L108" s="83"/>
      <c r="M108" s="83"/>
      <c r="N108" s="83"/>
      <c r="O108" s="83"/>
      <c r="P108" s="83"/>
      <c r="Q108" s="83"/>
      <c r="R108" s="83"/>
      <c r="S108" s="83"/>
    </row>
    <row r="109" spans="1:20" s="139" customFormat="1" x14ac:dyDescent="0.3">
      <c r="A109" s="474"/>
      <c r="B109" s="475" t="s">
        <v>22</v>
      </c>
      <c r="C109" s="105">
        <f>C107+C96</f>
        <v>0</v>
      </c>
      <c r="D109" s="105">
        <f t="shared" ref="D109:S109" si="122">D107+D96</f>
        <v>0</v>
      </c>
      <c r="E109" s="105">
        <f t="shared" si="122"/>
        <v>0</v>
      </c>
      <c r="F109" s="105">
        <f t="shared" si="122"/>
        <v>0</v>
      </c>
      <c r="G109" s="105">
        <f t="shared" si="122"/>
        <v>0</v>
      </c>
      <c r="H109" s="105">
        <f t="shared" si="122"/>
        <v>0</v>
      </c>
      <c r="I109" s="105">
        <f t="shared" si="122"/>
        <v>0</v>
      </c>
      <c r="J109" s="105">
        <f t="shared" si="122"/>
        <v>0</v>
      </c>
      <c r="K109" s="105">
        <f t="shared" si="122"/>
        <v>0</v>
      </c>
      <c r="L109" s="105">
        <f t="shared" si="122"/>
        <v>0</v>
      </c>
      <c r="M109" s="105">
        <f t="shared" si="122"/>
        <v>0</v>
      </c>
      <c r="N109" s="105">
        <f t="shared" si="122"/>
        <v>0</v>
      </c>
      <c r="O109" s="105">
        <f t="shared" si="122"/>
        <v>0</v>
      </c>
      <c r="P109" s="105">
        <f t="shared" si="122"/>
        <v>0</v>
      </c>
      <c r="Q109" s="105">
        <f t="shared" si="122"/>
        <v>0</v>
      </c>
      <c r="R109" s="105">
        <f t="shared" si="122"/>
        <v>0</v>
      </c>
      <c r="S109" s="105">
        <f t="shared" si="122"/>
        <v>0</v>
      </c>
    </row>
    <row r="110" spans="1:20" x14ac:dyDescent="0.3">
      <c r="S110" s="219"/>
    </row>
    <row r="111" spans="1:20" x14ac:dyDescent="0.3">
      <c r="S111" s="219"/>
    </row>
    <row r="112" spans="1:20" x14ac:dyDescent="0.3">
      <c r="S112" s="219"/>
    </row>
    <row r="113" spans="19:19" x14ac:dyDescent="0.3">
      <c r="S113" s="219"/>
    </row>
  </sheetData>
  <mergeCells count="17">
    <mergeCell ref="A63:A69"/>
    <mergeCell ref="A58:S58"/>
    <mergeCell ref="A46:A53"/>
    <mergeCell ref="K60:R60"/>
    <mergeCell ref="C60:J60"/>
    <mergeCell ref="C7:J7"/>
    <mergeCell ref="K7:R7"/>
    <mergeCell ref="A28:A35"/>
    <mergeCell ref="A37:A38"/>
    <mergeCell ref="A40:A41"/>
    <mergeCell ref="A18:A26"/>
    <mergeCell ref="A10:A16"/>
    <mergeCell ref="A93:A94"/>
    <mergeCell ref="A99:A106"/>
    <mergeCell ref="A71:A79"/>
    <mergeCell ref="A81:A88"/>
    <mergeCell ref="A90:A91"/>
  </mergeCells>
  <hyperlinks>
    <hyperlink ref="A1" location="TAB00!A1" display="Retour page de garde"/>
  </hyperlinks>
  <pageMargins left="0.7" right="0.7" top="0.75" bottom="0.75" header="0.3" footer="0.3"/>
  <pageSetup paperSize="8" scale="75" orientation="landscape" verticalDpi="300" r:id="rId1"/>
  <rowBreaks count="1" manualBreakCount="1">
    <brk id="57" max="16383" man="1"/>
  </rowBreaks>
  <ignoredErrors>
    <ignoredError sqref="D72:J72 D75:J79 D74:J74 C75:C79 C72 C80:C82 C68 C74 C86:C88 C83:J84 D86:J87 C91:J94 C99:J106" unlockedFormula="1"/>
    <ignoredError sqref="C73 C85" formula="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zoomScaleNormal="100" workbookViewId="0">
      <selection activeCell="A37" sqref="A37:A38"/>
    </sheetView>
  </sheetViews>
  <sheetFormatPr baseColWidth="10" defaultColWidth="9.1640625" defaultRowHeight="13.5" x14ac:dyDescent="0.3"/>
  <cols>
    <col min="1" max="1" width="9.1640625" style="173"/>
    <col min="2" max="2" width="34.6640625" style="173" customWidth="1"/>
    <col min="3" max="10" width="12.1640625" style="173" customWidth="1"/>
    <col min="11" max="18" width="12.1640625" style="174" customWidth="1"/>
    <col min="19" max="19" width="12.1640625" style="173" customWidth="1"/>
    <col min="20" max="20" width="9.5" style="173" customWidth="1"/>
    <col min="21" max="16384" width="9.1640625" style="173"/>
  </cols>
  <sheetData>
    <row r="1" spans="1:19" s="216" customFormat="1" ht="15" x14ac:dyDescent="0.3">
      <c r="B1" s="228" t="s">
        <v>42</v>
      </c>
    </row>
    <row r="2" spans="1:19" x14ac:dyDescent="0.3">
      <c r="B2" s="220"/>
      <c r="C2" s="219"/>
      <c r="D2" s="220"/>
      <c r="E2" s="220"/>
      <c r="F2" s="216"/>
      <c r="H2" s="134"/>
      <c r="K2" s="173"/>
      <c r="L2" s="173"/>
      <c r="M2" s="173"/>
      <c r="N2" s="173"/>
      <c r="O2" s="173"/>
      <c r="P2" s="173"/>
      <c r="Q2" s="173"/>
      <c r="R2" s="173"/>
    </row>
    <row r="3" spans="1:19" ht="22.15" customHeight="1" x14ac:dyDescent="0.3">
      <c r="B3" s="575" t="str">
        <f>TAB00!B59&amp;" : "&amp;TAB00!C59</f>
        <v>TAB3.2 : Proposition d'affectation du solde régulatoire de l'année N et des soldes régulatoires des années précédentes non-affecté</v>
      </c>
      <c r="C3" s="575"/>
      <c r="D3" s="575"/>
      <c r="E3" s="575"/>
      <c r="F3" s="575"/>
      <c r="G3" s="575"/>
      <c r="H3" s="575"/>
      <c r="I3" s="575"/>
      <c r="J3" s="575"/>
      <c r="K3" s="575"/>
      <c r="L3" s="575"/>
      <c r="M3" s="575"/>
      <c r="N3" s="575"/>
      <c r="O3" s="575"/>
      <c r="P3" s="575"/>
      <c r="Q3" s="575"/>
      <c r="R3" s="575"/>
      <c r="S3" s="575"/>
    </row>
    <row r="4" spans="1:19" ht="14.25" thickBot="1" x14ac:dyDescent="0.35">
      <c r="B4" s="220"/>
      <c r="C4" s="219"/>
      <c r="D4" s="220"/>
      <c r="E4" s="220"/>
      <c r="F4" s="216"/>
      <c r="H4" s="134"/>
      <c r="K4" s="173"/>
      <c r="L4" s="173"/>
      <c r="M4" s="173"/>
      <c r="N4" s="173"/>
      <c r="O4" s="173"/>
      <c r="P4" s="173"/>
      <c r="Q4" s="173"/>
      <c r="R4" s="173"/>
    </row>
    <row r="5" spans="1:19" x14ac:dyDescent="0.3">
      <c r="B5" s="440" t="s">
        <v>759</v>
      </c>
      <c r="C5" s="219"/>
      <c r="D5" s="220"/>
      <c r="E5" s="220"/>
      <c r="F5" s="216"/>
      <c r="H5" s="134"/>
      <c r="K5" s="173"/>
      <c r="L5" s="173"/>
      <c r="M5" s="173"/>
      <c r="N5" s="173"/>
      <c r="O5" s="173"/>
      <c r="P5" s="173"/>
      <c r="Q5" s="173"/>
      <c r="R5" s="173"/>
    </row>
    <row r="6" spans="1:19" ht="14.25" thickBot="1" x14ac:dyDescent="0.35">
      <c r="B6" s="441" t="s">
        <v>760</v>
      </c>
      <c r="C6" s="219"/>
      <c r="D6" s="220"/>
      <c r="E6" s="220"/>
      <c r="F6" s="216"/>
      <c r="H6" s="134"/>
      <c r="K6" s="173"/>
      <c r="L6" s="173"/>
      <c r="M6" s="173"/>
      <c r="N6" s="173"/>
      <c r="O6" s="173"/>
      <c r="P6" s="173"/>
      <c r="Q6" s="173"/>
      <c r="R6" s="173"/>
    </row>
    <row r="7" spans="1:19" x14ac:dyDescent="0.3">
      <c r="B7" s="9"/>
      <c r="C7" s="219"/>
      <c r="D7" s="220"/>
      <c r="E7" s="220"/>
      <c r="F7" s="216"/>
      <c r="H7" s="134"/>
      <c r="K7" s="173"/>
      <c r="L7" s="173"/>
      <c r="M7" s="173"/>
      <c r="N7" s="173"/>
      <c r="O7" s="173"/>
      <c r="P7" s="173"/>
      <c r="Q7" s="173"/>
      <c r="R7" s="173"/>
    </row>
    <row r="8" spans="1:19" x14ac:dyDescent="0.3">
      <c r="B8" s="571" t="s">
        <v>810</v>
      </c>
      <c r="C8" s="572"/>
      <c r="D8" s="572"/>
      <c r="E8" s="572"/>
      <c r="F8" s="572"/>
      <c r="G8" s="572"/>
      <c r="H8" s="572"/>
      <c r="I8" s="572"/>
      <c r="J8" s="572"/>
      <c r="K8" s="572"/>
      <c r="L8" s="572"/>
      <c r="M8" s="572"/>
      <c r="N8" s="572"/>
      <c r="O8" s="572"/>
      <c r="P8" s="572"/>
      <c r="Q8" s="572"/>
      <c r="R8" s="572"/>
      <c r="S8" s="572"/>
    </row>
    <row r="9" spans="1:19" x14ac:dyDescent="0.3">
      <c r="B9" s="442"/>
      <c r="C9" s="443">
        <v>2008</v>
      </c>
      <c r="D9" s="443">
        <v>2009</v>
      </c>
      <c r="E9" s="443">
        <v>2010</v>
      </c>
      <c r="F9" s="443">
        <v>2011</v>
      </c>
      <c r="G9" s="443">
        <v>2012</v>
      </c>
      <c r="H9" s="443">
        <v>2013</v>
      </c>
      <c r="I9" s="443">
        <v>2014</v>
      </c>
      <c r="J9" s="443">
        <v>2015</v>
      </c>
      <c r="K9" s="443">
        <v>2016</v>
      </c>
      <c r="L9" s="443">
        <v>2017</v>
      </c>
      <c r="M9" s="443">
        <v>2018</v>
      </c>
      <c r="N9" s="443">
        <v>2019</v>
      </c>
      <c r="O9" s="443">
        <v>2020</v>
      </c>
      <c r="P9" s="443">
        <v>2021</v>
      </c>
      <c r="Q9" s="443">
        <v>2022</v>
      </c>
      <c r="R9" s="443">
        <v>2023</v>
      </c>
      <c r="S9" s="443" t="s">
        <v>22</v>
      </c>
    </row>
    <row r="10" spans="1:19" x14ac:dyDescent="0.3">
      <c r="B10" s="442" t="s">
        <v>762</v>
      </c>
      <c r="C10" s="158"/>
      <c r="D10" s="158"/>
      <c r="E10" s="158"/>
      <c r="F10" s="158"/>
      <c r="G10" s="158"/>
      <c r="H10" s="158"/>
      <c r="I10" s="158"/>
      <c r="J10" s="158"/>
      <c r="K10" s="158"/>
      <c r="L10" s="158"/>
      <c r="M10" s="158"/>
      <c r="N10" s="158"/>
      <c r="O10" s="158"/>
      <c r="P10" s="158"/>
      <c r="Q10" s="158"/>
      <c r="R10" s="158"/>
      <c r="S10" s="444"/>
    </row>
    <row r="11" spans="1:19" x14ac:dyDescent="0.3">
      <c r="B11" s="573" t="s">
        <v>761</v>
      </c>
      <c r="C11" s="574"/>
      <c r="D11" s="574"/>
      <c r="E11" s="574"/>
      <c r="F11" s="574"/>
      <c r="G11" s="574"/>
      <c r="H11" s="574"/>
      <c r="I11" s="574"/>
      <c r="J11" s="574"/>
      <c r="K11" s="574"/>
      <c r="L11" s="574"/>
      <c r="M11" s="574"/>
      <c r="N11" s="574"/>
      <c r="O11" s="574"/>
      <c r="P11" s="574"/>
      <c r="Q11" s="574"/>
      <c r="R11" s="574"/>
      <c r="S11" s="574"/>
    </row>
    <row r="12" spans="1:19" ht="13.5" customHeight="1" x14ac:dyDescent="0.3">
      <c r="A12" s="576" t="s">
        <v>807</v>
      </c>
      <c r="B12" s="445">
        <v>2008</v>
      </c>
      <c r="C12" s="446"/>
      <c r="D12" s="446"/>
      <c r="E12" s="446"/>
      <c r="F12" s="446"/>
      <c r="G12" s="446"/>
      <c r="H12" s="446"/>
      <c r="I12" s="446"/>
      <c r="J12" s="446"/>
      <c r="K12" s="446"/>
      <c r="L12" s="446"/>
      <c r="M12" s="446"/>
      <c r="N12" s="446"/>
      <c r="O12" s="446"/>
      <c r="P12" s="446"/>
      <c r="Q12" s="446"/>
      <c r="R12" s="446"/>
      <c r="S12" s="447">
        <f>SUM(C12:R12)</f>
        <v>0</v>
      </c>
    </row>
    <row r="13" spans="1:19" x14ac:dyDescent="0.3">
      <c r="A13" s="577"/>
      <c r="B13" s="445">
        <v>2009</v>
      </c>
      <c r="C13" s="158"/>
      <c r="D13" s="446"/>
      <c r="E13" s="446"/>
      <c r="F13" s="446"/>
      <c r="G13" s="446"/>
      <c r="H13" s="446"/>
      <c r="I13" s="446"/>
      <c r="J13" s="446"/>
      <c r="K13" s="446"/>
      <c r="L13" s="446"/>
      <c r="M13" s="446"/>
      <c r="N13" s="446"/>
      <c r="O13" s="446"/>
      <c r="P13" s="446"/>
      <c r="Q13" s="446"/>
      <c r="R13" s="446"/>
      <c r="S13" s="447">
        <f t="shared" ref="S13:S33" si="0">SUM(C13:R13)</f>
        <v>0</v>
      </c>
    </row>
    <row r="14" spans="1:19" x14ac:dyDescent="0.3">
      <c r="A14" s="577"/>
      <c r="B14" s="445">
        <v>2010</v>
      </c>
      <c r="C14" s="158"/>
      <c r="D14" s="158"/>
      <c r="E14" s="446"/>
      <c r="F14" s="446"/>
      <c r="G14" s="446"/>
      <c r="H14" s="446"/>
      <c r="I14" s="446"/>
      <c r="J14" s="446"/>
      <c r="K14" s="446"/>
      <c r="L14" s="446"/>
      <c r="M14" s="446"/>
      <c r="N14" s="446"/>
      <c r="O14" s="446"/>
      <c r="P14" s="446"/>
      <c r="Q14" s="446"/>
      <c r="R14" s="446"/>
      <c r="S14" s="447">
        <f t="shared" si="0"/>
        <v>0</v>
      </c>
    </row>
    <row r="15" spans="1:19" x14ac:dyDescent="0.3">
      <c r="A15" s="577"/>
      <c r="B15" s="445">
        <v>2011</v>
      </c>
      <c r="C15" s="158"/>
      <c r="D15" s="158"/>
      <c r="E15" s="158"/>
      <c r="F15" s="446"/>
      <c r="G15" s="446"/>
      <c r="H15" s="446"/>
      <c r="I15" s="446"/>
      <c r="J15" s="446"/>
      <c r="K15" s="446"/>
      <c r="L15" s="446"/>
      <c r="M15" s="446"/>
      <c r="N15" s="446"/>
      <c r="O15" s="446"/>
      <c r="P15" s="446"/>
      <c r="Q15" s="446"/>
      <c r="R15" s="446"/>
      <c r="S15" s="447">
        <f t="shared" si="0"/>
        <v>0</v>
      </c>
    </row>
    <row r="16" spans="1:19" x14ac:dyDescent="0.3">
      <c r="A16" s="577"/>
      <c r="B16" s="445">
        <v>2012</v>
      </c>
      <c r="C16" s="158"/>
      <c r="D16" s="158"/>
      <c r="E16" s="158"/>
      <c r="F16" s="158"/>
      <c r="G16" s="446"/>
      <c r="H16" s="446"/>
      <c r="I16" s="446"/>
      <c r="J16" s="446"/>
      <c r="K16" s="446"/>
      <c r="L16" s="446"/>
      <c r="M16" s="446"/>
      <c r="N16" s="446"/>
      <c r="O16" s="446"/>
      <c r="P16" s="446"/>
      <c r="Q16" s="446"/>
      <c r="R16" s="446"/>
      <c r="S16" s="447">
        <f t="shared" si="0"/>
        <v>0</v>
      </c>
    </row>
    <row r="17" spans="1:19" x14ac:dyDescent="0.3">
      <c r="A17" s="577"/>
      <c r="B17" s="445">
        <v>2013</v>
      </c>
      <c r="C17" s="158"/>
      <c r="D17" s="158"/>
      <c r="E17" s="158"/>
      <c r="F17" s="158"/>
      <c r="G17" s="158"/>
      <c r="H17" s="446"/>
      <c r="I17" s="446"/>
      <c r="J17" s="446"/>
      <c r="K17" s="446"/>
      <c r="L17" s="446"/>
      <c r="M17" s="446"/>
      <c r="N17" s="446"/>
      <c r="O17" s="446"/>
      <c r="P17" s="446"/>
      <c r="Q17" s="446"/>
      <c r="R17" s="446"/>
      <c r="S17" s="447">
        <f t="shared" si="0"/>
        <v>0</v>
      </c>
    </row>
    <row r="18" spans="1:19" x14ac:dyDescent="0.3">
      <c r="A18" s="577"/>
      <c r="B18" s="445">
        <v>2014</v>
      </c>
      <c r="C18" s="158"/>
      <c r="D18" s="158"/>
      <c r="E18" s="158"/>
      <c r="F18" s="158"/>
      <c r="G18" s="158"/>
      <c r="H18" s="158"/>
      <c r="I18" s="446"/>
      <c r="J18" s="446"/>
      <c r="K18" s="446"/>
      <c r="L18" s="446"/>
      <c r="M18" s="446"/>
      <c r="N18" s="446"/>
      <c r="O18" s="446"/>
      <c r="P18" s="446"/>
      <c r="Q18" s="446"/>
      <c r="R18" s="446"/>
      <c r="S18" s="447">
        <f t="shared" si="0"/>
        <v>0</v>
      </c>
    </row>
    <row r="19" spans="1:19" x14ac:dyDescent="0.3">
      <c r="A19" s="577"/>
      <c r="B19" s="445">
        <v>2015</v>
      </c>
      <c r="C19" s="158"/>
      <c r="D19" s="158"/>
      <c r="E19" s="158"/>
      <c r="F19" s="158"/>
      <c r="G19" s="158"/>
      <c r="H19" s="158"/>
      <c r="I19" s="158"/>
      <c r="J19" s="446"/>
      <c r="K19" s="446"/>
      <c r="L19" s="446"/>
      <c r="M19" s="446"/>
      <c r="N19" s="446"/>
      <c r="O19" s="446"/>
      <c r="P19" s="446"/>
      <c r="Q19" s="446"/>
      <c r="R19" s="446"/>
      <c r="S19" s="447">
        <f t="shared" si="0"/>
        <v>0</v>
      </c>
    </row>
    <row r="20" spans="1:19" x14ac:dyDescent="0.3">
      <c r="A20" s="577"/>
      <c r="B20" s="445">
        <v>2016</v>
      </c>
      <c r="C20" s="158"/>
      <c r="D20" s="158"/>
      <c r="E20" s="158"/>
      <c r="F20" s="158"/>
      <c r="G20" s="158"/>
      <c r="H20" s="158"/>
      <c r="I20" s="158"/>
      <c r="J20" s="446"/>
      <c r="K20" s="446"/>
      <c r="L20" s="446"/>
      <c r="M20" s="446"/>
      <c r="N20" s="446"/>
      <c r="O20" s="446"/>
      <c r="P20" s="446"/>
      <c r="Q20" s="446"/>
      <c r="R20" s="446"/>
      <c r="S20" s="447">
        <f t="shared" si="0"/>
        <v>0</v>
      </c>
    </row>
    <row r="21" spans="1:19" x14ac:dyDescent="0.3">
      <c r="A21" s="577"/>
      <c r="B21" s="445">
        <v>2017</v>
      </c>
      <c r="C21" s="158"/>
      <c r="D21" s="158"/>
      <c r="E21" s="158"/>
      <c r="F21" s="158"/>
      <c r="G21" s="158"/>
      <c r="H21" s="158"/>
      <c r="I21" s="158"/>
      <c r="J21" s="158"/>
      <c r="K21" s="446"/>
      <c r="L21" s="446"/>
      <c r="M21" s="446"/>
      <c r="N21" s="446"/>
      <c r="O21" s="446"/>
      <c r="P21" s="446"/>
      <c r="Q21" s="446"/>
      <c r="R21" s="446"/>
      <c r="S21" s="447">
        <f t="shared" si="0"/>
        <v>0</v>
      </c>
    </row>
    <row r="22" spans="1:19" x14ac:dyDescent="0.3">
      <c r="A22" s="577"/>
      <c r="B22" s="445">
        <v>2018</v>
      </c>
      <c r="C22" s="158"/>
      <c r="D22" s="158"/>
      <c r="E22" s="158"/>
      <c r="F22" s="158"/>
      <c r="G22" s="158"/>
      <c r="H22" s="158"/>
      <c r="I22" s="158"/>
      <c r="J22" s="158"/>
      <c r="K22" s="158"/>
      <c r="L22" s="446"/>
      <c r="M22" s="446"/>
      <c r="N22" s="446"/>
      <c r="O22" s="446"/>
      <c r="P22" s="446"/>
      <c r="Q22" s="446"/>
      <c r="R22" s="446"/>
      <c r="S22" s="447">
        <f t="shared" si="0"/>
        <v>0</v>
      </c>
    </row>
    <row r="23" spans="1:19" x14ac:dyDescent="0.3">
      <c r="A23" s="577"/>
      <c r="B23" s="445">
        <v>2019</v>
      </c>
      <c r="C23" s="158"/>
      <c r="D23" s="158"/>
      <c r="E23" s="158"/>
      <c r="F23" s="158"/>
      <c r="G23" s="158"/>
      <c r="H23" s="158"/>
      <c r="I23" s="158"/>
      <c r="J23" s="158"/>
      <c r="K23" s="158"/>
      <c r="L23" s="158"/>
      <c r="M23" s="446"/>
      <c r="N23" s="446"/>
      <c r="O23" s="446"/>
      <c r="P23" s="446"/>
      <c r="Q23" s="446"/>
      <c r="R23" s="446"/>
      <c r="S23" s="447">
        <f t="shared" si="0"/>
        <v>0</v>
      </c>
    </row>
    <row r="24" spans="1:19" x14ac:dyDescent="0.3">
      <c r="A24" s="577"/>
      <c r="B24" s="445">
        <v>2020</v>
      </c>
      <c r="C24" s="158"/>
      <c r="D24" s="158"/>
      <c r="E24" s="158"/>
      <c r="F24" s="158"/>
      <c r="G24" s="158"/>
      <c r="H24" s="158"/>
      <c r="I24" s="158"/>
      <c r="J24" s="158"/>
      <c r="K24" s="158"/>
      <c r="L24" s="158"/>
      <c r="M24" s="158"/>
      <c r="N24" s="446"/>
      <c r="O24" s="446"/>
      <c r="P24" s="446"/>
      <c r="Q24" s="446"/>
      <c r="R24" s="446"/>
      <c r="S24" s="447">
        <f t="shared" si="0"/>
        <v>0</v>
      </c>
    </row>
    <row r="25" spans="1:19" x14ac:dyDescent="0.3">
      <c r="A25" s="577"/>
      <c r="B25" s="445">
        <v>2021</v>
      </c>
      <c r="C25" s="158"/>
      <c r="D25" s="158"/>
      <c r="E25" s="158"/>
      <c r="F25" s="158"/>
      <c r="G25" s="158"/>
      <c r="H25" s="158"/>
      <c r="I25" s="158"/>
      <c r="J25" s="158"/>
      <c r="K25" s="158"/>
      <c r="L25" s="158"/>
      <c r="M25" s="158"/>
      <c r="N25" s="158"/>
      <c r="O25" s="446"/>
      <c r="P25" s="446"/>
      <c r="Q25" s="446"/>
      <c r="R25" s="446"/>
      <c r="S25" s="447">
        <f t="shared" si="0"/>
        <v>0</v>
      </c>
    </row>
    <row r="26" spans="1:19" x14ac:dyDescent="0.3">
      <c r="A26" s="577"/>
      <c r="B26" s="445">
        <v>2022</v>
      </c>
      <c r="C26" s="158"/>
      <c r="D26" s="158"/>
      <c r="E26" s="158"/>
      <c r="F26" s="158"/>
      <c r="G26" s="158"/>
      <c r="H26" s="158"/>
      <c r="I26" s="158"/>
      <c r="J26" s="158"/>
      <c r="K26" s="158"/>
      <c r="L26" s="158"/>
      <c r="M26" s="158"/>
      <c r="N26" s="158"/>
      <c r="O26" s="158"/>
      <c r="P26" s="446"/>
      <c r="Q26" s="446"/>
      <c r="R26" s="446"/>
      <c r="S26" s="447">
        <f t="shared" si="0"/>
        <v>0</v>
      </c>
    </row>
    <row r="27" spans="1:19" x14ac:dyDescent="0.3">
      <c r="A27" s="577"/>
      <c r="B27" s="445">
        <v>2023</v>
      </c>
      <c r="C27" s="446"/>
      <c r="D27" s="446"/>
      <c r="E27" s="446"/>
      <c r="F27" s="446"/>
      <c r="G27" s="446"/>
      <c r="H27" s="446"/>
      <c r="I27" s="446"/>
      <c r="J27" s="158"/>
      <c r="K27" s="158"/>
      <c r="L27" s="158"/>
      <c r="M27" s="158"/>
      <c r="N27" s="158"/>
      <c r="O27" s="158"/>
      <c r="P27" s="158"/>
      <c r="Q27" s="446"/>
      <c r="R27" s="446"/>
      <c r="S27" s="447">
        <f t="shared" si="0"/>
        <v>0</v>
      </c>
    </row>
    <row r="28" spans="1:19" x14ac:dyDescent="0.3">
      <c r="A28" s="577"/>
      <c r="B28" s="448">
        <f>B27+1</f>
        <v>2024</v>
      </c>
      <c r="C28" s="446"/>
      <c r="D28" s="446"/>
      <c r="E28" s="446"/>
      <c r="F28" s="446"/>
      <c r="G28" s="446"/>
      <c r="H28" s="446"/>
      <c r="I28" s="446"/>
      <c r="J28" s="158"/>
      <c r="K28" s="158"/>
      <c r="L28" s="158"/>
      <c r="M28" s="158"/>
      <c r="N28" s="158"/>
      <c r="O28" s="158"/>
      <c r="P28" s="158"/>
      <c r="Q28" s="158"/>
      <c r="R28" s="158"/>
      <c r="S28" s="447">
        <f t="shared" si="0"/>
        <v>0</v>
      </c>
    </row>
    <row r="29" spans="1:19" x14ac:dyDescent="0.3">
      <c r="A29" s="577"/>
      <c r="B29" s="448">
        <f t="shared" ref="B29:B33" si="1">B28+1</f>
        <v>2025</v>
      </c>
      <c r="C29" s="446"/>
      <c r="D29" s="446"/>
      <c r="E29" s="446"/>
      <c r="F29" s="446"/>
      <c r="G29" s="446"/>
      <c r="H29" s="446"/>
      <c r="I29" s="446"/>
      <c r="J29" s="158"/>
      <c r="K29" s="158"/>
      <c r="L29" s="158"/>
      <c r="M29" s="158"/>
      <c r="N29" s="158"/>
      <c r="O29" s="158"/>
      <c r="P29" s="158"/>
      <c r="Q29" s="158"/>
      <c r="R29" s="158"/>
      <c r="S29" s="447">
        <f t="shared" si="0"/>
        <v>0</v>
      </c>
    </row>
    <row r="30" spans="1:19" x14ac:dyDescent="0.3">
      <c r="A30" s="577"/>
      <c r="B30" s="448">
        <f t="shared" si="1"/>
        <v>2026</v>
      </c>
      <c r="C30" s="446"/>
      <c r="D30" s="446"/>
      <c r="E30" s="446"/>
      <c r="F30" s="446"/>
      <c r="G30" s="446"/>
      <c r="H30" s="446"/>
      <c r="I30" s="446"/>
      <c r="J30" s="158"/>
      <c r="K30" s="158"/>
      <c r="L30" s="158"/>
      <c r="M30" s="158"/>
      <c r="N30" s="158"/>
      <c r="O30" s="158"/>
      <c r="P30" s="158"/>
      <c r="Q30" s="158"/>
      <c r="R30" s="158"/>
      <c r="S30" s="447">
        <f t="shared" si="0"/>
        <v>0</v>
      </c>
    </row>
    <row r="31" spans="1:19" x14ac:dyDescent="0.3">
      <c r="A31" s="577"/>
      <c r="B31" s="448">
        <f t="shared" si="1"/>
        <v>2027</v>
      </c>
      <c r="C31" s="446"/>
      <c r="D31" s="446"/>
      <c r="E31" s="446"/>
      <c r="F31" s="446"/>
      <c r="G31" s="446"/>
      <c r="H31" s="446"/>
      <c r="I31" s="446"/>
      <c r="J31" s="158"/>
      <c r="K31" s="158"/>
      <c r="L31" s="158"/>
      <c r="M31" s="158"/>
      <c r="N31" s="158"/>
      <c r="O31" s="158"/>
      <c r="P31" s="158"/>
      <c r="Q31" s="158"/>
      <c r="R31" s="158"/>
      <c r="S31" s="447">
        <f t="shared" si="0"/>
        <v>0</v>
      </c>
    </row>
    <row r="32" spans="1:19" x14ac:dyDescent="0.3">
      <c r="A32" s="577"/>
      <c r="B32" s="448">
        <f t="shared" si="1"/>
        <v>2028</v>
      </c>
      <c r="C32" s="446"/>
      <c r="D32" s="446"/>
      <c r="E32" s="446"/>
      <c r="F32" s="446"/>
      <c r="G32" s="446"/>
      <c r="H32" s="446"/>
      <c r="I32" s="446"/>
      <c r="J32" s="158"/>
      <c r="K32" s="158"/>
      <c r="L32" s="158"/>
      <c r="M32" s="158"/>
      <c r="N32" s="158"/>
      <c r="O32" s="158"/>
      <c r="P32" s="158"/>
      <c r="Q32" s="158"/>
      <c r="R32" s="158"/>
      <c r="S32" s="447">
        <f t="shared" si="0"/>
        <v>0</v>
      </c>
    </row>
    <row r="33" spans="1:19" x14ac:dyDescent="0.3">
      <c r="A33" s="578"/>
      <c r="B33" s="449">
        <f t="shared" si="1"/>
        <v>2029</v>
      </c>
      <c r="C33" s="446"/>
      <c r="D33" s="446"/>
      <c r="E33" s="446"/>
      <c r="F33" s="446"/>
      <c r="G33" s="446"/>
      <c r="H33" s="446"/>
      <c r="I33" s="446"/>
      <c r="J33" s="158"/>
      <c r="K33" s="158"/>
      <c r="L33" s="158"/>
      <c r="M33" s="158"/>
      <c r="N33" s="158"/>
      <c r="O33" s="158"/>
      <c r="P33" s="158"/>
      <c r="Q33" s="158"/>
      <c r="R33" s="158"/>
      <c r="S33" s="447">
        <f t="shared" si="0"/>
        <v>0</v>
      </c>
    </row>
    <row r="34" spans="1:19" x14ac:dyDescent="0.3">
      <c r="B34" s="450" t="s">
        <v>763</v>
      </c>
      <c r="C34" s="447">
        <f>C10-SUM(C13:C33)</f>
        <v>0</v>
      </c>
      <c r="D34" s="447">
        <f t="shared" ref="D34:S34" si="2">D10-SUM(D13:D33)</f>
        <v>0</v>
      </c>
      <c r="E34" s="447">
        <f t="shared" si="2"/>
        <v>0</v>
      </c>
      <c r="F34" s="447">
        <f t="shared" si="2"/>
        <v>0</v>
      </c>
      <c r="G34" s="447">
        <f t="shared" si="2"/>
        <v>0</v>
      </c>
      <c r="H34" s="447">
        <f t="shared" si="2"/>
        <v>0</v>
      </c>
      <c r="I34" s="447">
        <f t="shared" si="2"/>
        <v>0</v>
      </c>
      <c r="J34" s="447">
        <f t="shared" si="2"/>
        <v>0</v>
      </c>
      <c r="K34" s="447">
        <f t="shared" si="2"/>
        <v>0</v>
      </c>
      <c r="L34" s="447">
        <f t="shared" si="2"/>
        <v>0</v>
      </c>
      <c r="M34" s="447">
        <f t="shared" si="2"/>
        <v>0</v>
      </c>
      <c r="N34" s="447">
        <f t="shared" si="2"/>
        <v>0</v>
      </c>
      <c r="O34" s="447">
        <f t="shared" si="2"/>
        <v>0</v>
      </c>
      <c r="P34" s="447">
        <f t="shared" si="2"/>
        <v>0</v>
      </c>
      <c r="Q34" s="447">
        <f t="shared" si="2"/>
        <v>0</v>
      </c>
      <c r="R34" s="447">
        <f t="shared" si="2"/>
        <v>0</v>
      </c>
      <c r="S34" s="447">
        <f t="shared" si="2"/>
        <v>0</v>
      </c>
    </row>
    <row r="36" spans="1:19" x14ac:dyDescent="0.3">
      <c r="B36" s="173" t="s">
        <v>765</v>
      </c>
      <c r="N36" s="451">
        <f>J34+K34+L34+M34+N34</f>
        <v>0</v>
      </c>
      <c r="O36" s="451">
        <f>K34+L34+M34+N34+O34+J34</f>
        <v>0</v>
      </c>
      <c r="P36" s="451">
        <f>L34+M34+N34+O34+P34+J34+K34</f>
        <v>0</v>
      </c>
      <c r="Q36" s="451">
        <f>M34+N34+O34+P34+Q34+J34+K34+L34</f>
        <v>0</v>
      </c>
      <c r="R36" s="451">
        <f>N34+O34+P34+Q34+R34+J34+K34+L34+M34</f>
        <v>0</v>
      </c>
    </row>
    <row r="37" spans="1:19" x14ac:dyDescent="0.3">
      <c r="B37" s="173" t="s">
        <v>764</v>
      </c>
      <c r="N37" s="158"/>
      <c r="O37" s="158"/>
      <c r="P37" s="158"/>
      <c r="Q37" s="158"/>
      <c r="R37" s="158"/>
    </row>
    <row r="38" spans="1:19" x14ac:dyDescent="0.3">
      <c r="B38" s="452" t="s">
        <v>766</v>
      </c>
      <c r="C38" s="452"/>
      <c r="D38" s="452"/>
      <c r="E38" s="452"/>
      <c r="F38" s="452"/>
      <c r="G38" s="452"/>
      <c r="H38" s="452"/>
      <c r="I38" s="452"/>
      <c r="J38" s="452"/>
      <c r="K38" s="452"/>
      <c r="L38" s="452"/>
      <c r="M38" s="452"/>
      <c r="N38" s="453">
        <f>N37+N36</f>
        <v>0</v>
      </c>
      <c r="O38" s="453">
        <f t="shared" ref="O38:R38" si="3">O37+O36</f>
        <v>0</v>
      </c>
      <c r="P38" s="453">
        <f t="shared" si="3"/>
        <v>0</v>
      </c>
      <c r="Q38" s="453">
        <f t="shared" si="3"/>
        <v>0</v>
      </c>
      <c r="R38" s="453">
        <f t="shared" si="3"/>
        <v>0</v>
      </c>
    </row>
    <row r="39" spans="1:19" x14ac:dyDescent="0.3">
      <c r="B39" s="454" t="s">
        <v>808</v>
      </c>
      <c r="C39" s="454"/>
      <c r="D39" s="454"/>
      <c r="E39" s="454"/>
      <c r="F39" s="454"/>
      <c r="G39" s="454"/>
      <c r="H39" s="454"/>
      <c r="I39" s="454"/>
      <c r="J39" s="454"/>
      <c r="K39" s="454"/>
      <c r="L39" s="454"/>
      <c r="M39" s="454"/>
      <c r="N39" s="158"/>
      <c r="O39" s="158"/>
      <c r="P39" s="158"/>
      <c r="Q39" s="158"/>
      <c r="R39" s="158"/>
    </row>
    <row r="41" spans="1:19" x14ac:dyDescent="0.3">
      <c r="B41" s="455" t="s">
        <v>809</v>
      </c>
      <c r="C41" s="455"/>
      <c r="D41" s="455"/>
      <c r="E41" s="455"/>
      <c r="F41" s="455"/>
      <c r="G41" s="455"/>
      <c r="H41" s="455"/>
      <c r="I41" s="455"/>
      <c r="J41" s="455"/>
      <c r="K41" s="456"/>
      <c r="L41" s="456"/>
      <c r="M41" s="456"/>
      <c r="N41" s="456"/>
      <c r="O41" s="456"/>
      <c r="P41" s="456"/>
      <c r="Q41" s="456"/>
      <c r="R41" s="456"/>
    </row>
    <row r="43" spans="1:19" x14ac:dyDescent="0.3">
      <c r="A43" s="579" t="s">
        <v>807</v>
      </c>
      <c r="B43" s="445">
        <v>2021</v>
      </c>
      <c r="N43" s="158"/>
      <c r="O43" s="446"/>
      <c r="P43" s="446"/>
      <c r="Q43" s="446"/>
      <c r="R43" s="446"/>
      <c r="S43" s="447">
        <f>SUM(N43:R43)</f>
        <v>0</v>
      </c>
    </row>
    <row r="44" spans="1:19" x14ac:dyDescent="0.3">
      <c r="A44" s="580"/>
      <c r="B44" s="445">
        <v>2022</v>
      </c>
      <c r="N44" s="158"/>
      <c r="O44" s="158"/>
      <c r="P44" s="446"/>
      <c r="Q44" s="446"/>
      <c r="R44" s="446"/>
      <c r="S44" s="447">
        <f t="shared" ref="S44:S51" si="4">SUM(N44:R44)</f>
        <v>0</v>
      </c>
    </row>
    <row r="45" spans="1:19" x14ac:dyDescent="0.3">
      <c r="A45" s="580"/>
      <c r="B45" s="445">
        <v>2023</v>
      </c>
      <c r="N45" s="158"/>
      <c r="O45" s="158"/>
      <c r="P45" s="158"/>
      <c r="Q45" s="446"/>
      <c r="R45" s="446"/>
      <c r="S45" s="447">
        <f t="shared" si="4"/>
        <v>0</v>
      </c>
    </row>
    <row r="46" spans="1:19" x14ac:dyDescent="0.3">
      <c r="A46" s="580"/>
      <c r="B46" s="448">
        <f>B45+1</f>
        <v>2024</v>
      </c>
      <c r="N46" s="158"/>
      <c r="O46" s="158"/>
      <c r="P46" s="158"/>
      <c r="Q46" s="158"/>
      <c r="R46" s="446"/>
      <c r="S46" s="447">
        <f t="shared" si="4"/>
        <v>0</v>
      </c>
    </row>
    <row r="47" spans="1:19" x14ac:dyDescent="0.3">
      <c r="A47" s="580"/>
      <c r="B47" s="448">
        <f t="shared" ref="B47:B51" si="5">B46+1</f>
        <v>2025</v>
      </c>
      <c r="N47" s="158"/>
      <c r="O47" s="158"/>
      <c r="P47" s="158"/>
      <c r="Q47" s="158"/>
      <c r="R47" s="158"/>
      <c r="S47" s="447">
        <f t="shared" si="4"/>
        <v>0</v>
      </c>
    </row>
    <row r="48" spans="1:19" x14ac:dyDescent="0.3">
      <c r="A48" s="580"/>
      <c r="B48" s="448">
        <f t="shared" si="5"/>
        <v>2026</v>
      </c>
      <c r="N48" s="158"/>
      <c r="O48" s="158"/>
      <c r="P48" s="158"/>
      <c r="Q48" s="158"/>
      <c r="R48" s="158"/>
      <c r="S48" s="447">
        <f t="shared" si="4"/>
        <v>0</v>
      </c>
    </row>
    <row r="49" spans="1:19" x14ac:dyDescent="0.3">
      <c r="A49" s="580"/>
      <c r="B49" s="448">
        <f t="shared" si="5"/>
        <v>2027</v>
      </c>
      <c r="N49" s="158"/>
      <c r="O49" s="158"/>
      <c r="P49" s="158"/>
      <c r="Q49" s="158"/>
      <c r="R49" s="158"/>
      <c r="S49" s="447">
        <f t="shared" si="4"/>
        <v>0</v>
      </c>
    </row>
    <row r="50" spans="1:19" x14ac:dyDescent="0.3">
      <c r="A50" s="580"/>
      <c r="B50" s="448">
        <f t="shared" si="5"/>
        <v>2028</v>
      </c>
      <c r="N50" s="158"/>
      <c r="O50" s="158"/>
      <c r="P50" s="158"/>
      <c r="Q50" s="158"/>
      <c r="R50" s="158"/>
      <c r="S50" s="447">
        <f t="shared" si="4"/>
        <v>0</v>
      </c>
    </row>
    <row r="51" spans="1:19" x14ac:dyDescent="0.3">
      <c r="A51" s="581"/>
      <c r="B51" s="449">
        <f t="shared" si="5"/>
        <v>2029</v>
      </c>
      <c r="N51" s="158"/>
      <c r="O51" s="158"/>
      <c r="P51" s="158"/>
      <c r="Q51" s="158"/>
      <c r="R51" s="158"/>
      <c r="S51" s="447">
        <f t="shared" si="4"/>
        <v>0</v>
      </c>
    </row>
    <row r="52" spans="1:19" x14ac:dyDescent="0.3">
      <c r="B52" s="457" t="s">
        <v>766</v>
      </c>
      <c r="N52" s="447">
        <f>N39-SUM(N43:N51)</f>
        <v>0</v>
      </c>
      <c r="O52" s="447">
        <f>O39-SUM(O43:O51)</f>
        <v>0</v>
      </c>
      <c r="P52" s="447">
        <f>P39-SUM(P43:P51)</f>
        <v>0</v>
      </c>
      <c r="Q52" s="447">
        <f>Q39-SUM(Q43:Q51)</f>
        <v>0</v>
      </c>
      <c r="R52" s="447">
        <f>R39-SUM(R43:R51)</f>
        <v>0</v>
      </c>
    </row>
    <row r="54" spans="1:19" ht="40.5" x14ac:dyDescent="0.3">
      <c r="B54" s="33" t="s">
        <v>769</v>
      </c>
      <c r="C54" s="172"/>
      <c r="D54" s="172"/>
      <c r="E54" s="172"/>
      <c r="F54" s="172"/>
      <c r="G54" s="172"/>
      <c r="H54" s="172"/>
      <c r="I54" s="172"/>
      <c r="J54" s="172"/>
      <c r="K54" s="451"/>
      <c r="L54" s="451"/>
      <c r="M54" s="451"/>
      <c r="N54" s="451">
        <f>S25</f>
        <v>0</v>
      </c>
      <c r="O54" s="451">
        <f>S26</f>
        <v>0</v>
      </c>
      <c r="P54" s="451">
        <f>S27</f>
        <v>0</v>
      </c>
      <c r="Q54" s="451">
        <f>S28</f>
        <v>0</v>
      </c>
      <c r="R54" s="451">
        <f>S29</f>
        <v>0</v>
      </c>
      <c r="S54" s="458"/>
    </row>
    <row r="55" spans="1:19" ht="27" x14ac:dyDescent="0.3">
      <c r="B55" s="459" t="s">
        <v>768</v>
      </c>
      <c r="N55" s="451">
        <f>S43</f>
        <v>0</v>
      </c>
      <c r="O55" s="451">
        <f>S44</f>
        <v>0</v>
      </c>
      <c r="P55" s="451">
        <f>S45</f>
        <v>0</v>
      </c>
      <c r="Q55" s="451">
        <f>S46</f>
        <v>0</v>
      </c>
      <c r="R55" s="451">
        <f>S47</f>
        <v>0</v>
      </c>
    </row>
    <row r="56" spans="1:19" x14ac:dyDescent="0.3">
      <c r="B56" s="173" t="s">
        <v>767</v>
      </c>
      <c r="N56" s="451">
        <f>N55+N54</f>
        <v>0</v>
      </c>
      <c r="O56" s="451">
        <f t="shared" ref="O56:R56" si="6">O55+O54</f>
        <v>0</v>
      </c>
      <c r="P56" s="451">
        <f t="shared" si="6"/>
        <v>0</v>
      </c>
      <c r="Q56" s="451">
        <f t="shared" si="6"/>
        <v>0</v>
      </c>
      <c r="R56" s="451">
        <f t="shared" si="6"/>
        <v>0</v>
      </c>
    </row>
    <row r="58" spans="1:19" x14ac:dyDescent="0.3">
      <c r="B58" s="173" t="s">
        <v>770</v>
      </c>
      <c r="N58" s="158"/>
      <c r="O58" s="158"/>
      <c r="P58" s="158"/>
      <c r="Q58" s="158"/>
      <c r="R58" s="158"/>
    </row>
  </sheetData>
  <mergeCells count="5">
    <mergeCell ref="B8:S8"/>
    <mergeCell ref="B11:S11"/>
    <mergeCell ref="B3:S3"/>
    <mergeCell ref="A12:A33"/>
    <mergeCell ref="A43:A51"/>
  </mergeCells>
  <conditionalFormatting sqref="D17:G17 D18:H18 C13:C26 D14 D15:E15 D16:F16 D22:K22 D21:J21 D19:I20 D23:L26 J27:M27 O26 O27:P27">
    <cfRule type="containsText" dxfId="418" priority="182" operator="containsText" text="ntitulé">
      <formula>NOT(ISERROR(SEARCH("ntitulé",C13)))</formula>
    </cfRule>
    <cfRule type="containsBlanks" dxfId="417" priority="183">
      <formula>LEN(TRIM(C13))=0</formula>
    </cfRule>
  </conditionalFormatting>
  <conditionalFormatting sqref="D17:G17 D18:H18 C13:C26 D14 D15:E15 D16:F16 D22:K22 D21:J21 D19:I20 D23:L26 J27:M27 O26 O27:P27">
    <cfRule type="containsText" dxfId="416" priority="181" operator="containsText" text="libre">
      <formula>NOT(ISERROR(SEARCH("libre",C13)))</formula>
    </cfRule>
  </conditionalFormatting>
  <conditionalFormatting sqref="C10:L10 O10:R10">
    <cfRule type="containsText" dxfId="415" priority="179" operator="containsText" text="ntitulé">
      <formula>NOT(ISERROR(SEARCH("ntitulé",C10)))</formula>
    </cfRule>
    <cfRule type="containsBlanks" dxfId="414" priority="180">
      <formula>LEN(TRIM(C10))=0</formula>
    </cfRule>
  </conditionalFormatting>
  <conditionalFormatting sqref="C10:L10 O10:R10">
    <cfRule type="containsText" dxfId="413" priority="178" operator="containsText" text="libre">
      <formula>NOT(ISERROR(SEARCH("libre",C10)))</formula>
    </cfRule>
  </conditionalFormatting>
  <conditionalFormatting sqref="J28:M28 O28:Q28">
    <cfRule type="containsText" dxfId="412" priority="176" operator="containsText" text="ntitulé">
      <formula>NOT(ISERROR(SEARCH("ntitulé",J28)))</formula>
    </cfRule>
    <cfRule type="containsBlanks" dxfId="411" priority="177">
      <formula>LEN(TRIM(J28))=0</formula>
    </cfRule>
  </conditionalFormatting>
  <conditionalFormatting sqref="J28:M28 O28:Q28">
    <cfRule type="containsText" dxfId="410" priority="175" operator="containsText" text="libre">
      <formula>NOT(ISERROR(SEARCH("libre",J28)))</formula>
    </cfRule>
  </conditionalFormatting>
  <conditionalFormatting sqref="R28">
    <cfRule type="containsText" dxfId="409" priority="173" operator="containsText" text="ntitulé">
      <formula>NOT(ISERROR(SEARCH("ntitulé",R28)))</formula>
    </cfRule>
    <cfRule type="containsBlanks" dxfId="408" priority="174">
      <formula>LEN(TRIM(R28))=0</formula>
    </cfRule>
  </conditionalFormatting>
  <conditionalFormatting sqref="R28">
    <cfRule type="containsText" dxfId="407" priority="172" operator="containsText" text="libre">
      <formula>NOT(ISERROR(SEARCH("libre",R28)))</formula>
    </cfRule>
  </conditionalFormatting>
  <conditionalFormatting sqref="J33:R33 J29:M32 O29:R32">
    <cfRule type="containsText" dxfId="406" priority="170" operator="containsText" text="ntitulé">
      <formula>NOT(ISERROR(SEARCH("ntitulé",J29)))</formula>
    </cfRule>
    <cfRule type="containsBlanks" dxfId="405" priority="171">
      <formula>LEN(TRIM(J29))=0</formula>
    </cfRule>
  </conditionalFormatting>
  <conditionalFormatting sqref="J33:R33 J29:M32 O29:R32">
    <cfRule type="containsText" dxfId="404" priority="169" operator="containsText" text="libre">
      <formula>NOT(ISERROR(SEARCH("libre",J29)))</formula>
    </cfRule>
  </conditionalFormatting>
  <conditionalFormatting sqref="P45:P51">
    <cfRule type="containsText" dxfId="403" priority="98" operator="containsText" text="ntitulé">
      <formula>NOT(ISERROR(SEARCH("ntitulé",P45)))</formula>
    </cfRule>
    <cfRule type="containsBlanks" dxfId="402" priority="99">
      <formula>LEN(TRIM(P45))=0</formula>
    </cfRule>
  </conditionalFormatting>
  <conditionalFormatting sqref="P45:P51">
    <cfRule type="containsText" dxfId="401" priority="97" operator="containsText" text="libre">
      <formula>NOT(ISERROR(SEARCH("libre",P45)))</formula>
    </cfRule>
  </conditionalFormatting>
  <conditionalFormatting sqref="N50">
    <cfRule type="containsText" dxfId="400" priority="107" operator="containsText" text="ntitulé">
      <formula>NOT(ISERROR(SEARCH("ntitulé",N50)))</formula>
    </cfRule>
    <cfRule type="containsBlanks" dxfId="399" priority="108">
      <formula>LEN(TRIM(N50))=0</formula>
    </cfRule>
  </conditionalFormatting>
  <conditionalFormatting sqref="N50">
    <cfRule type="containsText" dxfId="398" priority="106" operator="containsText" text="libre">
      <formula>NOT(ISERROR(SEARCH("libre",N50)))</formula>
    </cfRule>
  </conditionalFormatting>
  <conditionalFormatting sqref="N47">
    <cfRule type="containsText" dxfId="397" priority="116" operator="containsText" text="ntitulé">
      <formula>NOT(ISERROR(SEARCH("ntitulé",N47)))</formula>
    </cfRule>
    <cfRule type="containsBlanks" dxfId="396" priority="117">
      <formula>LEN(TRIM(N47))=0</formula>
    </cfRule>
  </conditionalFormatting>
  <conditionalFormatting sqref="N47">
    <cfRule type="containsText" dxfId="395" priority="115" operator="containsText" text="libre">
      <formula>NOT(ISERROR(SEARCH("libre",N47)))</formula>
    </cfRule>
  </conditionalFormatting>
  <conditionalFormatting sqref="N48">
    <cfRule type="containsText" dxfId="394" priority="113" operator="containsText" text="ntitulé">
      <formula>NOT(ISERROR(SEARCH("ntitulé",N48)))</formula>
    </cfRule>
    <cfRule type="containsBlanks" dxfId="393" priority="114">
      <formula>LEN(TRIM(N48))=0</formula>
    </cfRule>
  </conditionalFormatting>
  <conditionalFormatting sqref="N48">
    <cfRule type="containsText" dxfId="392" priority="112" operator="containsText" text="libre">
      <formula>NOT(ISERROR(SEARCH("libre",N48)))</formula>
    </cfRule>
  </conditionalFormatting>
  <conditionalFormatting sqref="N49">
    <cfRule type="containsText" dxfId="391" priority="110" operator="containsText" text="ntitulé">
      <formula>NOT(ISERROR(SEARCH("ntitulé",N49)))</formula>
    </cfRule>
    <cfRule type="containsBlanks" dxfId="390" priority="111">
      <formula>LEN(TRIM(N49))=0</formula>
    </cfRule>
  </conditionalFormatting>
  <conditionalFormatting sqref="N49">
    <cfRule type="containsText" dxfId="389" priority="109" operator="containsText" text="libre">
      <formula>NOT(ISERROR(SEARCH("libre",N49)))</formula>
    </cfRule>
  </conditionalFormatting>
  <conditionalFormatting sqref="N51">
    <cfRule type="containsText" dxfId="388" priority="104" operator="containsText" text="ntitulé">
      <formula>NOT(ISERROR(SEARCH("ntitulé",N51)))</formula>
    </cfRule>
    <cfRule type="containsBlanks" dxfId="387" priority="105">
      <formula>LEN(TRIM(N51))=0</formula>
    </cfRule>
  </conditionalFormatting>
  <conditionalFormatting sqref="N51">
    <cfRule type="containsText" dxfId="386" priority="103" operator="containsText" text="libre">
      <formula>NOT(ISERROR(SEARCH("libre",N51)))</formula>
    </cfRule>
  </conditionalFormatting>
  <conditionalFormatting sqref="O44:O51">
    <cfRule type="containsText" dxfId="385" priority="101" operator="containsText" text="ntitulé">
      <formula>NOT(ISERROR(SEARCH("ntitulé",O44)))</formula>
    </cfRule>
    <cfRule type="containsBlanks" dxfId="384" priority="102">
      <formula>LEN(TRIM(O44))=0</formula>
    </cfRule>
  </conditionalFormatting>
  <conditionalFormatting sqref="O44:O51">
    <cfRule type="containsText" dxfId="383" priority="100" operator="containsText" text="libre">
      <formula>NOT(ISERROR(SEARCH("libre",O44)))</formula>
    </cfRule>
  </conditionalFormatting>
  <conditionalFormatting sqref="Q46:Q51">
    <cfRule type="containsText" dxfId="382" priority="95" operator="containsText" text="ntitulé">
      <formula>NOT(ISERROR(SEARCH("ntitulé",Q46)))</formula>
    </cfRule>
    <cfRule type="containsBlanks" dxfId="381" priority="96">
      <formula>LEN(TRIM(Q46))=0</formula>
    </cfRule>
  </conditionalFormatting>
  <conditionalFormatting sqref="Q46:Q51">
    <cfRule type="containsText" dxfId="380" priority="94" operator="containsText" text="libre">
      <formula>NOT(ISERROR(SEARCH("libre",Q46)))</formula>
    </cfRule>
  </conditionalFormatting>
  <conditionalFormatting sqref="R47:R51">
    <cfRule type="containsText" dxfId="379" priority="92" operator="containsText" text="ntitulé">
      <formula>NOT(ISERROR(SEARCH("ntitulé",R47)))</formula>
    </cfRule>
    <cfRule type="containsBlanks" dxfId="378" priority="93">
      <formula>LEN(TRIM(R47))=0</formula>
    </cfRule>
  </conditionalFormatting>
  <conditionalFormatting sqref="R47:R51">
    <cfRule type="containsText" dxfId="377" priority="91" operator="containsText" text="libre">
      <formula>NOT(ISERROR(SEARCH("libre",R47)))</formula>
    </cfRule>
  </conditionalFormatting>
  <conditionalFormatting sqref="M24:M26">
    <cfRule type="containsText" dxfId="376" priority="38" operator="containsText" text="ntitulé">
      <formula>NOT(ISERROR(SEARCH("ntitulé",M24)))</formula>
    </cfRule>
    <cfRule type="containsBlanks" dxfId="375" priority="39">
      <formula>LEN(TRIM(M24))=0</formula>
    </cfRule>
  </conditionalFormatting>
  <conditionalFormatting sqref="M24:M26">
    <cfRule type="containsText" dxfId="374" priority="37" operator="containsText" text="libre">
      <formula>NOT(ISERROR(SEARCH("libre",M24)))</formula>
    </cfRule>
  </conditionalFormatting>
  <conditionalFormatting sqref="N25:N32">
    <cfRule type="containsText" dxfId="373" priority="35" operator="containsText" text="ntitulé">
      <formula>NOT(ISERROR(SEARCH("ntitulé",N25)))</formula>
    </cfRule>
    <cfRule type="containsBlanks" dxfId="372" priority="36">
      <formula>LEN(TRIM(N25))=0</formula>
    </cfRule>
  </conditionalFormatting>
  <conditionalFormatting sqref="N25:N32">
    <cfRule type="containsText" dxfId="371" priority="34" operator="containsText" text="libre">
      <formula>NOT(ISERROR(SEARCH("libre",N25)))</formula>
    </cfRule>
  </conditionalFormatting>
  <conditionalFormatting sqref="N43:N46">
    <cfRule type="containsText" dxfId="370" priority="32" operator="containsText" text="ntitulé">
      <formula>NOT(ISERROR(SEARCH("ntitulé",N43)))</formula>
    </cfRule>
    <cfRule type="containsBlanks" dxfId="369" priority="33">
      <formula>LEN(TRIM(N43))=0</formula>
    </cfRule>
  </conditionalFormatting>
  <conditionalFormatting sqref="N43:N46">
    <cfRule type="containsText" dxfId="368" priority="31" operator="containsText" text="libre">
      <formula>NOT(ISERROR(SEARCH("libre",N43)))</formula>
    </cfRule>
  </conditionalFormatting>
  <conditionalFormatting sqref="M10">
    <cfRule type="containsText" dxfId="367" priority="29" operator="containsText" text="ntitulé">
      <formula>NOT(ISERROR(SEARCH("ntitulé",M10)))</formula>
    </cfRule>
    <cfRule type="containsBlanks" dxfId="366" priority="30">
      <formula>LEN(TRIM(M10))=0</formula>
    </cfRule>
  </conditionalFormatting>
  <conditionalFormatting sqref="M10">
    <cfRule type="containsText" dxfId="365" priority="28" operator="containsText" text="libre">
      <formula>NOT(ISERROR(SEARCH("libre",M10)))</formula>
    </cfRule>
  </conditionalFormatting>
  <conditionalFormatting sqref="N10">
    <cfRule type="containsText" dxfId="364" priority="26" operator="containsText" text="ntitulé">
      <formula>NOT(ISERROR(SEARCH("ntitulé",N10)))</formula>
    </cfRule>
    <cfRule type="containsBlanks" dxfId="363" priority="27">
      <formula>LEN(TRIM(N10))=0</formula>
    </cfRule>
  </conditionalFormatting>
  <conditionalFormatting sqref="N10">
    <cfRule type="containsText" dxfId="362" priority="25" operator="containsText" text="libre">
      <formula>NOT(ISERROR(SEARCH("libre",N10)))</formula>
    </cfRule>
  </conditionalFormatting>
  <conditionalFormatting sqref="N37:R37">
    <cfRule type="containsText" dxfId="361" priority="20" operator="containsText" text="ntitulé">
      <formula>NOT(ISERROR(SEARCH("ntitulé",N37)))</formula>
    </cfRule>
    <cfRule type="containsBlanks" dxfId="360" priority="21">
      <formula>LEN(TRIM(N37))=0</formula>
    </cfRule>
  </conditionalFormatting>
  <conditionalFormatting sqref="N37:R37">
    <cfRule type="containsText" dxfId="359" priority="19" operator="containsText" text="libre">
      <formula>NOT(ISERROR(SEARCH("libre",N37)))</formula>
    </cfRule>
  </conditionalFormatting>
  <conditionalFormatting sqref="N39:R39">
    <cfRule type="containsText" dxfId="358" priority="17" operator="containsText" text="ntitulé">
      <formula>NOT(ISERROR(SEARCH("ntitulé",N39)))</formula>
    </cfRule>
    <cfRule type="containsBlanks" dxfId="357" priority="18">
      <formula>LEN(TRIM(N39))=0</formula>
    </cfRule>
  </conditionalFormatting>
  <conditionalFormatting sqref="N39:R39">
    <cfRule type="containsText" dxfId="356" priority="16" operator="containsText" text="libre">
      <formula>NOT(ISERROR(SEARCH("libre",N39)))</formula>
    </cfRule>
  </conditionalFormatting>
  <conditionalFormatting sqref="R58">
    <cfRule type="containsText" dxfId="355" priority="2" operator="containsText" text="ntitulé">
      <formula>NOT(ISERROR(SEARCH("ntitulé",R58)))</formula>
    </cfRule>
    <cfRule type="containsBlanks" dxfId="354" priority="3">
      <formula>LEN(TRIM(R58))=0</formula>
    </cfRule>
  </conditionalFormatting>
  <conditionalFormatting sqref="R58">
    <cfRule type="containsText" dxfId="353" priority="1" operator="containsText" text="libre">
      <formula>NOT(ISERROR(SEARCH("libre",R58)))</formula>
    </cfRule>
  </conditionalFormatting>
  <conditionalFormatting sqref="N58">
    <cfRule type="containsText" dxfId="352" priority="14" operator="containsText" text="ntitulé">
      <formula>NOT(ISERROR(SEARCH("ntitulé",N58)))</formula>
    </cfRule>
    <cfRule type="containsBlanks" dxfId="351" priority="15">
      <formula>LEN(TRIM(N58))=0</formula>
    </cfRule>
  </conditionalFormatting>
  <conditionalFormatting sqref="N58">
    <cfRule type="containsText" dxfId="350" priority="13" operator="containsText" text="libre">
      <formula>NOT(ISERROR(SEARCH("libre",N58)))</formula>
    </cfRule>
  </conditionalFormatting>
  <conditionalFormatting sqref="O58">
    <cfRule type="containsText" dxfId="349" priority="11" operator="containsText" text="ntitulé">
      <formula>NOT(ISERROR(SEARCH("ntitulé",O58)))</formula>
    </cfRule>
    <cfRule type="containsBlanks" dxfId="348" priority="12">
      <formula>LEN(TRIM(O58))=0</formula>
    </cfRule>
  </conditionalFormatting>
  <conditionalFormatting sqref="O58">
    <cfRule type="containsText" dxfId="347" priority="10" operator="containsText" text="libre">
      <formula>NOT(ISERROR(SEARCH("libre",O58)))</formula>
    </cfRule>
  </conditionalFormatting>
  <conditionalFormatting sqref="P58">
    <cfRule type="containsText" dxfId="346" priority="8" operator="containsText" text="ntitulé">
      <formula>NOT(ISERROR(SEARCH("ntitulé",P58)))</formula>
    </cfRule>
    <cfRule type="containsBlanks" dxfId="345" priority="9">
      <formula>LEN(TRIM(P58))=0</formula>
    </cfRule>
  </conditionalFormatting>
  <conditionalFormatting sqref="P58">
    <cfRule type="containsText" dxfId="344" priority="7" operator="containsText" text="libre">
      <formula>NOT(ISERROR(SEARCH("libre",P58)))</formula>
    </cfRule>
  </conditionalFormatting>
  <conditionalFormatting sqref="Q58">
    <cfRule type="containsText" dxfId="343" priority="5" operator="containsText" text="ntitulé">
      <formula>NOT(ISERROR(SEARCH("ntitulé",Q58)))</formula>
    </cfRule>
    <cfRule type="containsBlanks" dxfId="342" priority="6">
      <formula>LEN(TRIM(Q58))=0</formula>
    </cfRule>
  </conditionalFormatting>
  <conditionalFormatting sqref="Q58">
    <cfRule type="containsText" dxfId="341" priority="4" operator="containsText" text="libre">
      <formula>NOT(ISERROR(SEARCH("libre",Q58)))</formula>
    </cfRule>
  </conditionalFormatting>
  <hyperlinks>
    <hyperlink ref="B1" location="TAB00!A1" display="Retour page de garde"/>
  </hyperlinks>
  <pageMargins left="0.7" right="0.7" top="0.75" bottom="0.75" header="0.3" footer="0.3"/>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46</vt:i4>
      </vt:variant>
      <vt:variant>
        <vt:lpstr>Plages nommées</vt:lpstr>
      </vt:variant>
      <vt:variant>
        <vt:i4>46</vt:i4>
      </vt:variant>
    </vt:vector>
  </HeadingPairs>
  <TitlesOfParts>
    <vt:vector size="92" baseType="lpstr">
      <vt:lpstr>TAB00</vt:lpstr>
      <vt:lpstr>TAB A</vt:lpstr>
      <vt:lpstr>TAB B</vt:lpstr>
      <vt:lpstr>TAB1</vt:lpstr>
      <vt:lpstr>TAB1.1</vt:lpstr>
      <vt:lpstr>TAB2</vt:lpstr>
      <vt:lpstr>TAB3</vt:lpstr>
      <vt:lpstr>TAB3.1</vt:lpstr>
      <vt:lpstr>TAB3.2</vt:lpstr>
      <vt:lpstr>TAB3.2.1</vt:lpstr>
      <vt:lpstr>TAB3.3</vt:lpstr>
      <vt:lpstr>TAB4</vt:lpstr>
      <vt:lpstr>TAB5</vt:lpstr>
      <vt:lpstr>TAB5.1</vt:lpstr>
      <vt:lpstr>TAB5.2</vt:lpstr>
      <vt:lpstr>TAB5.3</vt:lpstr>
      <vt:lpstr>TAB5.4</vt:lpstr>
      <vt:lpstr>TAB5.5</vt:lpstr>
      <vt:lpstr>TAB5.6</vt:lpstr>
      <vt:lpstr>TAB6</vt:lpstr>
      <vt:lpstr>TAB6.1</vt:lpstr>
      <vt:lpstr>TAB6.2</vt:lpstr>
      <vt:lpstr>TAB6.3</vt:lpstr>
      <vt:lpstr>TAB6.4</vt:lpstr>
      <vt:lpstr>TAB6.5</vt:lpstr>
      <vt:lpstr>TAB6.6</vt:lpstr>
      <vt:lpstr>TAB6.7</vt:lpstr>
      <vt:lpstr>TAB6.8</vt:lpstr>
      <vt:lpstr>TAB7</vt:lpstr>
      <vt:lpstr>TAB7.1</vt:lpstr>
      <vt:lpstr>TAB7.2</vt:lpstr>
      <vt:lpstr>TAB7.3</vt:lpstr>
      <vt:lpstr>TAB7.4</vt:lpstr>
      <vt:lpstr>TAB7.5</vt:lpstr>
      <vt:lpstr>TAB7.6</vt:lpstr>
      <vt:lpstr>TAB7.7</vt:lpstr>
      <vt:lpstr>TAB8</vt:lpstr>
      <vt:lpstr>TAB9</vt:lpstr>
      <vt:lpstr>TAB9.1</vt:lpstr>
      <vt:lpstr>TAB10</vt:lpstr>
      <vt:lpstr>TAB10.1</vt:lpstr>
      <vt:lpstr>TAB11</vt:lpstr>
      <vt:lpstr>TAB11.1</vt:lpstr>
      <vt:lpstr>TAB11.2</vt:lpstr>
      <vt:lpstr>TAB11.3</vt:lpstr>
      <vt:lpstr>TAB11.4</vt:lpstr>
      <vt:lpstr>'TAB A'!Zone_d_impression</vt:lpstr>
      <vt:lpstr>'TAB B'!Zone_d_impression</vt:lpstr>
      <vt:lpstr>TAB00!Zone_d_impression</vt:lpstr>
      <vt:lpstr>'TAB1'!Zone_d_impression</vt:lpstr>
      <vt:lpstr>TAB1.1!Zone_d_impression</vt:lpstr>
      <vt:lpstr>'TAB10'!Zone_d_impression</vt:lpstr>
      <vt:lpstr>TAB10.1!Zone_d_impression</vt:lpstr>
      <vt:lpstr>'TAB11'!Zone_d_impression</vt:lpstr>
      <vt:lpstr>TAB11.1!Zone_d_impression</vt:lpstr>
      <vt:lpstr>TAB11.2!Zone_d_impression</vt:lpstr>
      <vt:lpstr>TAB11.3!Zone_d_impression</vt:lpstr>
      <vt:lpstr>TAB11.4!Zone_d_impression</vt:lpstr>
      <vt:lpstr>'TAB2'!Zone_d_impression</vt:lpstr>
      <vt:lpstr>'TAB3'!Zone_d_impression</vt:lpstr>
      <vt:lpstr>TAB3.1!Zone_d_impression</vt:lpstr>
      <vt:lpstr>TAB3.2!Zone_d_impression</vt:lpstr>
      <vt:lpstr>TAB3.2.1!Zone_d_impression</vt:lpstr>
      <vt:lpstr>TAB3.3!Zone_d_impression</vt:lpstr>
      <vt:lpstr>'TAB4'!Zone_d_impression</vt:lpstr>
      <vt:lpstr>'TAB5'!Zone_d_impression</vt:lpstr>
      <vt:lpstr>TAB5.1!Zone_d_impression</vt:lpstr>
      <vt:lpstr>TAB5.2!Zone_d_impression</vt:lpstr>
      <vt:lpstr>TAB5.3!Zone_d_impression</vt:lpstr>
      <vt:lpstr>TAB5.4!Zone_d_impression</vt:lpstr>
      <vt:lpstr>TAB5.5!Zone_d_impression</vt:lpstr>
      <vt:lpstr>TAB5.6!Zone_d_impression</vt:lpstr>
      <vt:lpstr>'TAB6'!Zone_d_impression</vt:lpstr>
      <vt:lpstr>TAB6.1!Zone_d_impression</vt:lpstr>
      <vt:lpstr>TAB6.2!Zone_d_impression</vt:lpstr>
      <vt:lpstr>TAB6.3!Zone_d_impression</vt:lpstr>
      <vt:lpstr>TAB6.4!Zone_d_impression</vt:lpstr>
      <vt:lpstr>TAB6.5!Zone_d_impression</vt:lpstr>
      <vt:lpstr>TAB6.6!Zone_d_impression</vt:lpstr>
      <vt:lpstr>TAB6.7!Zone_d_impression</vt:lpstr>
      <vt:lpstr>TAB6.8!Zone_d_impression</vt:lpstr>
      <vt:lpstr>'TAB7'!Zone_d_impression</vt:lpstr>
      <vt:lpstr>TAB7.1!Zone_d_impression</vt:lpstr>
      <vt:lpstr>TAB7.2!Zone_d_impression</vt:lpstr>
      <vt:lpstr>TAB7.3!Zone_d_impression</vt:lpstr>
      <vt:lpstr>TAB7.4!Zone_d_impression</vt:lpstr>
      <vt:lpstr>TAB7.5!Zone_d_impression</vt:lpstr>
      <vt:lpstr>TAB7.6!Zone_d_impression</vt:lpstr>
      <vt:lpstr>TAB7.7!Zone_d_impression</vt:lpstr>
      <vt:lpstr>'TAB8'!Zone_d_impression</vt:lpstr>
      <vt:lpstr>'TAB9'!Zone_d_impression</vt:lpstr>
      <vt:lpstr>TAB9.1!Zone_d_impression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Elise Bihain</cp:lastModifiedBy>
  <cp:lastPrinted>2017-07-13T15:50:45Z</cp:lastPrinted>
  <dcterms:created xsi:type="dcterms:W3CDTF">2017-03-01T08:55:56Z</dcterms:created>
  <dcterms:modified xsi:type="dcterms:W3CDTF">2017-07-18T08:53:16Z</dcterms:modified>
</cp:coreProperties>
</file>